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FS-Primary\User Folders\AKrivins\Documents\IepirkumiIN\Iepirkumi2026IN\2026114celaparvads38mln\2026114apspriede\"/>
    </mc:Choice>
  </mc:AlternateContent>
  <xr:revisionPtr revIDLastSave="0" documentId="8_{7B287B15-C93D-43A8-8B1A-AE46D5AC4362}" xr6:coauthVersionLast="47" xr6:coauthVersionMax="47" xr10:uidLastSave="{00000000-0000-0000-0000-000000000000}"/>
  <bookViews>
    <workbookView xWindow="-120" yWindow="-120" windowWidth="29040" windowHeight="15720" tabRatio="745" activeTab="1" xr2:uid="{00000000-000D-0000-FFFF-FFFF00000000}"/>
  </bookViews>
  <sheets>
    <sheet name="Paredzamās līgumcenas koptāme" sheetId="38" r:id="rId1"/>
    <sheet name="Būvniecības koptāme" sheetId="23" r:id="rId2"/>
    <sheet name="1.TS-CD" sheetId="1" r:id="rId3"/>
    <sheet name="2.UKT" sheetId="27" r:id="rId4"/>
    <sheet name="3.LKT" sheetId="28" r:id="rId5"/>
    <sheet name="4.GAT" sheetId="25" r:id="rId6"/>
    <sheet name="5.SAT" sheetId="34" r:id="rId7"/>
    <sheet name="6.ELT1 " sheetId="29" r:id="rId8"/>
    <sheet name="7.ELT2" sheetId="30" r:id="rId9"/>
    <sheet name="8.ELT3" sheetId="32" r:id="rId10"/>
    <sheet name="9.EST" sheetId="33" r:id="rId11"/>
    <sheet name="10.SCB" sheetId="31" r:id="rId12"/>
    <sheet name="11.BK PĀRVADS" sheetId="35" r:id="rId13"/>
    <sheet name="12.BK KAMERAS" sheetId="36" r:id="rId14"/>
  </sheets>
  <externalReferences>
    <externalReference r:id="rId15"/>
    <externalReference r:id="rId16"/>
  </externalReferences>
  <definedNames>
    <definedName name="Mervienibas">'[1]2_DAS'!#REF!</definedName>
    <definedName name="_xlnm.Print_Area" localSheetId="2">'1.TS-CD'!$A$1:$H$319</definedName>
    <definedName name="_xlnm.Print_Area" localSheetId="11">'10.SCB'!$A$1:$G$50</definedName>
    <definedName name="_xlnm.Print_Area" localSheetId="12">'11.BK PĀRVADS'!$A$1:$G$755</definedName>
    <definedName name="_xlnm.Print_Area" localSheetId="13">'12.BK KAMERAS'!$A$1:$G$121</definedName>
    <definedName name="_xlnm.Print_Area" localSheetId="3">'2.UKT'!$A$1:$G$381</definedName>
    <definedName name="_xlnm.Print_Area" localSheetId="4">'3.LKT'!$A$1:$G$345</definedName>
    <definedName name="_xlnm.Print_Area" localSheetId="5">'4.GAT'!$A$1:$H$46</definedName>
    <definedName name="_xlnm.Print_Area" localSheetId="6">'5.SAT'!$A$1:$G$66</definedName>
    <definedName name="_xlnm.Print_Area" localSheetId="7">'6.ELT1 '!$A$1:$G$164</definedName>
    <definedName name="_xlnm.Print_Area" localSheetId="8">'7.ELT2'!$A$1:$G$118</definedName>
    <definedName name="_xlnm.Print_Area" localSheetId="9">'8.ELT3'!$A$1:$H$171</definedName>
    <definedName name="_xlnm.Print_Area" localSheetId="10">'9.EST'!$A$1:$H$245</definedName>
    <definedName name="_xlnm.Print_Area" localSheetId="1">'Būvniecības koptāme'!$A$1:$E$59</definedName>
    <definedName name="_xlnm.Print_Area" localSheetId="0">'Paredzamās līgumcenas koptāme'!$A$1:$E$69</definedName>
    <definedName name="_xlnm.Print_Titles" localSheetId="2">'1.TS-CD'!$12:$13</definedName>
    <definedName name="_xlnm.Print_Titles" localSheetId="11">'10.SCB'!$12:$13</definedName>
    <definedName name="_xlnm.Print_Titles" localSheetId="12">'11.BK PĀRVADS'!$12:$13</definedName>
    <definedName name="_xlnm.Print_Titles" localSheetId="13">'12.BK KAMERAS'!$12:$13</definedName>
    <definedName name="_xlnm.Print_Titles" localSheetId="3">'2.UKT'!$12:$13</definedName>
    <definedName name="_xlnm.Print_Titles" localSheetId="4">'3.LKT'!$12:$13</definedName>
    <definedName name="_xlnm.Print_Titles" localSheetId="5">'4.GAT'!$12:$13</definedName>
    <definedName name="_xlnm.Print_Titles" localSheetId="6">'5.SAT'!$12:$13</definedName>
    <definedName name="_xlnm.Print_Titles" localSheetId="7">'6.ELT1 '!$12:$13</definedName>
    <definedName name="_xlnm.Print_Titles" localSheetId="8">'7.ELT2'!$12:$13</definedName>
    <definedName name="_xlnm.Print_Titles" localSheetId="9">'8.ELT3'!$12:$13</definedName>
    <definedName name="_xlnm.Print_Titles" localSheetId="10">'9.EST'!$12:$13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35" i="35" l="1"/>
  <c r="E734" i="35"/>
  <c r="E731" i="35"/>
  <c r="E729" i="35"/>
  <c r="E728" i="35"/>
  <c r="E723" i="35"/>
  <c r="E707" i="35"/>
  <c r="E706" i="35"/>
  <c r="E702" i="35"/>
  <c r="E699" i="35"/>
  <c r="E696" i="35"/>
  <c r="E695" i="35"/>
  <c r="E679" i="35"/>
  <c r="E678" i="35"/>
  <c r="E674" i="35"/>
  <c r="E671" i="35"/>
  <c r="E668" i="35"/>
  <c r="E667" i="35"/>
  <c r="E656" i="35"/>
  <c r="E646" i="35"/>
  <c r="E644" i="35"/>
  <c r="E642" i="35"/>
  <c r="E641" i="35"/>
  <c r="E639" i="35"/>
  <c r="E638" i="35"/>
  <c r="E636" i="35"/>
  <c r="E633" i="35"/>
  <c r="E627" i="35"/>
  <c r="E626" i="35"/>
  <c r="E624" i="35"/>
  <c r="E623" i="35"/>
  <c r="E605" i="35"/>
  <c r="E604" i="35"/>
  <c r="E590" i="35"/>
  <c r="E589" i="35"/>
  <c r="E570" i="35"/>
  <c r="E556" i="35"/>
  <c r="E555" i="35"/>
  <c r="E536" i="35"/>
  <c r="E535" i="35"/>
  <c r="E534" i="35"/>
  <c r="E515" i="35"/>
  <c r="E510" i="35"/>
  <c r="E491" i="35"/>
  <c r="E488" i="35"/>
  <c r="E484" i="35"/>
  <c r="E483" i="35"/>
  <c r="E482" i="35"/>
  <c r="E481" i="35"/>
  <c r="E479" i="35"/>
  <c r="E472" i="35"/>
  <c r="E471" i="35"/>
  <c r="E470" i="35"/>
  <c r="E469" i="35"/>
  <c r="E463" i="35"/>
  <c r="E462" i="35"/>
  <c r="E457" i="35"/>
  <c r="E454" i="35"/>
  <c r="E452" i="35"/>
  <c r="E442" i="35"/>
  <c r="E435" i="35"/>
  <c r="E433" i="35"/>
  <c r="E411" i="35"/>
  <c r="E409" i="35"/>
  <c r="E407" i="35"/>
  <c r="E406" i="35"/>
  <c r="E405" i="35"/>
  <c r="E404" i="35"/>
  <c r="E402" i="35"/>
  <c r="E395" i="35"/>
  <c r="E394" i="35"/>
  <c r="E393" i="35"/>
  <c r="E389" i="35"/>
  <c r="E388" i="35"/>
  <c r="E384" i="35"/>
  <c r="E382" i="35"/>
  <c r="E380" i="35"/>
  <c r="E370" i="35"/>
  <c r="E366" i="35"/>
  <c r="E363" i="35"/>
  <c r="E361" i="35"/>
  <c r="E355" i="35"/>
  <c r="E340" i="35"/>
  <c r="E339" i="35"/>
  <c r="E331" i="35"/>
  <c r="E328" i="35"/>
  <c r="E324" i="35"/>
  <c r="E323" i="35"/>
  <c r="E322" i="35"/>
  <c r="E321" i="35"/>
  <c r="E319" i="35"/>
  <c r="E311" i="35"/>
  <c r="E310" i="35"/>
  <c r="E309" i="35"/>
  <c r="E303" i="35"/>
  <c r="E302" i="35"/>
  <c r="E297" i="35"/>
  <c r="E294" i="35"/>
  <c r="E280" i="35"/>
  <c r="E260" i="35"/>
  <c r="E242" i="35"/>
  <c r="E240" i="35"/>
  <c r="E238" i="35"/>
  <c r="E237" i="35"/>
  <c r="E236" i="35"/>
  <c r="E235" i="35"/>
  <c r="E233" i="35"/>
  <c r="E224" i="35"/>
  <c r="E223" i="35"/>
  <c r="E218" i="35"/>
  <c r="E217" i="35"/>
  <c r="E210" i="35"/>
  <c r="E208" i="35"/>
  <c r="E196" i="35"/>
  <c r="E195" i="35"/>
  <c r="E194" i="35"/>
  <c r="E191" i="35"/>
  <c r="E149" i="35"/>
  <c r="E147" i="35"/>
  <c r="E144" i="35"/>
  <c r="E142" i="35"/>
  <c r="E133" i="35"/>
  <c r="E132" i="35"/>
  <c r="E131" i="35"/>
  <c r="E127" i="35"/>
  <c r="E121" i="35"/>
  <c r="E119" i="35"/>
  <c r="E117" i="35"/>
  <c r="E103" i="35"/>
  <c r="E96" i="35"/>
  <c r="E94" i="35"/>
  <c r="E88" i="35"/>
  <c r="E60" i="35"/>
  <c r="E57" i="35"/>
  <c r="E53" i="35"/>
  <c r="E52" i="35"/>
  <c r="E51" i="35"/>
  <c r="E50" i="35"/>
  <c r="E48" i="35"/>
  <c r="E40" i="35"/>
  <c r="E39" i="35"/>
  <c r="E38" i="35"/>
  <c r="E37" i="35"/>
  <c r="E32" i="35"/>
  <c r="E31" i="35"/>
  <c r="E26" i="35"/>
  <c r="E23" i="35"/>
  <c r="E21" i="35"/>
  <c r="G334" i="28"/>
  <c r="C18" i="38" s="1"/>
  <c r="C18" i="23" l="1"/>
  <c r="G744" i="35"/>
  <c r="C26" i="23" l="1"/>
  <c r="C26" i="38"/>
  <c r="B201" i="33"/>
  <c r="H160" i="32" l="1"/>
  <c r="H161" i="32" s="1"/>
  <c r="H162" i="32" s="1"/>
  <c r="G110" i="36"/>
  <c r="G745" i="35"/>
  <c r="H234" i="33"/>
  <c r="C24" i="38" s="1"/>
  <c r="C27" i="23" l="1"/>
  <c r="C27" i="38"/>
  <c r="C23" i="38"/>
  <c r="C23" i="23"/>
  <c r="H235" i="33"/>
  <c r="H236" i="33" s="1"/>
  <c r="C24" i="23"/>
  <c r="G746" i="35"/>
  <c r="G55" i="34"/>
  <c r="C20" i="38" s="1"/>
  <c r="G111" i="36"/>
  <c r="G112" i="36" s="1"/>
  <c r="G39" i="31"/>
  <c r="G153" i="29"/>
  <c r="G107" i="30"/>
  <c r="G335" i="28"/>
  <c r="G40" i="31" l="1"/>
  <c r="G41" i="31" s="1"/>
  <c r="C25" i="38"/>
  <c r="C25" i="23"/>
  <c r="G108" i="30"/>
  <c r="G109" i="30" s="1"/>
  <c r="C22" i="38"/>
  <c r="C22" i="23"/>
  <c r="C21" i="23"/>
  <c r="C21" i="38"/>
  <c r="G56" i="34"/>
  <c r="G57" i="34" s="1"/>
  <c r="C20" i="23"/>
  <c r="G154" i="29"/>
  <c r="G155" i="29" s="1"/>
  <c r="G336" i="28"/>
  <c r="G370" i="27"/>
  <c r="C17" i="23" l="1"/>
  <c r="C17" i="38"/>
  <c r="G371" i="27"/>
  <c r="G372" i="27" s="1"/>
  <c r="H35" i="25" l="1"/>
  <c r="C19" i="23" l="1"/>
  <c r="C19" i="38"/>
  <c r="H36" i="25"/>
  <c r="H37" i="25" s="1"/>
  <c r="H308" i="1" l="1"/>
  <c r="C16" i="38" s="1"/>
  <c r="C29" i="38" s="1"/>
  <c r="C37" i="38" s="1"/>
  <c r="C31" i="38" l="1"/>
  <c r="C33" i="38"/>
  <c r="C35" i="38" s="1"/>
  <c r="C39" i="38" s="1"/>
  <c r="H309" i="1"/>
  <c r="H310" i="1" s="1"/>
  <c r="C16" i="23"/>
  <c r="C29" i="23" l="1"/>
  <c r="C31" i="23" s="1"/>
</calcChain>
</file>

<file path=xl/sharedStrings.xml><?xml version="1.0" encoding="utf-8"?>
<sst xmlns="http://schemas.openxmlformats.org/spreadsheetml/2006/main" count="7424" uniqueCount="2581">
  <si>
    <t>Gāzes apgāde (ārējā)</t>
  </si>
  <si>
    <t>Nr. p. k.</t>
  </si>
  <si>
    <t>Būvdarbu nosaukums</t>
  </si>
  <si>
    <t>Mēr-vienība</t>
  </si>
  <si>
    <t>Daudzums</t>
  </si>
  <si>
    <t>Sagatavošanas un demontāžas darbi</t>
  </si>
  <si>
    <t>Mobilizācija un demobilizācija</t>
  </si>
  <si>
    <t>kpl</t>
  </si>
  <si>
    <t>Uzmērīšana un nospraušana (t.sk. pabeigtas būves izpildmērījums)</t>
  </si>
  <si>
    <t>Koku ciršana, ieskaitot celmu un sakņu demontāžu, paredzot transportu uz būvuzņēmēja atbērtni</t>
  </si>
  <si>
    <t>gb</t>
  </si>
  <si>
    <t>Ceļa zīmju demontāža, paredzot transportu uz būvuzņēmēja atbērtni vai uzstādīšanu atpakaļ norādītajā vietā</t>
  </si>
  <si>
    <t>Ceļa zīmju metāla balstu demontāža, paredzot transportu uz būvuzņēmēja atbērtni vai uzstādīšanu atpakaļ norādītajā vietā</t>
  </si>
  <si>
    <t>m</t>
  </si>
  <si>
    <t>Ietves betona apmaļu demontāža, paredzot transportu uz būvuzņēmēja atbērtni</t>
  </si>
  <si>
    <t>Brauktuves betona apmaļu demontāža, paredzot transportu uz būvuzņēmēja atbērtni</t>
  </si>
  <si>
    <t>Asfalta seguma saistes un virskārtas demontāža, frēzēšana, hvid=10cm, paredzot transportu uz būvuzņēmēja atbērtni, segumu atjaunošanas vietās pēc inženiertīklu izbūves vai salaiduma vietās ar esošo segumu</t>
  </si>
  <si>
    <t>Asfalta seguma virskārtas demontāža, frēzēšana, hvid=4cm, paredzot transportu uz būvuzņēmēja atbērtni, segumu atjaunošanas vietās pēc inženiertīklu izbūves  vai salaiduma vietās ar esošo segumu</t>
  </si>
  <si>
    <t>Betona bruģakmens seguma demontāža ietvēm, paredzot bruģakmens uzglabāšanu un atkārtotu izbūvi pēc pazemes inženiertīklu izbūves vai citās vietās</t>
  </si>
  <si>
    <t>Visa veida esošo inženiertīklu aku, lūku, kapju vāku nomaiņa uz peldoša tipa un pārbūve projektētā seguma līmenī, apjomu precizējot uz vietas objektā</t>
  </si>
  <si>
    <t>Visa veida esošo inženiertīklu aku, lūku, kapju vāku regulēšana projektētā seguma līmenī, apjomu precizējot uz vietas objektā</t>
  </si>
  <si>
    <t>Esošu inženierkomunikāciju atšurfēšana (pirms būvdarbu uzsākšanas, apjoms precizējams darba gaitā, nodrošinot tīklu aizsardzību un saglabāšanu) un atrašanās vietas precizēšana, nospraušana dabā. Darbi inženiertīklu tuvumā ir veicami bez tehnikas un mehānismu pielietošanas</t>
  </si>
  <si>
    <t>Esošu visa veida kabeļu atrakšana, aizsardzība ar divdaļīgām saliekamām aizsargčaulām 110 mm, tranšejas aizbēršana (apjoms precizējams būvdarbu laikā)</t>
  </si>
  <si>
    <t>Esošo reklāmas stendu pārvietošana būvdarbu laikā, novietošana atpakaļ esošajā vietā, pēc darbu veikšanas</t>
  </si>
  <si>
    <t>Esošo inženierkomunikāciju (ūdensvads, saimnieciskā kanalizācija, elektroapgāde, elektroniskie sakaru tīkli, atkarībā no esošās situācijas) atslēgšana, atzinuma no tīklu turētājiem saņemšana</t>
  </si>
  <si>
    <t>Teritorijas sakārtošana pēc darbu pabeigšanas</t>
  </si>
  <si>
    <t>Zemes klātnes būvniecības darbi</t>
  </si>
  <si>
    <t>Liekās grunts un augsnes virskārtas norakšana un aizvešana</t>
  </si>
  <si>
    <t>Zemes klātnes ierakuma būvniecība, paredzot transportu uz būvuzņēmēja atbērtni vai atkārtotu pielietošanu objektā</t>
  </si>
  <si>
    <t>Vājas nestspējas grunts izrakšana un apmaiņa ar derīgu grunti, paredzot transportu uz būvuzņēmēja atbērtni (apjoms precizējams būvdarbu laikā, zemes klātnes būvniecības laikā)</t>
  </si>
  <si>
    <t>Dažādas nestspējas grunts slāņu armēšana un atdalīšana ar ģeosintētiskajiem materiāliem, vietās, kur grunts apmaiņas darbus nav iespējams veikt (apjoms precizējams būvdarbu laikā, zemes klātnes būvniecības laikā)</t>
  </si>
  <si>
    <r>
      <t>m</t>
    </r>
    <r>
      <rPr>
        <vertAlign val="superscript"/>
        <sz val="9"/>
        <rFont val="Arial Narrow"/>
        <family val="2"/>
      </rPr>
      <t>2</t>
    </r>
  </si>
  <si>
    <t>Ielu un ietvju konstrukciju izbūves darbi</t>
  </si>
  <si>
    <t>Nesaistītu minerālmateriālu 0/45 pamata nesošās virskārtas būvniecība, h=20cm, N-III klase</t>
  </si>
  <si>
    <t>Salizturīgās kārtas būvniecība, h=30cm, Ev2≥60MPa</t>
  </si>
  <si>
    <t>Salizturīgās kārtas Ev2&gt;60MPa izbūve 30cm biezumā</t>
  </si>
  <si>
    <t>Salizturīgās kārtas būvniecība, h=40cm, Ev2≥90MPa</t>
  </si>
  <si>
    <t>Betona bruģakmens izbūve uz smilts vai sīkšķembu d≥4mm izlīdzinošās kārtas pamata 5-7cm biezumā. Inženiertīklu tranšeju atjaunošana, pielietot esošo iepriekš demontēto materiālu, bojāto aizstāt ar jaunu, izmēri un krāsa analogs esošajam</t>
  </si>
  <si>
    <t>Apmales un konstrukcijas</t>
  </si>
  <si>
    <t>Brauktuves betona apmales 100x30x15 būvniecība</t>
  </si>
  <si>
    <t>Brauktuves betona apmales 100x22x15 būvniecība</t>
  </si>
  <si>
    <t>Brauktuves betona apmales 100x22/30x15 būvniecība (K/L)</t>
  </si>
  <si>
    <t>Ietves betona apmales 100x20x8 būvniecība</t>
  </si>
  <si>
    <t>Esošo ēku ieejas pandusu vai pakāpienu demontāža, līmeņošana vai pārbūve, pielāgojot projektētajam ietves seguma līmenim (apjoms precizējams būvdarbu laikā)</t>
  </si>
  <si>
    <t>Ēku pamatu hidroizolācijas uzklāšana ietves segas konstrukcijas izbūves dziļumā, Secudrain WD vai analogs ģeosintētiskais materiāls (apjoms precizējams būvdarbu laikā)</t>
  </si>
  <si>
    <t>tek/m</t>
  </si>
  <si>
    <t>Ēku virspamatu atjaunošana (apjoms precizējms būvdarbu laikā)</t>
  </si>
  <si>
    <t>Satiksmes organizācijas tehniskie līdzekļi</t>
  </si>
  <si>
    <t>Jaunu ceļa zīmju metāla balstu uzstādīšana</t>
  </si>
  <si>
    <t>Jaunu ceļa zīmju metāla balstu ar konsoli uzstādīšana, konsoles garums līdz 1,5m</t>
  </si>
  <si>
    <t>Esošu ceļa zīmju balstu pārcelšana norādītajā vietā</t>
  </si>
  <si>
    <t>Ceļa horizontālo apzīmējumu uzklāšana ar termoplastiskiem vai aukstplastiskiem materiāliem, uzklājot ar mehānismiem</t>
  </si>
  <si>
    <t>Ceļa horizontālo apzīmējumu uzklāšana ar termoplastiskiem vai aukstplastiskiem materiāliem, uzklājot ar rokām</t>
  </si>
  <si>
    <t>Ceļa zīmju balsteņa montāža</t>
  </si>
  <si>
    <t>Ceļu satiksmes organizācijas shēmas izstrāde un saskaņošana, pagaidu ceļa zīmju uzstādīšana un noņemšana.</t>
  </si>
  <si>
    <t>1</t>
  </si>
  <si>
    <t>Luksoforu balsteņa montāža</t>
  </si>
  <si>
    <t>(Būvdarbu veids vai konstruktīvā elementa nosaukums)</t>
  </si>
  <si>
    <t>Betona bruģakmens seguma demontāža un utilizācija ietvēm, paredzot transportu uz būvuzņēmēja atbērtni</t>
  </si>
  <si>
    <t>Luksoforobjekti</t>
  </si>
  <si>
    <t xml:space="preserve">Visa veida stabu (gājēju plūsmas zonā) – luksoforu, ceļa zīmju, reklāmu, apgaismojumu – aplīmēšana ar lenti baltā kontrastējošā krāsā 1600mm, 1400mm un 350mm augstumā virs zemes. Visiem krāsojumiem vai lentām jābūt 10 cm platā joslā. </t>
  </si>
  <si>
    <t>Būvlaukuma informatīvo plakātu uzstādīšana (t.sk. būvtāfeles 2 gab.)</t>
  </si>
  <si>
    <r>
      <t>m</t>
    </r>
    <r>
      <rPr>
        <vertAlign val="superscript"/>
        <sz val="9"/>
        <rFont val="Arial Narrow"/>
        <family val="2"/>
        <charset val="186"/>
      </rPr>
      <t>2</t>
    </r>
  </si>
  <si>
    <r>
      <t>m</t>
    </r>
    <r>
      <rPr>
        <vertAlign val="superscript"/>
        <sz val="9"/>
        <rFont val="Arial Narrow"/>
        <family val="2"/>
        <charset val="186"/>
      </rPr>
      <t>3</t>
    </r>
  </si>
  <si>
    <r>
      <t>m</t>
    </r>
    <r>
      <rPr>
        <vertAlign val="superscript"/>
        <sz val="9"/>
        <color rgb="FF414142"/>
        <rFont val="Arial Narrow"/>
        <family val="2"/>
        <charset val="186"/>
      </rPr>
      <t>2</t>
    </r>
  </si>
  <si>
    <r>
      <t xml:space="preserve">Apjomi sastādīti, pamatojoties uz </t>
    </r>
    <r>
      <rPr>
        <b/>
        <u/>
        <sz val="11"/>
        <color theme="1"/>
        <rFont val="Arial Narrow"/>
        <family val="2"/>
        <charset val="186"/>
      </rPr>
      <t>GP</t>
    </r>
    <r>
      <rPr>
        <sz val="11"/>
        <color theme="1"/>
        <rFont val="Arial Narrow"/>
        <family val="2"/>
        <charset val="186"/>
      </rPr>
      <t xml:space="preserve"> un </t>
    </r>
    <r>
      <rPr>
        <b/>
        <u/>
        <sz val="11"/>
        <color theme="1"/>
        <rFont val="Arial Narrow"/>
        <family val="2"/>
        <charset val="186"/>
      </rPr>
      <t>TS-CD</t>
    </r>
    <r>
      <rPr>
        <sz val="11"/>
        <color theme="1"/>
        <rFont val="Arial Narrow"/>
        <family val="2"/>
        <charset val="186"/>
      </rPr>
      <t xml:space="preserve"> daļas rasējumiem.</t>
    </r>
  </si>
  <si>
    <t>Ūdensapgāde un kanalizācija (ārējā)</t>
  </si>
  <si>
    <r>
      <rPr>
        <b/>
        <sz val="11"/>
        <color indexed="8"/>
        <rFont val="Arial Narrow"/>
        <family val="2"/>
        <charset val="186"/>
      </rPr>
      <t xml:space="preserve">Objekta nosaukums: </t>
    </r>
    <r>
      <rPr>
        <sz val="11"/>
        <color indexed="8"/>
        <rFont val="Arial Narrow"/>
        <family val="2"/>
        <charset val="186"/>
      </rPr>
      <t>Satiksmes pārvada ar pievedceļiem izbūve Smiltenes un Kandavas ielu rajonā Daugavpilī</t>
    </r>
  </si>
  <si>
    <t>Ielas, ietves, luksofori, satiksmes organizācija, labiekārtojums</t>
  </si>
  <si>
    <r>
      <rPr>
        <b/>
        <sz val="11"/>
        <color theme="1"/>
        <rFont val="Arial Narrow"/>
        <family val="2"/>
        <charset val="186"/>
      </rPr>
      <t>Būves nosaukums:</t>
    </r>
    <r>
      <rPr>
        <sz val="11"/>
        <color theme="1"/>
        <rFont val="Arial Narrow"/>
        <family val="2"/>
        <charset val="186"/>
      </rPr>
      <t xml:space="preserve"> Ielas, ietves, luksofori, satiksmes organizācija, labiekārtojums</t>
    </r>
  </si>
  <si>
    <r>
      <rPr>
        <b/>
        <sz val="11"/>
        <color theme="1"/>
        <rFont val="Arial Narrow"/>
        <family val="2"/>
        <charset val="186"/>
      </rPr>
      <t xml:space="preserve">Objekta adrese: </t>
    </r>
    <r>
      <rPr>
        <sz val="11"/>
        <color theme="1"/>
        <rFont val="Arial Narrow"/>
        <family val="2"/>
        <charset val="186"/>
      </rPr>
      <t xml:space="preserve"> Daugavpils, Esplanādes un Dzelzceļnieka apkaimes</t>
    </r>
  </si>
  <si>
    <r>
      <t xml:space="preserve">Pasūtījuma Nr.: </t>
    </r>
    <r>
      <rPr>
        <sz val="11"/>
        <color theme="1"/>
        <rFont val="Arial Narrow"/>
        <family val="2"/>
        <charset val="186"/>
      </rPr>
      <t>DPD 2020/99</t>
    </r>
  </si>
  <si>
    <t>Esošu vietējā ģeodēziskā tīkla punktu pārvietošana un atjaunošana</t>
  </si>
  <si>
    <t>Visi nepieciešamie darbi ēku nojaukšanai Satiksmes ielā 3/5, kad.nr. 05000090311</t>
  </si>
  <si>
    <t>Esošas divu stāvu mūra ēkas nojaukšana, tajā skaitā pamatu nojaukšana (S=110m2; h=~6,0m), transports uz būvuzņēmēja atbērtni</t>
  </si>
  <si>
    <t>Esošas viena stāva mūra ēkas un palīgēkas nojaukšana, tajā skaitā pamatu nojaukšana (S=150m2; h=~4,0m), transports uz būvuzņēmēja atbērtni</t>
  </si>
  <si>
    <t>Visi nepieciešamie darbi ēku nojaukšanai Muitas ielā 4, kad.nr. 05000090310</t>
  </si>
  <si>
    <t>Esošas viena stāva mūra ēkas un palīgēkas nojaukšana, tajā skaitā pamatu nojaukšana (S=205m2; h=~4,0m), transports uz būvuzņēmēja atbērtni</t>
  </si>
  <si>
    <t>Izziņas par ēku (būvju) neesamību dabā saņemšana</t>
  </si>
  <si>
    <t>Izziņas par ēkas (būves) neesamību dabā saņemšana</t>
  </si>
  <si>
    <t>Visi nepieciešamie darbi ēkas nojaukšanai Dīķu ielā 3, kad.nr. 05000090303</t>
  </si>
  <si>
    <t>Visi nepieciešamie darbi ēku nojaukšanai Stacijas ielā 58, kad.nr. 05000090501</t>
  </si>
  <si>
    <t>Esošas viena stāva koka ēkas un mūra palīgēkas nojaukšana, tajā skaitā pamatu nojaukšana (S=285m2; h=~4,0m), transports uz būvuzņēmēja atbērtni</t>
  </si>
  <si>
    <t>Visi nepieciešamie darbi ēku nojaukšanai Stacijas ielā 99, kad.nr. 05000011601</t>
  </si>
  <si>
    <t>Esošu dažāda veida žogu, t.sk. transporta un gājēju vārtu demontāža, paredzot transportu uz būvuzņēmēja atbērtni</t>
  </si>
  <si>
    <t>Teritorijas labiekārtojums</t>
  </si>
  <si>
    <t>Darbu apjomu saraksts Nr.1</t>
  </si>
  <si>
    <t xml:space="preserve">Luksoforobjekts Nr.1. Kandavas, Viestura, Sporta ielu krustojums </t>
  </si>
  <si>
    <t>Luksoforobjekts Nr.2. Kandavas un Stacijas ielu krustojums</t>
  </si>
  <si>
    <t>Luksoforobjekts Nr.3. Stacijas ielas un pārvada rampas krustojums</t>
  </si>
  <si>
    <t>Luksoforu statne (h=3,5m) ar lūku</t>
  </si>
  <si>
    <t>Statnes balstenis luksoforu montāžai</t>
  </si>
  <si>
    <t>Luksoforu un ceļa zīmju kopne (h=6m; l=9,5m) ar dzelzsbetona pamatni</t>
  </si>
  <si>
    <t>Speciālais balstenis montāžai uz kopnes</t>
  </si>
  <si>
    <t>Ceļa zīmju balstenis (h=2m)</t>
  </si>
  <si>
    <t>Transporta luksofors ar 3x300mm LED lēcām, kronšteiniem un saulessargiem</t>
  </si>
  <si>
    <t>Papildsekcijas luksofors ar 1x300mm LED lēcu un saulessargu</t>
  </si>
  <si>
    <t>Luksofora kontrastekrāns 3x300+1x300mm luksoforam</t>
  </si>
  <si>
    <t>Transporta luksofors ar 3x210mm LED lēcām, kronšteiniem un saulessargiem</t>
  </si>
  <si>
    <t>Gājēju luksofors ar 2x210mm LED lēcām, kronšteiniem un saulessargiem</t>
  </si>
  <si>
    <t xml:space="preserve">Video detektoru saskarnes modulis (vismaz 4 kamerām) </t>
  </si>
  <si>
    <t>Gājēju akustiskais bloks ar sensora pogu, vibrācijas signālu un vājredzīgo norādēm</t>
  </si>
  <si>
    <t>12-polu kontaktspailes montējamas uz DIN sliedes</t>
  </si>
  <si>
    <t>Armēta aizsargplēve</t>
  </si>
  <si>
    <t>Komutācijas nozarkārba (300x220x120mm) ar stiprinājumiem</t>
  </si>
  <si>
    <t>Iekārtas un materiāli</t>
  </si>
  <si>
    <t>Darbu apjomi</t>
  </si>
  <si>
    <t>Luksoforu statnes montāža</t>
  </si>
  <si>
    <t>Luksoforu kopnes ar dzelzsbetona pamatni montāža</t>
  </si>
  <si>
    <t>Luksofora montāža</t>
  </si>
  <si>
    <t>Luksofora montāža uz kopnes</t>
  </si>
  <si>
    <t>Luksoforu sadales skapja un kontroliera montāža</t>
  </si>
  <si>
    <t>Luksoforu un vājstrāvas iekārtu komutēšana luksoforu sadalē</t>
  </si>
  <si>
    <t>Luksoforu kontroliera programmēšana</t>
  </si>
  <si>
    <t>Luksoforu kontroliera programmas pielāgošana pēc nepieciešamības</t>
  </si>
  <si>
    <t>Video detektora montāža, komutēšana un pozicionēšana</t>
  </si>
  <si>
    <t>Video detektoru saskarnes moduļa uzstādīšana un komutēšana</t>
  </si>
  <si>
    <t>Video detektora parametrizēšana</t>
  </si>
  <si>
    <t>Gājēju akustiskā bloka ar pogu uzstādīšana un komutēšana</t>
  </si>
  <si>
    <t xml:space="preserve">Rakšanas atļaujas noformēšana un noslegšana, izpilddokumentācijas izstrāde </t>
  </si>
  <si>
    <t>Esošas viena stāva mūra ēkas un koka palīgēkas nojaukšana, tajā skaitā pamatu nojaukšana (S=190m2; h=~4,0m), transports uz būvuzņēmēja atbērtni</t>
  </si>
  <si>
    <r>
      <t xml:space="preserve">Sertifikāta Nr.   </t>
    </r>
    <r>
      <rPr>
        <u/>
        <sz val="11"/>
        <color rgb="FF414142"/>
        <rFont val="Arial Narrow"/>
        <family val="2"/>
        <charset val="186"/>
      </rPr>
      <t xml:space="preserve"> 3-00780                                                                                                                                                                                                                                                                                     </t>
    </r>
  </si>
  <si>
    <t xml:space="preserve">              (paraksts un tā atšifrējums, datums)</t>
  </si>
  <si>
    <t xml:space="preserve">               (paraksts un tā atšifrējums, datums)</t>
  </si>
  <si>
    <r>
      <t xml:space="preserve">Sastādīja           </t>
    </r>
    <r>
      <rPr>
        <u/>
        <sz val="11"/>
        <color rgb="FF414142"/>
        <rFont val="Arial Narrow"/>
        <family val="2"/>
        <charset val="186"/>
      </rPr>
      <t xml:space="preserve">Mārtiņš Matvejs                                                                                                                                                                                                                                                                         </t>
    </r>
  </si>
  <si>
    <r>
      <t xml:space="preserve">Pārbaudīja       </t>
    </r>
    <r>
      <rPr>
        <u/>
        <sz val="11"/>
        <color rgb="FF414142"/>
        <rFont val="Arial Narrow"/>
        <family val="2"/>
        <charset val="186"/>
      </rPr>
      <t xml:space="preserve"> Jānis Bidzāns                                                                                                                                                                                                                                                                            </t>
    </r>
  </si>
  <si>
    <r>
      <t>Satiksmes organizācijas nodrošināšana būvdarbu laikā, ieskaitot DOP rasējumos paredzētos risinājumus, t.sk. ceļu izbūvi, lai nodrošinātu piekļuvi būvlaukumam, ieskaitot aprīkojumu, tranšeju nostiprinājumus, palīgmateriālus, esošo koku aizsardzības pasāku</t>
    </r>
    <r>
      <rPr>
        <sz val="9"/>
        <rFont val="Arial Narrow"/>
        <family val="2"/>
        <charset val="186"/>
      </rPr>
      <t>mus, satiksmes organizācijas tehnisko līdzekļu uzstādīšanu un uzraudzību u.c. darbus atbilstoši plānoto būvdarbu etapu skaitam un to ilgumam</t>
    </r>
  </si>
  <si>
    <t>Kopā</t>
  </si>
  <si>
    <t>Pavisam kopā</t>
  </si>
  <si>
    <t>PVN (21%)</t>
  </si>
  <si>
    <t>Būvniecības koptāme</t>
  </si>
  <si>
    <t>Objekta nosaukums</t>
  </si>
  <si>
    <t>APSTIPRINU</t>
  </si>
  <si>
    <t xml:space="preserve">                                                                                        __________________________________________________</t>
  </si>
  <si>
    <t xml:space="preserve">                                                                                                            (pasūtītāja paraksts un tā atšifrējums)</t>
  </si>
  <si>
    <t>Z.v.</t>
  </si>
  <si>
    <t xml:space="preserve">                                           ______.gada______._______________</t>
  </si>
  <si>
    <r>
      <t>Objekta izmaksas (</t>
    </r>
    <r>
      <rPr>
        <b/>
        <i/>
        <sz val="11"/>
        <color theme="0"/>
        <rFont val="Arial Narrow"/>
        <family val="2"/>
        <charset val="186"/>
      </rPr>
      <t>euro</t>
    </r>
    <r>
      <rPr>
        <b/>
        <sz val="11"/>
        <color theme="0"/>
        <rFont val="Arial Narrow"/>
        <family val="2"/>
        <charset val="186"/>
      </rPr>
      <t>)</t>
    </r>
  </si>
  <si>
    <r>
      <rPr>
        <b/>
        <sz val="11"/>
        <color theme="1"/>
        <rFont val="Arial Narrow"/>
        <family val="2"/>
        <charset val="186"/>
      </rPr>
      <t xml:space="preserve">Objekta adrese:  </t>
    </r>
    <r>
      <rPr>
        <sz val="11"/>
        <color theme="1"/>
        <rFont val="Arial Narrow"/>
        <family val="2"/>
        <charset val="186"/>
      </rPr>
      <t>Daugavpils, Esplanādes un Dzelzceļnieka apkaimes</t>
    </r>
  </si>
  <si>
    <t>Nr.
p.k.</t>
  </si>
  <si>
    <r>
      <t xml:space="preserve">Sastādīja           </t>
    </r>
    <r>
      <rPr>
        <u/>
        <sz val="11"/>
        <color rgb="FF414142"/>
        <rFont val="Arial Narrow"/>
        <family val="2"/>
        <charset val="186"/>
      </rPr>
      <t xml:space="preserve">Mārtiņš Matvejs                                                                                                                                                                                                            </t>
    </r>
  </si>
  <si>
    <r>
      <t xml:space="preserve">Pārbaudīja       </t>
    </r>
    <r>
      <rPr>
        <u/>
        <sz val="11"/>
        <color rgb="FF414142"/>
        <rFont val="Arial Narrow"/>
        <family val="2"/>
        <charset val="186"/>
      </rPr>
      <t xml:space="preserve"> Jānis Bidzāns                                                                                                                                                                                                               </t>
    </r>
  </si>
  <si>
    <r>
      <t xml:space="preserve">Sertifikāta Nr.   </t>
    </r>
    <r>
      <rPr>
        <u/>
        <sz val="11"/>
        <color rgb="FF414142"/>
        <rFont val="Arial Narrow"/>
        <family val="2"/>
        <charset val="186"/>
      </rPr>
      <t xml:space="preserve"> 3-00780                                                                                                                                                                                                                        </t>
    </r>
  </si>
  <si>
    <r>
      <rPr>
        <b/>
        <sz val="11"/>
        <color theme="1"/>
        <rFont val="Arial Narrow"/>
        <family val="2"/>
        <charset val="186"/>
      </rPr>
      <t xml:space="preserve">Būves nosaukums: </t>
    </r>
    <r>
      <rPr>
        <sz val="11"/>
        <color theme="1"/>
        <rFont val="Arial Narrow"/>
        <family val="2"/>
        <charset val="186"/>
      </rPr>
      <t>Ielas, ietves, luksofori, satiksmes organizācija, labiekārtojums, satiksmes pārvads, inženiertīkli</t>
    </r>
  </si>
  <si>
    <t>Siltumapgāde (ārējā)</t>
  </si>
  <si>
    <t>Elektroapgāde (ārējā). Ielu apgaismojuma tīkli</t>
  </si>
  <si>
    <t>Elektroapgāde (ārējā). VAS "Latvijas dzelzceļš" apgaismojuma tīkli</t>
  </si>
  <si>
    <t>Elektroapgāde (ārējā). Lietotāja tīklu daļa</t>
  </si>
  <si>
    <t>Elektronisko sakaru sistēmas (ārējās)</t>
  </si>
  <si>
    <t>Dzelzceļa signalizācijas sistēmas un vilcienu kustības vadības sistēmas tīkli</t>
  </si>
  <si>
    <t>1A. segas konstrukcijas tips - asfaltbetona segums brauktuvēm, maģistrālās ielas</t>
  </si>
  <si>
    <t>1B. segas konstrukcijas tips - asfaltbetona segums brauktuvēm, vietējas nozīmes ielas</t>
  </si>
  <si>
    <t>1C. segas konstrukcijas tips - asfaltbetona segums satiksmes pārvadam</t>
  </si>
  <si>
    <t>Karstā asfalta AC 16 bin saistes kārtes (AADTj,kravas 501-1000) būvniecība 4,0 cm biezumā</t>
  </si>
  <si>
    <t>Karstā asfalta AC 11 surf dilumkārtas (AADTj,pievestā 1501-3500) būvniecība 4,0 cm biezumā</t>
  </si>
  <si>
    <t>Karstā asfalta AC 22 base/bin saistes kārtas (AADTj,kravas 501-1000) būvniecība 6,0 cm biezumā</t>
  </si>
  <si>
    <t>Nesaistītu minerālmateriālu maisījuma 0/45, N-II klase būvniecība, h=10cm</t>
  </si>
  <si>
    <t>Nesaistītu minerālmateriālu maisījuma 0/56, N-III klase būvniecība, h=15cm</t>
  </si>
  <si>
    <t>Karstā asfalta AC 22 base/bin apakškārta (AADTj,kravas 501-1000) būvniecība 8,0 cm biezumā</t>
  </si>
  <si>
    <t>Karstā asfalta AC 11 surf dilumkārtas (AADTj,pievestā 501-1500) būvniecība 4,0 cm biezumā</t>
  </si>
  <si>
    <t>Nesaistītu minerālmateriālu maisījuma 0/45, N-III klase būvniecība, h=10cm</t>
  </si>
  <si>
    <t>Nesaistītu minerālmateriālu maisījuma 0/56, N-IV klase būvniecība, h=15cm</t>
  </si>
  <si>
    <t>2. segas konstrukcijas tips - apaļakmens bruģa segums, ārpus ielas braucamās daļas</t>
  </si>
  <si>
    <t>Nesaistītu minerālmateriālu 0/45 pamata nesošās virskārtas būvniecība, h=15cm, N-IV klase</t>
  </si>
  <si>
    <t>3. segas konstrukcijas tips - regulāras formas šķelta granīta bruģis, ietve</t>
  </si>
  <si>
    <t>4. segas konstrukcijas tips - regulāras formas šķelta granīta bruģis, brauktuves paplašinājumi</t>
  </si>
  <si>
    <t>Nesaistītu minerālmateriālu 0/45 pamata nesošās virskārtas būvniecība, h=10cm, N-III klase</t>
  </si>
  <si>
    <t>Nesaistītu minerālmateriālu 0/56 pamata nesošās virskārtas būvniecība, h=15cm, N-IV klase</t>
  </si>
  <si>
    <t>5A. segas konstrukcijas tips - betona bruģakmens ietvēm</t>
  </si>
  <si>
    <t>5B. segas konstrukcijas tips - betona bruģakmens laukumiem, atpūtas vietām</t>
  </si>
  <si>
    <t>Betona transporta barjeru demontāža un utilizācija vai atkārtota izmantošana objektā (1gab = 6m)</t>
  </si>
  <si>
    <t>Asfalta seguma demontāža ietvēm, hvid=4cm, paredzot transportu uz būvuzņēmēja atbērtni</t>
  </si>
  <si>
    <t>Maģistrālo ielu asfaltbetona seguma pilnīga demontāža, frēzēšana, hvid=20cm, paredzot transportu uz būvuzņēmēja atbērtni</t>
  </si>
  <si>
    <t>Vietējas nozīmes ielu vai laukumu asfaltbetona seguma pilnīga demontāža, frēzēšana, hvid=10cm, paredzot transportu uz būvuzņēmēja atbērtni</t>
  </si>
  <si>
    <t>Dabīgā apaļakmens bruģa seguma nojaukšana, paredzot atkārtotu izmantošanu objektā un liekā demontētā materiāla transportu uz būvuzņēmēja atbērtni</t>
  </si>
  <si>
    <t>Karstā asfalta AC 22 base/bin apakškārta (AADTj,kravas 101-500) būvniecība 6,0 cm biezumā</t>
  </si>
  <si>
    <t>6. segas konstrukcijas tips - asfaltbetona segums ietvēm un veloceļiem</t>
  </si>
  <si>
    <t>Karstā asfalta AC 8 surf dilumkārtas (AADTj,pievestā 101-500) būvniecība 5,0 cm biezumā</t>
  </si>
  <si>
    <t>8. un 9. segas konstrukcijas tips - taktīlie brīdinošās joslas un vadlīniju bruģakmeņi</t>
  </si>
  <si>
    <t>10. segas konstrukcijas tips - zālāji</t>
  </si>
  <si>
    <t>Augu zemes ar zāliena sēklām izbūve, h=10cm</t>
  </si>
  <si>
    <t>12. segas konstrukcijas tips - ietve ar bruģakmens segumu, atjaunošana inženiertīklu izbūves vietās</t>
  </si>
  <si>
    <t>11. segas konstrukcijas tips - frakcionēta minerālmateriāla pabērums zem satiksmes pārvada</t>
  </si>
  <si>
    <r>
      <t>Zemās kalnu priedes (</t>
    </r>
    <r>
      <rPr>
        <i/>
        <sz val="9"/>
        <rFont val="Arial Narrow"/>
        <family val="2"/>
        <charset val="186"/>
      </rPr>
      <t>Pinus mugo var. Pumilio</t>
    </r>
    <r>
      <rPr>
        <sz val="9"/>
        <rFont val="Arial Narrow"/>
        <family val="2"/>
      </rPr>
      <t xml:space="preserve">) stādīšana, </t>
    </r>
    <r>
      <rPr>
        <sz val="9"/>
        <rFont val="Arial Narrow"/>
        <family val="2"/>
        <charset val="186"/>
      </rPr>
      <t>stāda specifikācija rasējumā TS-CD-8-1, iekļaujot visus stādīšanas shēmā paredzētos darbus un palīgmateriālus</t>
    </r>
  </si>
  <si>
    <r>
      <t xml:space="preserve">Sārtās zirgkastaņas 'Briotti' </t>
    </r>
    <r>
      <rPr>
        <i/>
        <sz val="9"/>
        <rFont val="Arial Narrow"/>
        <family val="2"/>
        <charset val="186"/>
      </rPr>
      <t xml:space="preserve">(Aesculus x carnea) </t>
    </r>
    <r>
      <rPr>
        <sz val="9"/>
        <rFont val="Arial Narrow"/>
        <family val="2"/>
        <charset val="186"/>
      </rPr>
      <t>stādīšana,</t>
    </r>
    <r>
      <rPr>
        <i/>
        <sz val="9"/>
        <rFont val="Arial Narrow"/>
        <family val="2"/>
        <charset val="186"/>
      </rPr>
      <t xml:space="preserve"> </t>
    </r>
    <r>
      <rPr>
        <sz val="9"/>
        <rFont val="Arial Narrow"/>
        <family val="2"/>
        <charset val="186"/>
      </rPr>
      <t>stāda specifikācija rasējumā TS-CD-8-1, iekļaujot visus stādīšanas shēmā paredzētos darbus un palīgmateriālus</t>
    </r>
  </si>
  <si>
    <r>
      <t xml:space="preserve">Parastās kļavas 'Drummondi' </t>
    </r>
    <r>
      <rPr>
        <i/>
        <sz val="9"/>
        <rFont val="Arial Narrow"/>
        <family val="2"/>
        <charset val="186"/>
      </rPr>
      <t xml:space="preserve">(Acer platanoides) </t>
    </r>
    <r>
      <rPr>
        <sz val="9"/>
        <rFont val="Arial Narrow"/>
        <family val="2"/>
        <charset val="186"/>
      </rPr>
      <t>stādīšana,</t>
    </r>
    <r>
      <rPr>
        <i/>
        <sz val="9"/>
        <rFont val="Arial Narrow"/>
        <family val="2"/>
        <charset val="186"/>
      </rPr>
      <t xml:space="preserve"> </t>
    </r>
    <r>
      <rPr>
        <sz val="9"/>
        <rFont val="Arial Narrow"/>
        <family val="2"/>
        <charset val="186"/>
      </rPr>
      <t>stāda specifikācija rasējumā TS-CD-8-1, iekļaujot visus stādīšanas shēmā paredzētos darbus un palīgmateriālus</t>
    </r>
  </si>
  <si>
    <r>
      <t xml:space="preserve">Lielziedu korintes 'Ballerina' </t>
    </r>
    <r>
      <rPr>
        <i/>
        <sz val="9"/>
        <rFont val="Arial Narrow"/>
        <family val="2"/>
        <charset val="186"/>
      </rPr>
      <t xml:space="preserve">(Amelanchier × grandiflora) </t>
    </r>
    <r>
      <rPr>
        <sz val="9"/>
        <rFont val="Arial Narrow"/>
        <family val="2"/>
        <charset val="186"/>
      </rPr>
      <t>stādīšana,</t>
    </r>
    <r>
      <rPr>
        <i/>
        <sz val="9"/>
        <rFont val="Arial Narrow"/>
        <family val="2"/>
        <charset val="186"/>
      </rPr>
      <t xml:space="preserve"> </t>
    </r>
    <r>
      <rPr>
        <sz val="9"/>
        <rFont val="Arial Narrow"/>
        <family val="2"/>
        <charset val="186"/>
      </rPr>
      <t>stāda specifikācija rasējumā TS-CD-8-1, iekļaujot visus stādīšanas shēmā paredzētos darbus un palīgmateriālus</t>
    </r>
  </si>
  <si>
    <r>
      <t xml:space="preserve">Sarkanās kļavas 'Red sunset' </t>
    </r>
    <r>
      <rPr>
        <i/>
        <sz val="9"/>
        <rFont val="Arial Narrow"/>
        <family val="2"/>
        <charset val="186"/>
      </rPr>
      <t xml:space="preserve">(Acer rubrum) </t>
    </r>
    <r>
      <rPr>
        <sz val="9"/>
        <rFont val="Arial Narrow"/>
        <family val="2"/>
        <charset val="186"/>
      </rPr>
      <t>stādīšana,</t>
    </r>
    <r>
      <rPr>
        <i/>
        <sz val="9"/>
        <rFont val="Arial Narrow"/>
        <family val="2"/>
        <charset val="186"/>
      </rPr>
      <t xml:space="preserve"> </t>
    </r>
    <r>
      <rPr>
        <sz val="9"/>
        <rFont val="Arial Narrow"/>
        <family val="2"/>
        <charset val="186"/>
      </rPr>
      <t>stāda specifikācija rasējumā TS-CD-8-1, iekļaujot visus stādīšanas shēmā paredzētos darbus un palīgmateriālus</t>
    </r>
  </si>
  <si>
    <r>
      <t>Pieclapu mežvīna (</t>
    </r>
    <r>
      <rPr>
        <i/>
        <sz val="9"/>
        <rFont val="Arial Narrow"/>
        <family val="2"/>
        <charset val="186"/>
      </rPr>
      <t xml:space="preserve">Parthenocissus quinquefolia) </t>
    </r>
    <r>
      <rPr>
        <sz val="9"/>
        <rFont val="Arial Narrow"/>
        <family val="2"/>
        <charset val="186"/>
      </rPr>
      <t>stādīšana, stāda specifikācija rasējumā TS-CD-8-1, iekļaujot visus stādīšanas shēmā paredzētos darbus un palīgmateriālus</t>
    </r>
  </si>
  <si>
    <r>
      <t>Baltās robīnijas 'Frisia' (</t>
    </r>
    <r>
      <rPr>
        <i/>
        <sz val="9"/>
        <rFont val="Arial Narrow"/>
        <family val="2"/>
        <charset val="186"/>
      </rPr>
      <t>Robinia pseudoacacia</t>
    </r>
    <r>
      <rPr>
        <i/>
        <sz val="9"/>
        <rFont val="Arial Narrow"/>
        <family val="2"/>
        <charset val="186"/>
      </rPr>
      <t xml:space="preserve">) </t>
    </r>
    <r>
      <rPr>
        <sz val="9"/>
        <rFont val="Arial Narrow"/>
        <family val="2"/>
        <charset val="186"/>
      </rPr>
      <t>stādīšana, stāda specifikācija rasējumā TS-CD-8-1, iekļaujot visus stādīšanas shēmā paredzētos darbus un palīgmateriālus</t>
    </r>
  </si>
  <si>
    <r>
      <t>Robīnijas 'Purple Robe' (</t>
    </r>
    <r>
      <rPr>
        <i/>
        <sz val="9"/>
        <rFont val="Arial Narrow"/>
        <family val="2"/>
        <charset val="186"/>
      </rPr>
      <t xml:space="preserve">Robinia) </t>
    </r>
    <r>
      <rPr>
        <sz val="9"/>
        <rFont val="Arial Narrow"/>
        <family val="2"/>
        <charset val="186"/>
      </rPr>
      <t>stādīšana, stāda specifikācija rasējumā TS-CD-8-1, iekļaujot visus stādīšanas shēmā paredzētos darbus un palīgmateriālus</t>
    </r>
  </si>
  <si>
    <r>
      <t>Rievainās rozes 'Ābeļzieds' (</t>
    </r>
    <r>
      <rPr>
        <i/>
        <sz val="9"/>
        <rFont val="Arial Narrow"/>
        <family val="2"/>
        <charset val="186"/>
      </rPr>
      <t xml:space="preserve">Rosa rugosa) </t>
    </r>
    <r>
      <rPr>
        <sz val="9"/>
        <rFont val="Arial Narrow"/>
        <family val="2"/>
        <charset val="186"/>
      </rPr>
      <t>stādīšana, stāda specifikācija rasējumā TS-CD-8-1, iekļaujot visus stādīšanas shēmā paredzētos darbus un palīgmateriālus</t>
    </r>
  </si>
  <si>
    <r>
      <t>Dekoratīvā pīlādža 'Dodong' (</t>
    </r>
    <r>
      <rPr>
        <i/>
        <sz val="9"/>
        <rFont val="Arial Narrow"/>
        <family val="2"/>
        <charset val="186"/>
      </rPr>
      <t xml:space="preserve">Sorbus) </t>
    </r>
    <r>
      <rPr>
        <sz val="9"/>
        <rFont val="Arial Narrow"/>
        <family val="2"/>
        <charset val="186"/>
      </rPr>
      <t>stādīšana, stāda specifikācija rasējumā TS-CD-8-1, iekļaujot visus stādīšanas shēmā paredzētos darbus un palīgmateriālus</t>
    </r>
  </si>
  <si>
    <r>
      <t>Zviedrijas pīlādža (</t>
    </r>
    <r>
      <rPr>
        <i/>
        <sz val="9"/>
        <rFont val="Arial Narrow"/>
        <family val="2"/>
        <charset val="186"/>
      </rPr>
      <t xml:space="preserve">Sorbus intermedia) </t>
    </r>
    <r>
      <rPr>
        <sz val="9"/>
        <rFont val="Arial Narrow"/>
        <family val="2"/>
        <charset val="186"/>
      </rPr>
      <t>stādīšana, stāda specifikācija rasējumā TS-CD-8-1, iekļaujot visus stādīšanas shēmā paredzētos darbus un palīgmateriālus</t>
    </r>
  </si>
  <si>
    <r>
      <t>Japānas spirejas 'Genpei' (</t>
    </r>
    <r>
      <rPr>
        <i/>
        <sz val="9"/>
        <rFont val="Arial Narrow"/>
        <family val="2"/>
        <charset val="186"/>
      </rPr>
      <t xml:space="preserve">Spirea japonica) </t>
    </r>
    <r>
      <rPr>
        <sz val="9"/>
        <rFont val="Arial Narrow"/>
        <family val="2"/>
        <charset val="186"/>
      </rPr>
      <t>stādīšana, stāda specifikācija rasējumā TS-CD-8-1, iekļaujot visus stādīšanas shēmā paredzētos darbus un palīgmateriālus</t>
    </r>
  </si>
  <si>
    <r>
      <t>Japānas spirejas 'Goldflame' (</t>
    </r>
    <r>
      <rPr>
        <i/>
        <sz val="9"/>
        <rFont val="Arial Narrow"/>
        <family val="2"/>
        <charset val="186"/>
      </rPr>
      <t xml:space="preserve">Spirea japonica) </t>
    </r>
    <r>
      <rPr>
        <sz val="9"/>
        <rFont val="Arial Narrow"/>
        <family val="2"/>
        <charset val="186"/>
      </rPr>
      <t>stādīšana, stāda specifikācija rasējumā TS-CD-8-1, iekļaujot visus stādīšanas shēmā paredzētos darbus un palīgmateriālus</t>
    </r>
  </si>
  <si>
    <r>
      <t>Parastās liepas 'Pallida' (</t>
    </r>
    <r>
      <rPr>
        <i/>
        <sz val="9"/>
        <rFont val="Arial Narrow"/>
        <family val="2"/>
        <charset val="186"/>
      </rPr>
      <t xml:space="preserve">Tilia cordata) </t>
    </r>
    <r>
      <rPr>
        <sz val="9"/>
        <rFont val="Arial Narrow"/>
        <family val="2"/>
        <charset val="186"/>
      </rPr>
      <t>stādīšana, stāda specifikācija rasējumā TS-CD-8-1, iekļaujot visus stādīšanas shēmā paredzētos darbus un palīgmateriālus</t>
    </r>
  </si>
  <si>
    <r>
      <t>Graudzāļu, smalkās moskītzāles (</t>
    </r>
    <r>
      <rPr>
        <i/>
        <sz val="9"/>
        <rFont val="Arial Narrow"/>
        <family val="2"/>
        <charset val="186"/>
      </rPr>
      <t xml:space="preserve">Bouteloua gracilis) </t>
    </r>
    <r>
      <rPr>
        <sz val="9"/>
        <rFont val="Arial Narrow"/>
        <family val="2"/>
        <charset val="186"/>
      </rPr>
      <t xml:space="preserve">stādīšana, stāda specifikācija rasējumā TS-CD-8-1, iekļaujot visus stādīšanas shēmā paredzētos darbus un palīgmateriālus </t>
    </r>
  </si>
  <si>
    <r>
      <t>Graudzāļu, klūdziņprosas 'Hanse Herms' (</t>
    </r>
    <r>
      <rPr>
        <i/>
        <sz val="9"/>
        <rFont val="Arial Narrow"/>
        <family val="2"/>
        <charset val="186"/>
      </rPr>
      <t xml:space="preserve">Panicum virgatum) </t>
    </r>
    <r>
      <rPr>
        <sz val="9"/>
        <rFont val="Arial Narrow"/>
        <family val="2"/>
        <charset val="186"/>
      </rPr>
      <t xml:space="preserve">stādīšana, stāda specifikācija rasējumā TS-CD-8-1, iekļaujot visus stādīšanas shēmā paredzētos darbus un palīgmateriālus </t>
    </r>
  </si>
  <si>
    <t>Transporta metāla barjeras N2W4 uzstādīšana</t>
  </si>
  <si>
    <t>Transporta metāla barjeras saīsinātā enkurposma uzstādīšana, L=5,0m</t>
  </si>
  <si>
    <t>Vienpusējās transporta betona barjeras gala elementa uzstādīšana L=4,0m</t>
  </si>
  <si>
    <t>Divpusējas transporta betona barjeras H2W2 uzstādīšana uz asfalta dilumkārtas</t>
  </si>
  <si>
    <t>Transporta betona barjeras pārejas posms no vienpusējas un divpusēju barjeru L=4,0m</t>
  </si>
  <si>
    <t>Divpusējas transporta betona barjeras gala elementa uzstādīšana L=4,0m</t>
  </si>
  <si>
    <t>Ceļa zīmju balstenis (h=3m), videokameras uzstādīšanai vismaz 6,0m augstumā</t>
  </si>
  <si>
    <t xml:space="preserve">Apaļakmens dabīgā bruģa seguma būvniecība 15-20cm biezumā uz smilts vai sīkšķembu d≥4mm izlīdzinošās kārtas pamata 5-7cm biezumā (objektā atgūtais apaļakmens) </t>
  </si>
  <si>
    <t>Apaļakmens dabīgā bruģa seguma būvniecība 15-20cm biezumā uz betona javas izlīdzinošās kārtas pamata 10cm biezumā (objektā atgūtais apaļakmens)</t>
  </si>
  <si>
    <t>Nesaistītu minerālmateriālu 0/45 pamata nesošās virskārtas būvniecība, h=20cm, AADTj,sm &lt;100, N-III klase</t>
  </si>
  <si>
    <t>Minerālmateriāla maisījuma 8/16 izbūve 5cm biezumā</t>
  </si>
  <si>
    <t>Minerālmateriāla maisījuma 32/63 izbūve 15cm biezumā</t>
  </si>
  <si>
    <t>Esoša bērnu rotaļlaukuma visu iekārtu un atrakciju saaudzīga demontāža un nodošana pasūtītājam</t>
  </si>
  <si>
    <t>Esoša koka pārstādīšana, iekļaujot visus specifikācijā un koka pārstādīšanas shēmā norādītos palīgmateriālus un veicamos darbus</t>
  </si>
  <si>
    <t>Esošā rotaļu laukuma mulčas seguma atjaunošana un papildināšana pēc visu iekārtu demontāžas, h=~10cm</t>
  </si>
  <si>
    <t>Ceļa zīmju kopnes (h=6m; l=9,5m) ar dzelzsbetona pamatni izbūve</t>
  </si>
  <si>
    <t>Jaunu ceļa zīmju metāla balstu uzstādīšana, stiprinot pie satiksmes pārvada betona barjeras, ieskaitot stiprinājuma komplektu</t>
  </si>
  <si>
    <t>Pārvietojamu ceļa zīmju uzstādīšana, stiprinot pie iepriekš uzstādīta ceļa zīmju balsta, apgaismojuma balsta, luksofora statnes vai kopnes</t>
  </si>
  <si>
    <t>Jaunu individuāli izgatavojamu ceļa zīmju, virzienu rādītāju uzstādīšana, stiprinot pie iepriekš uzstādīta ceļa zīmju balsta, apgaismojuma balsta, luksofora statnes vai kopnes</t>
  </si>
  <si>
    <t>Jaunu ceļa zīmju, vertikālo apzīmējumu uzstādīšana, stiprinot pie iepriekš uzstādīta ceļa zīmju balsta, apgaismojuma balsta, luksofora statnes vai kopnes</t>
  </si>
  <si>
    <t>Esoša DUS "Circle K" reklāmas pilona saaudzīga demontāža un uzstādīšana projektā paredzētajā vietā, pievienojot pie projektētajiem elektroapgādes un elektronisko sakaru tīkliem</t>
  </si>
  <si>
    <t>Gājēju metāla barjeru demontāža, paredzot transportu uz būvuzņēmēja atbērtni vai pasūtītāja norādītu uzglabāšanas vietu</t>
  </si>
  <si>
    <t>Esošu mūra, metāla vai dzelzsbetona konstrukciju, t.sk. ēku pamatu, dažāda veida pamestu konstrukciju vai nedarbojošos inženiertīklu demontāža, paredzot transportu uz būvuzņēmēja atbērtni</t>
  </si>
  <si>
    <t>Teritorijas sadaļa, ceļa darbi, labiekārtojums, luksoforobjekti</t>
  </si>
  <si>
    <r>
      <t xml:space="preserve">Vienības cena </t>
    </r>
    <r>
      <rPr>
        <b/>
        <i/>
        <sz val="8"/>
        <color theme="0"/>
        <rFont val="Arial Narrow"/>
        <family val="2"/>
      </rPr>
      <t>(euro)</t>
    </r>
  </si>
  <si>
    <r>
      <t xml:space="preserve">Kopējā
 cena </t>
    </r>
    <r>
      <rPr>
        <b/>
        <i/>
        <sz val="8"/>
        <color theme="0"/>
        <rFont val="Arial Narrow"/>
        <family val="2"/>
      </rPr>
      <t>(euro)</t>
    </r>
  </si>
  <si>
    <r>
      <rPr>
        <b/>
        <sz val="11"/>
        <color theme="1"/>
        <rFont val="Arial Narrow"/>
        <family val="2"/>
        <charset val="186"/>
      </rPr>
      <t>Būves nosaukums:</t>
    </r>
    <r>
      <rPr>
        <sz val="11"/>
        <color theme="1"/>
        <rFont val="Arial Narrow"/>
        <family val="2"/>
        <charset val="186"/>
      </rPr>
      <t xml:space="preserve"> Gāzesapgāde (ārējā)</t>
    </r>
  </si>
  <si>
    <r>
      <t xml:space="preserve">Apjomi sastādīti, pamatojoties uz </t>
    </r>
    <r>
      <rPr>
        <b/>
        <u/>
        <sz val="11"/>
        <color theme="1"/>
        <rFont val="Arial Narrow"/>
        <family val="2"/>
        <charset val="186"/>
      </rPr>
      <t>GAT</t>
    </r>
    <r>
      <rPr>
        <sz val="11"/>
        <color theme="1"/>
        <rFont val="Arial Narrow"/>
        <family val="2"/>
        <charset val="186"/>
      </rPr>
      <t xml:space="preserve"> daļas rasējumiem.</t>
    </r>
  </si>
  <si>
    <t>Darbu apjomu saraksts Nr.4</t>
  </si>
  <si>
    <t>Gāzesapgāde (ārējā)</t>
  </si>
  <si>
    <t>Pievienošanās pie pazemes gāzes tvertnes</t>
  </si>
  <si>
    <t>Tvertnes pamats, dzelzsbetona plātne, TP2A vai monolīts betonējums</t>
  </si>
  <si>
    <t>Gāzes vada hermetikas un izturības testēšana (Pazemes, zsp, LBN 243-15)</t>
  </si>
  <si>
    <t>Tvertnes sazemējuma kontūrs, tēr. Loksne 4x25mm</t>
  </si>
  <si>
    <t>Grīdinājuma lente "GĀZE"</t>
  </si>
  <si>
    <t>Objekta nospraušana</t>
  </si>
  <si>
    <t>Smilts, fr.3-4mm</t>
  </si>
  <si>
    <t>Tvertnes demontāža, V=5,0m3, pazemē</t>
  </si>
  <si>
    <t>Nožogojuma demontāža, metāla siets, stabi</t>
  </si>
  <si>
    <t>Būvgružu utilizācija (metāla un betona elementi)</t>
  </si>
  <si>
    <t>Zemes darbu apjoms</t>
  </si>
  <si>
    <t>Seguma atjaunošana ar augsnes un zāļu sēklu maisījumu esošajā stāvoklī</t>
  </si>
  <si>
    <t>kg</t>
  </si>
  <si>
    <t>CSDD EUS un tā infrastruktūras pamata, apgaismojuma balsta saudzīga demontāža un pārbūve norādītajā vietā, ieskaitot norobežojošos stabus, pielietojot analogu pamata materiālu un ievērojot DOP p.4.4 un DOP Pielikumā dotos norādījumus</t>
  </si>
  <si>
    <t>CSDD EUS (elektromobiļu ātrās uzlādes stacijas) saudzīga demontāža un uzstādīšana projekta norādītajā vietā. Darbus veic CSDD EUS uzturētājs, apmaksā objekta pasūtītājs</t>
  </si>
  <si>
    <t>CSDD EUS objekta infrastruktūras (vājstrāvu sadalnes, videonovēršoanas kameras, gaismekļa un LTE antenas) saudzīga demontāža un uzstādīšana projekta norādītajā vietā. Darbus veic CSDD EUS objekta infrastruktūras uzturētājs, apmaksā objekta pasūtītājs</t>
  </si>
  <si>
    <t>Zemes klātnes uzbēruma būvniecība, paredzot izmantot objektā atgūto derīgo materiālu vai pievesto materiālu</t>
  </si>
  <si>
    <t xml:space="preserve"> Piezīmes</t>
  </si>
  <si>
    <t>1. Visi darbu veidi un materiālu daudzumi ir noteikti teorētiski un būvniecības laikā ir nosakāmi pēc faktiski paveiktā darba būvlaukumā;</t>
  </si>
  <si>
    <t>2. Būvuzņēmējam jāievērtē galveno darbu daudzumu kopsavilkumā minēto darbu veikšanai nepieciešamie materiāli un papildus darbi, kas nav minēti šajā sarakstā, bet bez kuriem nav iespējama galveno būvdarbu tehnoloģiski pareiza izpilde pēc spēkā esošajiem normatīviem;</t>
  </si>
  <si>
    <t>4. Beramie un gabalmateriāli doti iebūvētā veidā;</t>
  </si>
  <si>
    <t>5. Konstrukciju elementu komplektācija atbilstoši izgatavotāju firmu instrukcijām;</t>
  </si>
  <si>
    <r>
      <t>3. Materiālu apjomi, kuri iebūvējot ir norādīti m</t>
    </r>
    <r>
      <rPr>
        <vertAlign val="superscript"/>
        <sz val="11"/>
        <rFont val="Arial Narrow"/>
        <family val="2"/>
        <charset val="186"/>
      </rPr>
      <t>3</t>
    </r>
    <r>
      <rPr>
        <sz val="11"/>
        <rFont val="Arial Narrow"/>
        <family val="2"/>
        <charset val="186"/>
      </rPr>
      <t>, ir sastādīti ievērojot materiālu sablīvēšanās koeficentus būvniecības laikā;</t>
    </r>
  </si>
  <si>
    <t>6. Saskaņojot ar pasūtītāju un projekta autoru iespējams izmantot dažādu ražotāju analogas kvalitātes būvmateriālus un būvizstrādājumus</t>
  </si>
  <si>
    <t>ABS 2023/1 2.10</t>
  </si>
  <si>
    <t>ABS 2023/1 3.1</t>
  </si>
  <si>
    <t>ABS 2023/1 3.2</t>
  </si>
  <si>
    <t>ABS 2023/1 3.3</t>
  </si>
  <si>
    <t>ABS 2023/1 3.4</t>
  </si>
  <si>
    <t>ABS 2023/1 2.2
DOP 4.3-6</t>
  </si>
  <si>
    <t>ABS 2023/1 2.1 ÷ 2.10</t>
  </si>
  <si>
    <t>Būvatļaujas projektēšanas nosacījumi 9.7; 
Vispārīgā daļa 1.2-11</t>
  </si>
  <si>
    <t>ABS 2023/1 7.3</t>
  </si>
  <si>
    <t>ABS 2023/1 4.4</t>
  </si>
  <si>
    <t>ABS 2023/1 3.2, DOP 4.4</t>
  </si>
  <si>
    <t>ABS 2023/1 2.2, 3.2</t>
  </si>
  <si>
    <t>ABS 2023/1 4.2</t>
  </si>
  <si>
    <t>Esošas betona caurtekas d500 demontāža, ieskaitot galu nostiprinājumu demontāžu, paredzot transportu uz būvuzņēmēja atbērtni</t>
  </si>
  <si>
    <t>Visu esošo, darbu veikšanai traucējošo DUS "Circle K" reklāmas vai informācijas stendu saaudzīga demontāža no nodošana īpašniekam</t>
  </si>
  <si>
    <t>Visu esošo DUS "Circle K" karogu mastu saaudzīga demontāža uz būvdarbu laiku un uzstādīšana atpakaļ esošajā vietā pēc darbu be</t>
  </si>
  <si>
    <t>ABS 2023/1 4.5</t>
  </si>
  <si>
    <t>ABS 2023/1 6.2</t>
  </si>
  <si>
    <t>ABS 2023/1 5.2</t>
  </si>
  <si>
    <t>ABS 2023/1 5.1</t>
  </si>
  <si>
    <t>ABS 2023/1 5.6</t>
  </si>
  <si>
    <t>ABS 2023/1 5.5</t>
  </si>
  <si>
    <t>ABS 2023/1 4.6</t>
  </si>
  <si>
    <t>ABS 2023/1 7.2</t>
  </si>
  <si>
    <t>Rasējums TS-CD-8-2</t>
  </si>
  <si>
    <t>Rasējumi TS-CD-8-4 ÷ 5</t>
  </si>
  <si>
    <t>Skaidrojošs apraksts 6.7.1
Vispārīgā daļa 1.3-10 Prettrokšņa pasākumu pārskats</t>
  </si>
  <si>
    <t>ABS 2023/1 7.3, 
rasējums TS-CD-8-3</t>
  </si>
  <si>
    <t>ABS 2023/1 7.8</t>
  </si>
  <si>
    <t>ABS 2023/1 7.5</t>
  </si>
  <si>
    <t>ABS 2023/1 7.7</t>
  </si>
  <si>
    <t>ABS 2023/1 7.6</t>
  </si>
  <si>
    <t>Rasējums TS-CD-8-1</t>
  </si>
  <si>
    <t>Rasējums TS-CD-8-1 un 3</t>
  </si>
  <si>
    <t>ABS 2023/1 7.10
rasējums TS-CD-7-1</t>
  </si>
  <si>
    <t>ABS 2023/1 7.10
rasējums TS-CD-7-2</t>
  </si>
  <si>
    <t>ABS 2023/1 7.10
rasējums TS-CD-7-3</t>
  </si>
  <si>
    <t>Specifikācijas Nr. vai 
Rasējuma Nr.</t>
  </si>
  <si>
    <r>
      <rPr>
        <b/>
        <sz val="11"/>
        <color theme="1"/>
        <rFont val="Arial Narrow"/>
        <family val="2"/>
        <charset val="186"/>
      </rPr>
      <t>Būves nosaukums:</t>
    </r>
    <r>
      <rPr>
        <sz val="11"/>
        <color theme="1"/>
        <rFont val="Arial Narrow"/>
        <family val="2"/>
        <charset val="186"/>
      </rPr>
      <t xml:space="preserve"> Ūdensapgādes un kanalizācijas tīkli (ārējie)</t>
    </r>
  </si>
  <si>
    <t>Ūdensapgādes un kanalizācijas tīkli (ārējie)</t>
  </si>
  <si>
    <t>Darbu apjomu saraksts Nr.2</t>
  </si>
  <si>
    <r>
      <t xml:space="preserve">Apjomi sastādīti, pamatojoties uz </t>
    </r>
    <r>
      <rPr>
        <b/>
        <u/>
        <sz val="11"/>
        <color theme="1"/>
        <rFont val="Arial Narrow"/>
        <family val="2"/>
        <charset val="186"/>
      </rPr>
      <t>UKT</t>
    </r>
    <r>
      <rPr>
        <sz val="11"/>
        <color theme="1"/>
        <rFont val="Arial Narrow"/>
        <family val="2"/>
        <charset val="186"/>
      </rPr>
      <t xml:space="preserve"> daļas rasējumiem.</t>
    </r>
  </si>
  <si>
    <r>
      <t xml:space="preserve">Apjomi sastādīti, pamatojoties uz </t>
    </r>
    <r>
      <rPr>
        <b/>
        <u/>
        <sz val="11"/>
        <color theme="1"/>
        <rFont val="Arial Narrow"/>
        <family val="2"/>
        <charset val="186"/>
      </rPr>
      <t>LKT</t>
    </r>
    <r>
      <rPr>
        <sz val="11"/>
        <color theme="1"/>
        <rFont val="Arial Narrow"/>
        <family val="2"/>
        <charset val="186"/>
      </rPr>
      <t xml:space="preserve"> daļas rasējumiem.</t>
    </r>
  </si>
  <si>
    <r>
      <rPr>
        <b/>
        <sz val="11"/>
        <color theme="1"/>
        <rFont val="Arial Narrow"/>
        <family val="2"/>
        <charset val="186"/>
      </rPr>
      <t>Būves nosaukums:</t>
    </r>
    <r>
      <rPr>
        <sz val="11"/>
        <color theme="1"/>
        <rFont val="Arial Narrow"/>
        <family val="2"/>
        <charset val="186"/>
      </rPr>
      <t xml:space="preserve"> Lietus ūdens kanalizācijas tīkli (ārējie)</t>
    </r>
  </si>
  <si>
    <t>Lietusūdens kanalizācijas tīkli (ārējie)</t>
  </si>
  <si>
    <t>Darbu apjomu saraksts Nr.3</t>
  </si>
  <si>
    <t>Lietus ūdens kanalizācija (ārējā)</t>
  </si>
  <si>
    <t>Darbu apjomu saraksts Nr.6</t>
  </si>
  <si>
    <r>
      <rPr>
        <b/>
        <sz val="11"/>
        <color theme="1"/>
        <rFont val="Arial Narrow"/>
        <family val="2"/>
        <charset val="186"/>
      </rPr>
      <t>Būves nosaukums:</t>
    </r>
    <r>
      <rPr>
        <sz val="11"/>
        <color theme="1"/>
        <rFont val="Arial Narrow"/>
        <family val="2"/>
        <charset val="186"/>
      </rPr>
      <t xml:space="preserve"> Elektroapgāde (ārējā). Ielu apgaismojuma tīkli</t>
    </r>
  </si>
  <si>
    <r>
      <t xml:space="preserve">Apjomi sastādīti, pamatojoties uz </t>
    </r>
    <r>
      <rPr>
        <b/>
        <u/>
        <sz val="11"/>
        <color theme="1"/>
        <rFont val="Arial Narrow"/>
        <family val="2"/>
        <charset val="186"/>
      </rPr>
      <t>ELT1</t>
    </r>
    <r>
      <rPr>
        <sz val="11"/>
        <color theme="1"/>
        <rFont val="Arial Narrow"/>
        <family val="2"/>
        <charset val="186"/>
      </rPr>
      <t xml:space="preserve"> daļas rasējumiem.</t>
    </r>
  </si>
  <si>
    <t>Apgaismojuma sadalnes</t>
  </si>
  <si>
    <t>Cilpu kaste CK-1:</t>
  </si>
  <si>
    <t>Apgaismojuma sadalnes kompl. uzstādīšanai gruntī kpl. ar pamatni, slēdzeni, DIN, IP44</t>
  </si>
  <si>
    <t>Drošinātājslēdzis, 25A</t>
  </si>
  <si>
    <t>Automātslēdzis, 16A</t>
  </si>
  <si>
    <t>Drošinātāju blokslēdzis, līstem NH-00</t>
  </si>
  <si>
    <t>Zemēšanas kopne, R≤30Ω</t>
  </si>
  <si>
    <t>Darba materiālu komplekts</t>
  </si>
  <si>
    <t>Cilpu kaste CK-2:</t>
  </si>
  <si>
    <t>Naži</t>
  </si>
  <si>
    <t>Cilpu kaste  CK-3:</t>
  </si>
  <si>
    <t>Drošinātājslēdzis, 16A</t>
  </si>
  <si>
    <t>Apgaismojuma sadalne Nr.1:</t>
  </si>
  <si>
    <t>Apgaismojuma sadalnes kompl. uzstādīšanai gruntī kpl. ar pamatni, slēdzeni, IP44</t>
  </si>
  <si>
    <t>Drošinātājslēdzis</t>
  </si>
  <si>
    <t>Drošinātājslēdzis, naži</t>
  </si>
  <si>
    <t>Sadalņu zemēšanas materiāli:</t>
  </si>
  <si>
    <t>Zemējuma komplekts sadalnei</t>
  </si>
  <si>
    <t>Kabeļu izstrādājumi</t>
  </si>
  <si>
    <t>kpl.</t>
  </si>
  <si>
    <t>gb.</t>
  </si>
  <si>
    <t>Kabelis ar Al dzīslām 1/0,6 kV</t>
  </si>
  <si>
    <t>Kabelis ar Cu dzīslām 1/0,6 kV</t>
  </si>
  <si>
    <t>Kabeļu gala apdares:</t>
  </si>
  <si>
    <t>Savienojuma uzmavas:</t>
  </si>
  <si>
    <t>Nozarojuma uzmava</t>
  </si>
  <si>
    <t>Izolējošā caurulīte</t>
  </si>
  <si>
    <t>Manšete</t>
  </si>
  <si>
    <t>Brīdinājuma lenta "Uzmanību kabelis !"</t>
  </si>
  <si>
    <t xml:space="preserve">Kabeļu marķieri </t>
  </si>
  <si>
    <t>NAYY-J 5x35mm²</t>
  </si>
  <si>
    <t>NAYY-J 5x25mm²</t>
  </si>
  <si>
    <t>NAYY-J 5x16mm²</t>
  </si>
  <si>
    <t>NYY-J 5x2,5mm²</t>
  </si>
  <si>
    <t>NYY-J 3x2,5mm²</t>
  </si>
  <si>
    <t>NYY-J 3x1,5 mm²</t>
  </si>
  <si>
    <t>POLT-01/5X 10- 35</t>
  </si>
  <si>
    <t>POLJ-01/5X 25-70</t>
  </si>
  <si>
    <t>EN-CGPT-18/ 6-0</t>
  </si>
  <si>
    <t>MWTM-25/ 8-100/S</t>
  </si>
  <si>
    <t>NH-00, 25A</t>
  </si>
  <si>
    <t>1C, 16A</t>
  </si>
  <si>
    <t>NH-00</t>
  </si>
  <si>
    <t>1C</t>
  </si>
  <si>
    <t>Caurules (kab. aizsardzības aprīkojums)</t>
  </si>
  <si>
    <t>Kabeļa aizsargcaurule</t>
  </si>
  <si>
    <t>PE ∅110, 1250 N</t>
  </si>
  <si>
    <t>PE ∅75, 450 N</t>
  </si>
  <si>
    <t>Kabeļa aizsargpenālis</t>
  </si>
  <si>
    <t>PE 20x10, 450 N</t>
  </si>
  <si>
    <t>PE ∅20, 450 N</t>
  </si>
  <si>
    <t>Kabeļa aizargpenāļa stiprinājuma elementi</t>
  </si>
  <si>
    <t>Montāžas skavas</t>
  </si>
  <si>
    <t>Apgaismojuma aprīkojums</t>
  </si>
  <si>
    <t>LED gaismeklis &gt;137 lm/W, 10016lm, 4000K, IK10, IP66</t>
  </si>
  <si>
    <t>LED gaismeklis &gt;137 lm/W, 4164lm, 4000K, IK10, IP66</t>
  </si>
  <si>
    <t>LED gaismeklis &gt;137 lm/W, 17201lm, 4000K, IK10, IP66</t>
  </si>
  <si>
    <t>LED gaismeklis &gt;137 lm/W, 16502lm, 4000K, IK10, IP66</t>
  </si>
  <si>
    <t>LED gaismeklis &gt;137 lm/W, 9428lm, 4000K, IK10, IP66</t>
  </si>
  <si>
    <t>LED gaismeklis &gt;137 lm/W, 8361lm,  4000K, IK10, IP66</t>
  </si>
  <si>
    <t>Apgaismojuma balsts, cinkots konisks (3mm) kpl. ar montāžas izstrādājumiem, uzstādīšanai zemē</t>
  </si>
  <si>
    <t>H=9,1m (8,5m virs zemes) ∅60</t>
  </si>
  <si>
    <t>H=7,1m (6,5m virs zemes) ∅60</t>
  </si>
  <si>
    <t>H=6,5m (6,0m virs zemes) ∅60</t>
  </si>
  <si>
    <t>Konsole cinkota (L veida) 1,5 / 1,0 / 0°/ R750 / ∅60</t>
  </si>
  <si>
    <t>Konsole cinkota (T veida) 1,5 / 1,0 /  15°/ R750 / ∅60</t>
  </si>
  <si>
    <t>Konsole cinkota (T veida) 1,5 / 2,5 / 15°/ R750 / ∅60</t>
  </si>
  <si>
    <t>Konsole cinkota (T veida) 1,5 / 1,5 / 5°/ R750 / ∅60</t>
  </si>
  <si>
    <t xml:space="preserve">Termocaurule ar līmi </t>
  </si>
  <si>
    <t>SRH2 95-26mm</t>
  </si>
  <si>
    <t>Pamats stabam H=8 - 10m</t>
  </si>
  <si>
    <t>Pamats stabam H=6m</t>
  </si>
  <si>
    <t>Gumijas blīve apg. balsta 4-10m stiprināšanai</t>
  </si>
  <si>
    <t>Nozarošanas spaiļu komplekts</t>
  </si>
  <si>
    <t>Komunikācijas kārba balstā ar diviem C 6A automātslēdziem, IP44</t>
  </si>
  <si>
    <t>Komunikācijas kārba balstā ar C 6A automātslēdzi, IP44</t>
  </si>
  <si>
    <t>Gaismas rene</t>
  </si>
  <si>
    <t>Pārējie materiāli</t>
  </si>
  <si>
    <t>Celtniecības smiltis</t>
  </si>
  <si>
    <t>Grants, frakcija 0/3</t>
  </si>
  <si>
    <t>Grants, frakcija 4/8</t>
  </si>
  <si>
    <t>Keramzīts</t>
  </si>
  <si>
    <t>Palīgmateriāli</t>
  </si>
  <si>
    <t>m³</t>
  </si>
  <si>
    <t>l</t>
  </si>
  <si>
    <t>Materiālu specifikācija</t>
  </si>
  <si>
    <t>Būvdarbu apjomi</t>
  </si>
  <si>
    <t>Bedres rakšana un aizbēršana sadalnes pamatam</t>
  </si>
  <si>
    <t>Kabeļu komutācijas sadalnes montāža (piem. KS tipa)</t>
  </si>
  <si>
    <t>Kabeļu komutācijas sadalnes montāža (piem., LUKS tipa)</t>
  </si>
  <si>
    <t>Drošinātāju uzstādīšana sadalnē</t>
  </si>
  <si>
    <t>Automātslēdža montāža sadalnē</t>
  </si>
  <si>
    <t>Nažu montāža sadalnē</t>
  </si>
  <si>
    <t>Drošinātāju līstes montāža sadalnē</t>
  </si>
  <si>
    <t>Drošinātāju blokslēdzis, līstem NH-00 uzstādīšana</t>
  </si>
  <si>
    <t>Drošinātāju, automātslēdžu, nažu uzstādīšana sadalnē Nr.1</t>
  </si>
  <si>
    <t>ZS kabeļa montāža sadalnē</t>
  </si>
  <si>
    <t>Bedres rakšana un aizbēršana apg. staba pamatam</t>
  </si>
  <si>
    <t>Apg. balsta pamata montāža gatavā bedrē</t>
  </si>
  <si>
    <t>Apg. balsta uzstādīšana uz pārvada (kpl. ar, konsolēm, gaismekļa ķermeņiem, spuldzēm)</t>
  </si>
  <si>
    <t>Apg. gaismekļu uzstādīšana uz kāpnēm (kpl. ar, konsolēm, gaismekļa ķermeņiem, spuldzēm)</t>
  </si>
  <si>
    <t>Apg. balsta uzstādīšana zemē (kpl. ar, konsolēm, gaismekļa ķermeņiem, spuldzēm)</t>
  </si>
  <si>
    <t>Apg. gaismekļu uzstādīšana zem konstrukcijām</t>
  </si>
  <si>
    <t>ZS kabeļa montāža apgaismojuma balstā</t>
  </si>
  <si>
    <t>ZS kabeļa montāža zem pārvada, estakādes konstrukcijām</t>
  </si>
  <si>
    <t>Gaismas renes montāža zem pārvada</t>
  </si>
  <si>
    <t>Kabeļu komutācijas nozarkārbas montāža</t>
  </si>
  <si>
    <t>Esošo apg. balsta pārvietošana</t>
  </si>
  <si>
    <t>Kabeļu trase</t>
  </si>
  <si>
    <t>Tranšeja - bedre ZS uzmavām</t>
  </si>
  <si>
    <t xml:space="preserve">ZS plastmasas izolācijas kabeļa līdz 70 mm2 savienošanas uzmavas montāža </t>
  </si>
  <si>
    <t>Tranšejas rakšana un aizbēršana viena līdz divu kabeļu (caurules) guldīšanai</t>
  </si>
  <si>
    <t xml:space="preserve">Tranšejas rakšana un aizbēršana trīs līdz piecu kabeļu (caurules) guldīšanai </t>
  </si>
  <si>
    <t>ZS kabeļa līdz 35 mm² ievēršana caurulē</t>
  </si>
  <si>
    <t>ZS kabeļa līdz 35 mm² ievēršana caurulē (tilta konstrukcijā)</t>
  </si>
  <si>
    <t xml:space="preserve">ZS plastmasas izolācijas kabeļa līdz 35 mm² gala apdare </t>
  </si>
  <si>
    <t xml:space="preserve">ZS kabeļa dzīslu pievienošana </t>
  </si>
  <si>
    <t>Organizatoriskie pasākumi</t>
  </si>
  <si>
    <t>EPL vai sarkanās līnijas nospraušana</t>
  </si>
  <si>
    <t>EPL digitālā uzmērīšana</t>
  </si>
  <si>
    <t>Darbu organizācijas projekts</t>
  </si>
  <si>
    <t>Demontāža</t>
  </si>
  <si>
    <t>ZS apgaismojuma kabeļa demontāža</t>
  </si>
  <si>
    <t>ZS apgaismojuma piekarkabeļu demontāža</t>
  </si>
  <si>
    <t>Apgaismojuma balsta, GVL balstu demontāža kpl. ar gaismekļiem, pastabiem un atsaitēm</t>
  </si>
  <si>
    <t>Kabeļu komutācijas sadalnes demontāža</t>
  </si>
  <si>
    <t>Konsole cinkota (L veida) 1,5 / 1,5 / 0°/ R750 / ∅60</t>
  </si>
  <si>
    <t>Konsole cinkota (L veida) 1,5 / 1,5 / 5°/ R750 / ∅60</t>
  </si>
  <si>
    <t>Konsole cinkota (L veida) 1,0 / 1,0 / 0°/ R750 / ∅60</t>
  </si>
  <si>
    <t>0,4kV kabeļa gala apdare 5- dzīslu kabeļiem ar plastmasas izolāciju līdz 35mm²</t>
  </si>
  <si>
    <t>Savienojuma uzmavas kabeļiem 16 mm² ar plastmasas izolāciju</t>
  </si>
  <si>
    <t>Savienojuma uzmavas kabeļiem 25 - 70 mm² ar plastmasas izolāciju</t>
  </si>
  <si>
    <t>LED gaismeklis &gt;137lm/W, 5606lm, 4000K, IK08, IP66</t>
  </si>
  <si>
    <t>km</t>
  </si>
  <si>
    <t>objekts</t>
  </si>
  <si>
    <t>Kabeļu aizsargcaurules d=līdz 110 mm ieguldīšana gatavā tranšejā</t>
  </si>
  <si>
    <r>
      <t xml:space="preserve">Sastādīja          </t>
    </r>
    <r>
      <rPr>
        <u/>
        <sz val="11"/>
        <color rgb="FF414142"/>
        <rFont val="Arial Narrow"/>
        <family val="2"/>
        <charset val="186"/>
      </rPr>
      <t xml:space="preserve">  Mārtiņš Matvejs                                                                                                                                                                                                                                                                       </t>
    </r>
  </si>
  <si>
    <t>El. kabelis AXPK-4x70</t>
  </si>
  <si>
    <t>El. kabelis AXPK-4x50</t>
  </si>
  <si>
    <t>El. kabelis AXPK-4x25</t>
  </si>
  <si>
    <t>El. kabelis NYY-J-3x1,5</t>
  </si>
  <si>
    <t>Gala apdare EPKT-0031</t>
  </si>
  <si>
    <t>Gala apdare EPKT-0015</t>
  </si>
  <si>
    <t>Nozarošanas spaiļu komplekts SV15</t>
  </si>
  <si>
    <t>Automātslēdzis, C6A, 230V, 6KA</t>
  </si>
  <si>
    <t>Cinkots metāla balsts, (H=6.5m), Apgaismes T-veida konsole, (H=0.85m, L=1.0m), LED gaismekļa uzstādīšanas augstums 6.5m</t>
  </si>
  <si>
    <t>Cinkots metāla balsts, (H=8.5m), Apgaismes T-veida konsole, (H=0.85m, L=1.0m), LED gaismekļa uzstādīšanas augstums 8.5m</t>
  </si>
  <si>
    <t>Gumijas blīve kronšteinam (termocaurule)</t>
  </si>
  <si>
    <t>Apgaismes T-veida konsole, (H=0.85m, L=1.0m) - esošam betona balstam</t>
  </si>
  <si>
    <t>Konsoles stiprinājums pie betona staba</t>
  </si>
  <si>
    <t>Balsta betona pamats, P-2</t>
  </si>
  <si>
    <t>Balsta betona pamats, P-1.3</t>
  </si>
  <si>
    <t>Gumijas blīve</t>
  </si>
  <si>
    <t>Gaismeklis LED, Tarus 100 / 72.5W, 10149lm, 4000K, IP66, IK09, ar stiprinājumiem</t>
  </si>
  <si>
    <t xml:space="preserve">Apgaismojuma balsta numerācija komplekts </t>
  </si>
  <si>
    <t>Savienojuma uzmava (ar savienotāja čaulām), POLJ-01/4x25-70</t>
  </si>
  <si>
    <t>Savienojuma uzmava (ar savienotāja čaulām), POLJ-01/4x10-35</t>
  </si>
  <si>
    <t>El. kārba automātslēdzim, IP65</t>
  </si>
  <si>
    <t>Proj. atsaite</t>
  </si>
  <si>
    <t>Nozarspaile, SL 4.21</t>
  </si>
  <si>
    <t>Spailes apvalks</t>
  </si>
  <si>
    <t>Cinkota tērauda aizsargcaurule, 3 kabeļiem, L=2.5m</t>
  </si>
  <si>
    <t>Cinkota tērauda aizsargcaurule, 1 kabelim, L=2.5m</t>
  </si>
  <si>
    <t>Nerūsējuša teraudlenta (stiprināšanai pie betona balsta)</t>
  </si>
  <si>
    <t>Vadu kūļa savilces</t>
  </si>
  <si>
    <t>Caurule, gofrēta 450N, d=110</t>
  </si>
  <si>
    <t>Kabeļa brīdinājuma lente, 125mm</t>
  </si>
  <si>
    <t>Cinkots plakandzelzs 40x4.0mm</t>
  </si>
  <si>
    <t>Cinkots stienis (elektrods) D=20mm, L=1.5m, ar iespēju pagarināt</t>
  </si>
  <si>
    <t>Uzgalis elektrodam</t>
  </si>
  <si>
    <t>Cinkota detaļa elektroda d=20 mm pagarināšanai</t>
  </si>
  <si>
    <t>Cinkots apaļdzelzs ∅10</t>
  </si>
  <si>
    <t>Cinkota savienotājklemme lenta/stieple</t>
  </si>
  <si>
    <t>Cinkota savienotājklemme lenta/lenta</t>
  </si>
  <si>
    <t>Cinkota savienotājklemme stienis/lenta</t>
  </si>
  <si>
    <t>Pretkorozijas lenta 50mm, 10m</t>
  </si>
  <si>
    <t>Nozarspaile, SL 4.21 - zemējuma vadam</t>
  </si>
  <si>
    <t>Zemēšanas spaile SE 15</t>
  </si>
  <si>
    <t>Zemējuma vads, AS 25</t>
  </si>
  <si>
    <t>Celtniecības smilts</t>
  </si>
  <si>
    <t>Šķembas (zem apg. staba pamatiem)</t>
  </si>
  <si>
    <t>Montāžas palīgmateriāli</t>
  </si>
  <si>
    <t>m3</t>
  </si>
  <si>
    <t>Darbu daudzumi</t>
  </si>
  <si>
    <t>Tranšeja - bedre kabeļa vai citu apakšzemes komunikāciju apsekošanai (šurfēšana)</t>
  </si>
  <si>
    <t>Bedres rakšana un aizbēršana apgaismojuma balstam, uzmavai</t>
  </si>
  <si>
    <t>Tranšejas rakšana un aizbēršana ar blietēšanu 1-2 kabelim (1-2 caurulei)</t>
  </si>
  <si>
    <t>Tranšejas rakšana un aizbēršana ar blietēšanu 3-4 kabelim (3-4 caurulei)</t>
  </si>
  <si>
    <t>Plastmasas caurules guldīšana gatavā tranšejā</t>
  </si>
  <si>
    <t>Kabeļa brīdinājuma lentas ieklāšana</t>
  </si>
  <si>
    <t>ZS kabeļa līdz 35 mm2 ievēršana proj. caurulē</t>
  </si>
  <si>
    <t>ZS kabeļa no 50 līdz 150 mm2 ievēršana proj. caurulē</t>
  </si>
  <si>
    <t>ZS kabeļa līdz 35 mm2 ievēršana stabā</t>
  </si>
  <si>
    <t>ZS kabeļano 50 līdz 150 mm2 ievēršana stabā, el. sadale</t>
  </si>
  <si>
    <t>ZS kabeļa (visu šķērsgriezumu) montāža pa betona balstu</t>
  </si>
  <si>
    <t xml:space="preserve">ZS sausā kabeļa līdz 35 mm2 gala apdare </t>
  </si>
  <si>
    <t xml:space="preserve">ZS sausā kabeļa no 50 līdz 150 mm2 gala apdare </t>
  </si>
  <si>
    <t>Nozarošanas spaiļu montāža</t>
  </si>
  <si>
    <t>Apgaismošanas balsta ar konsoles montāža</t>
  </si>
  <si>
    <t>Apgaismošanas balsta betona pamata montāža</t>
  </si>
  <si>
    <t>Gaismekļa montāža, regulēšana</t>
  </si>
  <si>
    <t>Kabelis pa celtniecības konstrukcijām (stabā)</t>
  </si>
  <si>
    <t>Komutācijas automātu montāža</t>
  </si>
  <si>
    <t xml:space="preserve">Apgaismojuma balsta, el. sadales numerācija </t>
  </si>
  <si>
    <t>Šķembas ieklāšana (zem apg. staba pamatiem)</t>
  </si>
  <si>
    <t>Liekas grunts aizvešana</t>
  </si>
  <si>
    <t>El. kārbas montāža</t>
  </si>
  <si>
    <t>Savienojuma uzmavas montāža</t>
  </si>
  <si>
    <t>Konsoles stiprināšana pie betona staba</t>
  </si>
  <si>
    <t>Atsaites montāža</t>
  </si>
  <si>
    <t>Zemēšanas vada montāža pa balstu</t>
  </si>
  <si>
    <t>Horizontālā zemētāja montāža tranšejā, savienošana</t>
  </si>
  <si>
    <t>Vertikālā zemētāja dziļumā līdz 5 m montāža, pievienošana</t>
  </si>
  <si>
    <t>Apaļstieples montāža, pievienošana</t>
  </si>
  <si>
    <t>Apgaismojuma intensitātes mērījumi</t>
  </si>
  <si>
    <t>Zemējuma kontūra pretestības mērīšana</t>
  </si>
  <si>
    <t>Teritorijas labiekārtošana</t>
  </si>
  <si>
    <t>Trases nospraušana</t>
  </si>
  <si>
    <t>Elektropārvades līnijas ģeodēziskā kontrolkartēšana</t>
  </si>
  <si>
    <t>Rakšanas atļaujas saņemšana</t>
  </si>
  <si>
    <t>Transporta un gājēju kustības organizēšana</t>
  </si>
  <si>
    <t>Tehniskās dokumentācijas izgatavošana</t>
  </si>
  <si>
    <t>Objekta sagatavošana nodošanai-pieņemšanai ekspluatācijā</t>
  </si>
  <si>
    <t>Demontāžas darbi</t>
  </si>
  <si>
    <t>Gaismekļa demontāža</t>
  </si>
  <si>
    <t>Apg. betona balsta demontāža</t>
  </si>
  <si>
    <t>Atgāžņa demontāža</t>
  </si>
  <si>
    <t>El. sadales demontāža</t>
  </si>
  <si>
    <t>ZS kabeļa demontāža (ieskaitot kabeļa atrakšanas darbi)</t>
  </si>
  <si>
    <t>GVL kabeļa demontāža</t>
  </si>
  <si>
    <r>
      <t xml:space="preserve">Vienības cena </t>
    </r>
    <r>
      <rPr>
        <b/>
        <i/>
        <sz val="9"/>
        <color theme="0"/>
        <rFont val="Arial Narrow"/>
        <family val="2"/>
        <charset val="186"/>
      </rPr>
      <t>(euro)</t>
    </r>
  </si>
  <si>
    <r>
      <t xml:space="preserve">Kopējā
 cena </t>
    </r>
    <r>
      <rPr>
        <b/>
        <i/>
        <sz val="9"/>
        <color theme="0"/>
        <rFont val="Arial Narrow"/>
        <family val="2"/>
        <charset val="186"/>
      </rPr>
      <t>(euro)</t>
    </r>
  </si>
  <si>
    <t>Darbu apjomu saraksts Nr.7</t>
  </si>
  <si>
    <t>Elektroapgāde (ārējā). VAS "Latvijas dzelzsceļš" apgaismojuma tīkli</t>
  </si>
  <si>
    <r>
      <rPr>
        <b/>
        <sz val="11"/>
        <color theme="1"/>
        <rFont val="Arial Narrow"/>
        <family val="2"/>
        <charset val="186"/>
      </rPr>
      <t>Būves nosaukums:</t>
    </r>
    <r>
      <rPr>
        <sz val="11"/>
        <color theme="1"/>
        <rFont val="Arial Narrow"/>
        <family val="2"/>
        <charset val="186"/>
      </rPr>
      <t xml:space="preserve"> Elektroapgāde (ārējā). VAS "Latvijas dzelzsceļš" apgaismojuma tīkli</t>
    </r>
  </si>
  <si>
    <r>
      <t xml:space="preserve">Apjomi sastādīti, pamatojoties uz </t>
    </r>
    <r>
      <rPr>
        <b/>
        <u/>
        <sz val="11"/>
        <color theme="1"/>
        <rFont val="Arial Narrow"/>
        <family val="2"/>
        <charset val="186"/>
      </rPr>
      <t>ELT2</t>
    </r>
    <r>
      <rPr>
        <sz val="11"/>
        <color theme="1"/>
        <rFont val="Arial Narrow"/>
        <family val="2"/>
        <charset val="186"/>
      </rPr>
      <t xml:space="preserve"> daļas rasējumiem.</t>
    </r>
  </si>
  <si>
    <t>kabelis</t>
  </si>
  <si>
    <t>balsts</t>
  </si>
  <si>
    <t>m2</t>
  </si>
  <si>
    <t>ELT2-1 ÷ 6</t>
  </si>
  <si>
    <t>Būvkonstrukcijas. Satiksmes pārvads</t>
  </si>
  <si>
    <t>Būvkonstrukcijas. Dzelzsbetona kameras</t>
  </si>
  <si>
    <t>Darbu apjomu saraksts Nr.10</t>
  </si>
  <si>
    <r>
      <rPr>
        <b/>
        <sz val="11"/>
        <color theme="1"/>
        <rFont val="Arial Narrow"/>
        <family val="2"/>
        <charset val="186"/>
      </rPr>
      <t>Būves nosaukums:</t>
    </r>
    <r>
      <rPr>
        <sz val="11"/>
        <color theme="1"/>
        <rFont val="Arial Narrow"/>
        <family val="2"/>
        <charset val="186"/>
      </rPr>
      <t xml:space="preserve"> Dzelzceļa signalizācijas sistēmas un vilcienu kustības vadības sistēmas tīkli</t>
    </r>
  </si>
  <si>
    <r>
      <t xml:space="preserve">Apjomi sastādīti, pamatojoties uz </t>
    </r>
    <r>
      <rPr>
        <b/>
        <u/>
        <sz val="11"/>
        <color theme="1"/>
        <rFont val="Arial Narrow"/>
        <family val="2"/>
        <charset val="186"/>
      </rPr>
      <t>SCB</t>
    </r>
    <r>
      <rPr>
        <sz val="11"/>
        <color theme="1"/>
        <rFont val="Arial Narrow"/>
        <family val="2"/>
        <charset val="186"/>
      </rPr>
      <t xml:space="preserve"> daļas rasējumiem.</t>
    </r>
  </si>
  <si>
    <t>Signālu kabelis SBZPU 3x2x0.9</t>
  </si>
  <si>
    <t>Signālu kabelis SBZPU 7x2x0.9</t>
  </si>
  <si>
    <t>Signālu kabelis SBZPU 10x2x0.9</t>
  </si>
  <si>
    <t>Kabeļu kanalizācijas caurule d110, 1250N</t>
  </si>
  <si>
    <t>Rezerves kanalizācijas caurule d110, 1250N</t>
  </si>
  <si>
    <t>Gofrēta caurule d110</t>
  </si>
  <si>
    <t>Rezerves gofrēta caurule d110</t>
  </si>
  <si>
    <t>Brīdinājuma lenta 500mm x 500m</t>
  </si>
  <si>
    <t>rullis</t>
  </si>
  <si>
    <t>Savienojuma konektori</t>
  </si>
  <si>
    <t>Lodveida marķieris</t>
  </si>
  <si>
    <t>Celtniecības darbi</t>
  </si>
  <si>
    <t>Tranšeju rakšana un aizbēršana starp sliežu ceļiem (60m)</t>
  </si>
  <si>
    <t>Tranšeju rakšana un aizbēršana zem sliežu ceļiem (18m), atvērta veida, tikai tehnoloģiskajos "logos"</t>
  </si>
  <si>
    <t>Montāžas darbi</t>
  </si>
  <si>
    <t>Gofrētas caurules ielikšana d110</t>
  </si>
  <si>
    <t>Kabeļu ielikšana caurulēs</t>
  </si>
  <si>
    <t>Kabeļu apdare</t>
  </si>
  <si>
    <t>Kabeļu uzmavu montāža</t>
  </si>
  <si>
    <t>Kabeļu pārslēgšana</t>
  </si>
  <si>
    <t>EC ierīču pārbaude</t>
  </si>
  <si>
    <t>Izpilddokumentācijas noformēšana un parakstīšana</t>
  </si>
  <si>
    <t>Kabeļu kanalizācijas caurules d110, 1250N ielikšana</t>
  </si>
  <si>
    <t>Maršrutu rādītāja R6-7 pārcelšana, t.sk. demontāžas darbi, montāžas darbi, ierīces pārbaude, izpilddokumentācijas noformēšana, būvdarbus veicot tehnoloģiskajā "logā"</t>
  </si>
  <si>
    <t>Darbu apjomu saraksts Nr.8</t>
  </si>
  <si>
    <r>
      <rPr>
        <b/>
        <sz val="11"/>
        <color theme="1"/>
        <rFont val="Arial Narrow"/>
        <family val="2"/>
        <charset val="186"/>
      </rPr>
      <t>Būves nosaukums:</t>
    </r>
    <r>
      <rPr>
        <sz val="11"/>
        <color theme="1"/>
        <rFont val="Arial Narrow"/>
        <family val="2"/>
        <charset val="186"/>
      </rPr>
      <t xml:space="preserve"> Elektroapgāde (ārējā). Lietotāja tīklu daļa</t>
    </r>
  </si>
  <si>
    <r>
      <t xml:space="preserve">Apjomi sastādīti, pamatojoties uz </t>
    </r>
    <r>
      <rPr>
        <b/>
        <u/>
        <sz val="11"/>
        <color theme="1"/>
        <rFont val="Arial Narrow"/>
        <family val="2"/>
        <charset val="186"/>
      </rPr>
      <t>ELT3</t>
    </r>
    <r>
      <rPr>
        <sz val="11"/>
        <color theme="1"/>
        <rFont val="Arial Narrow"/>
        <family val="2"/>
        <charset val="186"/>
      </rPr>
      <t xml:space="preserve"> daļas rasējumiem.</t>
    </r>
  </si>
  <si>
    <r>
      <t xml:space="preserve">Apjomi sastādīti, pamatojoties uz </t>
    </r>
    <r>
      <rPr>
        <b/>
        <u/>
        <sz val="11"/>
        <color theme="1"/>
        <rFont val="Arial Narrow"/>
        <family val="2"/>
        <charset val="186"/>
      </rPr>
      <t>EST</t>
    </r>
    <r>
      <rPr>
        <sz val="11"/>
        <color theme="1"/>
        <rFont val="Arial Narrow"/>
        <family val="2"/>
        <charset val="186"/>
      </rPr>
      <t xml:space="preserve"> daļas rasējumiem.</t>
    </r>
  </si>
  <si>
    <t>SCB-01 ÷ 04</t>
  </si>
  <si>
    <t>Darbu apjomu saraksts Nr.9</t>
  </si>
  <si>
    <t>Darbu apjomu saraksts Nr.5</t>
  </si>
  <si>
    <r>
      <t xml:space="preserve">Apjomi sastādīti, pamatojoties uz </t>
    </r>
    <r>
      <rPr>
        <b/>
        <u/>
        <sz val="11"/>
        <color theme="1"/>
        <rFont val="Arial Narrow"/>
        <family val="2"/>
        <charset val="186"/>
      </rPr>
      <t>SAT</t>
    </r>
    <r>
      <rPr>
        <sz val="11"/>
        <color theme="1"/>
        <rFont val="Arial Narrow"/>
        <family val="2"/>
        <charset val="186"/>
      </rPr>
      <t xml:space="preserve"> daļas rasējumiem.</t>
    </r>
  </si>
  <si>
    <r>
      <rPr>
        <b/>
        <sz val="11"/>
        <color theme="1"/>
        <rFont val="Arial Narrow"/>
        <family val="2"/>
        <charset val="186"/>
      </rPr>
      <t>Būves nosaukums:</t>
    </r>
    <r>
      <rPr>
        <sz val="11"/>
        <color theme="1"/>
        <rFont val="Arial Narrow"/>
        <family val="2"/>
        <charset val="186"/>
      </rPr>
      <t xml:space="preserve"> Siltumapgāde (ārējā)</t>
    </r>
  </si>
  <si>
    <t>SAT-1 ÷ 7</t>
  </si>
  <si>
    <t>Darbu apjomu saraksts Nr.11</t>
  </si>
  <si>
    <r>
      <rPr>
        <b/>
        <sz val="11"/>
        <color theme="1"/>
        <rFont val="Arial Narrow"/>
        <family val="2"/>
        <charset val="186"/>
      </rPr>
      <t>Būves nosaukums:</t>
    </r>
    <r>
      <rPr>
        <sz val="11"/>
        <color theme="1"/>
        <rFont val="Arial Narrow"/>
        <family val="2"/>
        <charset val="186"/>
      </rPr>
      <t xml:space="preserve"> Būvkonstrukcijas. Satiksmes pārvads</t>
    </r>
  </si>
  <si>
    <r>
      <t xml:space="preserve">Apjomi sastādīti, pamatojoties uz </t>
    </r>
    <r>
      <rPr>
        <b/>
        <u/>
        <sz val="11"/>
        <color theme="1"/>
        <rFont val="Arial Narrow"/>
        <family val="2"/>
        <charset val="186"/>
      </rPr>
      <t>BK</t>
    </r>
    <r>
      <rPr>
        <sz val="11"/>
        <color theme="1"/>
        <rFont val="Arial Narrow"/>
        <family val="2"/>
        <charset val="186"/>
      </rPr>
      <t xml:space="preserve"> daļas rasējumiem.</t>
    </r>
  </si>
  <si>
    <t>Darbu apjomu saraksts Nr.12</t>
  </si>
  <si>
    <r>
      <rPr>
        <b/>
        <sz val="11"/>
        <color theme="1"/>
        <rFont val="Arial Narrow"/>
        <family val="2"/>
        <charset val="186"/>
      </rPr>
      <t>Būves nosaukums:</t>
    </r>
    <r>
      <rPr>
        <sz val="11"/>
        <color theme="1"/>
        <rFont val="Arial Narrow"/>
        <family val="2"/>
        <charset val="186"/>
      </rPr>
      <t xml:space="preserve"> Būvkonstrukcijas. Dzelzsbetona kameras</t>
    </r>
  </si>
  <si>
    <r>
      <t xml:space="preserve">Apjomi sastādīti, pamatojoties uz </t>
    </r>
    <r>
      <rPr>
        <b/>
        <u/>
        <sz val="11"/>
        <color theme="1"/>
        <rFont val="Arial Narrow"/>
        <family val="2"/>
        <charset val="186"/>
      </rPr>
      <t>BK2</t>
    </r>
    <r>
      <rPr>
        <sz val="11"/>
        <color theme="1"/>
        <rFont val="Arial Narrow"/>
        <family val="2"/>
        <charset val="186"/>
      </rPr>
      <t xml:space="preserve"> daļas rasējumiem.</t>
    </r>
  </si>
  <si>
    <t>Elektroapgāde (ārējā). AS "Sadales tīkls" kabeļu pārbūve, jaunu pieslēgumu izbūve - atsevišķās būvniecības iecerēs</t>
  </si>
  <si>
    <r>
      <rPr>
        <b/>
        <sz val="11"/>
        <color theme="1"/>
        <rFont val="Arial Narrow"/>
        <family val="2"/>
        <charset val="186"/>
      </rPr>
      <t>Būves nosaukums:</t>
    </r>
    <r>
      <rPr>
        <sz val="11"/>
        <color theme="1"/>
        <rFont val="Arial Narrow"/>
        <family val="2"/>
        <charset val="186"/>
      </rPr>
      <t xml:space="preserve"> Elektronisko sakaru sistēmas (ārējās)</t>
    </r>
  </si>
  <si>
    <t>Ģeotekstils</t>
  </si>
  <si>
    <t>Ruberoids</t>
  </si>
  <si>
    <t>Betons</t>
  </si>
  <si>
    <t>Brīdinājuma lenta</t>
  </si>
  <si>
    <t>Rupjgraudaina smilts</t>
  </si>
  <si>
    <t>Nerūsējoša tērauda skava Ø140</t>
  </si>
  <si>
    <t>Nerūsējoša tērauda skava Ø273</t>
  </si>
  <si>
    <t>Šķembas, fr.0-40mm</t>
  </si>
  <si>
    <t xml:space="preserve">Pamatu bloki,  FBS 12.4.3-T, M-2 </t>
  </si>
  <si>
    <t>Dz/b groda vaks, KCP-10, M-2</t>
  </si>
  <si>
    <t>Čuguna lūka, D700, 40t, M-2</t>
  </si>
  <si>
    <t>Gala uzmava, Ø60/140</t>
  </si>
  <si>
    <t xml:space="preserve">Elastīgais ievads, Ø60/140 </t>
  </si>
  <si>
    <t xml:space="preserve">Terauda aizsargčaula, Dn250; l=19.5m </t>
  </si>
  <si>
    <t>Rūpnieciski izolēts līkums 104° 1.00x1.00m, Ø60/140</t>
  </si>
  <si>
    <t>Rūpnieciski izolēts līkums 102° 1.00x1.00m, Ø60/140</t>
  </si>
  <si>
    <t>Rūpnieciski izolēts līkums 90° 1.00x1.00m, Ø60/140</t>
  </si>
  <si>
    <t>Termonosēdošā uzmava ar termonosēdošo manžeti, Ø60/140</t>
  </si>
  <si>
    <t>Rūpnieciski izolēts servisa krāns no nerušējošā tērauda gaisa izlaidei ar vitņu korķiem, Ø60/140 Dn25 h=0.50m, M-2</t>
  </si>
  <si>
    <t xml:space="preserve">Siltumtrases pieslēgums pie esosa tīkla </t>
  </si>
  <si>
    <t>Rūpnieciski izolēto cauruļu noguldīšana un montāža tranšējā, Ø60/140</t>
  </si>
  <si>
    <t>Rūpnieciski izolēto cauruļu  ar protektoriem noguldīšana un montāža tranšējā, Ø60/140</t>
  </si>
  <si>
    <t>Termonosēdošā uzmava ar termonosēdošo manžeti montāža, Ø60/140</t>
  </si>
  <si>
    <t>Rūpnieciski izolēta līkuma montāža, Ø60/140</t>
  </si>
  <si>
    <t>Siltumtrases akas ierīkošana, M-2</t>
  </si>
  <si>
    <t>Rūpnieciski izolēts servisa krāns no nerušējošā tērauda gaisa izlaidei ar vitņu korķiem montāža, Ø60/140 Dn25 h=0.50m, M-2</t>
  </si>
  <si>
    <t>Zemes darbi</t>
  </si>
  <si>
    <t>Grunts izstrāde ar ekskavatoru</t>
  </si>
  <si>
    <t>Pamatnes ierīkošana zem cauruļvadiem no smilts s=0.10m</t>
  </si>
  <si>
    <t>Tranšeju aizbēršana ar smilti ar sekojošu blietēšanu pa kārtām 0.20m un planēšanu ar roku darbu</t>
  </si>
  <si>
    <t>Tranšeju aizbēršana ar grunti ar buldozeru ar sekojošu blietēšanu pa  kārtām ar elektroblieti.</t>
  </si>
  <si>
    <t>Esoša siltumtrase T1/T2 demontaža, 2d57</t>
  </si>
  <si>
    <t>Esoša dz/b kanala demontaža, 600x450</t>
  </si>
  <si>
    <t>Labiekārtošanas darbi</t>
  </si>
  <si>
    <t>Būvgružu utilizācija</t>
  </si>
  <si>
    <t>Rūpnieciski izolēta caurule, Ø60/140</t>
  </si>
  <si>
    <t>Rūpnieciski izolēta caurule ar protektoriem, Ø60/140</t>
  </si>
  <si>
    <t>Tranšejas rakšana un aizbēršana, platums 0.5m</t>
  </si>
  <si>
    <t>Tranšejas rakšana un aizbēršana, platums 0.5m, ar rokām</t>
  </si>
  <si>
    <t xml:space="preserve">Kabeļu kanalizācijas cauruļu ieguldīšana tranšejā  </t>
  </si>
  <si>
    <t>Esošā kabeļa gruntī aizsargāšana ar šķeltām caurulēm</t>
  </si>
  <si>
    <t>Brīdinājuma lentas ieguldīšana</t>
  </si>
  <si>
    <t>Buksiera ievilkšana kabeļu kanalizācijā</t>
  </si>
  <si>
    <t>Kabeļu akas PEH 800x650mm uzstādīšana uz esošā kabeļa</t>
  </si>
  <si>
    <t>Esošās kabeļu kanalizācijas akas vaka nomaiņa un līmeņošana</t>
  </si>
  <si>
    <t>Dokumentācija, atzinumi</t>
  </si>
  <si>
    <t>Būvniecības atkritumu utilizācija</t>
  </si>
  <si>
    <t xml:space="preserve">Transporta  organizēšanas plāna izstrādāšana un realizēšana </t>
  </si>
  <si>
    <t>Dokumentācija, atzinumi, rakšanas atļaujas saņemšana un noslēgšana</t>
  </si>
  <si>
    <t>Telekomunikāciju tīklu izpilddokumentācijas izgatavošana</t>
  </si>
  <si>
    <t>Polietilēna caurule d.100mm, 750N</t>
  </si>
  <si>
    <t>Šķelta caurule 110mm, 750N</t>
  </si>
  <si>
    <t>Caurules noslēdzošais gals d.100mm</t>
  </si>
  <si>
    <t>Kabeļu aka PEH 800x650mm, bez dibena</t>
  </si>
  <si>
    <t>Akas lūka (slodze līdz 12,5 t)  ar TET logo</t>
  </si>
  <si>
    <t>Akas lūka (slodze līdz 12,5 t), peldoša  ar TET logo</t>
  </si>
  <si>
    <t>Kabeļu akas dzelzbetona riņķis</t>
  </si>
  <si>
    <t>Atloks dz/b gredzena stiprināšanai</t>
  </si>
  <si>
    <t>Brīdinājuma lente</t>
  </si>
  <si>
    <t>Virve 6mm/500m</t>
  </si>
  <si>
    <t>Silikons (neitrālais)</t>
  </si>
  <si>
    <t>Cementa java</t>
  </si>
  <si>
    <t xml:space="preserve">Montāžas materiāli </t>
  </si>
  <si>
    <t>Transporta izdevumi</t>
  </si>
  <si>
    <t>SIA "Tet" EST būvniecības darbi</t>
  </si>
  <si>
    <t>VAS "Latvijas radio un televīzijas centrs" EST būvniecības darbi</t>
  </si>
  <si>
    <t>gab.</t>
  </si>
  <si>
    <t>gab</t>
  </si>
  <si>
    <t>Kabeļu akas PEH 800x650mm uzstādīšana uz esošām caurulēm</t>
  </si>
  <si>
    <t>Kabeļu iepūšana kabeļu kanalizācijā</t>
  </si>
  <si>
    <t>2 optisko kabeļu iestrāde esošā uzmavā</t>
  </si>
  <si>
    <t>Optiskā kabeļa šķiedru metināšana,  montāžas kvalitātes kontrole pēc montāžas pabeigšanas (jaunieguldīts kabelis)</t>
  </si>
  <si>
    <t>Pieņemšanas testēšana un mērījumi</t>
  </si>
  <si>
    <t>Esoša kabeļa izpūšana no esošās kabeļu kanalizācijas</t>
  </si>
  <si>
    <t>Esošās kabeļu kanalizācijas demontāža</t>
  </si>
  <si>
    <t>Esošās kabeļu kanalizācijas akas demontāža</t>
  </si>
  <si>
    <t>Rakšanas atļauju saņemšana un apmaksa</t>
  </si>
  <si>
    <t>Transporta organizēšanas plāna izstrādāšana un realizēšana</t>
  </si>
  <si>
    <t>Rakšanas un pārslēgšanas atļaujas saņemšana un apmaksa</t>
  </si>
  <si>
    <t>96F G.652 optiskais kabelis</t>
  </si>
  <si>
    <t>Polietilēna caurule d.40mm, 750N</t>
  </si>
  <si>
    <t>Caurules noslēdzošais gals d.40mm</t>
  </si>
  <si>
    <t>Kabeļu akas vaks, līdz 40.0 t</t>
  </si>
  <si>
    <t>Dzelzbetona riņķis</t>
  </si>
  <si>
    <t>Atloks</t>
  </si>
  <si>
    <t>metinājums</t>
  </si>
  <si>
    <t>šķiedra</t>
  </si>
  <si>
    <t>obj</t>
  </si>
  <si>
    <t>SIA "Baltcom" EST būvniecības darbi</t>
  </si>
  <si>
    <t>Kabeļu ieguldīšana kabeļu kanalizācijā</t>
  </si>
  <si>
    <t>Polietilēna caurule d.110mm, 750N</t>
  </si>
  <si>
    <t>Caurules noslēdzošais gals d.110mm</t>
  </si>
  <si>
    <t>Kabeļu akas vaks, līdz 12.5 t</t>
  </si>
  <si>
    <t>Videonovērošanas sistēmas būvniecības darbi</t>
  </si>
  <si>
    <t>Kabeļu kanalizācijas cauruļu stiprināšana pa tilta pamatiem</t>
  </si>
  <si>
    <t>Kabeļu akas PEH 800x650mm uzstādīšana</t>
  </si>
  <si>
    <t>Kabeļu akas KKC-2 uzstādīšana</t>
  </si>
  <si>
    <t>Metālokonstrukciju uzstadīšana (aka)</t>
  </si>
  <si>
    <t>Sadales skapja ar ieraktu pamatni uzstadīšana</t>
  </si>
  <si>
    <t>Sadales skapja uz staba uzstadīšana</t>
  </si>
  <si>
    <t>Skapja apsilde un ventilācija (ar materiāliem)</t>
  </si>
  <si>
    <t>Kabeļu komutācija skapī</t>
  </si>
  <si>
    <t>ODF montāža</t>
  </si>
  <si>
    <t>Optiskās šķiedras metināšana</t>
  </si>
  <si>
    <t>Optisko šķiedru merījumi (pasportizācija un reflektogramma 1310, 1550 nm)</t>
  </si>
  <si>
    <t>Videonovērošanas staba uzstadīšana, h=8.0m</t>
  </si>
  <si>
    <t>Videokameru uzstadīšana un pieslēgšana</t>
  </si>
  <si>
    <t>Videokameru uz staba zemējuma montāža (ar materialiem)</t>
  </si>
  <si>
    <t>Komutatoru, NVR uzstadīšana</t>
  </si>
  <si>
    <t>Tīkla iekārtu konfigurācija</t>
  </si>
  <si>
    <t>Kabeļu montāža iekštelpās (pa sienu, stavvadā)</t>
  </si>
  <si>
    <t>Kabeļu montāža pa stabu</t>
  </si>
  <si>
    <t>Kabeļu aizsarga montāža pa stabu</t>
  </si>
  <si>
    <t>Videonovērošanas kameras</t>
  </si>
  <si>
    <t>kanāls/m</t>
  </si>
  <si>
    <t>kompl.</t>
  </si>
  <si>
    <t>skapis</t>
  </si>
  <si>
    <t>obj.</t>
  </si>
  <si>
    <t xml:space="preserve">m </t>
  </si>
  <si>
    <t>Komutators</t>
  </si>
  <si>
    <t>AXIS T8611 SFP Module LC.LX</t>
  </si>
  <si>
    <t>Skapis</t>
  </si>
  <si>
    <t xml:space="preserve">DIn sliede 0.35 mm, 0.15 m </t>
  </si>
  <si>
    <t xml:space="preserve">Din sliede 0.6 m </t>
  </si>
  <si>
    <t>Termostats (termoregulātors) sildītājam</t>
  </si>
  <si>
    <t>Vadu savācējs 1U</t>
  </si>
  <si>
    <t xml:space="preserve">Barošanas panelis 19" (6 ligzdas ar slēdzi) </t>
  </si>
  <si>
    <t xml:space="preserve">Ventilātoru panelis 2 vietīga ar termoregulātoru  </t>
  </si>
  <si>
    <t>Montāžas materiāli (skrūves, saites utt.)</t>
  </si>
  <si>
    <t xml:space="preserve">Zemējuma komplekts POT10 </t>
  </si>
  <si>
    <t>FO komutācijas panelis 48 SC duplex 1U</t>
  </si>
  <si>
    <t>Metinājuma kaste 12 šķiedras</t>
  </si>
  <si>
    <t>Universāls optiskās šķiedras ātrās montāžas savienotājs</t>
  </si>
  <si>
    <t>Konektors RJ 45 cat 6</t>
  </si>
  <si>
    <t>Adapteri SC/SC  duplex</t>
  </si>
  <si>
    <t>Optiskais pievienošanas vads SC 0,9/-/1/3.5 SM  1.m (pigtail)</t>
  </si>
  <si>
    <t xml:space="preserve">Optiskais patch kabelis OS2 LC/SC Duplex SM 9/125 1m </t>
  </si>
  <si>
    <t>Šķ. savien. aizsardzības trubiņa  SMOUV-1120-01 (60mm)</t>
  </si>
  <si>
    <t xml:space="preserve">Iekārtu licences </t>
  </si>
  <si>
    <t>Optiskais kabelis 24 dz. SM (ārējais)</t>
  </si>
  <si>
    <t>Optiskais kabelis 12 dz. SM (ārējais)</t>
  </si>
  <si>
    <t>Optiskais kabelis 4 dz. SM (ārējais)</t>
  </si>
  <si>
    <t>F/UTP kabelis 4x2x0.5 Cat 6 (ārējais)</t>
  </si>
  <si>
    <t>Lokanā caurule d. 32 mm</t>
  </si>
  <si>
    <t>Zemējuma vads 16/7</t>
  </si>
  <si>
    <t>Kabeļu kanalizācija</t>
  </si>
  <si>
    <t>Polietilēna caurule d.110mm, 750N, 6000mm</t>
  </si>
  <si>
    <t>Kabeļu kanāls 40x20mm 2m UV noturīgs melns LHD FD aizsargplēvē</t>
  </si>
  <si>
    <t>Kabeļu kanāla stiprinājuma skava 40mm</t>
  </si>
  <si>
    <t>Caurules noslēdzošais gals d.50mm</t>
  </si>
  <si>
    <t>Kabeļu aka PEH 800x650mm</t>
  </si>
  <si>
    <t>KKC-2 kabeļu kanalizācijas aka</t>
  </si>
  <si>
    <t>Kabeļu akas vaks, līdz 12.5t</t>
  </si>
  <si>
    <t>Kabeļu kronšteins 1.2m(kabeļu akās)</t>
  </si>
  <si>
    <t>Kronšteina skrūve</t>
  </si>
  <si>
    <t>Kabeļu konsole 4 kabeļiem(kabeļu akās)</t>
  </si>
  <si>
    <t>Konsoles skrūve</t>
  </si>
  <si>
    <t>Kabeļi</t>
  </si>
  <si>
    <t>Kabelis NYY 5x1,5</t>
  </si>
  <si>
    <t>Kabelis NYY 7x1,5</t>
  </si>
  <si>
    <t>Kabelis NYY 12x1,5</t>
  </si>
  <si>
    <t>Kabelis NYY 19x1,5</t>
  </si>
  <si>
    <t>Kabelis NYY 30x1,5</t>
  </si>
  <si>
    <t>Kabelis Cu, 3x6mm</t>
  </si>
  <si>
    <t>Kabelis CAT5 4x2x0.57mm2 Outdoor</t>
  </si>
  <si>
    <t>Kabeļa brīdinājuma lenta L125</t>
  </si>
  <si>
    <t>Smiltis</t>
  </si>
  <si>
    <r>
      <t>m</t>
    </r>
    <r>
      <rPr>
        <vertAlign val="superscript"/>
        <sz val="9"/>
        <rFont val="Calibri"/>
        <family val="2"/>
        <charset val="186"/>
      </rPr>
      <t>3</t>
    </r>
  </si>
  <si>
    <t>Plastmasas aka PEH 800x1200 ar pamatni</t>
  </si>
  <si>
    <t>Akas lūka (slodze līdz 12,5 t), peldošā</t>
  </si>
  <si>
    <t>Hermetiķis (vienai akai)</t>
  </si>
  <si>
    <t>Šķembas</t>
  </si>
  <si>
    <t xml:space="preserve">Esošo komunikāciju atšurfēšana </t>
  </si>
  <si>
    <t>Vertikālā zemētāja dziļumā  līdz 5 m montāža</t>
  </si>
  <si>
    <t>Plastikas cauruļu noguldīšana tranšejā</t>
  </si>
  <si>
    <t>Plastikas cauruļu noguldīšana betona pamatā</t>
  </si>
  <si>
    <t>Plastikas cauruļu nostiprināšana pa kopnēm</t>
  </si>
  <si>
    <t>ZS kabeļa ievēršana caurulē</t>
  </si>
  <si>
    <t xml:space="preserve">Kabeļu akas PEH uzstādīšana </t>
  </si>
  <si>
    <t>Kabeļu dzīslu galu apdare un pievienošana</t>
  </si>
  <si>
    <t>Kabeļu tranšejas rakšana un aizbēršana</t>
  </si>
  <si>
    <t>Akas būvbedres rakšana un gultnes sagatavošana</t>
  </si>
  <si>
    <t>Kabelis Cu, 5x10mm</t>
  </si>
  <si>
    <t>Tranšejas rakšana un aizbēršana līdz četrām caurulēm šķersojot sliežu ceļu</t>
  </si>
  <si>
    <t>CSDD uzlādes stacijas (EUS) pārcelšana</t>
  </si>
  <si>
    <t>Zemējuma komplekts  (skatīt lapu ELT3-3)</t>
  </si>
  <si>
    <t>Apgaismojuma balsta betona pamats</t>
  </si>
  <si>
    <t>EUS betona pamatne (iekļaujot aizsargbalstus)</t>
  </si>
  <si>
    <t>Kabelis H07BN4-F 450/750 4x120 mm²</t>
  </si>
  <si>
    <t>Kabelis NYY-J-5x35mm²</t>
  </si>
  <si>
    <t>Kabelis NYY-J-3x1,5mm²</t>
  </si>
  <si>
    <t>Visu CSDD iekārtu demontāža un uzglabāšana (CSDD piesaistīts būvkomersants)</t>
  </si>
  <si>
    <t>EUS pamatnes un apgaismojuma staba betona pamatnes demontāža</t>
  </si>
  <si>
    <t>Vertikālā zemētāja dziļumā  līdz 25 m montāža. Savienot EUS, US-2, apgaismojuma stabu un aizsargbalstus</t>
  </si>
  <si>
    <t>EUS pamatnes montāža</t>
  </si>
  <si>
    <t>Apgaismojuma staba pamatnes montāža</t>
  </si>
  <si>
    <t>CSDD iekārtu uzstādīšana, pieslēgšana un ieregulēšana  (CSDD piesaistīts būvkomersants)</t>
  </si>
  <si>
    <t>Pacēlāju elektroapgāde</t>
  </si>
  <si>
    <t>Kabelis Cu, 5x6mm</t>
  </si>
  <si>
    <t>Komutācijas kārba automātslēdžiem</t>
  </si>
  <si>
    <t>Automātslēdzis 3f C16A</t>
  </si>
  <si>
    <t>Automātslēdzis 1f C16A</t>
  </si>
  <si>
    <t>Komutācijas kārbas uzstādīšana</t>
  </si>
  <si>
    <t>Automātslēdžu montāža komutācijas kārbā</t>
  </si>
  <si>
    <r>
      <t xml:space="preserve">Sastādīja          </t>
    </r>
    <r>
      <rPr>
        <u/>
        <sz val="11"/>
        <color rgb="FF414142"/>
        <rFont val="Arial Narrow"/>
        <family val="2"/>
        <charset val="186"/>
      </rPr>
      <t xml:space="preserve">  Tomass Fedotovs                                                                                                                                                                                                                                                                     </t>
    </r>
  </si>
  <si>
    <r>
      <t xml:space="preserve">Pārbaudīja       </t>
    </r>
    <r>
      <rPr>
        <u/>
        <sz val="11"/>
        <color rgb="FF414142"/>
        <rFont val="Arial Narrow"/>
        <family val="2"/>
        <charset val="186"/>
      </rPr>
      <t xml:space="preserve"> Tomass Fedotovs                                                                                                                                                                                                                                                                            </t>
    </r>
  </si>
  <si>
    <r>
      <t xml:space="preserve">Sertifikāta Nr.   </t>
    </r>
    <r>
      <rPr>
        <u/>
        <sz val="11"/>
        <color rgb="FF414142"/>
        <rFont val="Arial Narrow"/>
        <family val="2"/>
        <charset val="186"/>
      </rPr>
      <t xml:space="preserve"> 3-01207                                                                                                                                                                                                                                                                               </t>
    </r>
  </si>
  <si>
    <t>Kamera U1-3</t>
  </si>
  <si>
    <t xml:space="preserve">Zemes darbi </t>
  </si>
  <si>
    <t>Šķembu piegāde un ieklāšana (zem kameras konstrukcijas)</t>
  </si>
  <si>
    <t>Betona darbi</t>
  </si>
  <si>
    <t>Veidņu uzstādīšana kamerai</t>
  </si>
  <si>
    <t>Veidņu uzstādīšana izlīdzinošajam slānim</t>
  </si>
  <si>
    <t xml:space="preserve">Betons kameras konstrukcijai C35/45 </t>
  </si>
  <si>
    <t>Betona piegāde un izstrāde teknei C20/25</t>
  </si>
  <si>
    <t>Betona piegāde un izstrāde izlīdzinošajam slānim</t>
  </si>
  <si>
    <t>Stiegrojuma izgatavošana un uzstādīšana</t>
  </si>
  <si>
    <t>Stiegrojuma izgatavošana un uzstādīšana kameras konstrukcijai</t>
  </si>
  <si>
    <t>Betona virsmas apstrāde</t>
  </si>
  <si>
    <t>Kameras virsmas apstrāde ar smilšu strūklu</t>
  </si>
  <si>
    <t>Bitumena mastika 2 kārtas (ar grunti saskarošas betona virsmas izolācija)kamerai</t>
  </si>
  <si>
    <t>N/A</t>
  </si>
  <si>
    <t>t</t>
  </si>
  <si>
    <t>Kamera U1-4</t>
  </si>
  <si>
    <t>Grunts izstrāde bez mehānismiem</t>
  </si>
  <si>
    <t>Esošās kabeļu kanalizācijas cauruļu  pārvietošana</t>
  </si>
  <si>
    <t>Optiskā kabeļa iestrāde skapī</t>
  </si>
  <si>
    <t>24F optiskais kabelis</t>
  </si>
  <si>
    <t>48F optiskais kabelis</t>
  </si>
  <si>
    <t>96F optiskais kabelis</t>
  </si>
  <si>
    <t>Ūdensapgādes sistēma U1 (būvdarbu apjomi)</t>
  </si>
  <si>
    <t>Tranšejas rakšana</t>
  </si>
  <si>
    <t>Tranšejas malu nostiprināšanas divpusēji</t>
  </si>
  <si>
    <t>Cauruļvadu montāža tranšejā</t>
  </si>
  <si>
    <t>Smilts pabēruma, apbēruma ieklāšana ar blietēšanu</t>
  </si>
  <si>
    <t>Tranšejas aizbēršana ar jaunu pievestu grunti (smilšaina grunts, filtrācijas koeficents K&gt;1,0m/dnn.)</t>
  </si>
  <si>
    <t>PE apvalkcaurules OD800 izbūve ar beztranšeju metodi t.sk. darba un pieņemšanas būvbedres un ar caurdūrumu saistītie darbi</t>
  </si>
  <si>
    <t xml:space="preserve">Caurules PE OD560 mm ievilkšana apvalkcaurulē  komplektā ar distanceriem  un gala izolatoriem </t>
  </si>
  <si>
    <t>PE apvalkcaurules OD315 izbūve ar beztranšeju metodi t.sk. darba un pieņemšanas būvbedres un ar caurdūrumu saistītie darbi</t>
  </si>
  <si>
    <t xml:space="preserve">Caurules PE OD180 mm ievilkšana apvalkcaurulē  komplektā ar distanceriem  un gala izolatoriem </t>
  </si>
  <si>
    <t xml:space="preserve">Caurules PE OD225mm ievilkšana apvalkcaurulē  komplektā ar distanceriem  un gala izolatoriem </t>
  </si>
  <si>
    <t xml:space="preserve">Caurules PE OD50mm ievilkšana apvalkcaurulē  komplektā arsiltinājumu  un gala izolatoriem </t>
  </si>
  <si>
    <t xml:space="preserve">Caurules PE OD32mm ievilkšana apvalkcaurulē  komplektā arsiltinājumu  un gala izolatoriem </t>
  </si>
  <si>
    <t>Smilts uzbēruma,pabēruma un apbēruma ieklāšana</t>
  </si>
  <si>
    <t>Dz/b akas montāža Ø2000</t>
  </si>
  <si>
    <t>Dz/b akas montāža Ø1500</t>
  </si>
  <si>
    <t>Būvbedres rakšana un tranšejas malu nostiprināšana kameras izbūvei t.sk. aizbēršana.  Dz/b kameras elementu (akā un virs pārseguma) montāža 3.5x2.25m</t>
  </si>
  <si>
    <t>Būvbedres rakšana un tranšejas malu nostiprināšana kameras izbūvei t.sk. aizbēršana. Dz/b kameras elementu (akā un virs pārseguma) montāža 3.0x2.0m</t>
  </si>
  <si>
    <t>Būvbedres rakšana un tranšejas malu nostiprināšana kameras izbūvei t.sk. aizbēršana. Dz/b kameras elementu (akā un virs pārseguma) montāža 3.5x2.0m</t>
  </si>
  <si>
    <t xml:space="preserve">Pazemes tipa aizbīdņa ar kapi montāža </t>
  </si>
  <si>
    <t>Marķēšanas plāksnītes ar apkalpes aku un pazemes ventiļu piesaisti  montāža</t>
  </si>
  <si>
    <t>Ekspluatācijas  aizbīdņa montāža akā</t>
  </si>
  <si>
    <t>PE elektrometināma īscaurules montāža</t>
  </si>
  <si>
    <t>Ķeta veidgabalu montāža akās</t>
  </si>
  <si>
    <t>Dubultuzmava ar bronzas ieliktņiem “Gebo” montāža akās</t>
  </si>
  <si>
    <t>EM veidgabalu montāža akās un gruntī</t>
  </si>
  <si>
    <t>Aizsargčaulas dz.betona akas sienā montāža</t>
  </si>
  <si>
    <t>Apakšzemes ugunsdzēsības hidranta montāža Dn100</t>
  </si>
  <si>
    <t>Betona balsti un atbalsta bloki ar montāžu akās un gruntī</t>
  </si>
  <si>
    <t>Akas atjaunošana (vāka 40 t, atbalsta gredzenu nomaiņa, pārseguma pazemināšana vai pārbūve ja nepieciešams)</t>
  </si>
  <si>
    <t>Pieslēgums pie esošā ūdensvada d32</t>
  </si>
  <si>
    <t>vietas</t>
  </si>
  <si>
    <t>Pieslēgums pie esošā ūdensvada d50</t>
  </si>
  <si>
    <t>Pieslēgums pie esošā ūdensvada d63</t>
  </si>
  <si>
    <t>Pieslēgums pie esošā ūdensvada d100</t>
  </si>
  <si>
    <t>Pieslēgums pie esošā ūdensvada d150</t>
  </si>
  <si>
    <t>Pieslēgums pie esošā ūdensvada d200</t>
  </si>
  <si>
    <t>Pieslēgums pie esošā ūdensvada d500</t>
  </si>
  <si>
    <t xml:space="preserve">Šķērsojumi ar esošajām inženierkomunikācijām, skatrakums, aizsardzība, saglabāšana </t>
  </si>
  <si>
    <t>Aizsargčaulu montāža uz esošiem kabeļiem</t>
  </si>
  <si>
    <t>Ūdensvada tīklu demontāža  (t. sk.  atslēgumi,  galu aizdare). Demontētas ūdensvada caurules jānodod SIA "Daugavpils ūdens" d500</t>
  </si>
  <si>
    <t>Ūdensvada tīklu demontāža  (t. sk.  atslēgumi,  galu aizdare). Demontētas ūdensvada caurules jānodod SIA "Daugavpils ūdens" d200</t>
  </si>
  <si>
    <t>Ūdensvada tīklu demontāža  (t. sk.  atslēgumi,  galu aizdare). Demontētas ūdensvada caurules jānodod SIA "Daugavpils ūdens" d100</t>
  </si>
  <si>
    <t>Ūdensvada tīklu demontāža  (t. sk.  atslēgumi,  galu aizdare). Demontētas ūdensvada caurules jānodod SIA "Daugavpils ūdens" d50</t>
  </si>
  <si>
    <t>Ūdensvada tīklu demontāža  (t. sk.  atslēgumi,  galu aizdare). Demontētas ūdensvada caurules jānodod SIA "Daugavpils ūdens" d32</t>
  </si>
  <si>
    <t>Ūdensvada kontrolaku demontāža  (t.sk. armatūra, hidranti u.c.) d1500, d2000</t>
  </si>
  <si>
    <t>Pazemes tipa aizbīdņu ar kapēm demontāža</t>
  </si>
  <si>
    <t>Būvgružu apsaimniekošana</t>
  </si>
  <si>
    <t>Ūdensapgādes pakalpojumu nodrošināšana būvdarbu laikā</t>
  </si>
  <si>
    <t>Liekās grunts izvešana</t>
  </si>
  <si>
    <t>Ūdensvada dezinfekcija un spiediena pārbaude</t>
  </si>
  <si>
    <t>Izpilddokumentācijas izgatavošana un saskaņošana</t>
  </si>
  <si>
    <t>Izbūvēto cauruļvadu nodošana ekspluatācijā</t>
  </si>
  <si>
    <t>Ūdensapgādes sistēma U1 (materiāli)</t>
  </si>
  <si>
    <t>PE ūdensvada spiediena caurule  PE100  RC SDR17 ar spiediena klasi   PN10 OD560</t>
  </si>
  <si>
    <t xml:space="preserve">Dz/betona grodu aka Ø1500 komplektā ar pamatni, pārsegumu, augstuma regulēšanas gredzeniem, hidroizolāciju pilnā apjomā, aizsargčaulu, kāpšļiem, vāku asfalta segumā 40t. Akas dziļums no 2,0m līdz 2,5m </t>
  </si>
  <si>
    <t xml:space="preserve">Dz/betona grodu aka Ø1500 komplektā ar pamatni, pārsegumu, augstuma regulēšanas gredzeniem, hidroizolāciju pilnā apjomā, aizsargčaulu, kāpšļiem, vāku asfalta segumā 40t. Akas dziļums no 2,5m līdz 3,0m </t>
  </si>
  <si>
    <t>Dz/betona grodu aka Ø1500  komplektā ar pamatni, pārsegumu, augstuma regulēšanas gredzeniem, hidroizolāciju pilnā apjomā, aizsargčaulu, kāpšļiem, vāku zālāja segumā 25t,  ar apbetonējumu. Akas dziļums no 3,0m līdz 3,5m</t>
  </si>
  <si>
    <t xml:space="preserve">Dz/betona grodu aka Ø2000 komplektā ar pamatni, pārsegumu, augstuma regulēšanas gredzeniem, hidroizolāciju pilnā apjomā, aizsargčaulu, kāpšļiem, vāku asfalta segumā 40t. Akas dziļums no 2,0m līdz 2,5m </t>
  </si>
  <si>
    <t xml:space="preserve">Dz/betona grodu aka Ø2000 komplektā ar pamatni, pārsegumu, augstuma regulēšanas gredzeniem, hidroizolāciju pilnā apjomā, aizsargčaulu, kāpšļiem, vāku asfalta segumā 40t. Akas dziļums no 2,5m līdz 3,0m </t>
  </si>
  <si>
    <t xml:space="preserve">Dz/betona grodu aka Ø2000 komplektā ar pamatni, pārsegumu, augstuma regulēšanas gredzeniem, hidroizolāciju pilnā apjomā, aizsargčaulu, kāpšļiem, vāku asfalta segumā 40t. Akas dziļums no 4,0m līdz 4,5m </t>
  </si>
  <si>
    <t>Būvbedres rakšana un tranšejas malu nostiprināšana kameras izbūvei. Dz/betona kameras aprīkošana ar  augstuma regulēšanas gredzeniem, hidroizolāciju pilnā apjomā, aizsargčaulām, atbalsta blokiem, kāpšļiem, vāku asfalta segumā 40t (2.gab.).  U1-3</t>
  </si>
  <si>
    <t>Būvbedres rakšana un tranšejas malu nostiprināšana kameras izbūvei. Dz/betona kameras aprīkošana ar  augstuma regulēšanas gredzeniem, hidroizolāciju pilnā apjomā, aizsargčaulām, atbalsta blokiem, kāpšļiem, vāku asfalta segumā 40t (2.gab.) .  U1-4</t>
  </si>
  <si>
    <t>Būvbedres rakšana un tranšejas malu nostiprināšana kameras izbūvei. Dz/betona kameras aprīkošana ar  augstuma regulēšanas gredzeniem, hidroizolāciju pilnā apjomā, aizsargčaulām, atbalsta blokiem, kāpšļiem, vāku asfalta segumā 40t (2.gab.).  U1-5</t>
  </si>
  <si>
    <t xml:space="preserve">Marķēšanas plāksnītes ar apkalpes aku un pazemes ventiļu piesaisti </t>
  </si>
  <si>
    <t>PE elektrometināma īscaurule ar tērauda rotējošo atloku un PP pārklājumu OD110/Dn100</t>
  </si>
  <si>
    <t>PE elektrometināma īscaurule ar tērauda rotējošo atloku un PP pārklājumu OD180/Dn150</t>
  </si>
  <si>
    <t>PE elektrometināma īscaurule ar tērauda rotējošo atloku un PP pārklājumu OD225/Dn200</t>
  </si>
  <si>
    <t>PE elektrometināma īscaurule ar tērauda rotējošo atloku un PP pārklājumu OD560/Dn500</t>
  </si>
  <si>
    <t>PE elektrometināma uzmava OD560/OD32</t>
  </si>
  <si>
    <t>PE elektrometināma uzmava OD560/OD50</t>
  </si>
  <si>
    <t>PE elektrometināma uzmava OD560/OD100</t>
  </si>
  <si>
    <t>Sedlu uzmava ar Dn 25 iekšējo vītni OD50 / 1``</t>
  </si>
  <si>
    <t>Sedlu uzmava ar Dn 50 iekšējo vītni OD180 / 2``</t>
  </si>
  <si>
    <t>Sedlu uzmava ar Dn 50 iekšējo vītni OD225 / 2``</t>
  </si>
  <si>
    <t>PE elektrometināmais trejgabals OD32</t>
  </si>
  <si>
    <t>PE elektrometināmais trejgabals OD50</t>
  </si>
  <si>
    <t>PE elektrometināma pāreja OD50/OD32</t>
  </si>
  <si>
    <t>PE elektrometināma dubultuzmava OD32</t>
  </si>
  <si>
    <t>PE elektrometināma dubultuzmava OD50</t>
  </si>
  <si>
    <t>PE elektrometināma dubultuzmava OD63</t>
  </si>
  <si>
    <t>PE elektrometināma dubultuzmava OD110</t>
  </si>
  <si>
    <t>PE elektrometināma dubultuzmava OD180</t>
  </si>
  <si>
    <t>PE elektrometināma dubultuzmava OD225</t>
  </si>
  <si>
    <t>PE elektrometināma dubultuzmava OD560</t>
  </si>
  <si>
    <t>Aizsargčaula dz.betona akas sienā OD32</t>
  </si>
  <si>
    <t>Aizsargčaula dz.betona akas sienā OD50</t>
  </si>
  <si>
    <t>Aizsargčaula dz.betona akas sienā OD63</t>
  </si>
  <si>
    <t>Aizsargčaula dz.betona akas sienā OD110</t>
  </si>
  <si>
    <t>Aizsargčaula dz.betona akas sienā OD180</t>
  </si>
  <si>
    <t>Aizsargčaula dz.betona akas sienā OD225</t>
  </si>
  <si>
    <t>Aizsargčaula dz.betona akas sienā OD315</t>
  </si>
  <si>
    <t>Aizsargčaula dz.betona akas sienā OD560</t>
  </si>
  <si>
    <t>PE elektrometināms līknis 90° OD32</t>
  </si>
  <si>
    <t>PE  līknis 58° OD110</t>
  </si>
  <si>
    <t>PE elektrometināms līknis 45° OD110</t>
  </si>
  <si>
    <t>PE  līknis 36° OD110</t>
  </si>
  <si>
    <t>PE līknis 34° OD110</t>
  </si>
  <si>
    <t>PE elektrometināms līknis 90° OD180</t>
  </si>
  <si>
    <t>PE elektrometināms līknis 60° OD180</t>
  </si>
  <si>
    <t>PE elektrometināms līknis 45° OD225</t>
  </si>
  <si>
    <t>PE līknis 51° OD225</t>
  </si>
  <si>
    <t>PE  līknis 57° OD225</t>
  </si>
  <si>
    <t>PE  līknis 6° OD560</t>
  </si>
  <si>
    <t>PE  līknis 8° OD560</t>
  </si>
  <si>
    <t>PE  līknis 18° OD560</t>
  </si>
  <si>
    <t>PE apvalkcaurule OD800  PE100 SDR17  PN10, OD560 caurulei, komplektā ar distanceriem (polimēra armēti  560/800, nestspēja 3,2t - 9gab.)  un gala kompensējošie izolatori 560/800  (2.gab.)</t>
  </si>
  <si>
    <t>Tērauda aizsargčaula DN350 PE OD225 caurulei komplektā ar distanceriem (9.gab.) un gala izolatoriem (2.gab.)</t>
  </si>
  <si>
    <t>Tērauda aizsargčaula DN150 caurulei OD50mm ar siltinājumu un gala izolatoriem (2.gab.)</t>
  </si>
  <si>
    <t>Tērauda aizsargčaula DN150 caurulei OD32mm ar siltinājumu un gala izolatoriem (2.gab.)</t>
  </si>
  <si>
    <t>Betona balsti un atbalsta bloki akās un gruntī</t>
  </si>
  <si>
    <t>Šķelta tipa kabeļu aizsargčaula  OD110, 750 KN</t>
  </si>
  <si>
    <t>Šķelta tipa kabeļu aizsargčaula  OD160, 750 KN</t>
  </si>
  <si>
    <t>Palīgmateriāli cauruļvadu un aku montāžai</t>
  </si>
  <si>
    <t>Smilts pabērums zem cauruļvada</t>
  </si>
  <si>
    <t>Smilts apbērums un uzbērums virs cauruļvada h=15cm</t>
  </si>
  <si>
    <t>Smilšaina grunts ar filtrācijas koeficentu K&gt;1,0m/dnn. h=15cm</t>
  </si>
  <si>
    <t>Sadzīves kanalizācijas sistēma K1.1 un K1.2  (būvdarbu apjomi)</t>
  </si>
  <si>
    <t>PE skatakas montāža  DN/ID 1500/800</t>
  </si>
  <si>
    <t>PE skatakas montāža DN/ID 1600/620</t>
  </si>
  <si>
    <t>PE skatakas montāža DN/ID 1200/620</t>
  </si>
  <si>
    <t>PP skatakas montāža DN/ID600</t>
  </si>
  <si>
    <t xml:space="preserve">Būvbedres rakšana un tranšejas malu nostiprināšana kameras izbūvei t.sk. aizbēršana. Dz/b kameras elementu (akā un virs pārseguma) montāža 2.7x2.7m </t>
  </si>
  <si>
    <t xml:space="preserve">Būvbedres rakšana un tranšejas malu nostiprināšana kameras izbūvei t.sk. aizbēršana. Dz/b kameras elementu (akā un virs pārseguma) montāža 2.5x2.5m </t>
  </si>
  <si>
    <t>Aizsargčaulas dz.betona akas sienā montāža OD160</t>
  </si>
  <si>
    <t>Kanalizcijas PP veidgabalu montāža OD160</t>
  </si>
  <si>
    <t>Hermētiska caurules blīvējuma ap cauruli DN/ID1500 montāža</t>
  </si>
  <si>
    <t>Hermētiska caurules blīvējuma ap cauruli DN/ID1000 montāža</t>
  </si>
  <si>
    <t>Pieslēgums pie esošā kanalizācijas tīkla d1500</t>
  </si>
  <si>
    <t>Pieslēgums pie esošā kanalizācijas tīkla d1000</t>
  </si>
  <si>
    <t>Pieslēgums pie esošā kanalizācijas tīkla d500</t>
  </si>
  <si>
    <t>Pieslēgums pie esošā kanalizācijas tīkla d250</t>
  </si>
  <si>
    <t>Pieslēgums pie esošā kanalizācijas tīkla d200</t>
  </si>
  <si>
    <t>Pieslēgums pie esošā kanalizācijas tīkla d160</t>
  </si>
  <si>
    <t>Pieslēgums pie esošā kanalizācijas tīkla d110</t>
  </si>
  <si>
    <t>Kanalizācijas tīklu demontāža  (t. sk.  atslēgumi,  galu aizdare, aizbēršana) d1500</t>
  </si>
  <si>
    <t>Kanalizācijas tīklu demontāža  (t. sk.  atslēgumi,  galu aizdare, aizbēršana) d1000</t>
  </si>
  <si>
    <t>Kanalizācijas tīklu demontāža  (t. sk.  atslēgumi,  galu aizdare, aizbēršana) d500</t>
  </si>
  <si>
    <t>Kanalizācijas tīklu demontāža  (t. sk.  atslēgumi,  galu aizdare) d100-d200</t>
  </si>
  <si>
    <t>Kanalizācijas skataku aku demontāža d1500, d2000</t>
  </si>
  <si>
    <t>Kanalizācijas kameras demontāža</t>
  </si>
  <si>
    <t>Kanalizācijas pakalpojumu nodrošināšana būvdarbu laikā</t>
  </si>
  <si>
    <t>Kanalizācijas tīklu skalošana</t>
  </si>
  <si>
    <t xml:space="preserve">CCTV inspekcijas veikšana izbūvētajiem cauruļvadiem </t>
  </si>
  <si>
    <t>Izbūvēto kanalizācijas cauruļvadu nodošana ekspluatācijā</t>
  </si>
  <si>
    <t>Sadzīves kanalizācijas sistēma K1.1 un K1.2 (materiāli)</t>
  </si>
  <si>
    <t>Dz/betona kameras aprīkošana ar  dzelzbetona grodu, augstuma regulēšanas gredzeniem, pārsegumu, hidroizolāciju pilnā apjomā, aizsargčaulām, betonētu tekni, kāpšļiem, vāku zālāja segumā 25t,  ar apbetonējumu. Kameras dziļums 4.63m (K1.1.-1. Kamera 2.7x2,7m saskaņā ar BK daļu)</t>
  </si>
  <si>
    <t>Dz/betona kameras aprīkošana ar  dzelzbetona grodu, pārsegumu, augstuma regulēšanas gredzeniem, hidroizolāciju pilnā apjomā, aizsargčaulām, betonētu tekni, kāpšļiem, apbetonējumu, vāku asfalta segumā 40t . Kameras dziļums 4.33m (K1.1.-2 . Kamera 2.7x2,7m saskaņā ar BK daļu)</t>
  </si>
  <si>
    <t>Dz/betona kameras aprīkošana ar  dzelzbetona grodu,  pārsegumu, augstuma regulēšanas gredzeniem, hidroizolāciju pilnā apjomā, aizsargčaulām, betonētu tekni, kāpšļiem, apbetonējumu, vāku asfalta segumā 40t. Kamerass dziļums 4.10m (K1.1.-3 . Kamera 2.5x2.5m saskaņā ar BK daļu)</t>
  </si>
  <si>
    <t>Marķēšanas plāksnītes ar apkalpes aku piesaisti (Ar stiprināšanu pie sienas vai uzmetāla balsta)</t>
  </si>
  <si>
    <t xml:space="preserve">Aizsarguzmava (PP) gludsienu cauruļu DN/OD160 izbūvei dzelzsbetona akās </t>
  </si>
  <si>
    <t>Trejgabals 90° (PP)  gludsienu caurulēm DN/OD160</t>
  </si>
  <si>
    <t xml:space="preserve">Gludsienu caurules sedls  DN/OD160 montāžu pie profilētas caurules D1500 </t>
  </si>
  <si>
    <t>PP gludsienu līknis 45°  OD160</t>
  </si>
  <si>
    <t>Hermētisks caurules blīvējums ap cauruli, nostiprināts  ar tērauda stieples gredzenu pieslēgumavietās esošās kamerās DN/ID1500</t>
  </si>
  <si>
    <t>Hermētisks caurules blīvējums ap cauruli, nostiprināts  ar tērauda stieples gredzenu pieslēguma vietās esošās kamerās DN/ID1000</t>
  </si>
  <si>
    <t>Šķelta tipa kabeļu aizsargčaula OD160, 750 KN</t>
  </si>
  <si>
    <t>Smilts pabērums zem cauruļvada h=15cm</t>
  </si>
  <si>
    <t>Smilšaina grunts ar filtrācijas koeficentu K&gt;1,0m/dnn.</t>
  </si>
  <si>
    <t>Sadzīves kanalizācijas sistēma K1.3  (būvdarbu apjomi)</t>
  </si>
  <si>
    <t xml:space="preserve">Aizsargčaulas dz.betona akas sienā montāža DN/ID800 </t>
  </si>
  <si>
    <t>Hermētisks caurules blīvējums ap cauruli D700 , pieslēguma vietās esošām caurulēm d700</t>
  </si>
  <si>
    <t xml:space="preserve">Pieslēgums pie esošā kanalizācijas tīkla d700 </t>
  </si>
  <si>
    <t>Kanalizācijas tīklu demontāža  (t. sk.  atslēgumi,  galu aizdare, aizbēršana) d700</t>
  </si>
  <si>
    <t>Kanalizācijas skataku aku demontāža d1500</t>
  </si>
  <si>
    <t>Sadzīves kanalizācijas sistēma K1.3 (materiāli)</t>
  </si>
  <si>
    <t>Dz/betona grodu aka  Ø1500 komplektā ar pamatni, pārsegumu, augstuma regulēšanas gredzeniem, hidroizolāciju pilnā apjomā,  kāpšļiem, betona tekni, vāku zālāja segumā 25t,  ar apbetonējumu. Akas dziļums 1,5 līdz 2,0 m</t>
  </si>
  <si>
    <t>Dz/betona grodu aka Ø1500 komplektā ar pamatni, pārsegumu, augstuma regulēšanas gredzeniem, hidroizolāciju pilnā apjomā,  kāpšļiem, betona tekni, vāku zālāja segumā 25t,  ar apbetonējumu. Akas dziļums 2,0 līdz 2,5 m</t>
  </si>
  <si>
    <t xml:space="preserve">Aizsargčaula dz.betona akas sienā DN/ID800 </t>
  </si>
  <si>
    <t xml:space="preserve">Hermētisks caurules blīvējums ap cauruli, pieslēguma vietās esošām caurulēm  D700 </t>
  </si>
  <si>
    <t>Sadzīves kanalizācijas sistēma K1.4  (būvdarbu apjomi)</t>
  </si>
  <si>
    <t>Dz/b akas montāža Ø1000</t>
  </si>
  <si>
    <t>Aizsargčaulas dz.betona akas sienā montāža OD315</t>
  </si>
  <si>
    <t>Hermētisks caurules blīvējums ap cauruli D800 , pieslēguma vietās esošām caurulēm d800</t>
  </si>
  <si>
    <t>Pieslēgums pie esošā kanalizācijas tīkla  d800</t>
  </si>
  <si>
    <t>Pieslēgums pie esošā kanalizācijas tīkla d700</t>
  </si>
  <si>
    <t>Pieslēgums pie esošā kanalizācijas tīkla d300</t>
  </si>
  <si>
    <t>Pieslēgums pie esošā kanalizācijas tīkla d150</t>
  </si>
  <si>
    <t>Kanalizācijas tīklu demontāža  (t. sk.  atslēgumi,  galu aizdare, aizbēršana) d800</t>
  </si>
  <si>
    <t>Kanalizācijas tīklu demontāža  (t. sk.  atslēgumi,  galu aizdare) d150</t>
  </si>
  <si>
    <t>Sadzīves kanalizācijas sistēma K1.4 (materiāli)</t>
  </si>
  <si>
    <t xml:space="preserve">Dz/betona grodu aka Ø1000 komplektā ar pamatni, pārsegumu, augstuma regulēšanas gredzeniem, hidroizolāciju pilnā apjomā, aizsargčaulu, kāpšļiem, betona tekni, vāku asfalta segumā 40t. Akas  dziļums no 1.5m līdz 2.0m </t>
  </si>
  <si>
    <t xml:space="preserve">Dz/betona grodu aka Ø1000 komplektā ar pamatni, pārsegumu, augstuma regulēšanas gredzeniem, hidroizolāciju pilnā apjomā, aizsargčaulu, kāpšļiem, betona tekni, vāks zālāja segumā 25t., ar apbetonējumu. Akas dziļums no 1.5m līdz 2.0m </t>
  </si>
  <si>
    <t>Dz/betona grodu aka  Ø1000 komplektā ar pamatni, pārsegumu, augstuma regulēšanas gredzeniem, hidroizolāciju pilnā apjomā, aizsargčaulu, kāpšļiem, betona tekni, vāku asfaltbetonā 40t . Akas dziļums no 2.0m līdz 2.5m</t>
  </si>
  <si>
    <t xml:space="preserve">Dz/betona grodu aka Ø1000 komplektā ar pamatni, pārsegumu, augstuma regulēšanas gredzeniem, hidroizolāciju pilnā apjomā, aizsargčaulu, kāpšļiem, betona tekni, vāks zālāja segumā 25t ar apbetonējumu.   Akas dziļums no 2.0m līdz 2.5m </t>
  </si>
  <si>
    <t xml:space="preserve">Dz/betona grodu aka Ø1500 komplektā ar pamatni, pārsegumu, augstuma regulēšanas gredzeniem, hidroizolāciju pilnā apjomā, aizsargčaulu, kāpšļiem, betona tekni, vāks zālāja segumā 25t, ar apbetonējumu.  Akas dziļums no 2.0m līdz 2.5m </t>
  </si>
  <si>
    <t>Aizsargčaula dz.betona akas sienā OD160</t>
  </si>
  <si>
    <t>Hermētisks caurules blīvējums ap cauruli D700 , pieslēguma vietās esošām caurulēm</t>
  </si>
  <si>
    <t>Hermētisks caurules blīvējums ap cauruli D800 , pieslēguma vietās esošām caurulēm</t>
  </si>
  <si>
    <t>Sadzīves kanalizācijas sistēma K1.5  (būvdarbu apjomi)</t>
  </si>
  <si>
    <t xml:space="preserve">Caurules PP OD200mm ievilkšana apvalkcaurulē  komplektā ar distanceriem  un gala izolatoriem </t>
  </si>
  <si>
    <t>Aizsargčaulas dz.betona akas sienā montāža OD200</t>
  </si>
  <si>
    <t xml:space="preserve">Hermētisks caurules blīvējums ap cauruli D325 </t>
  </si>
  <si>
    <t>Akas atjaunošana (vāka 40 t, pārseguma, atbalsta gredzenu nomaiņa, pārseguma pazemināšana ja nepieciešams)</t>
  </si>
  <si>
    <t>Kanalizācijas tīklu demontāža  (t. sk.  atslēgumi,  galu aizdare) d200</t>
  </si>
  <si>
    <t>Pieslēgums pie esošā kanalizācijas tīkla  d200</t>
  </si>
  <si>
    <t>Sadzīves kanalizācijas sistēma K1.5 (materiāli)</t>
  </si>
  <si>
    <t>Tērauda aizsargčaula DN325 PE OD200 caurulei komplektā ar distanceriem (6.gab.) un gala izolatoriem (2.gab.) DN325</t>
  </si>
  <si>
    <t>Dz/betona grodu aka  Ø1000 komplektā ar pamatni, pārsegumu, augstuma regulēšanas gredzeniem, hidroizolāciju pilnā apjomā, aizsargčaulu, kāpšļiem, betona tekni, vāks zālāja segumā 25t, ar apbetonējumu.  Akas dziļums no 2.0m līdz 2.5m</t>
  </si>
  <si>
    <t xml:space="preserve">Dz/betona grodu aka Ø1000 komplektā ar pamatni, pārsegumu, augstuma regulēšanas gredzeniem, hidroizolāciju pilnā apjomā, aizsargčaulu, kāpšļiem, betona tekni, vāku asfalta segumā 40t.  Akas dziļums no 2,0m līdz 2,5m </t>
  </si>
  <si>
    <t>PĀRKRITUMI AKĀ</t>
  </si>
  <si>
    <t>Uzmavu trejgabals PP ar 90° atzaru OD200 mm, uzmavu līkumi PP 45° OD200 (2.gab.) OD200mm, caurule OD200mm L=0,71m un nerūsošā tērauda detaļu komplekts krītcaurules stiprināšanai dzelzbetona grodu akas sienā</t>
  </si>
  <si>
    <t>Aizsargčaula dz.betona akas sienā OD200</t>
  </si>
  <si>
    <t>Hermētisks tērauda caurules blīvējums ap cauruli DN325 , izbūvei dzelzsbetona akās</t>
  </si>
  <si>
    <t>Apvalkcaurule DN/OD315 SDR17 PN10 PE100RC-PP, komplektā ar distanceriem 180/40 48. gab. Gala izlolatori  180/315 (ISA-N) 2 gab.</t>
  </si>
  <si>
    <t>Lietus kanalizācijas sistēma K2.1 (būvdarbu apjomi)</t>
  </si>
  <si>
    <t>PP skatakas DN/ID600 montāža</t>
  </si>
  <si>
    <t>Naftas produktu uztvērēja Q-10 l/s DN1500 montaža</t>
  </si>
  <si>
    <t>Izplūdes caurules OD250 nostiprināšana ar laukakmeņu 100/150 bruģējumu cementa javā  C20/25, XC2 klase</t>
  </si>
  <si>
    <t>Tilta noteku pieslēgumi (savienotājzmavaPP/Metāls  OD200/DN200mm,  PP caurule OD200 m, 2 gab. PP līkums OD200, 45°, betona atbalsts) montāža</t>
  </si>
  <si>
    <t>Lietus kanalizācijas sistēma K2.1 (materiāli)</t>
  </si>
  <si>
    <t>Aizsargčaula OD250 dz.betona akas sienā</t>
  </si>
  <si>
    <t>Tilta noteku pieslēgumi (savienotājzmavaPP/Metāls  OD200/DN200mm,  PP caurule OD200 m, 2 gab. PP līkums OD200, 45°, betona atbalsts)</t>
  </si>
  <si>
    <t>Lietus kanalizācijas sistēma K2.2 (būvdarbu apjomi)</t>
  </si>
  <si>
    <t xml:space="preserve">Caurules PE OD200mm ievilkšana apvalkcaurulē  komplektā ar distanceriem  un gala izolatoriem </t>
  </si>
  <si>
    <t>Dz/b akas Ø1500 montāža</t>
  </si>
  <si>
    <t>PP sifons (smakas noslēgs)  ar montāžu</t>
  </si>
  <si>
    <t>Savienotājuzmavas montāža</t>
  </si>
  <si>
    <t xml:space="preserve">Pieslēgums pie projektējamā kanalizācijas tīkla akā </t>
  </si>
  <si>
    <t>Kanalizācijas skataku d1000 demontāža</t>
  </si>
  <si>
    <t>Kanalizācijas tīklu d200 demontāža  (t. sk.  atslēgumi,  galu aizdare)</t>
  </si>
  <si>
    <t>Lietus kanalizācijas sistēma K2.2 (materiāli)</t>
  </si>
  <si>
    <t>Dz/betona grodu aka ar perforētu akas pamatni DN1500 (filtrācijas aka), ar augstuma regulēšanas gredzeniem vāku zālāja segumā 25t,  ar apbetonējumu. Akas dziļums no 2.0 līdz 2.5m.  Komplektā ar ģeotekstilu, filtrējošo pildījumu (skaloti oļi 20-50mm).</t>
  </si>
  <si>
    <t>PP sifons (smakas noslēgs) OD250</t>
  </si>
  <si>
    <t>PP sifons (smakas noslēgs) OD200</t>
  </si>
  <si>
    <t>Distanceri OD250/DN325mm</t>
  </si>
  <si>
    <t>Gala izolatori OD250/DN325mm</t>
  </si>
  <si>
    <t>Savienotājuzmava PP/metāls  OD200mm</t>
  </si>
  <si>
    <t>Aizsargčaula dz.betona akas sienā OD250</t>
  </si>
  <si>
    <t>Lietus kanalizācijas sistēma K2.3 (būvdarbu apjomi)</t>
  </si>
  <si>
    <t>PP skatakas DN/ID1000 montāža</t>
  </si>
  <si>
    <t>PP gūliju DN/ID600 montāža</t>
  </si>
  <si>
    <t>PP sifons (smakas noslēgs)  OD315 ar montāžu</t>
  </si>
  <si>
    <t xml:space="preserve">Pieslēgums pie esošā kanalizācijas tīkla akā </t>
  </si>
  <si>
    <t>Pieslēgums pie esošā kanalizācijas tīkla</t>
  </si>
  <si>
    <t>Akas atjaunošana (vāka 40 t ar betona pārklājumu, atbalsta gredzenu un pārseguma nomaiņu, teknes un hidroizolācijas atjaunošanu)</t>
  </si>
  <si>
    <t>Akas atjaunošana (vāka 25 t, atbalsta gredzenu nomaiņa, pārseguma pazemināšana vai pārbūve ja nepieciešams)</t>
  </si>
  <si>
    <t>Gūlijas atjaunošana (restes 40 t, atbalsta gredzenu nomaiņa, pārseguma pazemināšana vai pārbūve ja nepieciešams)</t>
  </si>
  <si>
    <t>Gūlijas demontāža</t>
  </si>
  <si>
    <t>Kanalizācijas tīklu d300 demontāža  (t. sk.  atslēgumi,  galu aizdare)</t>
  </si>
  <si>
    <t>Kanalizācijas tīklu &lt;d150 demontāža  (t. sk.  atslēgumi,  galu aizdare)</t>
  </si>
  <si>
    <t>Lietus kanalizācijas sistēma K2.3 (materiāli)</t>
  </si>
  <si>
    <t xml:space="preserve">PP grodu tipa kanalizācijas skataka DN1000 ar integrētām stacionārām kāpnēm, ar uz betona slodzi kliedējoša atbalsta gredzena montēta stacionāra vāka zālāja segumā  12,5t ar betona pārklājumu. Akas dziļums 1,5 līdz 2,0m </t>
  </si>
  <si>
    <t xml:space="preserve">PP grodu tipa kanalizācijas skataka DN1000 ar integrētām stacionārām kāpnēm, uz polimēra slodzi kliedējoša atbalsta gredzena montētu vāku asfalta segumā 40t ar betona pārklājumu. Akas dziļums1,5 līdz 2,0m </t>
  </si>
  <si>
    <t xml:space="preserve">PP grodu tipa kanalizācijas skataka DN1000 ar integrētām stacionārām kāpnēm, uz polimēra slodzi kliedējoša atbalsta gredzena montētu vāku asfalta segumā 40t ar betona pārklājumu. Akas dziļums2,0 līdz 2,5m </t>
  </si>
  <si>
    <t xml:space="preserve">PP grodu tipa kanalizācijas skataka DN1000 ar integrētām stacionārām kāpnēm, uz polimēra slodzi kliedējoša atbalsta gredzena montētu vāku asfalta segumā 40t ar betona pārklājumu. Akas dziļums2,5 līdz 3,0m </t>
  </si>
  <si>
    <t>PP grodu tipa kanalizācijas skataka DN1000 ar integrētām stacionārām kāpnēm, ar uz polimēra slodzi kliedējoša atbalsta gredzena montētu vāku asfalta segumā 40t. Akas dziļums 4,0 līdz 4,5m  ar nostādinātāja daļu 1,0m.</t>
  </si>
  <si>
    <t>Ceļa lietus ūdeņu gūlijas PP cauruļu sistēmām DN/ID600- ieskaitot visus rakšanas būvgrāvī, visu cauruļu pievienojumus, aku aprīkojumu, ķeta kantaina reste 500x500 (400 kN),  ar nostādināšanas daļu  0.6m, ar iebūvetu PP hidronoslēgu  un gružu uztvērējspaini  ar dziļumu līdz 2,0m, montāža un ar to saistītie darbi.</t>
  </si>
  <si>
    <t>Ceļa lietus ūdeņu gūlijas PP cauruļu sistēmām DN/ID600- ieskaitot visus rakšanas būvgrāvī, visu cauruļu pievienojumus, aku aprīkojumu, ķeta kantaina reste 500x500 (400 kN),  ar nostādināšanas daļu  0.6m, ar iebūvetu PP hidronoslēgu  un gružu uztvērējspaini  ar dziļumu 2,0 līdz 2,5m, montāža un ar to saistītie darbi.</t>
  </si>
  <si>
    <t>PP sifons (smakas noslēgs) OD315</t>
  </si>
  <si>
    <t>Aizsargčaula OD200 dz.betona akas sienā</t>
  </si>
  <si>
    <t>Aizsargčaula OD160 dz.betona akas sienā</t>
  </si>
  <si>
    <t>Aizsargčaula OD110 dz.betona akas sienā</t>
  </si>
  <si>
    <t>Savienotājuzmava PP/keramika  O315mm</t>
  </si>
  <si>
    <t>Savienotājuzmava PVC  OD160mm</t>
  </si>
  <si>
    <t>Savienotājuzmava PVC  OD110mm</t>
  </si>
  <si>
    <t>Lietus kanalizācijas sistēma K2.4 (būvdarbu apjomi)</t>
  </si>
  <si>
    <t>PP sifons (smakas noslēgs)  OD250 ar montāžu</t>
  </si>
  <si>
    <t>Lietus kanalizācijas sistēma K2.4 (materiāli)</t>
  </si>
  <si>
    <t>PP grodu tipa kanalizācijas skataka DN1000 ar integrētām stacionārām kāpnēm, ar uz betona slodzi kliedējoša atbalsta gredzena montēta stacionāra vāka zālāja segumā  12,5t ar betona pārklājumu. Akas dziļums 3,0 līdz 3,5m ar nostādinātāja daļu 1,0m</t>
  </si>
  <si>
    <t xml:space="preserve">PP grodu tipa kanalizācijas skataka DN1000 ar integrētām stacionārām kāpnēm, ar uz betona slodzi kliedējoša atbalsta gredzena montēta stacionāra vāka zālāja segumā  12,5t ar betona pārklājumu. Akas dziļums 2,5 līdz 3,0m </t>
  </si>
  <si>
    <t>Ceļa lietus ūdeņu gūlijas PP cauruļu sistēmām DN/ID600- ieskaitot visus rakšanas būvgrāvī, visu cauruļu pievienojumus, aku aprīkojumu, ķeta kantaina reste 500x500 (400 kN),  ar nostādināšanas daļu  0.6m, ar iebūvetu PP hidronoslēgu  un gružu uztvērējspaini (saskaņā ar standarta rasējumu LKT-11) ar dziļumu līdz 2,0m, montāža un ar to saistītie darbi.</t>
  </si>
  <si>
    <t>Lietus kanalizācijas sistēma K2.5 (būvdarbu apjomi)</t>
  </si>
  <si>
    <t>Lietus kanalizācijas sistēma K2.5 (materiāli)</t>
  </si>
  <si>
    <t xml:space="preserve">PP grodu tipa kanalizācijas skataka DN1000 ar integrētām stacionārām kāpnēm, uz polimēra slodzi kliedējoša atbalsta gredzena montētu vāku asfalta segumā 40t ar betona pārklājumu. Akas dziļums1,0 līdz 1,5m </t>
  </si>
  <si>
    <t xml:space="preserve">PP grodu tipa kanalizācijas skataka DN1000 ar integrētām stacionārām kāpnēm, ar uz betona slodzi kliedējoša atbalsta gredzena montēta stacionāra vāka zālāja segumā  12,5t ar betona pārklājumu. Akas dziļums 2,0 līdz 2,5m </t>
  </si>
  <si>
    <t xml:space="preserve">PP grodu tipa kanalizācijas skataka DN1000 ar integrētām stacionārām kāpnēm, uz polimēra slodzi kliedējoša atbalsta gredzena montētu vāku asfalta segumā 40t ar betona pārklājumu. Akas dziļums3,5 līdz 4,0m </t>
  </si>
  <si>
    <t>PP grodu tipa kanalizācijas skataka DN1000 ar integrētām stacionārām kāpnēm, ar uz polimēra slodzi kliedējoša atbalsta gredzena montētu vāku asfalta segumā 40t. Akas dziļums 4,5 līdz 5,0m  ar nostādinātāja daļu 1,0m.</t>
  </si>
  <si>
    <t>Ceļa lietus ūdeņu gūlijas PP cauruļu sistēmām DN/ID600 - ieskaitot visus rakšanas būvgrāvī, visu cauruļu pievienojumus, aku aprīkojumu, ķeta kantaina reste 500x500 (400 kN),  ar nostādināšanas daļu  0.6m, ar iebūvetu PP hidronoslēgu  un gružu uztvērējspaini  ar dziļumu līdz 2,0m, montāža un ar to saistītie darbi.</t>
  </si>
  <si>
    <t>Ceļa lietus ūdeņu gūlijas PP cauruļu sistēmām DN/ID600- ieskaitot visus rakšanas būvgrāvī, visu cauruļu pievienojumus, aku aprīkojumu, ķeta kantaina reste 500x500 (400 kN),  ar nostādināšanas daļu  0.6m, ar iebūvetu PP hidronoslēgu  un gružu uztvērējspaini  ar dziļumu līdz 2,5m, montāža un ar to saistītie darbi.</t>
  </si>
  <si>
    <t xml:space="preserve">Šķelta tipa kabeļu aizsargčaula </t>
  </si>
  <si>
    <t>Lietus kanalizācijas sistēma K2.6 (būvdarbu apjomi)</t>
  </si>
  <si>
    <t>PP sifons (smakas noslēgs)  OD200 ar montāžu</t>
  </si>
  <si>
    <t>Aizsargčaulas dz.betona akas sienā OD200 montāža</t>
  </si>
  <si>
    <t>Pārkrituma cauruļu OD200 monotāža akā</t>
  </si>
  <si>
    <t>Hermētiska caurules blīvējums ap cauruli D1000 montāža</t>
  </si>
  <si>
    <t>Pieslēgums pie esošā kanalizācijas tīkla uzstādot jaunu aku</t>
  </si>
  <si>
    <t>Gūlijas d200 demontāža</t>
  </si>
  <si>
    <t>Kanalizācijas tīklu D1000 demontāža  (t. sk.  atslēgumi,  galu aizdare, aizbēršana)</t>
  </si>
  <si>
    <t>Kanalizācijas tīklu demontāža  (t. sk.  atslēgumi,  galu aizdare, aizbēršana)</t>
  </si>
  <si>
    <t>Lietus kanalizācijas sistēma K2.6 (materiāli)</t>
  </si>
  <si>
    <t>Dz/betona grodu aka Ø1500 komplektā ar pamatni, pārsegumu, augstuma regulēšanas gredzeniem, hidroizolāciju pilnā apjomā, kāpšļiem, betona tekni,  vāku asfalta segumā 40t ar betona pārklājumu. Akas  dziļums no 4.5 līdz 5.0m</t>
  </si>
  <si>
    <t>Ceļa lietus ūdeņu gūlijas PP cauruļu sistēmām DN/ID600 - ieskaitot visus rakšanas būvgrāvī, visu cauruļu pievienojumus, aku aprīkojumu, ķeta kantaina reste 500x500 (400 kN),  ar nostādināšanas daļu  0.6m, ar iebūvetu PP hidronoslēgu  un gružu uztvērējspaini  ar dziļumu 1,5 līdz 2,0m, montāža un ar to saistītie darbi.</t>
  </si>
  <si>
    <t>Uzmavu trejgabals PP ar 90° atzaru OD200 mm, uzmavu līkumi PP 45° OD200 (2.gab.) OD200mm, caurule OD200mm L=3m un nerūsošā tērauda detaļu komplekts krītcaurules stiprināšanai dzelzbetona grodu akas sienā</t>
  </si>
  <si>
    <t>Hermētisks caurules blīvējums ap cauruli D1000 , pieslēguma vietās esošām caurulēm</t>
  </si>
  <si>
    <t>Lietus kanalizācijas sistēma K2.7 (būvdarbu apjomi)</t>
  </si>
  <si>
    <t>PP sifons (smakas noslēgs)  OD400 ar montāžu</t>
  </si>
  <si>
    <t>Esošo kabeļu aizsargčaulas montāža</t>
  </si>
  <si>
    <t>Kanalizācijas skataku d1000, D1500 demontāža</t>
  </si>
  <si>
    <t>Kanalizācijas tīklu d400 demontāža  (t. sk.  atslēgumi,  galu aizdare)</t>
  </si>
  <si>
    <t>Kanalizācijas tīklu &lt;d200 demontāža  (t. sk.  atslēgumi,  galu aizdare, aizbēršana)</t>
  </si>
  <si>
    <t>Lietus kanalizācijas sistēma K2.7 (materiāli)</t>
  </si>
  <si>
    <t>Dz/betona grodu aka DN/ID1500 komplektā ar pamatni, pārsegumu, augstuma regulēšanas gredzeniem, hidroizolāciju pilnā apjomā, kāpšļiem, betona tekni, vāku asfalta segumā 40t ar betona pārklājumu. Akas  dziļums no 2.0 līdz 2.5m</t>
  </si>
  <si>
    <t>Dz/betona grodu aka DN/ID1500 komplektā ar pamatni, pārsegumu, augstuma regulēšanas gredzeniem, hidroizolāciju pilnā apjomā, kāpšļiem, betona tekni,vāku asfalta segumā 40t ar betona pārklājumu. Akas  dziļums no 3,0m līdz 3,5m ar nostādinātāja daļu 1,0m</t>
  </si>
  <si>
    <t>Aizsargčaula OD400 dz.betona akas sienā</t>
  </si>
  <si>
    <t>PP sifons (smakas noslēgs) OD400 ar montāžu</t>
  </si>
  <si>
    <t>Šķelta tipa kabeļu aizsargčaula OD110, 750 KN</t>
  </si>
  <si>
    <t>Kamera U1-5</t>
  </si>
  <si>
    <t>Kamera K1.1-1</t>
  </si>
  <si>
    <t>Citi darbi</t>
  </si>
  <si>
    <t>Kāpšļu izgatavošana un montaža no kompozītmateriāla</t>
  </si>
  <si>
    <t>Kamera K1.1-2</t>
  </si>
  <si>
    <t>Kamera K1.1-3</t>
  </si>
  <si>
    <t>BK2-1, BK2-4</t>
  </si>
  <si>
    <t>BK2-1, BK2-3</t>
  </si>
  <si>
    <t>BK2-1, BK2-2</t>
  </si>
  <si>
    <t>BK2-1, BK2-5</t>
  </si>
  <si>
    <t>BK2-1, BK2-6</t>
  </si>
  <si>
    <t>BK2-1, BK2-7</t>
  </si>
  <si>
    <t>EST-01 ÷ 08</t>
  </si>
  <si>
    <t>EST-01 ÷ 16</t>
  </si>
  <si>
    <t>ELT3-2-1</t>
  </si>
  <si>
    <t>ELT3-2-2</t>
  </si>
  <si>
    <t>ELT3-2-3</t>
  </si>
  <si>
    <t>ELT3-3</t>
  </si>
  <si>
    <t>ELT3-4</t>
  </si>
  <si>
    <t>ELT1-1 ÷ 7</t>
  </si>
  <si>
    <t>GAT-1 ÷ 4</t>
  </si>
  <si>
    <t>Estakāde Nr.1 (laidums L1, balsti Nr.1÷6)</t>
  </si>
  <si>
    <t>Sagatavošanas darbi</t>
  </si>
  <si>
    <t>Mobilizācija</t>
  </si>
  <si>
    <t>Satiksmes nodrošināšana būvdarbu laikā</t>
  </si>
  <si>
    <r>
      <t>Estakādes Nr.1 balstu Nr.1</t>
    </r>
    <r>
      <rPr>
        <sz val="8"/>
        <rFont val="Arial"/>
        <family val="2"/>
        <charset val="204"/>
      </rPr>
      <t>÷6</t>
    </r>
    <r>
      <rPr>
        <sz val="9.6"/>
        <rFont val="Arial"/>
        <family val="2"/>
        <charset val="186"/>
      </rPr>
      <t xml:space="preserve"> </t>
    </r>
    <r>
      <rPr>
        <sz val="8"/>
        <rFont val="Arial"/>
        <family val="2"/>
        <charset val="186"/>
      </rPr>
      <t xml:space="preserve">un laiduma L1 nospraušanas darbi </t>
    </r>
  </si>
  <si>
    <t>Projektēšanas darbi</t>
  </si>
  <si>
    <r>
      <t>Būvbedru rakšana  pārvada balstu Nr.2</t>
    </r>
    <r>
      <rPr>
        <sz val="8"/>
        <rFont val="Arial"/>
        <family val="2"/>
        <charset val="204"/>
      </rPr>
      <t>÷6</t>
    </r>
    <r>
      <rPr>
        <sz val="8"/>
        <rFont val="Arial"/>
        <family val="2"/>
        <charset val="186"/>
      </rPr>
      <t xml:space="preserve"> pamatiem</t>
    </r>
  </si>
  <si>
    <t xml:space="preserve">Sausas būvbedres nodrošināšana balstiem Nr.2÷6 </t>
  </si>
  <si>
    <t>Pārvada balstu Nr.1÷6  būvbedru aizbēršana</t>
  </si>
  <si>
    <t>Dolomīta šķembas fr.0/32 pārējas plātnes P-1 atbalstam</t>
  </si>
  <si>
    <t>Konstrukcijas gruntī (pāļi  u.c.)</t>
  </si>
  <si>
    <t xml:space="preserve">Balstu  Nr.1÷6 urbpāļu d=1,30m ierīkošana   </t>
  </si>
  <si>
    <t>Viena urbpāļa slogošana uz balsta Nr.4, ieskaitot  urbpāļu d=1,30m  garumā līdz att.balsta pāļa pēdas atzīmei pēc projekta izbūvi</t>
  </si>
  <si>
    <t>Turas, pagaidu nostiprinājumi un nosedzošās konstrukcijas laidumam L1</t>
  </si>
  <si>
    <t>Veidņi  laiduma L1 konstrukcijām</t>
  </si>
  <si>
    <t>Veidņi starpbalstu Nr.2÷6 režģoga plātnēm</t>
  </si>
  <si>
    <t>Veidņi balstu Nr.1÷6 ķermeņiem</t>
  </si>
  <si>
    <t>Paliekošie veidņi pārejas plātnei P-1 ar atbalstu</t>
  </si>
  <si>
    <t>Veidņi pārejas plātnei P-1 ar atbalstu</t>
  </si>
  <si>
    <t>Stiegrojums</t>
  </si>
  <si>
    <t>Rievots tērauda nespriegotais stiegrojums</t>
  </si>
  <si>
    <t>Laiduma L1 konstrukcija</t>
  </si>
  <si>
    <t>Balstu Nr.1÷6 urbpāļi</t>
  </si>
  <si>
    <r>
      <t xml:space="preserve">Starpbalstu Nr.2÷6 </t>
    </r>
    <r>
      <rPr>
        <sz val="8"/>
        <rFont val="Arial"/>
        <family val="2"/>
        <charset val="204"/>
      </rPr>
      <t>režģ</t>
    </r>
    <r>
      <rPr>
        <sz val="8"/>
        <rFont val="Arial"/>
        <family val="2"/>
        <charset val="186"/>
      </rPr>
      <t>oga plātnes</t>
    </r>
  </si>
  <si>
    <t>Balstu Nr.1÷6 ķermeņi</t>
  </si>
  <si>
    <t>Pārējas plātne P-1 ar atbalstu</t>
  </si>
  <si>
    <t>Spriegotais stiegrojums</t>
  </si>
  <si>
    <t>Spriegojošie kūļi 19K15 laidumam L1</t>
  </si>
  <si>
    <t>Spriegotais stiegrojums: kūļu kanāli d=105mm, ieskaitot injicēšanas javu</t>
  </si>
  <si>
    <t xml:space="preserve">Spriegotais stiegrojums: kūļu enkuri </t>
  </si>
  <si>
    <t xml:space="preserve">Spriegotais stiegrojums: kūļu enkuru savienojošā ierīce </t>
  </si>
  <si>
    <t xml:space="preserve">Laiduma L1 konstrukcija (C40/50) </t>
  </si>
  <si>
    <t xml:space="preserve">Laiduma L1 ietve un karnīzes  (C40/50) </t>
  </si>
  <si>
    <t>Balstu  Nr.1÷6 urbpāļi (C30/37)</t>
  </si>
  <si>
    <r>
      <t>Starpbalstu Nr.2÷6 režģoga plātnes  (</t>
    </r>
    <r>
      <rPr>
        <sz val="8"/>
        <rFont val="Arial"/>
        <family val="2"/>
        <charset val="204"/>
      </rPr>
      <t>C35/45</t>
    </r>
    <r>
      <rPr>
        <sz val="8"/>
        <rFont val="Arial"/>
        <family val="2"/>
        <charset val="186"/>
      </rPr>
      <t>)</t>
    </r>
  </si>
  <si>
    <t>Balstu Nr.1÷6 ķermeņi (C35/45)</t>
  </si>
  <si>
    <t>Izlīdzīnošā kārta balstiem Nr.1÷6  (C20/25)</t>
  </si>
  <si>
    <t>Pārējas plātne P-1 ar atbalstu (C30/37), iesk. pārējas plātnes plastmasas caurules un hermētiķi</t>
  </si>
  <si>
    <t xml:space="preserve">Izlīdzinošā kārta pārejas plātnei P-1 (C20/25) </t>
  </si>
  <si>
    <t>Bitumena mastika (ar grunti saskarošas betona virsmas izolācija) balstiem Nr.1÷6</t>
  </si>
  <si>
    <t>Bitumena mastika (ar grunti saskarošas betona virsmas izolācija) pārējas plātnei P-1 ar atbalstu</t>
  </si>
  <si>
    <t>Laiduma L1 betona virsmu pārklāšana ar impregnējošo materiālu</t>
  </si>
  <si>
    <r>
      <t>Ba</t>
    </r>
    <r>
      <rPr>
        <sz val="8"/>
        <rFont val="Arial"/>
        <family val="2"/>
        <charset val="204"/>
      </rPr>
      <t xml:space="preserve">lstu Nr.1÷6 betona </t>
    </r>
    <r>
      <rPr>
        <sz val="8"/>
        <rFont val="Arial"/>
        <family val="2"/>
        <charset val="186"/>
      </rPr>
      <t>virsmu pārklāšana ar impregnējošo materiālu</t>
    </r>
  </si>
  <si>
    <t>Tērauda darbi</t>
  </si>
  <si>
    <t>Iebetonējamo detaļu ID1 izgatavošana un  uzstādīšana prettrokšņu sienām</t>
  </si>
  <si>
    <t>Iebetonējamo detaļu izgatavošana un  uzstādīšana margām ID2, iesk. bezrukuma cementa javu, laidumam L1</t>
  </si>
  <si>
    <t>Iebetonējamo detaļu izgatavošana un  uzstādīšana  laiduma L1 apgaismojuma stabiem - ID3</t>
  </si>
  <si>
    <t>Markas M-1  izgatavošana un uzstādīšana apgaismojuma kabeļiem ietvē un karnīzē</t>
  </si>
  <si>
    <t xml:space="preserve">Markas M-2 izgatavošana un uzstādīšana kabeļu montāžas nodrošināšanai </t>
  </si>
  <si>
    <t>Apgaismojuma stabu montāža, iesk.bezrukuma cementa javu</t>
  </si>
  <si>
    <t>Pretrokšņu sienas montāža</t>
  </si>
  <si>
    <t>Nerūsējošais tērauds prettrokšnu sienas pārsegšanai apgaismojuma stabu vietās laidumos, iesk. piestiprinājumus</t>
  </si>
  <si>
    <t>Aprīkojums, dilumkarta, koka un akmens darbi</t>
  </si>
  <si>
    <t>Balstīklas 3000kN (kustīga visos virzienos)</t>
  </si>
  <si>
    <t>Balstīklas 4000kN (kustīga vienā virzienā)</t>
  </si>
  <si>
    <t>Balstīklas 4000kN (kustīga visos virzienos)</t>
  </si>
  <si>
    <t>Balstīklas 5000kN (kustīga visos virzienos)</t>
  </si>
  <si>
    <t>Balstīklas 6000kN (kustīga vienā virzienā)</t>
  </si>
  <si>
    <t>Balstīklas 6000kN (kustīga visos virzienos)</t>
  </si>
  <si>
    <t>Balstīklas 7000kN (kustīga visos virzienos)</t>
  </si>
  <si>
    <t>Balstīklas 7000kN (nekustīga)</t>
  </si>
  <si>
    <t>Balstīklas 8000kN (kustīga visos virzienos)</t>
  </si>
  <si>
    <t>Balstīklas 9000kN (kustīga vienā virzienā)</t>
  </si>
  <si>
    <t>Balstīklas 9000kN (kustīga visos virzienos)</t>
  </si>
  <si>
    <t>Deformācijas šuve DS160, ieskaitot garumu karnīzu sānos un asfaltā stinguma ribu sistēmas ierīkošanu</t>
  </si>
  <si>
    <t>Deformācijas šuve DS240, ieskaitot garumu karnīzu sānos un asfaltā stinguma ribu sistēmas ierīkošanu</t>
  </si>
  <si>
    <t xml:space="preserve">Blīvēšanas mastika šuvju aizpildīšanai </t>
  </si>
  <si>
    <t>Dilumkārta un hidroizolācija</t>
  </si>
  <si>
    <t>Laiduma L1 konstrukcijas un pārējas plātnes P-1 pamatnes sagatavošana, iesk. epoksīdu sveķu bāzes gruntējumu</t>
  </si>
  <si>
    <t>Līmētā hidroizolācija  laiduma L1 brauktuves konstrukcijai(iesk. 2 kārtas zem ietvei) un pārējas plātnei P-1</t>
  </si>
  <si>
    <t>Izolācijas aizsargslānis laiduma L1 konstrukcijai un pārējas plātnei P-1</t>
  </si>
  <si>
    <t>Asfaltbetona dilumkārta</t>
  </si>
  <si>
    <t xml:space="preserve">Asfalta saistes kārta, 40mm </t>
  </si>
  <si>
    <t>Virsmas sagatavošana dilumkārtas ieklāšanai</t>
  </si>
  <si>
    <t xml:space="preserve">Asfalta dilumkārta, 40mm </t>
  </si>
  <si>
    <t>Poliuretāna segums ietvei uz laiduma, 5mm</t>
  </si>
  <si>
    <t>Polimērmodificēts hermētiķis brauktuvei un pārējas plātnei P-1</t>
  </si>
  <si>
    <t>Drošības barjeras un margas</t>
  </si>
  <si>
    <t>Betona drošības barjeras ar noturības līmeni H2/W1,iesk. piestiprinājuma elementu enkurojumu uz laiduma L1 un gala balsta Nr.1</t>
  </si>
  <si>
    <t>Ūdens noteku un citas cauruļsistēmas</t>
  </si>
  <si>
    <t xml:space="preserve">Novadcaurules ūdens novadei no hidroizolācijas </t>
  </si>
  <si>
    <t>Zemsegas drenāžas kanāli</t>
  </si>
  <si>
    <t xml:space="preserve">Virsmas ūdens novadcaurules </t>
  </si>
  <si>
    <r>
      <t>Virsmas ūdens notekcaurules</t>
    </r>
    <r>
      <rPr>
        <sz val="8"/>
        <rFont val="Arial"/>
        <family val="2"/>
        <charset val="204"/>
      </rPr>
      <t xml:space="preserve"> d220mm, </t>
    </r>
    <r>
      <rPr>
        <sz val="8"/>
        <rFont val="Arial"/>
        <family val="2"/>
        <charset val="186"/>
      </rPr>
      <t>iesk. piestiprinājumu pie estakādes Nr.1 balstiem un aizsargrežģa montāžu pret vandālismu</t>
    </r>
  </si>
  <si>
    <r>
      <t>Lietusūdens kolektori</t>
    </r>
    <r>
      <rPr>
        <sz val="8"/>
        <color indexed="10"/>
        <rFont val="Arial"/>
        <family val="2"/>
        <charset val="204"/>
      </rPr>
      <t xml:space="preserve"> </t>
    </r>
    <r>
      <rPr>
        <sz val="8"/>
        <rFont val="Arial"/>
        <family val="2"/>
        <charset val="204"/>
      </rPr>
      <t>d220mm, ieskaitot piestprinājumu pie estakādes Nr.1 laiduma un piltuves ierīkošanu</t>
    </r>
  </si>
  <si>
    <t>Aizsargcaurules komunikācijām d=75mm 450N</t>
  </si>
  <si>
    <t>Putupolistirols</t>
  </si>
  <si>
    <t>Tiltu ekspluatācija un uzturēšana</t>
  </si>
  <si>
    <t>Laiduma L1 pārbaude ar slodzi</t>
  </si>
  <si>
    <t>S1.6.1.</t>
  </si>
  <si>
    <t>S1.1</t>
  </si>
  <si>
    <t>S1.5</t>
  </si>
  <si>
    <t>S1.6.2.</t>
  </si>
  <si>
    <t>S2.1</t>
  </si>
  <si>
    <t>S2.8.3.</t>
  </si>
  <si>
    <t>S2.5.1.</t>
  </si>
  <si>
    <t>S2.5.2.</t>
  </si>
  <si>
    <t>S3.1.2.</t>
  </si>
  <si>
    <t>S3.1.1.3.</t>
  </si>
  <si>
    <t>S4</t>
  </si>
  <si>
    <t>S4.1</t>
  </si>
  <si>
    <t>S4.3</t>
  </si>
  <si>
    <t>S4.4</t>
  </si>
  <si>
    <t>S4.4.1.</t>
  </si>
  <si>
    <t>S3.1.2.3.2.,S4.4.1.</t>
  </si>
  <si>
    <t>S4.4.2.</t>
  </si>
  <si>
    <t>S4.4.2., S4.4.2.1.</t>
  </si>
  <si>
    <t>S4.5</t>
  </si>
  <si>
    <t>S4.5, S3.1.2.3.1.</t>
  </si>
  <si>
    <t>S4.5.2.</t>
  </si>
  <si>
    <t>S4.5., S2.8.2.</t>
  </si>
  <si>
    <t>S4.11</t>
  </si>
  <si>
    <t>S4.7</t>
  </si>
  <si>
    <t>S5</t>
  </si>
  <si>
    <t>S5.2, S5.2.1.</t>
  </si>
  <si>
    <t>S5.2</t>
  </si>
  <si>
    <t>S7.2.4.</t>
  </si>
  <si>
    <t>S7.3.2.</t>
  </si>
  <si>
    <t>S7.3.5.2.</t>
  </si>
  <si>
    <t>S7.1</t>
  </si>
  <si>
    <t>S7.1.2</t>
  </si>
  <si>
    <t>S7.1.1.</t>
  </si>
  <si>
    <t>S7.1.3.</t>
  </si>
  <si>
    <t>S7.1.4</t>
  </si>
  <si>
    <t>S7.1.5.</t>
  </si>
  <si>
    <t>S7.3.5.3.</t>
  </si>
  <si>
    <t>S7.4</t>
  </si>
  <si>
    <t>S7.4.1.1., S5.2.2.</t>
  </si>
  <si>
    <t>S7.5</t>
  </si>
  <si>
    <t>S7.5.1.2.</t>
  </si>
  <si>
    <t>S7.5.1.</t>
  </si>
  <si>
    <t>S7.6.1.</t>
  </si>
  <si>
    <t>S7.3.5.4.</t>
  </si>
  <si>
    <t>S8.1.</t>
  </si>
  <si>
    <t>Estakāde Nr.2 ( laidums L2, balsti Nr.7÷11)</t>
  </si>
  <si>
    <r>
      <t>Estakādes Nr.2 balstu Nr.7</t>
    </r>
    <r>
      <rPr>
        <sz val="8"/>
        <rFont val="Arial"/>
        <family val="2"/>
        <charset val="204"/>
      </rPr>
      <t>÷</t>
    </r>
    <r>
      <rPr>
        <sz val="8"/>
        <rFont val="Arial"/>
        <family val="2"/>
        <charset val="204"/>
      </rPr>
      <t>11</t>
    </r>
    <r>
      <rPr>
        <sz val="9.6"/>
        <rFont val="Arial"/>
        <family val="2"/>
        <charset val="186"/>
      </rPr>
      <t xml:space="preserve"> </t>
    </r>
    <r>
      <rPr>
        <sz val="8"/>
        <rFont val="Arial"/>
        <family val="2"/>
        <charset val="186"/>
      </rPr>
      <t xml:space="preserve">un laiduma L2 nospraušanas darbi </t>
    </r>
  </si>
  <si>
    <t>VAS “Latvijas dzelzceļš” pārstāvja uzraudzības nodrošināšana būvdarbu gaitā</t>
  </si>
  <si>
    <t>Kompensācijas par dzelzceļa logu izmantošanu</t>
  </si>
  <si>
    <r>
      <t>Būvbedru rakšana  pārvada balstu Nr.7</t>
    </r>
    <r>
      <rPr>
        <sz val="8"/>
        <rFont val="Arial"/>
        <family val="2"/>
        <charset val="204"/>
      </rPr>
      <t>÷</t>
    </r>
    <r>
      <rPr>
        <sz val="8"/>
        <rFont val="Arial"/>
        <family val="2"/>
        <charset val="204"/>
      </rPr>
      <t>11</t>
    </r>
    <r>
      <rPr>
        <sz val="8"/>
        <rFont val="Arial"/>
        <family val="2"/>
        <charset val="186"/>
      </rPr>
      <t xml:space="preserve"> pamatiem</t>
    </r>
  </si>
  <si>
    <t>Sausas būvbedres nodrošināšana balstiem Nr.7÷11</t>
  </si>
  <si>
    <t>Pārvada balstu Nr.7÷11  būvbedru aizbēršana</t>
  </si>
  <si>
    <t xml:space="preserve">Balstu  Nr.7÷11 urbpāļu d=1,30m ierīkošana   </t>
  </si>
  <si>
    <t>Viena urbpāļa slogošana uz balsta Nr.8, ieskaitot  urbpāļa d=1,30m  garumā līdz att.balsta pāļa pēdas atzīmei pēc projekta   izbūvi</t>
  </si>
  <si>
    <t>Turas, pagaidu nostiprinājumi un nosedzošās konstrukcijas laidumam L2</t>
  </si>
  <si>
    <t>Veidņi  laiduma L2 konstrukcijām</t>
  </si>
  <si>
    <t>Veidņi starpbalstu Nr.7÷11 režģoga plātnēm</t>
  </si>
  <si>
    <t>Veidņi starpbalstu Nr.7÷11 ķermeņiem</t>
  </si>
  <si>
    <t>Laiduma L2 konstrukcija</t>
  </si>
  <si>
    <t>Starpbalstu Nr.7÷11 urbpāļi</t>
  </si>
  <si>
    <r>
      <t xml:space="preserve">Starpbalstu Nr.7÷11 </t>
    </r>
    <r>
      <rPr>
        <sz val="8"/>
        <rFont val="Arial"/>
        <family val="2"/>
        <charset val="204"/>
      </rPr>
      <t>režģ</t>
    </r>
    <r>
      <rPr>
        <sz val="8"/>
        <rFont val="Arial"/>
        <family val="2"/>
        <charset val="186"/>
      </rPr>
      <t>oga plātnes</t>
    </r>
  </si>
  <si>
    <t>Starpbalstu Nr.7÷11 ķermeņi</t>
  </si>
  <si>
    <t>Spriegojošie kūļi 19K15 laidumam L2</t>
  </si>
  <si>
    <t xml:space="preserve">Laiduma L2 konstrukcija (C40/50) </t>
  </si>
  <si>
    <t xml:space="preserve">Laiduma L2 ietve un karnīzes  (C40/50) </t>
  </si>
  <si>
    <t>Starpbalstu  Nr.7÷11 urbpāļi (C30/37)</t>
  </si>
  <si>
    <r>
      <t>Starpbalstu Nr.7÷11 režģoga plātnes  (</t>
    </r>
    <r>
      <rPr>
        <sz val="8"/>
        <rFont val="Arial"/>
        <family val="2"/>
        <charset val="204"/>
      </rPr>
      <t>C35/45</t>
    </r>
    <r>
      <rPr>
        <sz val="8"/>
        <rFont val="Arial"/>
        <family val="2"/>
        <charset val="186"/>
      </rPr>
      <t>)</t>
    </r>
  </si>
  <si>
    <t>Starpbalstu Nr.11÷13 ķermeņi (C35/45)</t>
  </si>
  <si>
    <t>Izlīdzinoša kārta starpbalstiem Nr.7÷11 (C20/25)</t>
  </si>
  <si>
    <t>Bitumena mastika (ar grunti saskarošas betona virsmas izolācija) starpbalstiem Nr.7÷11</t>
  </si>
  <si>
    <t>Laiduma L2 betona virsmu pārklāšana ar impregnējošo materiālu</t>
  </si>
  <si>
    <r>
      <t>Starpba</t>
    </r>
    <r>
      <rPr>
        <sz val="8"/>
        <rFont val="Arial"/>
        <family val="2"/>
        <charset val="204"/>
      </rPr>
      <t xml:space="preserve">lstu Nr.7÷11 betona </t>
    </r>
    <r>
      <rPr>
        <sz val="8"/>
        <rFont val="Arial"/>
        <family val="2"/>
        <charset val="186"/>
      </rPr>
      <t>virsmu pārklāšana ar impregnējošo materiālu</t>
    </r>
  </si>
  <si>
    <t>Iebetonējamo detaļu izgatavošana un  uzstādīšana  margām ID2, iesk. bezrukuma cementa javu, laidumam L2</t>
  </si>
  <si>
    <t>Iebetonējamo detaļu ID3 izgatavošana un  uzstādīšana  laiduma L2 apgaismojuma stabiem</t>
  </si>
  <si>
    <t>Iebetonējamo detaļu ID5 izgatavošana un  uzstādīšana  laiduma L2 ūdens kolektora caurlaidīšanai</t>
  </si>
  <si>
    <t>Markas M-1 izgatavošana un uzstādīšana apgaismojuma kabeļiem ietvē un karnīzē</t>
  </si>
  <si>
    <t>Marku M-2 izgatavosana un uzstādīšana kabeļu montāžas nodrošinašanai</t>
  </si>
  <si>
    <t>Balstīklas 7000kN (kustīga vienā virzienā)</t>
  </si>
  <si>
    <t>Balstīklas 8000kN (kustīga vienā virzienā)</t>
  </si>
  <si>
    <t>Balstīklas 8000kN (nekustīga)</t>
  </si>
  <si>
    <t>Balstīklas 10000kN (kustīga visos virzienos)</t>
  </si>
  <si>
    <t>Balstīklas 12000kN (kustīga vienā virzienā)</t>
  </si>
  <si>
    <t>Balstīklas 12000kN (kustīga visos virzienos)</t>
  </si>
  <si>
    <t>Laiduma L2 konstrukcijas pamatnes sagatavošana, iesk. epoksīdu sveķu bāzes gruntējumu</t>
  </si>
  <si>
    <t>Līmētā hidroizolācija  laiduma L2 brauktuves konstrukcijai(iesk. 2 kārtas zem ietves)</t>
  </si>
  <si>
    <t xml:space="preserve">Izolācijas aizsargslānis laiduma L2 konstrukcijai </t>
  </si>
  <si>
    <t xml:space="preserve">Polimērmodificēts hermētiķis brauktuvei </t>
  </si>
  <si>
    <t>Betona drošības barjeras ar noturības līmeni H2/W1,iesk. piestiprinājuma elementu enkurojumu uz laiduma L2</t>
  </si>
  <si>
    <r>
      <t>Virsmas ūdens notekcaurules</t>
    </r>
    <r>
      <rPr>
        <sz val="8"/>
        <rFont val="Arial"/>
        <family val="2"/>
        <charset val="204"/>
      </rPr>
      <t xml:space="preserve"> d220mm, </t>
    </r>
    <r>
      <rPr>
        <sz val="8"/>
        <rFont val="Arial"/>
        <family val="2"/>
        <charset val="186"/>
      </rPr>
      <t>iesk. piestiprinājumu pie estakādes Nr.2 balstiem un aizsargrežģa montāžu pret vandālismu</t>
    </r>
  </si>
  <si>
    <r>
      <t>Lietusūdens kolektori</t>
    </r>
    <r>
      <rPr>
        <sz val="8"/>
        <color indexed="10"/>
        <rFont val="Arial"/>
        <family val="2"/>
        <charset val="204"/>
      </rPr>
      <t xml:space="preserve"> </t>
    </r>
    <r>
      <rPr>
        <sz val="8"/>
        <rFont val="Arial"/>
        <family val="2"/>
        <charset val="204"/>
      </rPr>
      <t>d220mm, ieskaitot piestprinājumu pie estakādes Nr.2 laiduma un piltuves ierīkošanu</t>
    </r>
  </si>
  <si>
    <t>Aizsargcaurules komunikācijām d=40mm 450N (uz balstiem Nr.7 un Nr.11)</t>
  </si>
  <si>
    <t>Tērauda aizsargčaula d=323.9mm OD200 caurulei komplektā ar distanceriem (4 gab.) un gala izolatoriem (2 gab.)</t>
  </si>
  <si>
    <t>Laiduma L2 pārbaude ar slodzi</t>
  </si>
  <si>
    <t>S7.1.</t>
  </si>
  <si>
    <t>S7.1.2.</t>
  </si>
  <si>
    <t>S7.1.4.</t>
  </si>
  <si>
    <t>S5.2.</t>
  </si>
  <si>
    <t>Estakāde Nr.3 ( laidums L3, balsti Nr.12÷14)</t>
  </si>
  <si>
    <r>
      <t>Estakādes Nr.3 balstu Nr.12</t>
    </r>
    <r>
      <rPr>
        <sz val="8"/>
        <rFont val="Arial"/>
        <family val="2"/>
        <charset val="204"/>
      </rPr>
      <t xml:space="preserve">÷14 </t>
    </r>
    <r>
      <rPr>
        <sz val="9.6"/>
        <rFont val="Arial"/>
        <family val="2"/>
        <charset val="186"/>
      </rPr>
      <t xml:space="preserve"> </t>
    </r>
    <r>
      <rPr>
        <sz val="8"/>
        <rFont val="Arial"/>
        <family val="2"/>
        <charset val="186"/>
      </rPr>
      <t xml:space="preserve">un laiduma L3 nospraušanas darbi </t>
    </r>
  </si>
  <si>
    <t>Būvbedru rakšana  pārvada balstu Nr.12÷14 pamatiem</t>
  </si>
  <si>
    <t>Sausas būvbedres nodrošināšana balstiem Nr.12÷14</t>
  </si>
  <si>
    <t>Pārvada balstu Nr.12÷14  būvbedru aizbēršana</t>
  </si>
  <si>
    <t xml:space="preserve">Balstu  Nr.12÷14 urbpāļu d=1,30m ierīkošana   </t>
  </si>
  <si>
    <t>Viena urbpāļa slogošana uz balsta Nr.12, ieskaitot  urbpāļa d=1,30m  garumā līdz att.balsta pāļa pēdas atzīmei pēc projekta   izbūvi</t>
  </si>
  <si>
    <t>Turas, pagaidu nostiprinājumi un nosedzošās konstrukcijas laidumam L3</t>
  </si>
  <si>
    <t>Veidņi  laiduma L3 konstrukcijām</t>
  </si>
  <si>
    <t>Veidņi starpbalstu Nr.12÷14 režģoga plātnēm</t>
  </si>
  <si>
    <t>Veidņi starpbalstu Nr.12÷14 ķermeņiem</t>
  </si>
  <si>
    <t>Laiduma L3 konstrukcija</t>
  </si>
  <si>
    <t>Balstu Nr.12÷14 urbpāļi</t>
  </si>
  <si>
    <t>Starpbalstu Nr.12÷14 režģoga plātnes</t>
  </si>
  <si>
    <t>Starpbalstu Nr.12÷14 ķermeņi</t>
  </si>
  <si>
    <t>Spriegojošie kūļi 19K15 laidumam L3</t>
  </si>
  <si>
    <t>Spriegojošie kūļi 22K15 laidumam L3</t>
  </si>
  <si>
    <t>Spriegotais stiegrojums: kūļu kanāli d=100mm, ieskaitot injicēšanas javu</t>
  </si>
  <si>
    <t xml:space="preserve">Laiduma L3 konstrukcija (C40/50) </t>
  </si>
  <si>
    <t xml:space="preserve">Laiduma L3 ietve un karnīzes  (C40/50) </t>
  </si>
  <si>
    <t>Starpbalstu  Nr.12÷14 urbpāļi (C30/37)</t>
  </si>
  <si>
    <r>
      <t>Starpbalstu Nr.12÷14 režģoga plātnes  (</t>
    </r>
    <r>
      <rPr>
        <sz val="8"/>
        <rFont val="Arial"/>
        <family val="2"/>
        <charset val="204"/>
      </rPr>
      <t>C35/45</t>
    </r>
    <r>
      <rPr>
        <sz val="8"/>
        <rFont val="Arial"/>
        <family val="2"/>
        <charset val="186"/>
      </rPr>
      <t>)</t>
    </r>
  </si>
  <si>
    <t>Starpbalstu Nr.12÷14 ķermeņi (C35/45)</t>
  </si>
  <si>
    <t>Izlīdzinoša kārta starpbalstiem Nr.12÷14 (C20/25)</t>
  </si>
  <si>
    <t>Bitumena mastika (ar grunti saskarošas betona virsmas izolācija) starpbalstiem Nr.12÷14</t>
  </si>
  <si>
    <t>Laiduma L3 betona virsmu pārklāšana ar impregnējošo materiālu</t>
  </si>
  <si>
    <r>
      <t>Ba</t>
    </r>
    <r>
      <rPr>
        <sz val="8"/>
        <rFont val="Arial"/>
        <family val="2"/>
        <charset val="204"/>
      </rPr>
      <t xml:space="preserve">lstu Nr.12÷14 betona </t>
    </r>
    <r>
      <rPr>
        <sz val="8"/>
        <rFont val="Arial"/>
        <family val="2"/>
        <charset val="186"/>
      </rPr>
      <t>virsmu pārklāšana ar impregnējošo materiālu</t>
    </r>
  </si>
  <si>
    <t>Iebetonējamo detaļu izgatavošana un  uzstādīšana  margām ID2, iesk. bezrukuma cementa javu, laidumam L3</t>
  </si>
  <si>
    <t>Iebetonējamo detaļu ID3 izgatavošana un  uzstādīšana  laiduma L3 apgaismojuma stabiem</t>
  </si>
  <si>
    <t>Balstīklas 6000kN (nekustīga)</t>
  </si>
  <si>
    <t>Laiduma L3 brauktuves plātnes  pamatnes sagatavošana, iesk. epoksīdu sveķu bāzes gruntējumu</t>
  </si>
  <si>
    <t>Līmētā hidroizolācija  laiduma L3 brauktuves konstrukcijai(iesk. 2.kārtas zem ietves)</t>
  </si>
  <si>
    <t xml:space="preserve">Izolācijas aizsargslānis laiduma L3 brauktuves konstrukcijai </t>
  </si>
  <si>
    <t>Betona drošības barjeras ar noturības līmeni H2/W1,iesk. piestiprinājuma elementu enkurojumu uz laiduma L3</t>
  </si>
  <si>
    <t>Virsmas ūdens notekcaurules d220mm, iesk. piestiprinājumu pie estakādes Nr.3 balstiem un aizsargrežģa montāžu pret vandālismu</t>
  </si>
  <si>
    <t>Lietusūdens kolektori d220mm, ieskaitot piestprinājumu pie estakādes Nr.3 laiduma un piltuves ierīkošanu</t>
  </si>
  <si>
    <t>Laiduma L3 pārbaude ar slodzi</t>
  </si>
  <si>
    <t>S1.1.</t>
  </si>
  <si>
    <t>S1.5.</t>
  </si>
  <si>
    <t>S2.1.</t>
  </si>
  <si>
    <t>S4.3.</t>
  </si>
  <si>
    <t>S4.5.</t>
  </si>
  <si>
    <t>S4.5., S3.1.2.3.1.</t>
  </si>
  <si>
    <t>S4.11.</t>
  </si>
  <si>
    <t>S4.7.</t>
  </si>
  <si>
    <t>S5.2.,S5.2.1.</t>
  </si>
  <si>
    <t>S7.4.</t>
  </si>
  <si>
    <t>S7.5.</t>
  </si>
  <si>
    <t>Estakāde Nr.4 (laidums L4, balsti Nr.15÷18)</t>
  </si>
  <si>
    <r>
      <t>Estakādes Nr.4 balstu Nr.15</t>
    </r>
    <r>
      <rPr>
        <sz val="8"/>
        <rFont val="Arial"/>
        <family val="2"/>
        <charset val="204"/>
      </rPr>
      <t>÷18</t>
    </r>
    <r>
      <rPr>
        <sz val="9.6"/>
        <rFont val="Arial"/>
        <family val="2"/>
        <charset val="186"/>
      </rPr>
      <t xml:space="preserve"> </t>
    </r>
    <r>
      <rPr>
        <sz val="8"/>
        <rFont val="Arial"/>
        <family val="2"/>
        <charset val="186"/>
      </rPr>
      <t xml:space="preserve">un laiduma L4 nospraušanas darbi </t>
    </r>
  </si>
  <si>
    <t>Būvbedru rakšana  pārvada balstu Nr.15÷18 pamatiem</t>
  </si>
  <si>
    <t>Sausas būvbedres nodrošināšana balstiem Nr.15÷18</t>
  </si>
  <si>
    <t>Pārvada balstu Nr.15÷18 būvbedru aizbēršana</t>
  </si>
  <si>
    <t>Dolomīta šķembas fr.0/32  pārējas plātnes P-2 atbalstam</t>
  </si>
  <si>
    <t xml:space="preserve">Balstu  Nr.15÷18 urbpāļu d=1,30m ierīkošana   </t>
  </si>
  <si>
    <t>Viena urbpāļa slogošana uz balstiem Nr.15 un Nr.16, ieskaitot  urbpāļa d=1,30m  garumā līdz att.balsta pāļa pēdas atzīmei pēc projekta   izbūvi</t>
  </si>
  <si>
    <t>Turas, pagaidu nostiprinājumi un nosedzošās konstrukcijas laidumam L4</t>
  </si>
  <si>
    <t>Veidņi  laiduma L4 konstrukcijām</t>
  </si>
  <si>
    <t>Veidņi starpbalstu Nr.15÷17 režģoga plātnēm</t>
  </si>
  <si>
    <t>Veidņi balstu Nr.15÷18 ķermeņiem</t>
  </si>
  <si>
    <t>Paliekošie veidņi pārejas plātnei P-2 ar atbalstu</t>
  </si>
  <si>
    <t>Veidņi pārejas plātnei P-2 ar atbalstu</t>
  </si>
  <si>
    <t>Laiduma L4 konstrukcija</t>
  </si>
  <si>
    <t>Balstu Nr.15÷18 urbpāļi</t>
  </si>
  <si>
    <r>
      <t xml:space="preserve">Starpbalstu Nr.15÷17 </t>
    </r>
    <r>
      <rPr>
        <sz val="8"/>
        <rFont val="Arial"/>
        <family val="2"/>
        <charset val="204"/>
      </rPr>
      <t>režģ</t>
    </r>
    <r>
      <rPr>
        <sz val="8"/>
        <rFont val="Arial"/>
        <family val="2"/>
        <charset val="186"/>
      </rPr>
      <t>oga plātnes</t>
    </r>
  </si>
  <si>
    <t>Balstu Nr.15÷18 ķermeņi</t>
  </si>
  <si>
    <t>Pārējas platne P-2 ar atbalstu</t>
  </si>
  <si>
    <t>Spriegojošie kūļi 19K15 laidumam L4</t>
  </si>
  <si>
    <t xml:space="preserve">Laiduma L4 konstrukcija (C40/50) </t>
  </si>
  <si>
    <t xml:space="preserve">Laiduma L4 ietve un karnīzes  (C40/50) </t>
  </si>
  <si>
    <t>Balstu  Nr.15÷18 urbpāļi (C30/37)</t>
  </si>
  <si>
    <r>
      <t>Starpbalstu Nr.15÷17 režģoga plātnes  (</t>
    </r>
    <r>
      <rPr>
        <sz val="8"/>
        <rFont val="Arial"/>
        <family val="2"/>
        <charset val="204"/>
      </rPr>
      <t>C35/45</t>
    </r>
    <r>
      <rPr>
        <sz val="8"/>
        <rFont val="Arial"/>
        <family val="2"/>
        <charset val="186"/>
      </rPr>
      <t>)</t>
    </r>
  </si>
  <si>
    <t>Balstu Nr.15÷18 ķermeņi (C35/45)</t>
  </si>
  <si>
    <t>Izlīdzīnošā kārta balstiem Nr.15÷18  (C20/25)</t>
  </si>
  <si>
    <t>Pārējas plātne P-2 ar atbalstu (C30/37), iesk. pārējas plātnes plastmasas caurules un hermētiķi</t>
  </si>
  <si>
    <t xml:space="preserve">Izlīdzinošā kārta pārejas plātnei P-2 (C20/25) </t>
  </si>
  <si>
    <t>Bitumena mastika (ar grunti saskarošas betona virsmas izolācija) starpbalstiem Nr.15÷18</t>
  </si>
  <si>
    <t>Bitumena mastika (ar grunti saskarošas betona virsmas izolācija) pārējas plātnei P-2 ar atbalstu</t>
  </si>
  <si>
    <t>Laiduma L4 betona virsmu pārklāšana ar impregnējošo materiālu</t>
  </si>
  <si>
    <r>
      <t>Ba</t>
    </r>
    <r>
      <rPr>
        <sz val="8"/>
        <rFont val="Arial"/>
        <family val="2"/>
        <charset val="204"/>
      </rPr>
      <t xml:space="preserve">lstu Nr.15÷18 betona </t>
    </r>
    <r>
      <rPr>
        <sz val="8"/>
        <rFont val="Arial"/>
        <family val="2"/>
        <charset val="186"/>
      </rPr>
      <t>virsmu pārklāšana ar impregnējošo materiālu</t>
    </r>
  </si>
  <si>
    <t>Iebetonējamo detaļu izgatavošana un  uzstādīšana  margām ID2, iesk. bezrukuma cementa javu, laidumam L4</t>
  </si>
  <si>
    <t>Iebetonējamo detaļu ID3 izgatavošana un  uzstādīšana  laiduma L4 apgaismojuma stabiem</t>
  </si>
  <si>
    <t>Balstīklas 3000kN (kustīga vienā virzienā)</t>
  </si>
  <si>
    <t>Balstīklas 4000kN (nekustīga)</t>
  </si>
  <si>
    <t>Deformācijas šuve D160, ieskaitot garumu karnīzu sānos un asfaltā stinguma ribu sistēmas ierīkošanu</t>
  </si>
  <si>
    <t>Laiduma L4 konstrukcijas un pārējas plātnes P-2 pamatnes sagatavošana, iesk. epoksīdu sveķu bāzes gruntējumu</t>
  </si>
  <si>
    <t>Līmētā hidroizolācija  laiduma L4 brauktuves konstrukcijai(iesk. 2.kārtas zem ietves) un pārējas plātnei   P-2</t>
  </si>
  <si>
    <t>Izolācijas aizsargslānis laiduma L4 konstrukcijai un pārējas plātnei P-2</t>
  </si>
  <si>
    <t>Polimērmodificēts hermētiķis brauktuvei un pārējas plātnei P-2</t>
  </si>
  <si>
    <t>Betona drošības barjeras ar noturības līmeni H2/W1,iesk. piestiprinājuma elementu enkurojumu uz laiduma L4 un gala balsta Nr.18</t>
  </si>
  <si>
    <r>
      <t>Virsmas ūdens notekcaurules</t>
    </r>
    <r>
      <rPr>
        <sz val="8"/>
        <rFont val="Arial"/>
        <family val="2"/>
        <charset val="204"/>
      </rPr>
      <t xml:space="preserve"> d220mm, </t>
    </r>
    <r>
      <rPr>
        <sz val="8"/>
        <rFont val="Arial"/>
        <family val="2"/>
        <charset val="186"/>
      </rPr>
      <t>iesk. piestiprinājumu pie estakādes Nr.4 balstiem un aizsargrežģa montāžu pret vandālismu</t>
    </r>
  </si>
  <si>
    <r>
      <t>Lietusūdens kolektori</t>
    </r>
    <r>
      <rPr>
        <sz val="8"/>
        <color indexed="10"/>
        <rFont val="Arial"/>
        <family val="2"/>
        <charset val="204"/>
      </rPr>
      <t xml:space="preserve"> </t>
    </r>
    <r>
      <rPr>
        <sz val="8"/>
        <rFont val="Arial"/>
        <family val="2"/>
        <charset val="204"/>
      </rPr>
      <t>d220mm, ieskaitot piestprinājumu pie estakādes Nr.4 laiduma un piltuves ierīkošanu</t>
    </r>
  </si>
  <si>
    <t>S4.1.</t>
  </si>
  <si>
    <t>Estakāde Nr.5 ( laidumu L5 balsti Nr.19, Nr.20,Nr.23)</t>
  </si>
  <si>
    <r>
      <t>Estakādes Nr.5 balstu Nr.19, Nr.20, Nr.23</t>
    </r>
    <r>
      <rPr>
        <sz val="9.6"/>
        <rFont val="Arial"/>
        <family val="2"/>
        <charset val="186"/>
      </rPr>
      <t xml:space="preserve"> </t>
    </r>
    <r>
      <rPr>
        <sz val="8"/>
        <rFont val="Arial"/>
        <family val="2"/>
        <charset val="186"/>
      </rPr>
      <t xml:space="preserve">un laiduma L5 nospraušanas darbi </t>
    </r>
  </si>
  <si>
    <t>Būvbedru rakšana  pārvada balstu Nr.19, Nr.20 un Nr.23 pamatiem</t>
  </si>
  <si>
    <t>Sausas būvbedres nodrošināšana balstiem Nr.19, Nr.20 un Nr.23</t>
  </si>
  <si>
    <t>Pārvada balstu Nr.19, Nr.20 un Nr.23 būvbedru aizbēršana</t>
  </si>
  <si>
    <t xml:space="preserve">Balstu  Nr.19, Nr.20 un Nr.23 urbpāļu d=1,30m ierīkošana   </t>
  </si>
  <si>
    <t>Turas, pagaidu nostiprinājumi un nosedzošās konstrukcijas laidumam L5</t>
  </si>
  <si>
    <t>Veidņi  laiduma L5 konstrukcijām</t>
  </si>
  <si>
    <t>Veidņi starpbalstu Nr.19÷20 režģoga plātnēm</t>
  </si>
  <si>
    <t>Veidņi balstu Nr.19, Nr.20 un Nr.23 ķermeņiem</t>
  </si>
  <si>
    <t>Laiduma L5 konstrukcija</t>
  </si>
  <si>
    <t>Balstu Nr.19, Nr.20 un Nr.23 urbpāļi</t>
  </si>
  <si>
    <r>
      <t xml:space="preserve">Starpbalstu Nr.19÷20 </t>
    </r>
    <r>
      <rPr>
        <sz val="8"/>
        <rFont val="Arial"/>
        <family val="2"/>
        <charset val="204"/>
      </rPr>
      <t>režģ</t>
    </r>
    <r>
      <rPr>
        <sz val="8"/>
        <rFont val="Arial"/>
        <family val="2"/>
        <charset val="186"/>
      </rPr>
      <t>oga plātnes</t>
    </r>
  </si>
  <si>
    <t>Balstu Nr.19, Nr.20 un Nr.23 ķermeņi</t>
  </si>
  <si>
    <t>Spriegojošie kūļi 19K15 laidumam L5</t>
  </si>
  <si>
    <t xml:space="preserve">Laiduma L5 konstrukcija (C40/50) </t>
  </si>
  <si>
    <t xml:space="preserve">Laiduma L5 karnīzes  (C40/50) </t>
  </si>
  <si>
    <t>Balstu  Nr.19, Nr.20 un Nr.23 urbpāļi (C30/37)</t>
  </si>
  <si>
    <r>
      <t>Starpbalstu Nr.19÷20 režģoga plātnes  (</t>
    </r>
    <r>
      <rPr>
        <sz val="8"/>
        <rFont val="Arial"/>
        <family val="2"/>
        <charset val="204"/>
      </rPr>
      <t>C35/45</t>
    </r>
    <r>
      <rPr>
        <sz val="8"/>
        <rFont val="Arial"/>
        <family val="2"/>
        <charset val="186"/>
      </rPr>
      <t>)</t>
    </r>
  </si>
  <si>
    <t>Balstu Nr.19, Nr.20 un Nr.23 ķermeņi (C35/45)</t>
  </si>
  <si>
    <t>Izlīdzīnošā kārta balstiem Nr.19, Nr.20 un Nr.23  (C20/25)</t>
  </si>
  <si>
    <t>Bitumena mastika (ar grunti saskarošas betona virsmas izolācija) balstiem Nr.19, Nr.20 un Nr.23</t>
  </si>
  <si>
    <t>Laiduma L5 betona virsmu pārklāšana ar impregnējošo materiālu</t>
  </si>
  <si>
    <r>
      <t>Ba</t>
    </r>
    <r>
      <rPr>
        <sz val="8"/>
        <rFont val="Arial"/>
        <family val="2"/>
        <charset val="204"/>
      </rPr>
      <t xml:space="preserve">lstu Nr.19, Nr.20 un Nr.23 betona </t>
    </r>
    <r>
      <rPr>
        <sz val="8"/>
        <rFont val="Arial"/>
        <family val="2"/>
        <charset val="186"/>
      </rPr>
      <t>virsmu pārklāšana ar impregnējošo materiālu</t>
    </r>
  </si>
  <si>
    <t>Iebetonējamo detaļu ID3 izgatavošana un  uzstādīšana  laiduma L5 apgaismojuma stabiem</t>
  </si>
  <si>
    <t>Markas M-1 izgatavošana un uzstādīšana apgaismojuma kabeļiem karnīzē</t>
  </si>
  <si>
    <t>Balstīklas 2000kN (kustīga vienā virzienā)</t>
  </si>
  <si>
    <t>Balstīklas 2000kN (kustīga visos virzienos)</t>
  </si>
  <si>
    <t>Deformācijas šuve DS100, ieskaitot garumu karnīzu sānos un asfaltā stinguma ribu sistēmas ierīkošanu</t>
  </si>
  <si>
    <t>Laiduma L5 konstrukcijas pamatnes sagatavošana, iesk. epoksīdu sveķu bāzes gruntējumu</t>
  </si>
  <si>
    <t xml:space="preserve">Līmētā hidroizolācija  laiduma L5 brauktuves konstrukcijai </t>
  </si>
  <si>
    <t>Izolācijas aizsargslānis laiduma L5 konstrukcijai</t>
  </si>
  <si>
    <t>Betona drošības barjeras ar noturības līmeni H2/W1,iesk. piestiprinājuma elementu enkurojumu uz laiduma L5 un gala balsta Nr.23</t>
  </si>
  <si>
    <r>
      <t>Virsmas ūdens notekcaurules</t>
    </r>
    <r>
      <rPr>
        <sz val="8"/>
        <rFont val="Arial"/>
        <family val="2"/>
        <charset val="204"/>
      </rPr>
      <t xml:space="preserve"> d220mm, </t>
    </r>
    <r>
      <rPr>
        <sz val="8"/>
        <rFont val="Arial"/>
        <family val="2"/>
        <charset val="186"/>
      </rPr>
      <t>iesk. piestiprinājumu pie estakādes Nr.5 balstiem un aizsargrežģa montāžu pret vandālismu</t>
    </r>
  </si>
  <si>
    <r>
      <t>Lietusūdens kolektori</t>
    </r>
    <r>
      <rPr>
        <sz val="8"/>
        <color indexed="10"/>
        <rFont val="Arial"/>
        <family val="2"/>
        <charset val="204"/>
      </rPr>
      <t xml:space="preserve"> </t>
    </r>
    <r>
      <rPr>
        <sz val="8"/>
        <rFont val="Arial"/>
        <family val="2"/>
        <charset val="204"/>
      </rPr>
      <t>d220mm, ieskaitot piestprinājumu pie estakādes Nr.5 laiduma un piltuves ierīkošanu</t>
    </r>
  </si>
  <si>
    <t>S4.4.</t>
  </si>
  <si>
    <t>Estakāde Nr.6 (laidums L6, balsti Nr.21 un Nr.22)</t>
  </si>
  <si>
    <r>
      <t>Estakādes Nr.6 starpbalstu Nr.21</t>
    </r>
    <r>
      <rPr>
        <sz val="8"/>
        <rFont val="Arial"/>
        <family val="2"/>
        <charset val="204"/>
      </rPr>
      <t>÷22</t>
    </r>
    <r>
      <rPr>
        <sz val="9.6"/>
        <rFont val="Arial"/>
        <family val="2"/>
        <charset val="186"/>
      </rPr>
      <t xml:space="preserve"> </t>
    </r>
    <r>
      <rPr>
        <sz val="8"/>
        <rFont val="Arial"/>
        <family val="2"/>
        <charset val="186"/>
      </rPr>
      <t xml:space="preserve">un laiduma L6 nospraušanas darbi </t>
    </r>
  </si>
  <si>
    <t>Būvbedru rakšana  pārvada starpbalstu Nr.21÷22 pamatiem</t>
  </si>
  <si>
    <t>Sausas būvbedres nodrošināšana balstiem Nr.21÷22</t>
  </si>
  <si>
    <t>Pārvada starpbalstu Nr.21÷22 būvbedru aizbēršana</t>
  </si>
  <si>
    <t>Dolomīta šķembas fr.0/32  pārējas plātnes P-3 un P-4 atbalstam</t>
  </si>
  <si>
    <t xml:space="preserve">Balstu  Nr.21÷22 urbpāļu d=1,30m ierīkošana   </t>
  </si>
  <si>
    <t>Viena urbpāļa slogošana uz balsta Nr.21, ieskaitot  urbpāļu d=1,30m  garumā līdz att.balsta pāļa pēdas atzīmei pēc projekta  izbūvi</t>
  </si>
  <si>
    <t xml:space="preserve">  </t>
  </si>
  <si>
    <t>Turas, pagaidu nostiprinājumi un nosedzošās konstrukcijas laidumam L6</t>
  </si>
  <si>
    <t>Veidņi  laiduma L6 konstrukcijām</t>
  </si>
  <si>
    <t>Veidņi starpbalstu Nr.21÷22 režģoga plātnēm</t>
  </si>
  <si>
    <t>Veidņi balstu Nr.21÷22 ķermeņiem</t>
  </si>
  <si>
    <t>Paliekošie veidņi pārejas plātnēm P-3 un P-4</t>
  </si>
  <si>
    <t>Veidņi pārejas plātnēm P-3 un P-4</t>
  </si>
  <si>
    <t>Laiduma L6 konstrukcija</t>
  </si>
  <si>
    <t>Balstu Nr.21÷22 urbpāļi</t>
  </si>
  <si>
    <r>
      <t xml:space="preserve">Starpbalstu Nr.21÷22 </t>
    </r>
    <r>
      <rPr>
        <sz val="8"/>
        <rFont val="Arial"/>
        <family val="2"/>
        <charset val="204"/>
      </rPr>
      <t>režģ</t>
    </r>
    <r>
      <rPr>
        <sz val="8"/>
        <rFont val="Arial"/>
        <family val="2"/>
        <charset val="186"/>
      </rPr>
      <t>oga plātnes</t>
    </r>
  </si>
  <si>
    <t>Starpbalstu Nr.21÷22 ķermeņi</t>
  </si>
  <si>
    <t>Pārejas plātnes P-3 un P-4 ar atbalstu</t>
  </si>
  <si>
    <t>Spriegojošie kūļi 19K15 laidumam L6</t>
  </si>
  <si>
    <t xml:space="preserve">Laiduma L6 konstrukcija (C40/50) </t>
  </si>
  <si>
    <t xml:space="preserve">Laiduma L6 karnīzes  (C40/50) </t>
  </si>
  <si>
    <t>Starpbalstu  Nr.21÷22 urbpāļi (C30/37)</t>
  </si>
  <si>
    <r>
      <t>Starpbalstu Nr.21÷22 režģoga plātnes  (</t>
    </r>
    <r>
      <rPr>
        <sz val="8"/>
        <rFont val="Arial"/>
        <family val="2"/>
        <charset val="204"/>
      </rPr>
      <t>C35/45</t>
    </r>
    <r>
      <rPr>
        <sz val="8"/>
        <rFont val="Arial"/>
        <family val="2"/>
        <charset val="186"/>
      </rPr>
      <t>)</t>
    </r>
  </si>
  <si>
    <t>Starpbalstu Nr.21÷22 ķermeņi (C35/45)</t>
  </si>
  <si>
    <t>Izlīdzīnošā kārta balstiem Nr.21÷22  (C20/25)</t>
  </si>
  <si>
    <t>Pārējas plātnes P-3 un P-4 ar atbalstu (C30/37), iesk. pārējas plātņu plastmasas caurules un hermētiķi</t>
  </si>
  <si>
    <t xml:space="preserve">Izlīdzinošā kārta pārejas plātnei (C20/25) </t>
  </si>
  <si>
    <t>Bitumena mastika (ar grunti saskarošas betona virsmas izolācija) starpbalstiem Nr.21÷22</t>
  </si>
  <si>
    <t>Bitumena mastika (ar grunti saskarošas betona virsmas izolācija) pārējas plātnēm P-3 un P-4 ar atbalstu</t>
  </si>
  <si>
    <t>Laiduma L6 betona virsmu pārklāšana ar impregnējošo materiālu</t>
  </si>
  <si>
    <r>
      <t>Ba</t>
    </r>
    <r>
      <rPr>
        <sz val="8"/>
        <rFont val="Arial"/>
        <family val="2"/>
        <charset val="204"/>
      </rPr>
      <t xml:space="preserve">lstu Nr.21÷22 betona </t>
    </r>
    <r>
      <rPr>
        <sz val="8"/>
        <rFont val="Arial"/>
        <family val="2"/>
        <charset val="186"/>
      </rPr>
      <t>virsmu pārklāšana ar impregnējošo materiālu</t>
    </r>
  </si>
  <si>
    <t>Iebetonējamo detaļu ID3 izgatavošana un  uzstādīšana  laiduma L6 apgaismojuma stabiem</t>
  </si>
  <si>
    <t>Laiduma L6 konstrukcijas un pārējas plātņu P-3 un P-4 pamatnes sagatavošana, iesk. epoksīdu sveķu bāzes gruntējumu</t>
  </si>
  <si>
    <t>Līmētā hidroizolācija  laiduma L6 brauktuves konstrukcijai un pārējas plātnēm P-3 un P-4</t>
  </si>
  <si>
    <t>Izolācijas aizsargslānis laiduma L6 konstrukcijai un parējas plātnēm P-3 un P-4</t>
  </si>
  <si>
    <t>Polimērmodificēts hermētiķis brauktuvei un parējas plātnēm P-3 un P-4</t>
  </si>
  <si>
    <t>Betona drošības barjeras ar noturības līmeni H2/W1,iesk. piestiprinājuma elementu enkurojumu uz laiduma L6</t>
  </si>
  <si>
    <r>
      <t>Virsmas ūdens notekcaurules</t>
    </r>
    <r>
      <rPr>
        <sz val="8"/>
        <rFont val="Arial"/>
        <family val="2"/>
        <charset val="204"/>
      </rPr>
      <t xml:space="preserve"> d220mm, </t>
    </r>
    <r>
      <rPr>
        <sz val="8"/>
        <rFont val="Arial"/>
        <family val="2"/>
        <charset val="186"/>
      </rPr>
      <t>iesk. piestiprinājumu pie estakādes Nr.6 balstiem un aizsargrežģa montāžu pret vandālismu</t>
    </r>
  </si>
  <si>
    <r>
      <t>Lietusūdens kolektori</t>
    </r>
    <r>
      <rPr>
        <sz val="8"/>
        <color indexed="10"/>
        <rFont val="Arial"/>
        <family val="2"/>
        <charset val="204"/>
      </rPr>
      <t xml:space="preserve"> </t>
    </r>
    <r>
      <rPr>
        <sz val="8"/>
        <rFont val="Arial"/>
        <family val="2"/>
        <charset val="204"/>
      </rPr>
      <t>d220mm, ieskaitot piestprinājumu pie estakādes Nr.6 laiduma un piltuves ierīkošanu</t>
    </r>
  </si>
  <si>
    <t>Atbalstsiena Nr.1 estakādes Nr.5 un Nr.6 pieejā</t>
  </si>
  <si>
    <t>Atbalstsienas Nr.1 nospraušanas darbi</t>
  </si>
  <si>
    <t xml:space="preserve">Būvbedres  rakšana </t>
  </si>
  <si>
    <t xml:space="preserve">Būvbedres  aizbēršana (līdz esošās zemes līmenim)  </t>
  </si>
  <si>
    <t>Salizturīgs drenējošs smiltis grunts nomaiņai</t>
  </si>
  <si>
    <t>Dolomīta šķembas fr.0-45 šķembu pamatam</t>
  </si>
  <si>
    <t>Vertikālā drenāža ģeotekstilā b=10 mm, 950g/m2</t>
  </si>
  <si>
    <t>Geotekstils atbalstsienas pamatam, ≥500g/m2</t>
  </si>
  <si>
    <t>Ģeotehniskā uzraudzība</t>
  </si>
  <si>
    <t>Sausas būvbedres nodrošināšana (Vektor-otkačka)</t>
  </si>
  <si>
    <t>Veidņi atbalstsienai</t>
  </si>
  <si>
    <t>Stiegrojums atbalstsienas konstrukcijai</t>
  </si>
  <si>
    <r>
      <t>Betons  atbalstsienai (</t>
    </r>
    <r>
      <rPr>
        <sz val="8"/>
        <rFont val="Arial"/>
        <family val="2"/>
        <charset val="204"/>
      </rPr>
      <t>C35/45</t>
    </r>
    <r>
      <rPr>
        <sz val="8"/>
        <rFont val="Arial"/>
        <family val="2"/>
        <charset val="186"/>
      </rPr>
      <t>)</t>
    </r>
  </si>
  <si>
    <r>
      <t>Izlīdzinoša kārta</t>
    </r>
    <r>
      <rPr>
        <sz val="8"/>
        <color indexed="10"/>
        <rFont val="Arial"/>
        <family val="2"/>
      </rPr>
      <t xml:space="preserve"> </t>
    </r>
    <r>
      <rPr>
        <sz val="8"/>
        <rFont val="Arial"/>
        <family val="2"/>
      </rPr>
      <t>(20/25)</t>
    </r>
  </si>
  <si>
    <t xml:space="preserve">Betona virsmu pārklāšana ar impregnējošo materiālu </t>
  </si>
  <si>
    <t>Bitumena mastika (ar grunti saskarošas betona virsmas izolācija)</t>
  </si>
  <si>
    <t>Aprīkojums, dilumkārta, koka un akmens darbi</t>
  </si>
  <si>
    <r>
      <t xml:space="preserve">Šuves </t>
    </r>
    <r>
      <rPr>
        <sz val="8"/>
        <rFont val="Arial"/>
        <family val="2"/>
        <charset val="204"/>
      </rPr>
      <t xml:space="preserve"> starp betona elementiem, ieskaitot ūdens barjeras lentes</t>
    </r>
  </si>
  <si>
    <t>Šuvju atdures lenta</t>
  </si>
  <si>
    <t>Drenāžas kanāls, iesk. granīta šķembas fr.20-40  un drenāžas cauruli d=80mm,  tajā skaitā  granīta šķembas iestrādi zem caurulēm</t>
  </si>
  <si>
    <t>PVC caurules šuvēm starp betona elementiem</t>
  </si>
  <si>
    <t>Polimērmodificēts hermētiķis brauktuvei</t>
  </si>
  <si>
    <t>S2.7.3.</t>
  </si>
  <si>
    <t>S2.7.1.</t>
  </si>
  <si>
    <t>S2.8.4.</t>
  </si>
  <si>
    <t>S7.3.5.1.</t>
  </si>
  <si>
    <t>S2.8.1.</t>
  </si>
  <si>
    <t>S7.3.5.5.</t>
  </si>
  <si>
    <t>Atbalstsiena Nr.2 estakādes Nr.4 pieejā</t>
  </si>
  <si>
    <t>Atbalstsienas Nr.2 nospraušanas darbi</t>
  </si>
  <si>
    <t xml:space="preserve">Sausas būvbedres nodrošināšana </t>
  </si>
  <si>
    <t>Atbalstsiena Nr.3</t>
  </si>
  <si>
    <t>Atbalstsienas Nr.3 nospraušanas darbi</t>
  </si>
  <si>
    <r>
      <t xml:space="preserve">Izlīdzinoša kārta </t>
    </r>
    <r>
      <rPr>
        <sz val="8"/>
        <rFont val="Arial"/>
        <family val="2"/>
      </rPr>
      <t>(С20/25)</t>
    </r>
  </si>
  <si>
    <r>
      <t xml:space="preserve">Šuves </t>
    </r>
    <r>
      <rPr>
        <sz val="8"/>
        <rFont val="Arial"/>
        <family val="2"/>
        <charset val="204"/>
      </rPr>
      <t xml:space="preserve"> starp betona elementiem, ieskaitot ūdens barjeras lentes   </t>
    </r>
  </si>
  <si>
    <t>Dzelzsbetona drošības barjeras pamati</t>
  </si>
  <si>
    <t>Veidņi drošības barjeras pamatiem</t>
  </si>
  <si>
    <t>Stiegrojums drošības barjeras pamatu konstrukcijām</t>
  </si>
  <si>
    <r>
      <t>Betons  pamatiem (</t>
    </r>
    <r>
      <rPr>
        <sz val="8"/>
        <rFont val="Arial"/>
        <family val="2"/>
        <charset val="204"/>
      </rPr>
      <t>C35/45</t>
    </r>
    <r>
      <rPr>
        <sz val="8"/>
        <rFont val="Arial"/>
        <family val="2"/>
        <charset val="186"/>
      </rPr>
      <t>)</t>
    </r>
  </si>
  <si>
    <r>
      <t>Izlīdzinoša kārta</t>
    </r>
    <r>
      <rPr>
        <sz val="8"/>
        <rFont val="Arial"/>
        <family val="2"/>
      </rPr>
      <t xml:space="preserve"> pamatiem(20/25)</t>
    </r>
  </si>
  <si>
    <r>
      <t xml:space="preserve">Šuves </t>
    </r>
    <r>
      <rPr>
        <sz val="8"/>
        <rFont val="Arial"/>
        <family val="2"/>
        <charset val="204"/>
      </rPr>
      <t xml:space="preserve"> starp betona elementiem, ieskaitot putupolistirolu, blīvēšanas mastiku, atdure  </t>
    </r>
  </si>
  <si>
    <t>S4.4.1.,S7.4.1.1.</t>
  </si>
  <si>
    <t>S4.5.,S7.4.1.1.</t>
  </si>
  <si>
    <t>S4.5.2.,S7.4.1.1.</t>
  </si>
  <si>
    <t>S7.3.5.2., S7.3.5.4.</t>
  </si>
  <si>
    <t>Drošības barjeras uz atbalstsienām un dzelzbetona pamatiem</t>
  </si>
  <si>
    <t>Betona drošības barjeras ar noturības līmeni H2/W1,iesk. piestiprinājuma elementu enkurojumu uz atbalstsienām Nr.1, Nr.2 un dzelzsbetona pamatiem</t>
  </si>
  <si>
    <t>Betona drošības barjeras ar margām (estakādēs L1-L4)</t>
  </si>
  <si>
    <t>Betona drošības barjeras ar noturības līmeni H2/W1 montāža</t>
  </si>
  <si>
    <t>S7.4.3.,S7.4.1.1., S7.4.2.</t>
  </si>
  <si>
    <t>Margas uz drošības barjerām (iesk. Iebetonējamas detaļas ID-4)</t>
  </si>
  <si>
    <t>Tērauda margu (uz drošības barjerām) montāža</t>
  </si>
  <si>
    <t xml:space="preserve">Tērauda margas (uz drošības barjerām iesk. Iebetonējamas detaļas ID-4) </t>
  </si>
  <si>
    <t>S7.4.2.</t>
  </si>
  <si>
    <t>S7.4.2., S5.2., S5.2.1.</t>
  </si>
  <si>
    <t>Tērauda margas uz estakādēm L1-L4 (iesk. Iebetonējamas detaļas ID-2)</t>
  </si>
  <si>
    <t>Tērauda margu monāža</t>
  </si>
  <si>
    <t xml:space="preserve">Tērauda margas ( iesk. Iebetonējamās detaļas ID-2) </t>
  </si>
  <si>
    <t>Pretrokšņu sienas (iesk. Iebetonējamas detaļas ID-1)</t>
  </si>
  <si>
    <t>Prettrokšnu sienu tērauda stabi, iesk. Izgatavošanu, montāžu, cinkošanu, bezrukuma cementa javu un iebetonējamās detaļas ID-1</t>
  </si>
  <si>
    <t>Prettrokšņu sienu savienojums pie esošā pārvada Smiltenes ielā</t>
  </si>
  <si>
    <t>S5.2., S5.2.1.</t>
  </si>
  <si>
    <t>S5.2., S5.2.1., S2.7.2.</t>
  </si>
  <si>
    <t>Kāpnes Nr.1 konstrukcija</t>
  </si>
  <si>
    <t>1.</t>
  </si>
  <si>
    <t>1.1.</t>
  </si>
  <si>
    <t>1.1.1.</t>
  </si>
  <si>
    <t>1.1.2.</t>
  </si>
  <si>
    <t>1.1.3.</t>
  </si>
  <si>
    <t>1.1.4.</t>
  </si>
  <si>
    <t>1.2.</t>
  </si>
  <si>
    <t>1.2.1.</t>
  </si>
  <si>
    <t>1.2.2.</t>
  </si>
  <si>
    <t>1.2.3.</t>
  </si>
  <si>
    <t>1.2.4.</t>
  </si>
  <si>
    <t>1.3.</t>
  </si>
  <si>
    <t>1.3.1.</t>
  </si>
  <si>
    <t>1.3.2.</t>
  </si>
  <si>
    <t>1.4.</t>
  </si>
  <si>
    <t>1.4.1.</t>
  </si>
  <si>
    <t>1.4.2.</t>
  </si>
  <si>
    <t>1.4.3.</t>
  </si>
  <si>
    <t>1.4.4.</t>
  </si>
  <si>
    <t>1.4.5.</t>
  </si>
  <si>
    <t>1.4.6.</t>
  </si>
  <si>
    <t>1.4.7.</t>
  </si>
  <si>
    <t>1.4.8.</t>
  </si>
  <si>
    <t>1.4.9.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</si>
  <si>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</si>
  <si>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</si>
  <si>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</si>
  <si>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</si>
  <si>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</si>
  <si>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</si>
  <si>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</si>
  <si>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</si>
  <si>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</si>
  <si>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</si>
  <si>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</si>
  <si>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</si>
  <si>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</si>
  <si>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</si>
  <si>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</si>
  <si>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</si>
  <si>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</si>
  <si>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</si>
  <si>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</si>
  <si>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</si>
  <si>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</si>
  <si>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</si>
  <si>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</si>
  <si>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1.5.</t>
  </si>
  <si>
    <t>1.5.1.</t>
  </si>
  <si>
    <t>1.5.2.</t>
  </si>
  <si>
    <t>1.5.3.</t>
  </si>
  <si>
    <t>1.5.5.</t>
  </si>
  <si>
    <t>1.5.6.</t>
  </si>
  <si>
    <t>1.5.7.</t>
  </si>
  <si>
    <t>1.5.8.</t>
  </si>
  <si>
    <t>1.5.9.</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</si>
  <si>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</si>
  <si>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</si>
  <si>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</si>
  <si>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</si>
  <si>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</si>
  <si>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</si>
  <si>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</si>
  <si>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</si>
  <si>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</si>
  <si>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</si>
  <si>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</si>
  <si>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</si>
  <si>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</si>
  <si>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</si>
  <si>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</si>
  <si>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</si>
  <si>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</si>
  <si>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</si>
  <si>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</si>
  <si>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</si>
  <si>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</si>
  <si>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</si>
  <si>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</si>
  <si>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</si>
  <si>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</si>
  <si>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</si>
  <si>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</si>
  <si>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</si>
  <si>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</si>
  <si>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</si>
  <si>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</si>
  <si>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</si>
  <si>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1.8.</t>
  </si>
  <si>
    <t>1.8.1.</t>
  </si>
  <si>
    <t>2.1.</t>
  </si>
  <si>
    <t>2.1.1.</t>
  </si>
  <si>
    <t>2.1.2.</t>
  </si>
  <si>
    <t>2.1.3.</t>
  </si>
  <si>
    <t>2.1.4.</t>
  </si>
  <si>
    <t>2.1.5.</t>
  </si>
  <si>
    <t>2.1.6.</t>
  </si>
  <si>
    <t>2.2.</t>
  </si>
  <si>
    <t>2.2.1.</t>
  </si>
  <si>
    <t>2.2.2.</t>
  </si>
  <si>
    <t>2.2.3.</t>
  </si>
  <si>
    <t>2.3.</t>
  </si>
  <si>
    <t>2.3.1.</t>
  </si>
  <si>
    <t>2.3.2.</t>
  </si>
  <si>
    <t>2.4.</t>
  </si>
  <si>
    <t>2.4.1.</t>
  </si>
  <si>
    <t>2.4.2.</t>
  </si>
  <si>
    <t>2.4.3.</t>
  </si>
  <si>
    <t>2.4.4.</t>
  </si>
  <si>
    <t>2.4.5.</t>
  </si>
  <si>
    <t>2.4.6.</t>
  </si>
  <si>
    <t>2.4.7.</t>
  </si>
  <si>
    <t>2.4.8.</t>
  </si>
  <si>
    <t>2.4.9.</t>
  </si>
  <si>
    <t>2.4.10.</t>
  </si>
  <si>
    <t>2.4.11.</t>
  </si>
  <si>
    <t>2.4.12.</t>
  </si>
  <si>
    <t>2.4.13.</t>
  </si>
  <si>
    <t>2.4.14.</t>
  </si>
  <si>
    <t>2.4.15.</t>
  </si>
  <si>
    <t>2.4.16.</t>
  </si>
  <si>
    <t>2.4.17.</t>
  </si>
  <si>
    <t>2.4.18.</t>
  </si>
  <si>
    <t>2.4.19.</t>
  </si>
  <si>
    <t>2.4.20.</t>
  </si>
  <si>
    <t>2.4.21.</t>
  </si>
  <si>
    <t>2.4.22.</t>
  </si>
  <si>
    <t>2.4.23.</t>
  </si>
  <si>
    <t>2.4.24.</t>
  </si>
  <si>
    <t>2.4.25.</t>
  </si>
  <si>
    <t>2.4.26.</t>
  </si>
  <si>
    <t>2.5.</t>
  </si>
  <si>
    <t>2.5.1.</t>
  </si>
  <si>
    <t>2.5.2.</t>
  </si>
  <si>
    <t>2.5.3</t>
  </si>
  <si>
    <t>2.5.4.</t>
  </si>
  <si>
    <t>2.5.5.</t>
  </si>
  <si>
    <t>2.5.6.</t>
  </si>
  <si>
    <t>2.5.7.</t>
  </si>
  <si>
    <t>2.5.8.</t>
  </si>
  <si>
    <t>2.5.9.</t>
  </si>
  <si>
    <t>2.6.</t>
  </si>
  <si>
    <t>2.6.1</t>
  </si>
  <si>
    <t>2.6.2.</t>
  </si>
  <si>
    <t>2.6.3.</t>
  </si>
  <si>
    <t>2.6.4.</t>
  </si>
  <si>
    <t>2.6.5.</t>
  </si>
  <si>
    <t>2.6.6.</t>
  </si>
  <si>
    <t>2.6.7.</t>
  </si>
  <si>
    <t>2.6.8.</t>
  </si>
  <si>
    <t>2.6.9.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</si>
  <si>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</si>
  <si>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</si>
  <si>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</si>
  <si>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</si>
  <si>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</si>
  <si>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</si>
  <si>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</si>
  <si>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</si>
  <si>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</si>
  <si>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</si>
  <si>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</si>
  <si>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</si>
  <si>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</si>
  <si>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</si>
  <si>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</si>
  <si>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</si>
  <si>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</si>
  <si>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</si>
  <si>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</si>
  <si>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</si>
  <si>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</si>
  <si>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</si>
  <si>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</si>
  <si>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</si>
  <si>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</si>
  <si>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</si>
  <si>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2.7.</t>
  </si>
  <si>
    <t>2.7.1.</t>
  </si>
  <si>
    <t>2.8.</t>
  </si>
  <si>
    <t>2.8.1.</t>
  </si>
  <si>
    <t>3.1</t>
  </si>
  <si>
    <t>3.1.1</t>
  </si>
  <si>
    <t>3.1.2</t>
  </si>
  <si>
    <t>3.1.3</t>
  </si>
  <si>
    <t>3.1.4</t>
  </si>
  <si>
    <t>3.2.</t>
  </si>
  <si>
    <t>3.2.1.</t>
  </si>
  <si>
    <t>3.2.2.</t>
  </si>
  <si>
    <t>3.2.3.</t>
  </si>
  <si>
    <t>3.3.</t>
  </si>
  <si>
    <t>3.3.1.</t>
  </si>
  <si>
    <t>3.3.2.</t>
  </si>
  <si>
    <t>3.4</t>
  </si>
  <si>
    <t>3.4.1.</t>
  </si>
  <si>
    <t>3.4.2.</t>
  </si>
  <si>
    <t>3.4.3.</t>
  </si>
  <si>
    <t>3.4.4.</t>
  </si>
  <si>
    <t>3.4.5.</t>
  </si>
  <si>
    <t>3.4.6.</t>
  </si>
  <si>
    <t>3.4.7.</t>
  </si>
  <si>
    <t>3.4.8.</t>
  </si>
  <si>
    <t>3.4.9.</t>
  </si>
  <si>
    <t>3.4.10.</t>
  </si>
  <si>
    <t>3.4.11.</t>
  </si>
  <si>
    <t>3.4.12.</t>
  </si>
  <si>
    <t>3.4.13.</t>
  </si>
  <si>
    <t>3.4.14.</t>
  </si>
  <si>
    <t>3.4.15.</t>
  </si>
  <si>
    <t>3.4.16.</t>
  </si>
  <si>
    <t>3.4.17.</t>
  </si>
  <si>
    <t>3.4.18.</t>
  </si>
  <si>
    <t>3.4.19.</t>
  </si>
  <si>
    <t>3.4.20.</t>
  </si>
  <si>
    <t>3.4.21.</t>
  </si>
  <si>
    <t>3.4.22.</t>
  </si>
  <si>
    <t>3.4.23.</t>
  </si>
  <si>
    <t>3.4.24.</t>
  </si>
  <si>
    <t>3.4.25.</t>
  </si>
  <si>
    <t>3.4.26.</t>
  </si>
  <si>
    <t>3.4.27.</t>
  </si>
  <si>
    <t>3.4.28.</t>
  </si>
  <si>
    <t>3.5.</t>
  </si>
  <si>
    <t>3.5.1.</t>
  </si>
  <si>
    <t>3.5.2.</t>
  </si>
  <si>
    <t>3.5.3.</t>
  </si>
  <si>
    <t>3.5.4.</t>
  </si>
  <si>
    <t>3.5.5.</t>
  </si>
  <si>
    <t>3.5.6.</t>
  </si>
  <si>
    <t>3.5.7.</t>
  </si>
  <si>
    <t>3.6.</t>
  </si>
  <si>
    <t>3.6.1.</t>
  </si>
  <si>
    <t>3.6.2.</t>
  </si>
  <si>
    <t>3.6.3.</t>
  </si>
  <si>
    <t>3.6.4.</t>
  </si>
  <si>
    <t>3.6.5.</t>
  </si>
  <si>
    <t>3.6.6.</t>
  </si>
  <si>
    <t>3.6.7.</t>
  </si>
  <si>
    <t>3.6.8.</t>
  </si>
  <si>
    <t>3.6.9.</t>
  </si>
  <si>
    <t>3.6.10.</t>
  </si>
  <si>
    <t>3.6.11.</t>
  </si>
  <si>
    <t>3.6.12.</t>
  </si>
  <si>
    <t>3.6.13.</t>
  </si>
  <si>
    <t>3.6.14.</t>
  </si>
  <si>
    <t>3.6.15.</t>
  </si>
  <si>
    <t>3.6.16.</t>
  </si>
  <si>
    <t>3.6.17.</t>
  </si>
  <si>
    <t>3.6.18.</t>
  </si>
  <si>
    <t>3.6.19.</t>
  </si>
  <si>
    <t>3.6.20.</t>
  </si>
  <si>
    <t>3.6.21.</t>
  </si>
  <si>
    <t>3.6.22.</t>
  </si>
  <si>
    <t>3.6.23.</t>
  </si>
  <si>
    <t>3.6.24.</t>
  </si>
  <si>
    <t>3.6.25.</t>
  </si>
  <si>
    <t>3.6.26.</t>
  </si>
  <si>
    <t>3.6.27.</t>
  </si>
  <si>
    <t>3.6.28.</t>
  </si>
  <si>
    <t>3.6.29.</t>
  </si>
  <si>
    <t>3.7.</t>
  </si>
  <si>
    <t>3.7.1.</t>
  </si>
  <si>
    <t>3.8.</t>
  </si>
  <si>
    <t>3.8.1.</t>
  </si>
  <si>
    <t>4.1.</t>
  </si>
  <si>
    <t>4.1.1.</t>
  </si>
  <si>
    <t>4.1.2.</t>
  </si>
  <si>
    <t>4.1.3.</t>
  </si>
  <si>
    <t>4.1.4.</t>
  </si>
  <si>
    <t>4.2.</t>
  </si>
  <si>
    <t>4.2.1.</t>
  </si>
  <si>
    <t>4.2.2.</t>
  </si>
  <si>
    <t>4.2.3.</t>
  </si>
  <si>
    <t>4.2.4.</t>
  </si>
  <si>
    <t>4.3.</t>
  </si>
  <si>
    <t>4.3.1.</t>
  </si>
  <si>
    <t>4.3.2.</t>
  </si>
  <si>
    <t>4.4.</t>
  </si>
  <si>
    <t>4.4.1.</t>
  </si>
  <si>
    <t>4.4.2.</t>
  </si>
  <si>
    <t>4.4.3.</t>
  </si>
  <si>
    <t>4.4.4.</t>
  </si>
  <si>
    <t>4.4.5.</t>
  </si>
  <si>
    <t>4.4.6.</t>
  </si>
  <si>
    <t>4.4.7.</t>
  </si>
  <si>
    <t>4.4.8.</t>
  </si>
  <si>
    <t>4.4.9.</t>
  </si>
  <si>
    <t>4.4.10.</t>
  </si>
  <si>
    <t>4.4.11.</t>
  </si>
  <si>
    <t>4.4.12.</t>
  </si>
  <si>
    <t>4.4.13.</t>
  </si>
  <si>
    <t>4.4.14.</t>
  </si>
  <si>
    <t>4.4.15.</t>
  </si>
  <si>
    <t>4.4.16.</t>
  </si>
  <si>
    <t>4.4.17.</t>
  </si>
  <si>
    <t>4.4.18.</t>
  </si>
  <si>
    <t>4.4.19.</t>
  </si>
  <si>
    <t>4.4.20.</t>
  </si>
  <si>
    <t>4.4.21.</t>
  </si>
  <si>
    <t>4.4.22.</t>
  </si>
  <si>
    <t>4.4.23.</t>
  </si>
  <si>
    <t>4.4.24.</t>
  </si>
  <si>
    <t>4.4.25.</t>
  </si>
  <si>
    <t>4.4.26.</t>
  </si>
  <si>
    <t>4.4.27.</t>
  </si>
  <si>
    <t>4.4.28.</t>
  </si>
  <si>
    <t>4.4.29.</t>
  </si>
  <si>
    <t>4.4.30.</t>
  </si>
  <si>
    <t>4.4.31.</t>
  </si>
  <si>
    <t>4.4.32.</t>
  </si>
  <si>
    <t>4.5.</t>
  </si>
  <si>
    <t>4.5.1.</t>
  </si>
  <si>
    <t>4.5.2.</t>
  </si>
  <si>
    <t>4.5.3.</t>
  </si>
  <si>
    <t>4.5.4.</t>
  </si>
  <si>
    <t>4.5.5.</t>
  </si>
  <si>
    <t>4.5.6.</t>
  </si>
  <si>
    <t>4.5.7.</t>
  </si>
  <si>
    <t>4.5.8.</t>
  </si>
  <si>
    <t>4.6.</t>
  </si>
  <si>
    <t>4.6.1.</t>
  </si>
  <si>
    <t>4.6.2.</t>
  </si>
  <si>
    <t>4.6.3.</t>
  </si>
  <si>
    <t>4.6.4.</t>
  </si>
  <si>
    <t>4.6.5.</t>
  </si>
  <si>
    <t>4.6.6.</t>
  </si>
  <si>
    <t>4.6.7.</t>
  </si>
  <si>
    <t>4.6.8.</t>
  </si>
  <si>
    <t>4.6.9.</t>
  </si>
  <si>
    <t>4.6.10.</t>
  </si>
  <si>
    <t>4.6.11.</t>
  </si>
  <si>
    <t>4.6.12.</t>
  </si>
  <si>
    <t>4.6.13.</t>
  </si>
  <si>
    <t>4.6.14.</t>
  </si>
  <si>
    <t>4.6.15.</t>
  </si>
  <si>
    <t>4.6.16.</t>
  </si>
  <si>
    <t>4.6.17.</t>
  </si>
  <si>
    <t>4.6.18.</t>
  </si>
  <si>
    <t>4.6.19.</t>
  </si>
  <si>
    <t>4.6.20.</t>
  </si>
  <si>
    <t>4.6.21.</t>
  </si>
  <si>
    <t>4.6.22.</t>
  </si>
  <si>
    <t>4.6.23.</t>
  </si>
  <si>
    <t>4.6.24.</t>
  </si>
  <si>
    <t>4.6.25.</t>
  </si>
  <si>
    <t>4.6.26.</t>
  </si>
  <si>
    <t>4.6.27.</t>
  </si>
  <si>
    <t>4.6.28.</t>
  </si>
  <si>
    <t>4.6.29.</t>
  </si>
  <si>
    <t>4.7.</t>
  </si>
  <si>
    <t>4.7.1.</t>
  </si>
  <si>
    <t>5.1.</t>
  </si>
  <si>
    <t>5.1.1.</t>
  </si>
  <si>
    <t>5.1.2.</t>
  </si>
  <si>
    <t>5.1.3.</t>
  </si>
  <si>
    <t>5.1.4.</t>
  </si>
  <si>
    <t>5.2.</t>
  </si>
  <si>
    <t>5.2.1.</t>
  </si>
  <si>
    <t>5.2.2.</t>
  </si>
  <si>
    <t>5.2.3.</t>
  </si>
  <si>
    <t>5.3.</t>
  </si>
  <si>
    <t>5.3.1.</t>
  </si>
  <si>
    <t>5.4.</t>
  </si>
  <si>
    <t>5.4.1.</t>
  </si>
  <si>
    <t>5.4.2.</t>
  </si>
  <si>
    <t>5.4.3.</t>
  </si>
  <si>
    <t>5.4.4.</t>
  </si>
  <si>
    <t>5.4.5.</t>
  </si>
  <si>
    <t>5.4.6.</t>
  </si>
  <si>
    <t>5.4.7.</t>
  </si>
  <si>
    <t>5.4.8.</t>
  </si>
  <si>
    <t>5.4.9.</t>
  </si>
  <si>
    <t>5.4.10.</t>
  </si>
  <si>
    <t>5.4.11.</t>
  </si>
  <si>
    <t>5.4.12.</t>
  </si>
  <si>
    <t>5.4.13.</t>
  </si>
  <si>
    <t>5.4.14.</t>
  </si>
  <si>
    <t>5.4.15.</t>
  </si>
  <si>
    <t>5.4.16.</t>
  </si>
  <si>
    <t>5.4.17.</t>
  </si>
  <si>
    <t>5.4.18.</t>
  </si>
  <si>
    <t>5.4.19.</t>
  </si>
  <si>
    <t>5.4.20.</t>
  </si>
  <si>
    <t>5.4.21.</t>
  </si>
  <si>
    <t>5.4.22.</t>
  </si>
  <si>
    <t>5.4.23.</t>
  </si>
  <si>
    <t>5.4.24.</t>
  </si>
  <si>
    <t>5.4.25.</t>
  </si>
  <si>
    <t>5.4.26.</t>
  </si>
  <si>
    <t>5.5.</t>
  </si>
  <si>
    <t>5.5.1.</t>
  </si>
  <si>
    <t>5.5.2.</t>
  </si>
  <si>
    <t>5.5.3.</t>
  </si>
  <si>
    <t>5.6.</t>
  </si>
  <si>
    <t>5.6.1.</t>
  </si>
  <si>
    <t>5.6.2.</t>
  </si>
  <si>
    <t>5.6.3.</t>
  </si>
  <si>
    <t>5.6.4.</t>
  </si>
  <si>
    <t>5.6.5.</t>
  </si>
  <si>
    <t>5.6.6.</t>
  </si>
  <si>
    <t>5.6.7.</t>
  </si>
  <si>
    <t>5.6.8.</t>
  </si>
  <si>
    <t>5.6.9.</t>
  </si>
  <si>
    <t>5.6.10.</t>
  </si>
  <si>
    <t>5.6.11.</t>
  </si>
  <si>
    <t>5.6.12.</t>
  </si>
  <si>
    <t>5.6.13.</t>
  </si>
  <si>
    <t>5.6.14.</t>
  </si>
  <si>
    <t>5.6.15.</t>
  </si>
  <si>
    <t>5.6.16.</t>
  </si>
  <si>
    <t>5.6.17.</t>
  </si>
  <si>
    <t>5.6.18.</t>
  </si>
  <si>
    <t>5.6.19.</t>
  </si>
  <si>
    <t>5.6.20.</t>
  </si>
  <si>
    <t>5.6.21.</t>
  </si>
  <si>
    <t>5.6.22.</t>
  </si>
  <si>
    <t>5.6.23.</t>
  </si>
  <si>
    <t>5.6.24.</t>
  </si>
  <si>
    <t>5.6.25.</t>
  </si>
  <si>
    <t>5.6.26.</t>
  </si>
  <si>
    <t xml:space="preserve"> 5.7. </t>
  </si>
  <si>
    <t>5.7.1.</t>
  </si>
  <si>
    <t>6.1.</t>
  </si>
  <si>
    <t>6.1.1.</t>
  </si>
  <si>
    <t>6.1.2.</t>
  </si>
  <si>
    <t>6.1.3.</t>
  </si>
  <si>
    <t>6.1.4.</t>
  </si>
  <si>
    <t>6.2.</t>
  </si>
  <si>
    <t>6.2.1.</t>
  </si>
  <si>
    <t>6.2.2.</t>
  </si>
  <si>
    <t>6.2.3.</t>
  </si>
  <si>
    <t>6.2.4.</t>
  </si>
  <si>
    <t>6.3.</t>
  </si>
  <si>
    <t>6.3.1.</t>
  </si>
  <si>
    <t>6.3.2.</t>
  </si>
  <si>
    <t>6.4.</t>
  </si>
  <si>
    <t>6.4.1.</t>
  </si>
  <si>
    <t>6.4.2.</t>
  </si>
  <si>
    <t>6.4.3.</t>
  </si>
  <si>
    <t>6.4.4.</t>
  </si>
  <si>
    <t>6.4.5.</t>
  </si>
  <si>
    <t>6.4.6.</t>
  </si>
  <si>
    <t>6.4.7.</t>
  </si>
  <si>
    <t>6.4.8.</t>
  </si>
  <si>
    <t>6.4.9.</t>
  </si>
  <si>
    <t>6.4.10.</t>
  </si>
  <si>
    <t>6.4.11.</t>
  </si>
  <si>
    <t>6.4.12.</t>
  </si>
  <si>
    <t>6.4.13.</t>
  </si>
  <si>
    <t>6.4.14.</t>
  </si>
  <si>
    <t>6.4.15.</t>
  </si>
  <si>
    <t>6.4.16.</t>
  </si>
  <si>
    <t>6.4.17.</t>
  </si>
  <si>
    <t>6.4.18.</t>
  </si>
  <si>
    <t>6.4.19.</t>
  </si>
  <si>
    <t>6.4.20.</t>
  </si>
  <si>
    <t>6.4.21.</t>
  </si>
  <si>
    <t>6.4.22.</t>
  </si>
  <si>
    <t>6.4.23.</t>
  </si>
  <si>
    <t>6.4.24.</t>
  </si>
  <si>
    <t>6.4.25.</t>
  </si>
  <si>
    <t>6.4.26.</t>
  </si>
  <si>
    <t>6.4.27.</t>
  </si>
  <si>
    <t>6.4.28.</t>
  </si>
  <si>
    <t>6.4.29.</t>
  </si>
  <si>
    <t>6.4.30.</t>
  </si>
  <si>
    <t>6.4.31.</t>
  </si>
  <si>
    <t>6.4.32.</t>
  </si>
  <si>
    <t>6.5.</t>
  </si>
  <si>
    <t>6.5.1.</t>
  </si>
  <si>
    <t>6.5.2.</t>
  </si>
  <si>
    <t>6.5.3.</t>
  </si>
  <si>
    <t>6.5.4.</t>
  </si>
  <si>
    <t>6.5.5.</t>
  </si>
  <si>
    <t>6.5.6.</t>
  </si>
  <si>
    <t>6.6.</t>
  </si>
  <si>
    <t>6.6.1.</t>
  </si>
  <si>
    <t>6.6.2.</t>
  </si>
  <si>
    <t>6.6.3.</t>
  </si>
  <si>
    <t>6.6.4.</t>
  </si>
  <si>
    <t>6.6.5.</t>
  </si>
  <si>
    <t>6.6.6.</t>
  </si>
  <si>
    <t>6.6.7.</t>
  </si>
  <si>
    <t>6.6.8.</t>
  </si>
  <si>
    <t>6.6.9.</t>
  </si>
  <si>
    <t>6.6.10.</t>
  </si>
  <si>
    <t>6.6.11.</t>
  </si>
  <si>
    <t>6.6.12.</t>
  </si>
  <si>
    <t>6.6.13.</t>
  </si>
  <si>
    <t>6.6.14.</t>
  </si>
  <si>
    <t>6.6.15.</t>
  </si>
  <si>
    <t>6.6.16.</t>
  </si>
  <si>
    <t>6.6.17.</t>
  </si>
  <si>
    <t>6.6.18.</t>
  </si>
  <si>
    <t>6.6.19.</t>
  </si>
  <si>
    <t>6.6.20.</t>
  </si>
  <si>
    <t>6.6.21.</t>
  </si>
  <si>
    <t>6.6.22.</t>
  </si>
  <si>
    <t>6.6.23.</t>
  </si>
  <si>
    <t>6.6.24.</t>
  </si>
  <si>
    <t>6.6.25.</t>
  </si>
  <si>
    <t>6.7.</t>
  </si>
  <si>
    <t>6.7.1.</t>
  </si>
  <si>
    <t>7.</t>
  </si>
  <si>
    <t>7.1.</t>
  </si>
  <si>
    <t>7.1.1.</t>
  </si>
  <si>
    <t>7.1.2.</t>
  </si>
  <si>
    <t>7.1.3.</t>
  </si>
  <si>
    <t>7.1.4.</t>
  </si>
  <si>
    <t>7.2.</t>
  </si>
  <si>
    <t>7.2.1.</t>
  </si>
  <si>
    <t>7.2.2.</t>
  </si>
  <si>
    <t>7.2.3.</t>
  </si>
  <si>
    <t>7.2.4.</t>
  </si>
  <si>
    <t>7.2.5.</t>
  </si>
  <si>
    <t>7.2.6.</t>
  </si>
  <si>
    <t>7.2.7.</t>
  </si>
  <si>
    <t>7.2.8.</t>
  </si>
  <si>
    <t>7.3.</t>
  </si>
  <si>
    <t>7.3.1.</t>
  </si>
  <si>
    <t>7.3.2.</t>
  </si>
  <si>
    <t>7.3.3.</t>
  </si>
  <si>
    <t>7.3.4.</t>
  </si>
  <si>
    <t>7.3.5.</t>
  </si>
  <si>
    <t>7.3.6.</t>
  </si>
  <si>
    <t>7.3.7.</t>
  </si>
  <si>
    <t>7.3.8.</t>
  </si>
  <si>
    <t>7.3.9.</t>
  </si>
  <si>
    <t>7.3.10.</t>
  </si>
  <si>
    <t>7.4.</t>
  </si>
  <si>
    <t>7.4.1.</t>
  </si>
  <si>
    <t>7.4.2.</t>
  </si>
  <si>
    <t>7.4.3.</t>
  </si>
  <si>
    <t>7.5.</t>
  </si>
  <si>
    <t>7.5.1.</t>
  </si>
  <si>
    <t>7.5.2.</t>
  </si>
  <si>
    <t>7.5.3.</t>
  </si>
  <si>
    <t>7.6.</t>
  </si>
  <si>
    <t>7.6.1.</t>
  </si>
  <si>
    <t>8.</t>
  </si>
  <si>
    <t>8.1.</t>
  </si>
  <si>
    <t>8.1.1.</t>
  </si>
  <si>
    <t>8.1.2.</t>
  </si>
  <si>
    <t>8.1.3.</t>
  </si>
  <si>
    <t>8.1.4.</t>
  </si>
  <si>
    <t>8.2.</t>
  </si>
  <si>
    <t>8.2.1.</t>
  </si>
  <si>
    <t>8.2.2.</t>
  </si>
  <si>
    <t>8.2.3.</t>
  </si>
  <si>
    <t>8.2.4.</t>
  </si>
  <si>
    <t>8.2.5.</t>
  </si>
  <si>
    <t>8.2.6.</t>
  </si>
  <si>
    <t>8.3.</t>
  </si>
  <si>
    <t>8.3.1.</t>
  </si>
  <si>
    <t>8.3.2.</t>
  </si>
  <si>
    <t>8.3.3.</t>
  </si>
  <si>
    <t>8.3.4.</t>
  </si>
  <si>
    <t>8.3.5.</t>
  </si>
  <si>
    <t>8.3.6.</t>
  </si>
  <si>
    <t>8.3.7.</t>
  </si>
  <si>
    <t>8.3.8.</t>
  </si>
  <si>
    <t>8.3.9.</t>
  </si>
  <si>
    <t>8.3.10.</t>
  </si>
  <si>
    <t>8.4.</t>
  </si>
  <si>
    <t>8.4.1.</t>
  </si>
  <si>
    <t>8.4.2.</t>
  </si>
  <si>
    <t>8.4.3.</t>
  </si>
  <si>
    <t>8.5.</t>
  </si>
  <si>
    <t>8.5.1.</t>
  </si>
  <si>
    <t>8.5.2.</t>
  </si>
  <si>
    <t>8.5.3.</t>
  </si>
  <si>
    <t>8.6.</t>
  </si>
  <si>
    <t>8.6.1.</t>
  </si>
  <si>
    <t>9.</t>
  </si>
  <si>
    <t>9.1.</t>
  </si>
  <si>
    <t>9.1.1.</t>
  </si>
  <si>
    <t>9.1.2.</t>
  </si>
  <si>
    <t>9.1.3.</t>
  </si>
  <si>
    <t>9.1.4.</t>
  </si>
  <si>
    <t>9.2</t>
  </si>
  <si>
    <t>9.2.1</t>
  </si>
  <si>
    <t>9.2.2.</t>
  </si>
  <si>
    <t>9.2.3.</t>
  </si>
  <si>
    <t>9.2.4.</t>
  </si>
  <si>
    <t>9.2.5.</t>
  </si>
  <si>
    <t>9.2.6.</t>
  </si>
  <si>
    <t>9.3.</t>
  </si>
  <si>
    <t>9.3.1.</t>
  </si>
  <si>
    <t>9.3.2.</t>
  </si>
  <si>
    <t>9.3.3.</t>
  </si>
  <si>
    <t>9.3.4.</t>
  </si>
  <si>
    <t>9.3.5.</t>
  </si>
  <si>
    <t>9.3.6.</t>
  </si>
  <si>
    <t>9.3.7.</t>
  </si>
  <si>
    <t>9.3.8.</t>
  </si>
  <si>
    <t>9.3.9.</t>
  </si>
  <si>
    <t>9.3.10.</t>
  </si>
  <si>
    <t>9.4.</t>
  </si>
  <si>
    <t>9.4.1.</t>
  </si>
  <si>
    <t>9.4.2.</t>
  </si>
  <si>
    <t>9.4.3.</t>
  </si>
  <si>
    <t>9.5.</t>
  </si>
  <si>
    <t>9.5.1.</t>
  </si>
  <si>
    <t>9.5.2.</t>
  </si>
  <si>
    <t>9.5.3.</t>
  </si>
  <si>
    <t>9.6.</t>
  </si>
  <si>
    <t>9.6.1.</t>
  </si>
  <si>
    <t>10.</t>
  </si>
  <si>
    <t>10.1.</t>
  </si>
  <si>
    <t>10.1.1.</t>
  </si>
  <si>
    <t>10.1.2.</t>
  </si>
  <si>
    <t>10.1.3.</t>
  </si>
  <si>
    <t>10.1.4.</t>
  </si>
  <si>
    <t>10.1.5.</t>
  </si>
  <si>
    <t>10.1.6.</t>
  </si>
  <si>
    <t>10.1.7.</t>
  </si>
  <si>
    <t>10.1.8.</t>
  </si>
  <si>
    <t>10.1.9.</t>
  </si>
  <si>
    <t>10.1.10.</t>
  </si>
  <si>
    <t>10.2.</t>
  </si>
  <si>
    <t>10.2.1.</t>
  </si>
  <si>
    <t>11.</t>
  </si>
  <si>
    <t>11.1.1.</t>
  </si>
  <si>
    <t>12.</t>
  </si>
  <si>
    <t>12.1.1.</t>
  </si>
  <si>
    <t>13.</t>
  </si>
  <si>
    <t>13.1.1.</t>
  </si>
  <si>
    <t>13.1.2.</t>
  </si>
  <si>
    <t>14.</t>
  </si>
  <si>
    <t>14.1.1.</t>
  </si>
  <si>
    <t>14.1.2.</t>
  </si>
  <si>
    <t>15.</t>
  </si>
  <si>
    <t>15.1.1.</t>
  </si>
  <si>
    <t>15.1.2.</t>
  </si>
  <si>
    <t xml:space="preserve">Kāpnes Nr.1 nospraušanas darbi </t>
  </si>
  <si>
    <t>Blietētas šķēmbas konstrukciju pamatiem</t>
  </si>
  <si>
    <t>Būvbedru rakšana kāpnem Nr.1</t>
  </si>
  <si>
    <t>Kāpņu Nr.1 būvbedru aizbēršana</t>
  </si>
  <si>
    <t>Veidņi kāpņu stabu pamatiem</t>
  </si>
  <si>
    <t>Veidņi lifta pamatam</t>
  </si>
  <si>
    <t>Stiegrojums kāpņu pamatiem,iesk. enkurus</t>
  </si>
  <si>
    <t xml:space="preserve">Stiegrojums lifta pamatam </t>
  </si>
  <si>
    <r>
      <t>Betons kāpņu stabu pamatiem (</t>
    </r>
    <r>
      <rPr>
        <sz val="8"/>
        <rFont val="Arial"/>
        <family val="2"/>
        <charset val="204"/>
      </rPr>
      <t>C30/37</t>
    </r>
    <r>
      <rPr>
        <sz val="8"/>
        <rFont val="Arial"/>
        <family val="2"/>
        <charset val="186"/>
      </rPr>
      <t>)</t>
    </r>
  </si>
  <si>
    <t>Betons lifta pamatam (C30/37)</t>
  </si>
  <si>
    <r>
      <t>Izlīdzinoša kārta</t>
    </r>
    <r>
      <rPr>
        <sz val="8"/>
        <rFont val="Arial"/>
        <family val="2"/>
      </rPr>
      <t xml:space="preserve"> (20/25)</t>
    </r>
  </si>
  <si>
    <t>Tērauds kāpnēm Nr.1</t>
  </si>
  <si>
    <t>Tērauds margām (iesk. Iebetonējamas detāļas ID-6)</t>
  </si>
  <si>
    <t>Kāpņu Nr.1  pakapieni</t>
  </si>
  <si>
    <t>Lifta konstrukcija ar augstumu 12,270 m, iesk. montāžu un piestiprināšanu</t>
  </si>
  <si>
    <t>S5.2., S5.2.2.</t>
  </si>
  <si>
    <t>S4.6.</t>
  </si>
  <si>
    <t>S10.1</t>
  </si>
  <si>
    <t>Kāpnes Nr.2 konstrukcija</t>
  </si>
  <si>
    <t xml:space="preserve">Kāpnes Nr.2 nospraušanas darbi </t>
  </si>
  <si>
    <t>Būvbedru rakšana kāpnem Nr.2</t>
  </si>
  <si>
    <t>Kāpņu Nr.2 būvbedru aizbēršana</t>
  </si>
  <si>
    <t>Tērauds kāpnēm Nr.2</t>
  </si>
  <si>
    <t>Kāpņu Nr.2  pakapieni</t>
  </si>
  <si>
    <t>Lifta konstrukcija ar augstumu 9,930 m, iesk. montāžu un piestiprināšanu</t>
  </si>
  <si>
    <t>s4.4.1.</t>
  </si>
  <si>
    <t>Kāpnes Nr.3 konstrukcija</t>
  </si>
  <si>
    <t xml:space="preserve">Kāpnes Nr.3 nospraušanas darbi </t>
  </si>
  <si>
    <t>Būvbedru rakšana kāpnem Nr.3</t>
  </si>
  <si>
    <t>Kāpņu Nr.3 būvbedru aizbēršana</t>
  </si>
  <si>
    <t>Tērauds kāpnēm Nr.3</t>
  </si>
  <si>
    <t>Tērauds margām</t>
  </si>
  <si>
    <t>Kāpņu pakapieni no perforētām loksnēm</t>
  </si>
  <si>
    <t>Režģogs klājs</t>
  </si>
  <si>
    <t>Kāpņu Nr.3  pakapieni</t>
  </si>
  <si>
    <t>Esošo kāpņu demontāža Kandavas ielā 20</t>
  </si>
  <si>
    <t>S1.3.</t>
  </si>
  <si>
    <t>Esoša gājēju tilta pār dzelzceļu demontāža</t>
  </si>
  <si>
    <t>Esoša gājēju tilta pār dzelzceļu demontāža, t.sk. kāpņu demontāža</t>
  </si>
  <si>
    <t>S1.3., S1.6.2.</t>
  </si>
  <si>
    <t>Izpilduzmērījuma plāna izstrāde</t>
  </si>
  <si>
    <t>16.</t>
  </si>
  <si>
    <t>16.1.</t>
  </si>
  <si>
    <t>16.1.1.</t>
  </si>
  <si>
    <t>16.1.2.</t>
  </si>
  <si>
    <t>16.2.</t>
  </si>
  <si>
    <t>16.2.1.</t>
  </si>
  <si>
    <t>16.2.2.</t>
  </si>
  <si>
    <t>16.2.3.</t>
  </si>
  <si>
    <t>16.3</t>
  </si>
  <si>
    <t>16.3.1.</t>
  </si>
  <si>
    <t>16.3.2.</t>
  </si>
  <si>
    <t>16.3.3.</t>
  </si>
  <si>
    <t>16.3.4.</t>
  </si>
  <si>
    <t>16.3.5.</t>
  </si>
  <si>
    <t>16.3.6.</t>
  </si>
  <si>
    <t>16.3.7.</t>
  </si>
  <si>
    <t>16.3.8.</t>
  </si>
  <si>
    <t>16.3.9.</t>
  </si>
  <si>
    <t>16.3.10.</t>
  </si>
  <si>
    <t>16.3.11.</t>
  </si>
  <si>
    <t>16.3.12.</t>
  </si>
  <si>
    <t>16.3.13.</t>
  </si>
  <si>
    <t>16.4.</t>
  </si>
  <si>
    <t>16.4.1.</t>
  </si>
  <si>
    <t>16.4.2.</t>
  </si>
  <si>
    <t>16.5.</t>
  </si>
  <si>
    <t>16.5.1.</t>
  </si>
  <si>
    <t>16.5.2.</t>
  </si>
  <si>
    <t>17.</t>
  </si>
  <si>
    <t>17.1.</t>
  </si>
  <si>
    <t>17.1.1.</t>
  </si>
  <si>
    <t>17.1.2.</t>
  </si>
  <si>
    <t>17.2.</t>
  </si>
  <si>
    <t>17.2.1.</t>
  </si>
  <si>
    <t>17.2.2.</t>
  </si>
  <si>
    <t>17.2.3.</t>
  </si>
  <si>
    <t>17.3.</t>
  </si>
  <si>
    <t>17.3.1.</t>
  </si>
  <si>
    <t>17.3.2.</t>
  </si>
  <si>
    <t>17.3.3.</t>
  </si>
  <si>
    <t>17.3.4.</t>
  </si>
  <si>
    <t>17.3.5.</t>
  </si>
  <si>
    <t>17.3.6.</t>
  </si>
  <si>
    <t>17.3.7.</t>
  </si>
  <si>
    <t>17.3.8.</t>
  </si>
  <si>
    <t>17.3.9.</t>
  </si>
  <si>
    <t>17.3.10.</t>
  </si>
  <si>
    <t>17.3.11.</t>
  </si>
  <si>
    <t>17.3.12.</t>
  </si>
  <si>
    <t>17.3.13</t>
  </si>
  <si>
    <t>17.4.</t>
  </si>
  <si>
    <t>17.4.1.</t>
  </si>
  <si>
    <t>17.4.2.</t>
  </si>
  <si>
    <t>17.5.</t>
  </si>
  <si>
    <t>17.5.1.</t>
  </si>
  <si>
    <t>17.5.2.</t>
  </si>
  <si>
    <t>18.</t>
  </si>
  <si>
    <t>18.1.</t>
  </si>
  <si>
    <t>18.1.1.</t>
  </si>
  <si>
    <t>18.1.2.</t>
  </si>
  <si>
    <t>18.2.</t>
  </si>
  <si>
    <t>18.2.1.</t>
  </si>
  <si>
    <t>18.2.2.</t>
  </si>
  <si>
    <t>18.2.3.</t>
  </si>
  <si>
    <t>18.3.</t>
  </si>
  <si>
    <t>18.3.1.</t>
  </si>
  <si>
    <t>18.3.2.</t>
  </si>
  <si>
    <t>18.3.3.</t>
  </si>
  <si>
    <t>18.3.4.</t>
  </si>
  <si>
    <t>18.3.5.</t>
  </si>
  <si>
    <t>18.3.6.</t>
  </si>
  <si>
    <t>18.3.7.</t>
  </si>
  <si>
    <t>18.3.8.</t>
  </si>
  <si>
    <t>18.3.9.</t>
  </si>
  <si>
    <t>18.4.</t>
  </si>
  <si>
    <t>18.4.1.</t>
  </si>
  <si>
    <t>18.4.2.</t>
  </si>
  <si>
    <t>18.4.3.</t>
  </si>
  <si>
    <t>18.4.4.</t>
  </si>
  <si>
    <t>18.5.</t>
  </si>
  <si>
    <t>18.5.1.</t>
  </si>
  <si>
    <t>18.5.2.</t>
  </si>
  <si>
    <t>19.</t>
  </si>
  <si>
    <t>19.1.</t>
  </si>
  <si>
    <t>20.</t>
  </si>
  <si>
    <t>20.1</t>
  </si>
  <si>
    <t>Tāme sastādīta 2024.gada martā</t>
  </si>
  <si>
    <t>Gājēju metāla barjeru saaudzīgu demontāža, paredzot uzglabāšanu un uzstādīšanu atpakaļ esošajā vietā pēc ietves seguma atjaunošanas</t>
  </si>
  <si>
    <t>Tramvaja kontakttīkla balsta saudzīga demontāža un pārbūve norādītajā vietā, ieskaitot visus palīgmateriālus, kontakttīkla uzturēšanas darbus, ja nepieciešams paredzot pagaidu balsta izbūvi, kā arī darbu veikšanas projekta izstrādi un saskaņošanu ar AS "Daugavpils satiksme"</t>
  </si>
  <si>
    <t>Siltinājuma uz cauruli OD110 montāža</t>
  </si>
  <si>
    <t>Pazemes tipa ekspluatācijas vītņu stiepes noturīgs aizbīdnis ar gumijotu ķīli, teleskopisku pagarinātājkātu un peldošo kapi asfalta segumā Dn25  PN16</t>
  </si>
  <si>
    <t>Pazemes tipa ekspluatācijas vītņu stiepes noturīgs aizbīdnis ar gumijotu ķīli, teleskopisku pagarinātājkātu un peldošo kapi zaļa segumā Dn25  PN16</t>
  </si>
  <si>
    <t>Pazemes tipa ekspluatācijas vītņu stiepes noturīgs aizbīdnis ar gumijotu ķīli, teleskopisku pagarinātājkātu un peldošo kapi zaļa segumā Dn40  PN16</t>
  </si>
  <si>
    <t>Ekspluatācijas vītņu stiepes noturīgs aizbīdnis ar gumijotu ķīli Dn25 PN16</t>
  </si>
  <si>
    <t>Ekspluatācijas vītņu stiepes noturīgs aizbīdnis ar gumijotu ķīli Dn40  PN16</t>
  </si>
  <si>
    <t>Ekspluatācijas vītņu stiepes noturīgs aizbīdnis ar gumijotu ķīli Dn50  PN16</t>
  </si>
  <si>
    <t>Ekspluatācijas atloku stiepes noturīgs aizbīdnis ar gumijotu ķīli (ar rokratu) Dn100  PN16</t>
  </si>
  <si>
    <t>Ekspluatācijas atloku stiepes noturīgs aizbīdnis ar gumijotu ķīli (ar rokrātu) Dn150  PN16</t>
  </si>
  <si>
    <t>Ekspluatācijas atloku stiepes noturīgs aizbīdnis ar gumijotu ķīli (ar rokrātu) Dn200  PN16</t>
  </si>
  <si>
    <t>Ekspluatācijas atloku stiepes noturīgs aizbīdnis ar gumijotu ķīli (ar rokrātu) Dn500  PN16</t>
  </si>
  <si>
    <t>Ķeta atloku trejgabals  Dn200/100  PN16</t>
  </si>
  <si>
    <t>Ķeta atloku trejgabals  Dn200  PN16</t>
  </si>
  <si>
    <t>Ķeta atloku trejgabals Dn500/100  PN16</t>
  </si>
  <si>
    <t>Ķeta atloku trejgabals  Dn500/150  PN16</t>
  </si>
  <si>
    <t>Ķeta atloku trejgabals  Dn500/200  PN16</t>
  </si>
  <si>
    <t>Ķeta atloku krustgabals  Dn200  PN16</t>
  </si>
  <si>
    <t>Ķeta pāreja ar atlokiem  Dn200/Dn100  PN16</t>
  </si>
  <si>
    <t>Enkurojošs atloku ar nerūsējošā tērauda skrūvēm adapteris ķeta caurulēm  OD110/Dn100 PN16</t>
  </si>
  <si>
    <t>Enkurojošs atloku ar nerūsējošā tērauda skrūvēm adapteris ķeta caurulēm  OD180/Dn150  PN16</t>
  </si>
  <si>
    <t>Enkurojošs atloku ar nerūsējošā tērauda skrūvēm adapteris ķeta caurulēm  OD225/Dn200  PN16</t>
  </si>
  <si>
    <t>Enkurojošs atloku ar nerūsējošā tērauda skrūvēm adapteris ķeta caurulēm  OD560/Dn500  PN16</t>
  </si>
  <si>
    <t>Ķeta atloks ar Dn40 vītņu Dn200 / 1 1/2``  PN16</t>
  </si>
  <si>
    <t>Ķeta atloku līkums 90° ar atbalstu pēdu Dn100  PN16</t>
  </si>
  <si>
    <t>Servisa ventilis Dn50 ar ārejo vītni sistēmas iztukšošanai Dn50 / 2``  PN16</t>
  </si>
  <si>
    <t>Apakšzemes ugunsdzēsības hidrants (Maskavas tipa) Dn100  PN16</t>
  </si>
  <si>
    <t>Siltinājums uz cauruli OD110</t>
  </si>
  <si>
    <t>FO komutācijas panelis 24 SC duplex 1U</t>
  </si>
  <si>
    <t>Patch kabelis Cat6 U/UTP 1.0 m</t>
  </si>
  <si>
    <t>Patch kabelis Cat6 U/UTP 0.5 m</t>
  </si>
  <si>
    <t>Iekārtas gala serverī</t>
  </si>
  <si>
    <t>Televizors 55". Specifikāciju precizēt pie Pasūtītāja</t>
  </si>
  <si>
    <t>Kronšteins televizora stiprināšanai pie sienas</t>
  </si>
  <si>
    <t>AXIS S3016 Recorder 32TB</t>
  </si>
  <si>
    <t>LED gaismekļa vadības kontroliera montāža, regulēšana, programmēšana</t>
  </si>
  <si>
    <t>Dzelzbetona atbalstu demontāža</t>
  </si>
  <si>
    <t>2.5.10.</t>
  </si>
  <si>
    <t>Dīķa rakšanas un tīrīšanas darbi, paredzot grunts aizvešanu</t>
  </si>
  <si>
    <t>ABS 2023/1 4.1</t>
  </si>
  <si>
    <t>Dīķa nogāžu nostiprināšana ar augu zemes piebērumu, zāliena sējumu un ģeopaklāju (tipveida nogāzes nostiprinājums NN-4)</t>
  </si>
  <si>
    <t>Uzbēruma nogāžu nostiprināšana ar augu zemes piebērumu un zāliena sējumu (tipveida nogāzes nostiprinājums NN-3)</t>
  </si>
  <si>
    <t>Triecienu slāpējošas barjeras uzstādīšana uz satiksmes pārvada, Vproj=50km/h, aptuvenie izmēri ~4,00m x 1,20m, stiprinot pie satiksmes pārvada estakādes (izmēri, stiprinājumi, aprīkojums, palīgmateriāli - atbilstoši izvēlētā piegādātāja specifikācijai)</t>
  </si>
  <si>
    <t>Esošo ceļa horizontālo apzīmējumu frēzēšana vietās, kur nav paredzēta asfalta seguma pārbūve</t>
  </si>
  <si>
    <t xml:space="preserve">Esošo logu nomaiņa, atbilstoši vides trokšņu izpētes rezultātiem un rekomendācijām. Pielietot materiālus, kas nodrošina izpētē noteiktos vajadzīgos skaņas izolācijas rādītājus, nemainot logu dalījumu, proporciju, rāmja un logu elementu krāsojumu. Darbu veikšanas izmaksās iekļaut visus palīgmateriālus, kā arī papildus fasādes vai iekštelpu ailes atjaunošanu un sakārtošanu tādā kvalitātē, kas nepasliktina esošo situāciju. Faktisko apjomu precizēt būvdarbu laikā, atbilstoši esošai situācijai </t>
  </si>
  <si>
    <t>Paredzamās līgumcenas koptāme</t>
  </si>
  <si>
    <t>Finanšu rezerve neparedzētiem darbiem (5%)</t>
  </si>
  <si>
    <t>Pavisam būvniecības izmaksas</t>
  </si>
  <si>
    <t>Ar būvniecību saistītie pārējie izdevumi:</t>
  </si>
  <si>
    <t>Piezīmes</t>
  </si>
  <si>
    <t>Brīdinošās joslas bruģakmens būvniecība 6cm biezumā uz sīkšķembu izlīdzinošās kārtas, fr.4/8, 5-7cm biezumā. Balta krāsa, ~100x200x60, 60cm platumā</t>
  </si>
  <si>
    <t>Vadlīnijas bruģakmens būvniecība 6cm biezumā uz sīkšķembu izlīdzinošās kārtas, fr.4/8, 5-7cm biezumā. Balta krāsa, ~100x200x60, 30cm platumā</t>
  </si>
  <si>
    <t>Betona bruģa seguma būvniecība 8cm biezumā uz sīkšķembu izlīdzinošās kārtas, fr.4/8, 5-7cm biezumā. Tumši pelēka krāsa, ar fāzi, skalota virsma, ~375x375x80</t>
  </si>
  <si>
    <t>Betona bruģa seguma būvniecība 8cm biezumā uz sīkšķembu izlīdzinošās kārtas, fr.4/8, 5-7cm biezumā. Gaiši pelēka krāsa, ar fāzi, skalota virsma, ~100x200x80</t>
  </si>
  <si>
    <t>Šķelta granīta bruģakmens izbūve, ~100x200x100 uz smilts vai sīkšķembu d≥4mm izlīdzinošās kārtas 5-7cm pamata, 100% melni/pelēki toņi</t>
  </si>
  <si>
    <t>Šķelta granīta bruģakmens izbūve, ~100x100x100 uz smilts vai sīkšķembu d≥4mm izlīdzinošās kārtas 5-7cm pamata, 100% melni/pelēki toņi</t>
  </si>
  <si>
    <t>Trokšņu sienas aizpildījums Nr.2 - dzelzsbetona panelis ar troksni absorbējošiem skaidu cementa paneļiem (abpusējiem), tonis - zaļs, tuvināts tonim RAL 6021. Nosacītais izmērs L=~2,0m, h=~1,0m vai atbilstoši ražotāja specifikācijai. Trokšņu sienas metāla statu apjoms paredzēts būvprojekta BK daļā</t>
  </si>
  <si>
    <t>Trokšņu sienas aizpildījums Nr.1 - caurspīdīgs panelis, akrila pildījums, ar iestrādātu horizontālu, tumšu līniju svītrojumu, kas paredzēts aizsardzībai pret putnu ietriekšanos, piemēram, Kohlhauer Scorsa Clearview vai ekvivalents, ar ražotāja noteikto paneļa biezumu un svaru. Nosacītais izmērs L=~2,0m, h=~1,0m vai atbilstoši ražotāja specifikācijai. Trokšņu sienas metāla statu apjoms paredzēts būvprojekta BK daļā</t>
  </si>
  <si>
    <t>Trokšņu sienas aizpildījums Nr.3 - dzelzsbetona panelis ar troksni absorbējošiem skaidu cementa paneļiem (abpusējiem), tonis - zaļs, tuvināts tonim RAL 7033. Nosacītais izmērs L=~2,0m, h=~1,0m vai atbilstoši ražotāja specifikācijai. Trokšņu sienas metāla statu apjoms paredzēts būvprojekta BK daļā</t>
  </si>
  <si>
    <t>Trokšņu sienas aizpildījums Nr.4 - troksni absorbējoši paneļi, piemēroti vīteņaugiem, piemēram, Kohlhauer Planta vai ekvivalents, tonis - dabīgs, tuvināts tonim RAL 6003. Nosacītais izmērs L=~2,0m, h=~1,0m vai atbilstoši ražotāja specifikācijai. Trokšņu sienas metāla statu apjoms paredzēts būvprojekta BK daļā</t>
  </si>
  <si>
    <t>2.tipa gājēju metāla barjeras uzstādīšana (specifikācija rasējumā TS-CD-8-1 un TS-CD-8-3, iespējams pielietot ekvivalentas kvalitātes un dizaina cita ražotāja produktu)</t>
  </si>
  <si>
    <t>1.tipa gājēju metāla barjeras uzstādīšana (specifikācija rasējumā TS-CD-8-1 un TS-CD-8-3, iespējams pielietot ekvivalentas kvalitātes un dizaina cita ražotāja produktu)</t>
  </si>
  <si>
    <t>Atkritumu urnas uzstādīšana (specifikācija rasējumā TS-CD-8-1, iespējams pielietot ekvivalentas kvalitātes un dizaina cita ražotāja produktu)</t>
  </si>
  <si>
    <t>Atpūtas sola bez atzveltnes uzstādīšana (specifikācija rasējumā TS-CD-8-1, iespējams pielietot ekvivalentas kvalitātes un dizaina cita ražotāja produktu)</t>
  </si>
  <si>
    <t>Atpūtas sola ar atzveltni uzstādīšana (specifikācija rasējumā TS-CD-8-1, iespējams pielietot ekvivalentas kvalitātes un dizaina cita ražotāja produktu)</t>
  </si>
  <si>
    <t>Metāla stiepļu paneļu žoga uzstādīšana, (RAL 7024, izmēru specifikācija rasējumā TS-CD-8-1, iespējams pielietot ekvivalentas kvalitātes un dizaina cita ražotāja produktu)</t>
  </si>
  <si>
    <t>Metāla stiepļu paneļu žoga gājēju vārtu uzstādīšana L=1,0m (RAL 7024, izmēru specifikācija rasējumā TS-CD-8-1, iespējams pielietot ekvivalentas kvalitātes un dizaina cita ražotāja produktu)</t>
  </si>
  <si>
    <t>Metāla stiepļu paneļu žoga transporta vārtu uzstādīšana L=3,0m (RAL 7024, izmēru specifikācija rasējumā TS-CD-8-1, iespējams pielietot ekvivalentas kvalitātes un dizaina cita ražotāja produktu)</t>
  </si>
  <si>
    <t>Metāla stiepļu paneļu žoga transporta vārtu uzstādīšana L=4,0m (RAL 7024, izmēru specifikācija rasējumā TS-CD-8-1, iespējams pielietot ekvivalentas kvalitātes un dizaina cita ražotāja produktu)</t>
  </si>
  <si>
    <t>Koka sakņu aizsargrežģa un metāla stumbra aizsarga uzstādīšana (produkta specifikācija rasējumā TS-CD-8-1, iespējams pielietot ekvivalentas kvalitātes un dizaina cita ražotāja produktu)</t>
  </si>
  <si>
    <t>Velonovietnes uzstādīšana (produkta specifikācija rasējumā TS-CD-8-1, iespējams pielietot ekvivalentas kvalitātes un dizaina cita ražotāja produktu)</t>
  </si>
  <si>
    <t>Metāla norobežojoša stabiņa ar atsarojošiem elementiem uzstādīšana (produkta specifikācija rasējumā TS-CD-8-1, iespējams pielietot ekvivalentas kvalitātes un dizaina cita ražotāja produktu)</t>
  </si>
  <si>
    <t>Luksoforu kontroliera sadales skapis komplektā ar pamatni, apsildi un apgaismojumu, kā arī 24V barošanas bloku vājstrāvas iekārtām</t>
  </si>
  <si>
    <t>Shneider Electric Thalassa PLAZ 1250x750x320mm vai ekvivalents</t>
  </si>
  <si>
    <t>Swarco ITC-3</t>
  </si>
  <si>
    <t>Luksoforu kontrolieris ar 24 vājstrāvas ievadu bloku</t>
  </si>
  <si>
    <t>Industriāla tipa mobilo datu pārraides tīkla modēms ar vismaz 4 LAN portiem</t>
  </si>
  <si>
    <t>Swarco ITC-3 vai ekvivalents</t>
  </si>
  <si>
    <t>Robustel R2011 LTE vai ekvivalents</t>
  </si>
  <si>
    <t>Transporta video detektors ar platleņķa lēcu</t>
  </si>
  <si>
    <t>FLIR traficam X-stream2 vai ekvivalents</t>
  </si>
  <si>
    <t>Transporta video detektors ar šaurleņķa lēcu</t>
  </si>
  <si>
    <t xml:space="preserve"> Swarco ITC-3</t>
  </si>
  <si>
    <t>PP lietus ūdens kanalizācijas cauruļvads OD200, ieguldes klase SN8 atbilstoši EN13476-3 vai ekvivalentam standartam</t>
  </si>
  <si>
    <t>PP lietus ūdens kanalizācijas cauruļvads OD250, ieguldes klase SN8 atbilstoši EN13476-3 vai ekvivalentam standartam</t>
  </si>
  <si>
    <t>Saliekamās polipropilēna (PP) skatakas DN/ID600 LVS EN13476-3 (vai ekvivalents standarts) ar uz betona slodzi kliedējoša atbalsta gredzena montēta stacionāra vāka zālāja segumā  12,5t ar betona pārklājumu. Akas dziļums 1,0 līdz 1,5m.</t>
  </si>
  <si>
    <t>Saliekamās polipropilēna (PP) skatakas DN/ID600 LVS EN13476-3 (vai ekvivalents standarts) ar uz betona slodzi kliedējoša atbalsta gredzena montēta stacionāra vāka zālāja segumā  12,5t ar betona pārklājumu. Akas dziļums 1,5 līdz 2,0m.</t>
  </si>
  <si>
    <t>Saliekamās polipropilēna (PP) skatakas DN/ID600 LVS EN13476-3 (vai ekvivalents standarts) ar uz polimēra slodzi kliedējoša atbalsta gredzena montētu vāku asfalta segumā 40t ar betona pārklājumu. Akas dziļums 2,5 līdz 3,0m. Ar nostādināšanas daļu 1,0 m</t>
  </si>
  <si>
    <t>Saliekamās polipropilēna (PP) skatakas DN/ID600 LVS EN13476-3 (vai ekvivalents standarts) ar uz betona slodzi kliedējoša atbalsta gredzena montēta stacionāra vāka zālāja segumā  12,5t ar betona pārklājumu. Akas dziļums 2,0 līdz 2,5m.</t>
  </si>
  <si>
    <t>Saliekamās polipropilēna (PP) skatakas DN/ID600 LVS EN13476-3 (vai ekvivalents standarts) ar uz betona slodzi kliedējoša atbalsta gredzena montēta stacionāra vāka zālāja segumā  12,5t ar betona pārklājumu. Akas dziļums 2,5 līdz 3,0m ar nostādinātāja daļu 1,0m.</t>
  </si>
  <si>
    <t>Saliekamās polipropilēna (PP) skatakas DN/ID600 LVS EN13476-3 (vai ekvivalents standarts) ar uz polimēra slodzi kliedējoša atbalsta gredzena montētu vāku asfalta segumā 40t ar betona pārklājumu. Akas dziļums 2,0 līdz 2,5m.</t>
  </si>
  <si>
    <t>Naftas produktu atdalītājs Q-10l/s, Klase I, saskaņā ar LVS EN858 (vai ekvivalents standarts). Monolīta dzelzbetona naftas produktu atdalītāja tvertne ar koalescento filtru, integrētu nosēduma tvertni, un iekšējo pārplūdes līniju. Naftas atdalītāja tvertne ir pārklāta ar iekšējo aizsargpārklājumu. Automātisks notekūdeņu izvada noslēgšanas pludiņš. Komplektā ar C250 slodzes klases lūku. Naftas produktu signalizātors ar bateriju.</t>
  </si>
  <si>
    <t>PP gludsienu pašteces  kanalizācijas cauruļvads OD200, ieguldes klase SN8 atbilstoši EN13476-2 vai ekvivalentam standartam</t>
  </si>
  <si>
    <t>Saliekamās polipropilēna (PP) skatakas DN/ID600 LVS EN13476-3 (vai ekvivalents standarts) ar uz betona slodzi kliedējoša atbalsta gredzena montēta stacionāra vāka zālāja segumā  12,5t ar betona pārklājumu. Akas dziļums 1,5  līdz 2,m.</t>
  </si>
  <si>
    <t>Saliekamās polipropilēna (PP) skatakas DN/ID600 LVS EN13476-3 (vai ekvivalents standarts) ar uz polimēra slodzi kliedējoša atbalsta gredzena montētu vāku asfalta segumā 40t ar betona pārklājumu. Akas dziļums 1,5 līdz 2,0m.</t>
  </si>
  <si>
    <t>Saliekamās polipropilēna (PP) skatakas DN/ID600 LVS EN13476-3 (vai ekvivalents standarts) ar uz betona slodzi kliedējoša atbalsta gredzena montēta stacionāra vāka zālāja segumā  12,5t ar betona pārklājumu. Akas dziļums 1,5 līdz 2,0m. Ar nostādinātāja daļu 1,0m.</t>
  </si>
  <si>
    <t>Saliekamās polipropilēna (PP) skatakas DN/ID600 LVS EN13476-3 (vai ekvivalents standarts) ar uz betona slodzi kliedējoša atbalsta gredzena montēta stacionāra vāka zālāja segumā  12,5t ar betona pārklājumu. Akas dziļums 2,5 līdz 3,0m. Ar nostādinātāja daļu 1,0m.</t>
  </si>
  <si>
    <t>PP lietus ūdens kanalizācijas cauruļvads OD315, ieguldes klase SN8 atbilstoši EN13476-3 vai ekvivalentam standartam</t>
  </si>
  <si>
    <t>Saliekamās polipropilēna (PP) skatakas DN/ID600 LVS EN13476-3 (vai ekvivalents standarts) uz betona slodzi kliedējoša atbalsta gredzena montēta stacionāra vāka zālāja segumā  12,5t ar betona pārklājumu. Akas dziļums 1,0  līdz 1,5m.</t>
  </si>
  <si>
    <t>Saliekamās polipropilēna (PP) skatakas DN/ID600 LVS EN13476-3 (vai ekvivalents standarts) ar uz polimēra slodzi kliedējoša atbalsta gredzena montētu vāku asfalta segumā 40t ar betona pārklājumu. Akas dziļums 1,0  līdz 1,5m.</t>
  </si>
  <si>
    <t>Saliekamās polipropilēna (PP) skatakas DN/ID600 LVS EN13476-3 (vai ekvivalents standarts) ar uz polimēra slodzi kliedējoša atbalsta gredzena montētu vāku asfalta segumā 40t ar betona pārklājumu. Akas dziļums 2,5 līdz 3,0m.</t>
  </si>
  <si>
    <t>Saliekamās polipropilēna (PP) skatakas DN/ID600 LVS EN13476-3 (vai ekvivalents standarts) ar uz betona slodzi kliedējoša atbalsta gredzena montēta stacionāra vāka zālāja segumā  12,5t ar betona pārklājumu. Akas dziļums 1,0 līdz 1,5m</t>
  </si>
  <si>
    <t>Saliekamās polipropilēna (PP) skatakas DN/ID600 LVS EN13476-3 (vai ekvivalents standarts) ar uz betona slodzi kliedējoša atbalsta gredzena montēta stacionāra vāka zālāja segumā  12,5t ar betona pārklājumu. Akas dziļums 1,5 līdz 2,0m</t>
  </si>
  <si>
    <t>Saliekamās polipropilēna (PP) skatakas DN/ID600 LVS EN13476-3 (vai ekvivalents standarts) ar uz polimēra slodzi kliedējoša atbalsta gredzena montētu vāku asfalta segumā 40t ar betona pārklājumu. Akas dziļums 1,5 līdz 2,0m</t>
  </si>
  <si>
    <t>Saliekamās polipropilēna (PP) skatakas DN/ID600 LVS EN13476-3 (vai ekvivalents standarts) ar uz polimēra slodzi kliedējoša atbalsta gredzena montētas 40t slodzes klases vāku  (ar uzstādīšanu zālāja segumā), akas dziļums 2,0 līdz 2,5m</t>
  </si>
  <si>
    <t>Saliekamās polipropilēna (PP) skatakas DN/ID600 LVS EN13476-3 (vai ekvivalents standarts) ar uz polimēra slodzi kliedējoša atbalsta gredzena montētas 40t slodzes klases vāku  (ar uzstādīšanu zālāja segumā), akas dziļums 2,5 līdz 3,0m</t>
  </si>
  <si>
    <t>Saliekamās polipropilēna (PP) skatakas DN/ID600 LVS EN13476-3 (vai ekvivalents standarts) ar uz polimēra slodzi kliedējoša atbalsta gredzena montētu vāku asfalta segumā 40t ar betona pārklājumu. Akas dziļums 3,5 līdz 4,0m ar nostādinātāja daļu 1,0m</t>
  </si>
  <si>
    <t>Saliekamās polipropilēna (PP) skatakas DN/ID600 LVS EN13476-3 (vai ekvivalents standarts) ar uz polimēra slodzi kliedējoša atbalsta gredzena montētu vāku asfalta segumā 40t ar betona pārklājumu. Akas dziļums 1,0 līdz 2,0m.</t>
  </si>
  <si>
    <t>Saliekamās polipropilēna (PP) skatakas DN/ID600  LVS EN13476-3 (vai ekvivalents standarts) ar uz betona slodzi kliedējoša atbalsta gredzena montēta stacionāra vāka zālāja segumā  12,5t ar betona pārklājumu. Akas dziļums 1,5 līdz 2,0m.</t>
  </si>
  <si>
    <t>PP lietus ūdens kanalizācijas cauruļvads OD160, ieguldes klase SN8 atbilstoši EN13476-3 vai ekvivalentam standartam</t>
  </si>
  <si>
    <t>PP lietus ūdens kanalizācijas cauruļvads OD400, ieguldes klase SN8 atbilstoši EN13476-3 vai ekvivalentam standartam</t>
  </si>
  <si>
    <t>Saliekamās polipropilēna (PP) skatakas DN/ID600 LVS EN13476-3 (vai ekvivalents standarts) ar uz polimēra slodzi kliedējoša atbalsta gredzena montētu vāku asfalta segumā 40t ar betona pārklājumu. Akas dziļums 1,0  līdz 1,5m</t>
  </si>
  <si>
    <t>Saliekamās polipropilēna (PP) skatakas DN/ID600 LVS EN13476-3 (vai ekvivalents standarts) ar uz polimēra slodzi kliedējoša atbalsta gredzena montētu vāku asfalta segumā 40t ar betona pārklājumu. Akas dziļums no 1,5 līdz 2,0m</t>
  </si>
  <si>
    <t>Dz/betona grodu aka DN/ID1500 komplektā ar pamatni, pārsegumu, augstuma regulēšanas gredzeniem, hidroizolāciju pilnā apjomā, kāpšļiem, betona tekni, vāku 40t asfaltbetonā ar betona pārklājumu , atbilstoši LVS EN 124 (vai ekvivalents standarts) prasībām.  Dziļums no 1.5 līdz 2.0m</t>
  </si>
  <si>
    <t>PE ūdensvada spiediena caurule  PE100  RC SDR11 atbilstoši LVS EN12201 (vai ekvivalents standarts), ar spiediena klasi   PN16 OD32</t>
  </si>
  <si>
    <t>PE ūdensvada spiediena caurule  PE100  RC SDR17 atbilstoši LVS EN12201 (vai ekvivalents standarts), ar spiediena klasi   PN10 OD50</t>
  </si>
  <si>
    <t>PE ūdensvada spiediena caurule  PE100  RC SDR17 atbilstoši LVS EN12201 (vai ekvivalents standarts), ar spiediena klasi   PN10 OD63</t>
  </si>
  <si>
    <t>PE ūdensvada spiediena caurule  PE100  RC SDR17 atbilstoši LVS EN12201 (vai ekvivalents standarts), ar spiediena klasi   PN10 OD110</t>
  </si>
  <si>
    <t>PE ūdensvada spiediena caurule  PE100  RC SDR17atbilstoši LVS EN12201 (vai ekvivalents standarts), ar spiediena klasi   PN10 OD180</t>
  </si>
  <si>
    <t>PE ūdensvada spiediena caurule  PE100  RC SDR17 atbilstoši LVS EN12201 (vai ekvivalents standarts), ar spiediena klasi   PN10 OD225</t>
  </si>
  <si>
    <t>Dubultuzmava ar bronzas ieliktņiem “Gebo” OD32 / 1``  PN16 vai ekvivalents</t>
  </si>
  <si>
    <t>Dubultuzmava ar bronzas ieliktņiem “Gebo” OD50 / 1 1/2``  PN16 vai ekvivalents</t>
  </si>
  <si>
    <t>Dubultuzmava ar bronzas ieliktņiem “Gebo” OD63 / 2``  PN16 vai ekvivalents</t>
  </si>
  <si>
    <t xml:space="preserve">Ribots dubultsienu pašteces sadzīves kanalizācijas cauruļvads DN/ID1500 PE100 (ieguldes klase SN aprēķināta) atbilstoši EN13476-3 (vai ekvivalents standarts) ar rūpnieciski formētu, elektrometināmu savienojumu ar integrētu stiepli metināšanai </t>
  </si>
  <si>
    <t xml:space="preserve">Ribots dubultsienu pašteces sadzīves kanalizācijas cauruļvads DN/ID1000  PE100 (ieguldes klase SN aprēķināta) atbilstoši EN13476-3 (vai ekvivalents standarts) ar rūpnieciski formētu, elektrometināmu savienojumu ar integrētu stiepli metināšanai </t>
  </si>
  <si>
    <t xml:space="preserve">Ribots dubultsienu pašteces sadzīves kanalizācijas cauruļvads  DN/ID500  PP, ieguldes klase SN8 atbilstoši EN13476-3 (vai ekvivalents standarts) ar rūpnieciski formētu savienojumu </t>
  </si>
  <si>
    <t>PP gludsienu pašteces sadzīves kanalizācijas cauruļvads DN/OD250, ieguldes klase SN8 atbilstoši EN13476-2 (vai ekvivalents standarts)</t>
  </si>
  <si>
    <t>PP gludsienu pašteces sadzīves kanalizācijas cauruļvads DN/OD200, ieguldes klase SN8 atbilstoši EN13476-2 (vai ekvivalents standarts)</t>
  </si>
  <si>
    <t>PP gludsienu pašteces sadzīves kanalizācijas cauruļvads DN/OD200, ieguldes klase SN8  atbilstoši EN13476-2 DN/OD160 (vai ekvivalents standarts)</t>
  </si>
  <si>
    <t xml:space="preserve">PE sedlu tipa skataka DN/ID 1500/800 atbilstoši EN 13598-2 (vai ekvivalents standarts), integrēta ID1500 PE100 kolektorā un aprīkota ar integrētiem, elektrometināmiem savienojumiem DN1500mm. Ar ID800 šahtu  un uz polimēra slodzi kliedējoša atbalsta gredzena montētu vāku asfalta segumā 40t. Akas dziļums 4,0 līdz 4,5m  </t>
  </si>
  <si>
    <t xml:space="preserve">PE sedlu tipa skataka DN/ID 1500/800 atbilstoši EN 13598-2 (vai ekvivalents standarts), integrēta ID1500 PE100 kolektorā un aprīkota ar integrētiem, elektrometināmiem savienojumiem DN1500mm. Ar ID800 šahtu  un uz polimēra slodzi kliedējoša atbalsta gredzena montētu vāku asfalta segumā 40t.  Dziļums 5,0 līdz 5,5m  </t>
  </si>
  <si>
    <t xml:space="preserve">PE sedlu tipa skataka DN/ID 1500/800 atbilstoši EN 13598-2 (vai ekvivalents standarts), integrēta ID1500 PE100 kolektorā un aprīkota ar integrētiem, elektrometināmiem savienojumiem DN1500mm. Ar ID800 šahtu  un uz polimēra slodzi kliedējoša atbalsta gredzena montētu vāku asfalta segumā 40t. Akas dziļums 5,5 līdz 6,0m  </t>
  </si>
  <si>
    <t xml:space="preserve">PE skatakas DN/ID 1600/620  atbilstoši EN 13598-2 (vai ekvivalents standarts) ar uz polimēra slodzi kliedējoša atbalsta gredzena montētu vāku asfalta segumā 40t. Akas dziļums  5,0 līdz 5,5m </t>
  </si>
  <si>
    <t xml:space="preserve">PE skatakas DN/ID 1600/620 atbilstoši EN 13598-2 (vai ekvivalents standarts) ar uz polimēra slodzi kliedējoša atbalsta gredzena montētu vāku asfalta segumā 40t. Akas dziļums  4,5 līdz 5,0m </t>
  </si>
  <si>
    <t xml:space="preserve">PE skatakas DN/ID 1600/620 atbilstoši EN 13598-2 (vai ekvivalents standarts) ar  uz betona slodzi kliedējoša atbalsta gredzena montēta stacionāra vāku zālāja segumā  25 t. Akas dziļums  4,0 līdz 4,5m </t>
  </si>
  <si>
    <t xml:space="preserve">PE skatakas DN/ID 1600/620 atbilstoši EN 13598-2 (vai ekvivalents standarts) ar uz polimēra slodzi kliedējoša atbalsta gredzena montētu vāku asfalta segumā 40t. Akas dziļums  4,0 līdz 4,5m </t>
  </si>
  <si>
    <t xml:space="preserve">PE skatakas DN/ID 1600/620 atbilstoši EN 13598-2 (vai ekvivalents standarts) ar uz polimēra slodzi kliedējoša atbalsta gredzena montētu vāku asfalta segumā 40t. Akas dziļums  3,5 līdz 4,0m </t>
  </si>
  <si>
    <t xml:space="preserve">PE skatakas DN/ID 1200/620 atbilstoši EN 13598-2 (vai ekvivalents standarts) ar uz polimēra slodzi kliedējoša atbalsta gredzena montētu vāku asfalta segumā 40t. Akas dziļums 4,0 līdz 4,5m </t>
  </si>
  <si>
    <t xml:space="preserve">PE skatakas 1200/620 atbilstoši EN 13598-2 (vai ekvivalents standarts) ar uz betona slodzi kliedējoša atbalsta gredzena montēta stacionāra vāku zālāja segumā  25 t. Akas dziļums 3,5 līdz 4,5m </t>
  </si>
  <si>
    <t xml:space="preserve">Saliekamās polipropilēna (PP) skatakas DN/ID600 atbilstoši  LVS EN13476-3 (vai ekvivalents standarts) ar uz polimēra slodzi kliedējoša atbalsta gredzena montētu vāku asfalta segumā 40t. Akas dziļums 1,5 līdz 2,0m </t>
  </si>
  <si>
    <t xml:space="preserve">Saliekamās polipropilēna (PP) skatakas DN/ID600 atbilstoši  LVS EN13476-3 (vai ekvivalents standarts) ar uz polimēra slodzi kliedējoša atbalsta gredzena montētu vāku asfalta segumā 40t. Akas dziļums 2,0 līdz 2,5m </t>
  </si>
  <si>
    <t xml:space="preserve">PP gludsienu pašteces sadzīves kanalizācijas cauruļvads DN/OD160, ieguldes klase SN8  atbilstoši EN13476-2 (vai ekvivalents standarts) montāža vertikālā pozīcijā </t>
  </si>
  <si>
    <t xml:space="preserve">Ribots dubultsienu pašteces sadzīves kanalizācijas cauruļvads PP, ieguldes klase SN8 atbilstoši EN13476-3 (vai ekvivalents standarts) ar rūpnieciski formētu savienojumu DN/ID800 </t>
  </si>
  <si>
    <t>PP gludsienu pašteces sadzīves kanalizācijas cauruļvads DN/OD315, ieguldes klase SN8 atbilstoši EN13476-2 (vai ekvivalents standarts)</t>
  </si>
  <si>
    <t>PP gludsienu pašteces sadzīves kanalizācijas cauruļvads DN/OD160, ieguldes klase SN8 atbilstoši EN13476-3 (vai ekvivalents standarts)</t>
  </si>
  <si>
    <t>"VPS" vai ekvivalents</t>
  </si>
  <si>
    <t>Pazemes gāzes tvertne LVS EN14075 (vai ekvivalents standarts), V=2,7m3</t>
  </si>
  <si>
    <t>"GOK" vai ekvivalents</t>
  </si>
  <si>
    <t>SIA "Inspecta" vai ekvivalents</t>
  </si>
  <si>
    <t>Spiediena regulators 16bar/36mbar, sav, prv, Q=24kg/st</t>
  </si>
  <si>
    <t>Tvertnes ekspertīze</t>
  </si>
  <si>
    <t>"Weba" vai ekvivalents</t>
  </si>
  <si>
    <t>Tērauda kompensators, uzmavas, Dn 20mm</t>
  </si>
  <si>
    <t>Tērauda līkums 90° DN25, PE C30 izol., L=0,5 x 1,0m</t>
  </si>
  <si>
    <t>Tērauda caurule ar PE C30 izol, LVS EN10204 vai ekvivalents</t>
  </si>
  <si>
    <t>SIA "RILAK" vai ekvivalents</t>
  </si>
  <si>
    <t>Caurules krāsošana, PF115</t>
  </si>
  <si>
    <t>"Stipro" vai ekivalents</t>
  </si>
  <si>
    <t>Enkurbulta M16 x 150mm</t>
  </si>
  <si>
    <t xml:space="preserve"> "Kebu" vai ekvivalents</t>
  </si>
  <si>
    <t>Metināto šuvju izolācija, grunts, folija, PE</t>
  </si>
  <si>
    <t>„VIZULO” Little Brother, 70W, Zhaga socket apakšā, Tool-less, RAL9006 vai ekvivalents</t>
  </si>
  <si>
    <t>„VIZULO” Little Brother, 28W, Zhaga socket apakšā, Tool-less, RAL9006 vai ekvivalents</t>
  </si>
  <si>
    <t>„VIZULO” Little Brother, 107W, Zhaga socket apakšā, Tool-less, RAL9006 vai ekvivalents</t>
  </si>
  <si>
    <t>„VIZULO” Little Brother, 120W, Zhaga socket apakšā, Tool-less, RAL9006 vai ekvivalents</t>
  </si>
  <si>
    <t xml:space="preserve">„VIZULO” Little Brother, 28W vai ekvivalents </t>
  </si>
  <si>
    <t xml:space="preserve">„VIZULO” Little Brother, 60W, Zhaga socket apakšā, Tool-less, RAL9006 vai ekvivalents </t>
  </si>
  <si>
    <t>„VIZULO” Little Brother, 54W, Zhaga socket apakšā, Tool-less, RAL9006 vai ekvivalents</t>
  </si>
  <si>
    <t>LM4 S/EW 35W 840 GR-94, 35W vai ekvivalents</t>
  </si>
  <si>
    <t>LED gaismekļa vadības kontrolieris ar komplektējošiem materiāliem</t>
  </si>
  <si>
    <t>jābūt saderīgam ar esošo pilsētas apgaismojuma vadības sistēmu "Citintelly"</t>
  </si>
  <si>
    <t>Lacroix Minipak, 2x C 6A vai ekvivalents</t>
  </si>
  <si>
    <t>Lacroix Minipak, 1x C 6A vai ekvivalents</t>
  </si>
  <si>
    <t>Ķīļenkurs</t>
  </si>
  <si>
    <t>FLEX vai ekvivalents</t>
  </si>
  <si>
    <t>HARD vai ekvivalents</t>
  </si>
  <si>
    <t>Plastikāta aizsargcaurule D=50mm, 450N</t>
  </si>
  <si>
    <t>Plastikāta aizsargcaurule D=50mm</t>
  </si>
  <si>
    <t>FLEX UV vai ekvivalents</t>
  </si>
  <si>
    <t>Plastikāta aizsargcaurule D=75mm, 450N</t>
  </si>
  <si>
    <t>Plastikāta aizsargcaurule D=110mm, 450N</t>
  </si>
  <si>
    <t>Plastikāta aizsargcaurule D=110mm, 750N</t>
  </si>
  <si>
    <t>Plastikāta aizsargcaurule D=110mm, 1250N</t>
  </si>
  <si>
    <t>SUPERHARD vai ekvivalents</t>
  </si>
  <si>
    <t>Uzmava Nitto vai ekvivalents</t>
  </si>
  <si>
    <t>Optiskā kabeļa šķiedru metināšana, montāžas kvalitātes kontrole pēc montāžas pabeigšanas (jaunieguldīts kabelis)</t>
  </si>
  <si>
    <t xml:space="preserve">Videonovērošanas kamera ar numuru atpazīšanu </t>
  </si>
  <si>
    <t>AXIS Q1700-LE License Plate Camera vai ekvivalents</t>
  </si>
  <si>
    <t>Videonovērošanas kamera (tīkla kamera 1)</t>
  </si>
  <si>
    <t>Videonovērošanas kamera (tīkla kamera 2)</t>
  </si>
  <si>
    <t>Videonovērošanas kamera (kamera 3)</t>
  </si>
  <si>
    <t xml:space="preserve">Infrasarkanais prožektors </t>
  </si>
  <si>
    <t>Sprieguma stabilizators</t>
  </si>
  <si>
    <t>AXIS T8061 Ethernet Surge Protector vai ekvivalents</t>
  </si>
  <si>
    <t>AXIS T90 Wall-and-Pole-Mount vai ekvivalents</t>
  </si>
  <si>
    <t>AXIS T91B67 Pole Mount 65-165 mm vai ekvivalents</t>
  </si>
  <si>
    <t>AXIS T91G61 Wall Mount vai ekvivalents</t>
  </si>
  <si>
    <t>AXIS T91B47 Pole Mount 100-410 mm vai ekvivalents</t>
  </si>
  <si>
    <t>AXIS T90D20 PoE IR-LED vai ekvivalents vai ekvivalents</t>
  </si>
  <si>
    <t>AXIS P1465-LE Bullet Camera vai ekvivalents vai ekvivalents</t>
  </si>
  <si>
    <t>AXIS P3719-PLE Network Camera vai ekvivalents vai ekvivalents</t>
  </si>
  <si>
    <t>AXIS P5655-E PTZ Network Camera vai ekvivalents vai ekvivalents</t>
  </si>
  <si>
    <t>Stiprinājums uz stabiem 1</t>
  </si>
  <si>
    <t>Stiprinājums uz stabiem 2</t>
  </si>
  <si>
    <t>Stiprinājums uz stabiem 3</t>
  </si>
  <si>
    <t>Stiprinājums uz stabiem 4</t>
  </si>
  <si>
    <t xml:space="preserve">Ārējais sadales skapis uzstādīšanas uz staba </t>
  </si>
  <si>
    <t>AXIS TQ1808-VE Surveillance Cabinet vai ekvivalents</t>
  </si>
  <si>
    <t>AXIS T98A18-VE Surveillance Cabinet vai ekvivalents</t>
  </si>
  <si>
    <t>SFP modulis</t>
  </si>
  <si>
    <t>MikroTik S-31DLC20D vai ekvivalents</t>
  </si>
  <si>
    <t>AXIS T8606 Media Converter Switch vai ekvivalents</t>
  </si>
  <si>
    <t>Pārveidotājs</t>
  </si>
  <si>
    <t>Uztvērējs</t>
  </si>
  <si>
    <t>Industrial PoE Switch (skapjos VSK-1.1, VSK-1.2, VSK-4.1, VSK-4.3)</t>
  </si>
  <si>
    <t>AXIS T8504-R  vai ekvivalents</t>
  </si>
  <si>
    <t>AXIS T91B57 Pole Mount 100-410 mm vai ekvivalents</t>
  </si>
  <si>
    <t xml:space="preserve">Sadales skapja stiprinājums uz stabiem </t>
  </si>
  <si>
    <t>Komunikaciju  skapis 600x1200x500,  IP 55, ar  betona pamatiem</t>
  </si>
  <si>
    <t>Rittal  (SC)  vai ekvivalents</t>
  </si>
  <si>
    <t>AXIS Electrical Safety kit B 230 V AC vai ekvivalents</t>
  </si>
  <si>
    <t>MX-232-IO-Box vai ekvivalents</t>
  </si>
  <si>
    <t>Electrical Safety kit</t>
  </si>
  <si>
    <t>Rail Clip A</t>
  </si>
  <si>
    <t>AXIS T91A03 DIN vai ekvivalents</t>
  </si>
  <si>
    <t xml:space="preserve">Silditājs </t>
  </si>
  <si>
    <t>FLH 250 SL vai ekvivalents</t>
  </si>
  <si>
    <t xml:space="preserve">MicroTik Cloud Router Switch CRS309-1G-8S+IN - Switch - Managed - 8 x SFP+ + 1 x 10/100/1000 (PoE) - rack-mountable vai ekvivalents </t>
  </si>
  <si>
    <t>Barošanas bloks (Uzstādīt skapjos VSK-1.3, VSK-1.4, VSK-2.1, VSK-2.2,  VSK-2.3, VSK-2.4, VSK-2.5, VSK-3.1, VSK-3.2, VSK-3.3 VSK-4.2)</t>
  </si>
  <si>
    <t>AXIS T8144 60 W Industrial Midspan vai ekvivalents</t>
  </si>
  <si>
    <t>Strāvas adapteris</t>
  </si>
  <si>
    <t>AXIS Mains Adaptor PS-24 +Pole Mount Plate vai ekvivalents</t>
  </si>
  <si>
    <t>Vadāmais centrmezgls (skapī Nr. VSK-1, VSK-2, VSK-3, VSK-4)</t>
  </si>
  <si>
    <t>Savienotājs</t>
  </si>
  <si>
    <t>Durvju magnetiskais kontakts MS-37</t>
  </si>
  <si>
    <t>Ierakstītājs</t>
  </si>
  <si>
    <t>Videonovērošanas programmatūras licence</t>
  </si>
  <si>
    <t>Luxriot vai ekvivalents</t>
  </si>
  <si>
    <t>Luxriot License Plate Recognition vai ekvivalents</t>
  </si>
  <si>
    <t>Numuru atpazīšanas programmatūras licence</t>
  </si>
  <si>
    <t>UPS PowerValue 11RT G2 1kVA B</t>
  </si>
  <si>
    <t>4NWP100200R0001 vai ekvivalents</t>
  </si>
  <si>
    <t>External battery module</t>
  </si>
  <si>
    <t>4NWP100203R0001 vai ekvivalents</t>
  </si>
  <si>
    <t>Rack mounting kit 11RT G2 1-3 kVA</t>
  </si>
  <si>
    <t>4NWP100211R0001 vai ekvivalents</t>
  </si>
  <si>
    <t>Barošanas bloks Power Supply (skapjos VSK-1.3, VSK-1.4, VSK-2.1, VSK-2.2, VSK-2.3, VSK-2.4, VSK-2.5, VSK-3.1, VSK-3.2, VSK-3.3 VSK-4.2)</t>
  </si>
  <si>
    <t>DIN CP-D 24/4.2 100 W vai ekvivalents</t>
  </si>
  <si>
    <t>Barošanas bloks Power supply (skapjos VSK-1.1, VSK-1.2,VSK-4.1 VSK-4.3)</t>
  </si>
  <si>
    <t>DIN PS56 240 W vai ekvivalents</t>
  </si>
  <si>
    <t xml:space="preserve">Kabeļa blīvslēgs </t>
  </si>
  <si>
    <t>Cable Gland M20x1.5, RJ45, 5 pieces vai ekvivalents</t>
  </si>
  <si>
    <t>Cable gland A M20, 5pcs vai ekvivalents</t>
  </si>
  <si>
    <t xml:space="preserve">          būvuzraudzība*</t>
  </si>
  <si>
    <t xml:space="preserve">          būvprojekta autoruzraudzība*</t>
  </si>
  <si>
    <t>* izmaksas precizējamas pirms attiecīgo līgumu noslēgšanas</t>
  </si>
  <si>
    <t>6. Saskaņojot ar pasūtītāju un projekta autoru iespējams izmantot dažādu ražotāju analogas kvalitātes būvmateriālus un būvizstrādājumus;</t>
  </si>
  <si>
    <t>7. Visa veida labiekārtojuma elementus (solus, žogus, barjeras, urnas, apstādījumus u.c.), kā arī prettrokšņu sienu krāsu toņus un citus vizuālos risinājumus būvdarbu laikā vēlreiz saskaņot ar būvprojekta autoru, pasūtītāju un Daugavpils valstspilsētas Pilsētplānošanas un būvniecības departamenta Pilsētvides nodaļas speciālistiem;</t>
  </si>
  <si>
    <t>8. Būvdarbi veicami ievērojot Autoceļu būvdarbu specifikācijās ABS 2023/1, atsevisķu būvprojekta daļu specifikācijās vai skaidrojošā aprakstā dotos norādījumus, pielietojamos materiālus, iekārtas un darbu izpildes veidus.</t>
  </si>
  <si>
    <t>8. Būvdarbi veicami ievērojot Autoceļu būvdarbu specifikācijās ABS 2023/1, atsevisķu būvprojekta daļu specifikācijās vai skaidrojošā aprakstā dotos norādījumus, pielietojamos materiālus, iekārtas un darbu izpildes veidus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</si>
</sst>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1" formatCode="_-* #,##0_-;\-* #,##0_-;_-* &quot;-&quot;_-;_-@_-"/>
    <numFmt numFmtId="43" formatCode="_-* #,##0.00_-;\-* #,##0.00_-;_-* &quot;-&quot;??_-;_-@_-"/>
    <numFmt numFmtId="164" formatCode="_-* #,##0.00\ &quot;€&quot;_-;\-* #,##0.00\ &quot;€&quot;_-;_-* &quot;-&quot;??\ &quot;€&quot;_-;_-@_-"/>
    <numFmt numFmtId="165" formatCode="_-&quot;Ls&quot;\ * #,##0.00_-;\-&quot;Ls&quot;\ * #,##0.00_-;_-&quot;Ls&quot;\ * &quot;-&quot;??_-;_-@_-"/>
    <numFmt numFmtId="166" formatCode="_-* #,##0.00\ _€_-;\-* #,##0.00\ _€_-;_-* &quot;-&quot;??\ _€_-;_-@_-"/>
    <numFmt numFmtId="167" formatCode="_-* #,##0._L_s_-;\-* #,##0._L_s_-;_-* &quot;- &quot;_L_s_-;_-@_-"/>
    <numFmt numFmtId="168" formatCode="_-* #,##0.00&quot; Ls&quot;_-;\-* #,##0.00&quot; Ls&quot;_-;_-* \-??&quot; Ls&quot;_-;_-@_-"/>
    <numFmt numFmtId="169" formatCode="&quot;On&quot;;&quot;On&quot;;&quot;Off&quot;"/>
    <numFmt numFmtId="170" formatCode="_-* #,##0.00\ _L_s_-;\-* #,##0.00\ _L_s_-;_-* &quot;-&quot;??\ _L_s_-;_-@_-"/>
    <numFmt numFmtId="171" formatCode="_-* #,##0\$_-;\-* #,##0\$_-;_-* &quot;-$&quot;_-;_-@_-"/>
    <numFmt numFmtId="172" formatCode="_-* #,##0.00\$_-;\-* #,##0.00\$_-;_-* \-??\$_-;_-@_-"/>
    <numFmt numFmtId="173" formatCode="m\o\n\th\ d\,\ yyyy"/>
    <numFmt numFmtId="174" formatCode="#.00"/>
    <numFmt numFmtId="175" formatCode="#."/>
    <numFmt numFmtId="176" formatCode="_-* #,##0.00_-;\-* #,##0.00_-;_-* \-??_-;_-@_-"/>
    <numFmt numFmtId="177" formatCode="_-* #,##0.00&quot;$&quot;_-;\-* #,##0.00&quot;$&quot;_-;_-* &quot;-&quot;??&quot;$&quot;_-;_-@_-"/>
    <numFmt numFmtId="178" formatCode="[$-426]General"/>
    <numFmt numFmtId="179" formatCode="#"/>
    <numFmt numFmtId="180" formatCode="&quot; &quot;#,##0.00&quot;    &quot;;&quot;-&quot;#,##0.00&quot;    &quot;;&quot; -&quot;00&quot;    &quot;;&quot; &quot;@&quot; &quot;"/>
    <numFmt numFmtId="181" formatCode="&quot; &quot;#,##0.00&quot; &quot;;&quot;-&quot;#,##0.00&quot; &quot;;&quot; -&quot;00&quot; &quot;;&quot; &quot;@&quot; &quot;"/>
    <numFmt numFmtId="182" formatCode="&quot; &quot;#,##0.00&quot;   &quot;;&quot;-&quot;#,##0.00&quot;   &quot;;&quot; -&quot;00&quot;   &quot;;&quot; &quot;@&quot; &quot;"/>
    <numFmt numFmtId="183" formatCode="&quot; &quot;#,##0.00&quot; Ls &quot;;&quot;-&quot;#,##0.00&quot; Ls &quot;;&quot; -&quot;00&quot; Ls &quot;;&quot; &quot;@&quot; &quot;"/>
    <numFmt numFmtId="184" formatCode="&quot; &quot;[$Ls]&quot; &quot;#,##0.00&quot; &quot;;&quot;-&quot;[$Ls]&quot; &quot;#,##0.00&quot; &quot;;&quot; &quot;[$Ls]&quot; -&quot;00&quot; &quot;;&quot; &quot;@&quot; &quot;"/>
    <numFmt numFmtId="185" formatCode="m&quot;ont&quot;h&quot; &quot;d&quot;, &quot;yyyy"/>
    <numFmt numFmtId="186" formatCode="&quot; &quot;#,##0&quot;   &quot;;&quot;-&quot;#,##0&quot;   &quot;;&quot; -    &quot;;&quot; &quot;@&quot; &quot;"/>
    <numFmt numFmtId="187" formatCode="&quot;See Note  &quot;#"/>
    <numFmt numFmtId="188" formatCode="[$Ls-426]\ #,##0.00;[Red][$Ls-426]&quot; -&quot;#,##0.00"/>
    <numFmt numFmtId="189" formatCode="_-* #,##0.00&quot;р.&quot;_-;\-* #,##0.00&quot;р.&quot;_-;_-* &quot;-&quot;??&quot;р.&quot;_-;_-@_-"/>
    <numFmt numFmtId="190" formatCode="_-* #,##0.00_р_._-;\-* #,##0.00_р_._-;_-* &quot;-&quot;??_р_._-;_-@_-"/>
    <numFmt numFmtId="191" formatCode="_(* #,##0.00_);_(* \(#,##0.00\);_(* \-??_);_(@_)"/>
    <numFmt numFmtId="192" formatCode="_-&quot;Ls &quot;* #,##0.00_-;&quot;-Ls &quot;* #,##0.00_-;_-&quot;Ls &quot;* \-??_-;_-@_-"/>
    <numFmt numFmtId="193" formatCode="&quot; &quot;#,##0.00&quot; &quot;;&quot;-&quot;#,##0.00&quot; &quot;;&quot; -&quot;#&quot; &quot;;&quot; &quot;@&quot; &quot;"/>
    <numFmt numFmtId="194" formatCode="&quot; &quot;#,##0.00&quot;    &quot;;&quot;-&quot;#,##0.00&quot;    &quot;;&quot; -&quot;#&quot;    &quot;;&quot; &quot;@&quot; &quot;"/>
    <numFmt numFmtId="195" formatCode="#,##0.00\ ;\-#,##0.00\ ;&quot; -&quot;#\ ;@\ "/>
    <numFmt numFmtId="196" formatCode="&quot; Ls &quot;#,##0.00&quot; &quot;;&quot;-Ls &quot;#,##0.00&quot; &quot;;&quot; Ls -&quot;#&quot; &quot;;&quot; &quot;@&quot; &quot;"/>
    <numFmt numFmtId="197" formatCode="&quot; &quot;#,##0.00&quot;р. &quot;;&quot;-&quot;#,##0.00&quot;р. &quot;;&quot; -&quot;#&quot;р. &quot;;&quot; &quot;@&quot; &quot;"/>
    <numFmt numFmtId="198" formatCode="#,##0.00[$Ls-426];[Red]&quot;-&quot;#,##0.00[$Ls-426]"/>
    <numFmt numFmtId="199" formatCode="#,##0.00&quot; &quot;[$€-407];[Red]&quot;-&quot;#,##0.00&quot; &quot;[$€-407]"/>
    <numFmt numFmtId="200" formatCode="&quot;See Note &quot;\ #"/>
    <numFmt numFmtId="201" formatCode="0.0"/>
  </numFmts>
  <fonts count="246">
    <font>
      <sz val="11"/>
      <color theme="1"/>
      <name val="Calibri"/>
      <family val="2"/>
      <charset val="186"/>
      <scheme val="minor"/>
    </font>
    <font>
      <sz val="12"/>
      <color theme="1"/>
      <name val="Times New Roman"/>
      <family val="1"/>
    </font>
    <font>
      <sz val="10"/>
      <name val="Arial"/>
      <family val="2"/>
      <charset val="186"/>
    </font>
    <font>
      <sz val="10"/>
      <name val="Arial"/>
      <family val="2"/>
    </font>
    <font>
      <sz val="10"/>
      <color indexed="8"/>
      <name val="Arial"/>
      <family val="2"/>
      <charset val="186"/>
    </font>
    <font>
      <sz val="10"/>
      <color indexed="64"/>
      <name val="Arial"/>
      <family val="2"/>
      <charset val="186"/>
    </font>
    <font>
      <sz val="9"/>
      <color rgb="FF414142"/>
      <name val="Arial Narrow"/>
      <family val="2"/>
    </font>
    <font>
      <b/>
      <sz val="9"/>
      <name val="Arial Narrow"/>
      <family val="2"/>
    </font>
    <font>
      <sz val="9"/>
      <name val="Arial Narrow"/>
      <family val="2"/>
    </font>
    <font>
      <sz val="9"/>
      <name val="Arial Narrow"/>
      <family val="2"/>
      <charset val="186"/>
    </font>
    <font>
      <b/>
      <sz val="9"/>
      <name val="Arial Narrow"/>
      <family val="2"/>
      <charset val="186"/>
    </font>
    <font>
      <sz val="10"/>
      <name val="Helv"/>
    </font>
    <font>
      <sz val="11"/>
      <color theme="1"/>
      <name val="Arial Narrow"/>
      <family val="2"/>
      <charset val="186"/>
    </font>
    <font>
      <b/>
      <sz val="11"/>
      <color theme="1"/>
      <name val="Arial Narrow"/>
      <family val="2"/>
      <charset val="186"/>
    </font>
    <font>
      <i/>
      <sz val="11"/>
      <color theme="1"/>
      <name val="Arial Narrow"/>
      <family val="2"/>
      <charset val="186"/>
    </font>
    <font>
      <b/>
      <sz val="13"/>
      <color rgb="FF414142"/>
      <name val="Arial Narrow"/>
      <family val="2"/>
      <charset val="186"/>
    </font>
    <font>
      <b/>
      <u/>
      <sz val="11"/>
      <color theme="1"/>
      <name val="Arial Narrow"/>
      <family val="2"/>
      <charset val="186"/>
    </font>
    <font>
      <sz val="11"/>
      <color rgb="FF414142"/>
      <name val="Arial Narrow"/>
      <family val="2"/>
      <charset val="186"/>
    </font>
    <font>
      <i/>
      <sz val="11"/>
      <color rgb="FF414142"/>
      <name val="Arial Narrow"/>
      <family val="2"/>
      <charset val="186"/>
    </font>
    <font>
      <sz val="9"/>
      <color theme="1"/>
      <name val="Arial Narrow"/>
      <family val="2"/>
      <charset val="186"/>
    </font>
    <font>
      <b/>
      <sz val="8"/>
      <color theme="0"/>
      <name val="Arial Narrow"/>
      <family val="2"/>
    </font>
    <font>
      <sz val="11"/>
      <color theme="1"/>
      <name val="Calibri"/>
      <family val="2"/>
      <charset val="186"/>
      <scheme val="minor"/>
    </font>
    <font>
      <sz val="18"/>
      <color theme="3"/>
      <name val="Calibri Light"/>
      <family val="2"/>
      <charset val="186"/>
      <scheme val="maj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1"/>
      <color rgb="FF9C6500"/>
      <name val="Calibri"/>
      <family val="2"/>
      <charset val="186"/>
      <scheme val="minor"/>
    </font>
    <font>
      <sz val="10"/>
      <name val="Helv"/>
      <family val="2"/>
    </font>
    <font>
      <sz val="10"/>
      <name val="Teutonica"/>
      <charset val="186"/>
    </font>
    <font>
      <sz val="11"/>
      <color indexed="8"/>
      <name val="Calibri"/>
      <family val="2"/>
      <charset val="186"/>
    </font>
    <font>
      <sz val="10"/>
      <name val="Arial"/>
      <family val="2"/>
      <charset val="204"/>
    </font>
    <font>
      <sz val="10"/>
      <name val="Times New Roman"/>
      <family val="1"/>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1"/>
      <color indexed="8"/>
      <name val="Calibri"/>
      <family val="2"/>
      <charset val="186"/>
    </font>
    <font>
      <sz val="11"/>
      <color indexed="1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color indexed="8"/>
      <name val="Arial"/>
      <family val="2"/>
      <charset val="204"/>
    </font>
    <font>
      <sz val="10"/>
      <name val="Baltica"/>
    </font>
    <font>
      <b/>
      <sz val="18"/>
      <name val="ITCCenturyBookT"/>
    </font>
    <font>
      <b/>
      <sz val="14"/>
      <name val="ITCCenturyBookT"/>
    </font>
    <font>
      <sz val="14"/>
      <name val="ITCCenturyBookT"/>
    </font>
    <font>
      <sz val="10"/>
      <name val="Arial Cyr"/>
      <family val="2"/>
      <charset val="204"/>
    </font>
    <font>
      <sz val="1"/>
      <color indexed="8"/>
      <name val="Courier"/>
      <family val="1"/>
      <charset val="186"/>
    </font>
    <font>
      <b/>
      <sz val="1"/>
      <color indexed="8"/>
      <name val="Courier"/>
      <family val="1"/>
      <charset val="186"/>
    </font>
    <font>
      <sz val="11"/>
      <color indexed="8"/>
      <name val="Calibri"/>
      <family val="2"/>
    </font>
    <font>
      <sz val="10"/>
      <name val="Helv"/>
      <charset val="186"/>
    </font>
    <font>
      <sz val="12"/>
      <color indexed="8"/>
      <name val="Arial"/>
      <family val="2"/>
      <charset val="186"/>
    </font>
    <font>
      <sz val="12"/>
      <color indexed="9"/>
      <name val="Arial"/>
      <family val="2"/>
      <charset val="186"/>
    </font>
    <font>
      <sz val="12"/>
      <color indexed="20"/>
      <name val="Arial"/>
      <family val="2"/>
      <charset val="186"/>
    </font>
    <font>
      <b/>
      <sz val="12"/>
      <color indexed="52"/>
      <name val="Arial"/>
      <family val="2"/>
      <charset val="186"/>
    </font>
    <font>
      <b/>
      <sz val="12"/>
      <color indexed="9"/>
      <name val="Arial"/>
      <family val="2"/>
      <charset val="186"/>
    </font>
    <font>
      <i/>
      <sz val="12"/>
      <color indexed="23"/>
      <name val="Arial"/>
      <family val="2"/>
      <charset val="186"/>
    </font>
    <font>
      <sz val="12"/>
      <color indexed="17"/>
      <name val="Arial"/>
      <family val="2"/>
      <charset val="186"/>
    </font>
    <font>
      <b/>
      <sz val="15"/>
      <color indexed="56"/>
      <name val="Arial"/>
      <family val="2"/>
      <charset val="186"/>
    </font>
    <font>
      <b/>
      <sz val="13"/>
      <color indexed="56"/>
      <name val="Arial"/>
      <family val="2"/>
      <charset val="186"/>
    </font>
    <font>
      <b/>
      <sz val="11"/>
      <color indexed="56"/>
      <name val="Arial"/>
      <family val="2"/>
      <charset val="186"/>
    </font>
    <font>
      <sz val="12"/>
      <color indexed="62"/>
      <name val="Arial"/>
      <family val="2"/>
      <charset val="186"/>
    </font>
    <font>
      <sz val="12"/>
      <color indexed="52"/>
      <name val="Arial"/>
      <family val="2"/>
      <charset val="186"/>
    </font>
    <font>
      <sz val="12"/>
      <color indexed="60"/>
      <name val="Arial"/>
      <family val="2"/>
      <charset val="186"/>
    </font>
    <font>
      <sz val="10"/>
      <name val="Arial"/>
      <family val="2"/>
      <charset val="1"/>
    </font>
    <font>
      <sz val="11"/>
      <color indexed="8"/>
      <name val="Calibri"/>
      <family val="2"/>
      <charset val="204"/>
    </font>
    <font>
      <sz val="11"/>
      <color indexed="8"/>
      <name val="Calibri"/>
      <family val="2"/>
      <charset val="1"/>
    </font>
    <font>
      <sz val="12"/>
      <name val="Courier"/>
      <family val="1"/>
      <charset val="186"/>
    </font>
    <font>
      <sz val="10"/>
      <name val="MS Sans Serif"/>
      <family val="2"/>
      <charset val="186"/>
    </font>
    <font>
      <sz val="10"/>
      <name val="Times New Roman"/>
      <family val="1"/>
      <charset val="204"/>
    </font>
    <font>
      <sz val="10"/>
      <color rgb="FF000000"/>
      <name val="Helv"/>
      <charset val="186"/>
    </font>
    <font>
      <b/>
      <sz val="1"/>
      <color rgb="FF000000"/>
      <name val="Courier"/>
      <family val="1"/>
      <charset val="186"/>
    </font>
    <font>
      <sz val="11"/>
      <color rgb="FFFFFFFF"/>
      <name val="Calibri"/>
      <family val="2"/>
      <charset val="186"/>
    </font>
    <font>
      <sz val="12"/>
      <color rgb="FF000000"/>
      <name val="Arial"/>
      <family val="2"/>
      <charset val="186"/>
    </font>
    <font>
      <sz val="11"/>
      <color rgb="FF000000"/>
      <name val="Calibri"/>
      <family val="2"/>
      <charset val="186"/>
    </font>
    <font>
      <sz val="12"/>
      <color rgb="FFFFFFFF"/>
      <name val="Arial"/>
      <family val="2"/>
      <charset val="186"/>
    </font>
    <font>
      <b/>
      <sz val="11"/>
      <color rgb="FFFF9900"/>
      <name val="Calibri"/>
      <family val="2"/>
      <charset val="186"/>
    </font>
    <font>
      <sz val="12"/>
      <color rgb="FF800080"/>
      <name val="Arial"/>
      <family val="2"/>
      <charset val="186"/>
    </font>
    <font>
      <sz val="11"/>
      <color rgb="FF800080"/>
      <name val="Calibri"/>
      <family val="2"/>
      <charset val="186"/>
    </font>
    <font>
      <sz val="11"/>
      <color rgb="FFFF0000"/>
      <name val="Calibri"/>
      <family val="2"/>
      <charset val="186"/>
    </font>
    <font>
      <b/>
      <sz val="12"/>
      <color rgb="FFFF9900"/>
      <name val="Arial"/>
      <family val="2"/>
      <charset val="186"/>
    </font>
    <font>
      <b/>
      <sz val="12"/>
      <color rgb="FFFFFFFF"/>
      <name val="Arial"/>
      <family val="2"/>
      <charset val="186"/>
    </font>
    <font>
      <b/>
      <sz val="11"/>
      <color rgb="FFFFFFFF"/>
      <name val="Calibri"/>
      <family val="2"/>
      <charset val="186"/>
    </font>
    <font>
      <sz val="10"/>
      <color rgb="FF000000"/>
      <name val="Arial"/>
      <family val="2"/>
      <charset val="186"/>
    </font>
    <font>
      <sz val="1"/>
      <color rgb="FF000000"/>
      <name val="Courier"/>
      <family val="1"/>
      <charset val="186"/>
    </font>
    <font>
      <sz val="10"/>
      <color rgb="FF000000"/>
      <name val="Baltica"/>
      <charset val="186"/>
    </font>
    <font>
      <sz val="10"/>
      <color rgb="FF000000"/>
      <name val="Teutonica"/>
      <charset val="186"/>
    </font>
    <font>
      <i/>
      <sz val="12"/>
      <color rgb="FF808080"/>
      <name val="Arial"/>
      <family val="2"/>
      <charset val="186"/>
    </font>
    <font>
      <i/>
      <sz val="11"/>
      <color rgb="FF808080"/>
      <name val="Calibri"/>
      <family val="2"/>
      <charset val="186"/>
    </font>
    <font>
      <sz val="12"/>
      <color rgb="FF008000"/>
      <name val="Arial"/>
      <family val="2"/>
      <charset val="186"/>
    </font>
    <font>
      <sz val="11"/>
      <color rgb="FF008000"/>
      <name val="Calibri"/>
      <family val="2"/>
      <charset val="186"/>
    </font>
    <font>
      <b/>
      <sz val="13"/>
      <color rgb="FF003366"/>
      <name val="Calibri"/>
      <family val="2"/>
      <charset val="186"/>
    </font>
    <font>
      <b/>
      <sz val="15"/>
      <color rgb="FF003366"/>
      <name val="Arial"/>
      <family val="2"/>
      <charset val="186"/>
    </font>
    <font>
      <b/>
      <sz val="15"/>
      <color rgb="FF003366"/>
      <name val="Calibri"/>
      <family val="2"/>
      <charset val="186"/>
    </font>
    <font>
      <b/>
      <sz val="13"/>
      <color rgb="FF003366"/>
      <name val="Arial"/>
      <family val="2"/>
      <charset val="186"/>
    </font>
    <font>
      <b/>
      <sz val="11"/>
      <color rgb="FF003366"/>
      <name val="Arial"/>
      <family val="2"/>
      <charset val="186"/>
    </font>
    <font>
      <b/>
      <sz val="11"/>
      <color rgb="FF003366"/>
      <name val="Calibri"/>
      <family val="2"/>
      <charset val="186"/>
    </font>
    <font>
      <b/>
      <sz val="18"/>
      <color rgb="FF000000"/>
      <name val="ITCCenturyBookT"/>
      <charset val="186"/>
    </font>
    <font>
      <b/>
      <sz val="14"/>
      <color rgb="FF000000"/>
      <name val="ITCCenturyBookT"/>
      <charset val="186"/>
    </font>
    <font>
      <sz val="14"/>
      <color rgb="FF000000"/>
      <name val="ITCCenturyBookT"/>
      <charset val="186"/>
    </font>
    <font>
      <u/>
      <sz val="10"/>
      <color theme="10"/>
      <name val="Arial"/>
      <family val="2"/>
      <charset val="186"/>
    </font>
    <font>
      <u/>
      <sz val="10"/>
      <color rgb="FF0563C1"/>
      <name val="Arial"/>
      <family val="2"/>
      <charset val="186"/>
    </font>
    <font>
      <sz val="11"/>
      <color rgb="FF333399"/>
      <name val="Calibri"/>
      <family val="2"/>
      <charset val="186"/>
    </font>
    <font>
      <sz val="12"/>
      <color rgb="FF333399"/>
      <name val="Arial"/>
      <family val="2"/>
      <charset val="186"/>
    </font>
    <font>
      <b/>
      <sz val="11"/>
      <color rgb="FF333333"/>
      <name val="Calibri"/>
      <family val="2"/>
      <charset val="186"/>
    </font>
    <font>
      <b/>
      <sz val="11"/>
      <color rgb="FF000000"/>
      <name val="Calibri"/>
      <family val="2"/>
      <charset val="186"/>
    </font>
    <font>
      <sz val="12"/>
      <color rgb="FFFF9900"/>
      <name val="Arial"/>
      <family val="2"/>
      <charset val="186"/>
    </font>
    <font>
      <sz val="11"/>
      <color rgb="FFFF9900"/>
      <name val="Calibri"/>
      <family val="2"/>
      <charset val="186"/>
    </font>
    <font>
      <sz val="11"/>
      <color rgb="FF993300"/>
      <name val="Calibri"/>
      <family val="2"/>
      <charset val="186"/>
    </font>
    <font>
      <sz val="12"/>
      <color rgb="FF993300"/>
      <name val="Arial"/>
      <family val="2"/>
      <charset val="186"/>
    </font>
    <font>
      <sz val="11"/>
      <color theme="1"/>
      <name val="Calibri"/>
      <family val="2"/>
      <scheme val="minor"/>
    </font>
    <font>
      <sz val="11"/>
      <color theme="1"/>
      <name val="Calibri"/>
      <family val="2"/>
      <charset val="204"/>
      <scheme val="minor"/>
    </font>
    <font>
      <sz val="10"/>
      <color theme="1"/>
      <name val="Arial"/>
      <family val="2"/>
      <charset val="186"/>
    </font>
    <font>
      <sz val="10"/>
      <color rgb="FF000000"/>
      <name val="Times New Roman"/>
      <family val="1"/>
      <charset val="186"/>
    </font>
    <font>
      <b/>
      <sz val="18"/>
      <color indexed="56"/>
      <name val="Cambria"/>
      <family val="2"/>
      <charset val="186"/>
    </font>
    <font>
      <sz val="9"/>
      <name val="TextBook"/>
    </font>
    <font>
      <sz val="8"/>
      <name val="Helv"/>
      <family val="2"/>
    </font>
    <font>
      <b/>
      <sz val="12"/>
      <color indexed="8"/>
      <name val="Arial"/>
      <family val="2"/>
      <charset val="186"/>
    </font>
    <font>
      <sz val="9.75"/>
      <name val="Arial"/>
      <family val="2"/>
    </font>
    <font>
      <b/>
      <sz val="12"/>
      <color indexed="63"/>
      <name val="Arial"/>
      <family val="2"/>
      <charset val="186"/>
    </font>
    <font>
      <sz val="12"/>
      <color indexed="10"/>
      <name val="Arial"/>
      <family val="2"/>
      <charset val="186"/>
    </font>
    <font>
      <sz val="11"/>
      <color indexed="9"/>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sz val="11"/>
      <color indexed="62"/>
      <name val="Calibri"/>
      <family val="2"/>
    </font>
    <font>
      <sz val="11"/>
      <color indexed="52"/>
      <name val="Calibri"/>
      <family val="2"/>
    </font>
    <font>
      <b/>
      <sz val="11"/>
      <color indexed="63"/>
      <name val="Calibri"/>
      <family val="2"/>
    </font>
    <font>
      <b/>
      <sz val="11"/>
      <color indexed="8"/>
      <name val="Calibri"/>
      <family val="2"/>
    </font>
    <font>
      <sz val="11"/>
      <color indexed="10"/>
      <name val="Calibri"/>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sz val="11"/>
      <color indexed="60"/>
      <name val="Calibri"/>
      <family val="2"/>
    </font>
    <font>
      <sz val="11"/>
      <color indexed="20"/>
      <name val="Calibri"/>
      <family val="2"/>
    </font>
    <font>
      <u/>
      <sz val="11"/>
      <color theme="10"/>
      <name val="Calibri"/>
      <family val="2"/>
      <charset val="186"/>
      <scheme val="minor"/>
    </font>
    <font>
      <sz val="11"/>
      <color indexed="8"/>
      <name val="Arial Narrow"/>
      <family val="2"/>
      <charset val="186"/>
    </font>
    <font>
      <b/>
      <sz val="11"/>
      <color indexed="8"/>
      <name val="Arial Narrow"/>
      <family val="2"/>
      <charset val="186"/>
    </font>
    <font>
      <sz val="11"/>
      <name val="Arial Narrow"/>
      <family val="2"/>
      <charset val="186"/>
    </font>
    <font>
      <b/>
      <sz val="9"/>
      <color theme="1"/>
      <name val="Arial Narrow"/>
      <family val="2"/>
      <charset val="186"/>
    </font>
    <font>
      <vertAlign val="superscript"/>
      <sz val="9"/>
      <name val="Arial Narrow"/>
      <family val="2"/>
    </font>
    <font>
      <sz val="9"/>
      <color indexed="8"/>
      <name val="Arial Narrow"/>
      <family val="2"/>
      <charset val="186"/>
    </font>
    <font>
      <b/>
      <sz val="11"/>
      <color indexed="10"/>
      <name val="Calibri"/>
      <family val="2"/>
      <charset val="186"/>
    </font>
    <font>
      <b/>
      <sz val="15"/>
      <color indexed="62"/>
      <name val="Calibri"/>
      <family val="2"/>
      <charset val="186"/>
    </font>
    <font>
      <b/>
      <sz val="13"/>
      <color indexed="62"/>
      <name val="Calibri"/>
      <family val="2"/>
      <charset val="186"/>
    </font>
    <font>
      <b/>
      <sz val="11"/>
      <color indexed="62"/>
      <name val="Calibri"/>
      <family val="2"/>
      <charset val="186"/>
    </font>
    <font>
      <b/>
      <i/>
      <sz val="16"/>
      <color indexed="8"/>
      <name val="Arial"/>
      <family val="2"/>
      <charset val="186"/>
    </font>
    <font>
      <sz val="10"/>
      <color indexed="8"/>
      <name val="Arial1"/>
      <charset val="186"/>
    </font>
    <font>
      <sz val="11"/>
      <color indexed="8"/>
      <name val="Arial"/>
      <family val="2"/>
      <charset val="186"/>
    </font>
    <font>
      <sz val="10"/>
      <name val="MS Sans Serif"/>
      <family val="2"/>
    </font>
    <font>
      <b/>
      <i/>
      <u/>
      <sz val="11"/>
      <color indexed="8"/>
      <name val="Arial"/>
      <family val="2"/>
      <charset val="186"/>
    </font>
    <font>
      <sz val="10"/>
      <name val="Tahoma"/>
      <family val="2"/>
      <charset val="186"/>
    </font>
    <font>
      <sz val="12"/>
      <name val="Courier New"/>
      <family val="3"/>
      <charset val="186"/>
    </font>
    <font>
      <u/>
      <sz val="10"/>
      <color indexed="12"/>
      <name val="Arial"/>
      <family val="2"/>
    </font>
    <font>
      <sz val="10"/>
      <name val="MS Sans Serif"/>
      <family val="2"/>
      <charset val="204"/>
    </font>
    <font>
      <sz val="11"/>
      <color indexed="8"/>
      <name val="Arial"/>
      <family val="2"/>
      <charset val="204"/>
    </font>
    <font>
      <sz val="10"/>
      <name val="Arial Narrow"/>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u/>
      <sz val="10"/>
      <color indexed="12"/>
      <name val="Arial"/>
      <family val="2"/>
      <charset val="204"/>
    </font>
    <font>
      <sz val="11"/>
      <color indexed="62"/>
      <name val="Calibri"/>
      <family val="2"/>
      <charset val="204"/>
    </font>
    <font>
      <sz val="11"/>
      <color indexed="52"/>
      <name val="Calibri"/>
      <family val="2"/>
      <charset val="204"/>
    </font>
    <font>
      <sz val="11"/>
      <color indexed="60"/>
      <name val="Calibri"/>
      <family val="2"/>
      <charset val="204"/>
    </font>
    <font>
      <b/>
      <sz val="11"/>
      <color indexed="63"/>
      <name val="Calibri"/>
      <family val="2"/>
      <charset val="204"/>
    </font>
    <font>
      <b/>
      <sz val="11"/>
      <color indexed="8"/>
      <name val="Calibri"/>
      <family val="2"/>
      <charset val="204"/>
    </font>
    <font>
      <sz val="11"/>
      <color indexed="10"/>
      <name val="Calibri"/>
      <family val="2"/>
      <charset val="204"/>
    </font>
    <font>
      <b/>
      <i/>
      <sz val="16"/>
      <color indexed="8"/>
      <name val="Arial"/>
      <family val="2"/>
      <charset val="204"/>
    </font>
    <font>
      <sz val="10"/>
      <color indexed="8"/>
      <name val="Arial1"/>
      <charset val="204"/>
    </font>
    <font>
      <b/>
      <sz val="18"/>
      <color indexed="56"/>
      <name val="Cambria"/>
      <family val="1"/>
      <charset val="204"/>
    </font>
    <font>
      <b/>
      <i/>
      <u/>
      <sz val="11"/>
      <color indexed="8"/>
      <name val="Arial"/>
      <family val="2"/>
      <charset val="204"/>
    </font>
    <font>
      <sz val="10"/>
      <color indexed="8"/>
      <name val="Helv"/>
      <charset val="204"/>
    </font>
    <font>
      <sz val="1"/>
      <color indexed="8"/>
      <name val="Courier"/>
      <family val="3"/>
    </font>
    <font>
      <b/>
      <sz val="1"/>
      <color indexed="8"/>
      <name val="Courier"/>
      <family val="3"/>
    </font>
    <font>
      <sz val="8"/>
      <name val="Helv"/>
    </font>
    <font>
      <sz val="10"/>
      <name val="LPalatino"/>
      <charset val="186"/>
    </font>
    <font>
      <vertAlign val="superscript"/>
      <sz val="9"/>
      <name val="Arial Narrow"/>
      <family val="2"/>
      <charset val="186"/>
    </font>
    <font>
      <vertAlign val="superscript"/>
      <sz val="9"/>
      <color rgb="FF414142"/>
      <name val="Arial Narrow"/>
      <family val="2"/>
      <charset val="186"/>
    </font>
    <font>
      <u/>
      <sz val="11"/>
      <color theme="1"/>
      <name val="Arial Narrow"/>
      <family val="2"/>
      <charset val="186"/>
    </font>
    <font>
      <u/>
      <sz val="11"/>
      <color rgb="FF414142"/>
      <name val="Arial Narrow"/>
      <family val="2"/>
      <charset val="186"/>
    </font>
    <font>
      <b/>
      <sz val="11"/>
      <color theme="0"/>
      <name val="Arial Narrow"/>
      <family val="2"/>
      <charset val="186"/>
    </font>
    <font>
      <sz val="12"/>
      <name val="Arial Narrow"/>
      <family val="2"/>
    </font>
    <font>
      <sz val="11"/>
      <name val="Arial Narrow"/>
      <family val="2"/>
    </font>
    <font>
      <i/>
      <sz val="8"/>
      <color theme="1"/>
      <name val="Arial Narrow"/>
      <family val="2"/>
      <charset val="186"/>
    </font>
    <font>
      <sz val="8"/>
      <name val="Arial Narrow"/>
      <family val="2"/>
    </font>
    <font>
      <sz val="10"/>
      <name val="Arial Narrow"/>
      <family val="2"/>
    </font>
    <font>
      <b/>
      <i/>
      <sz val="11"/>
      <color theme="0"/>
      <name val="Arial Narrow"/>
      <family val="2"/>
      <charset val="186"/>
    </font>
    <font>
      <i/>
      <sz val="9"/>
      <name val="Arial Narrow"/>
      <family val="2"/>
      <charset val="186"/>
    </font>
    <font>
      <sz val="9"/>
      <color theme="1"/>
      <name val="Times New Roman"/>
      <family val="1"/>
      <charset val="186"/>
    </font>
    <font>
      <i/>
      <sz val="9"/>
      <color rgb="FF414142"/>
      <name val="Arial Narrow"/>
      <family val="2"/>
      <charset val="186"/>
    </font>
    <font>
      <b/>
      <i/>
      <sz val="8"/>
      <color theme="0"/>
      <name val="Arial Narrow"/>
      <family val="2"/>
    </font>
    <font>
      <vertAlign val="superscript"/>
      <sz val="11"/>
      <name val="Arial Narrow"/>
      <family val="2"/>
      <charset val="186"/>
    </font>
    <font>
      <sz val="9"/>
      <color rgb="FF414142"/>
      <name val="Arial Narrow"/>
      <family val="2"/>
      <charset val="186"/>
    </font>
    <font>
      <b/>
      <sz val="9"/>
      <color theme="0"/>
      <name val="Arial Narrow"/>
      <family val="2"/>
      <charset val="186"/>
    </font>
    <font>
      <b/>
      <i/>
      <sz val="9"/>
      <color theme="0"/>
      <name val="Arial Narrow"/>
      <family val="2"/>
      <charset val="186"/>
    </font>
    <font>
      <sz val="8"/>
      <name val="Calibri"/>
      <family val="2"/>
      <charset val="186"/>
      <scheme val="minor"/>
    </font>
    <font>
      <sz val="10"/>
      <name val="TimesLR"/>
    </font>
    <font>
      <vertAlign val="superscript"/>
      <sz val="9"/>
      <name val="Calibri"/>
      <family val="2"/>
      <charset val="186"/>
    </font>
    <font>
      <sz val="10"/>
      <color rgb="FF000000"/>
      <name val="Calibri"/>
      <family val="2"/>
      <charset val="186"/>
      <scheme val="minor"/>
    </font>
    <font>
      <sz val="10"/>
      <color rgb="FF000000"/>
      <name val="Calibri"/>
      <family val="2"/>
      <scheme val="minor"/>
    </font>
    <font>
      <sz val="8"/>
      <name val="Arial"/>
      <family val="2"/>
    </font>
    <font>
      <b/>
      <sz val="8"/>
      <name val="Arial"/>
      <family val="2"/>
      <charset val="186"/>
    </font>
    <font>
      <sz val="8"/>
      <name val="Arial"/>
      <family val="2"/>
      <charset val="186"/>
    </font>
    <font>
      <b/>
      <sz val="8"/>
      <name val="Arial"/>
      <family val="2"/>
      <charset val="204"/>
    </font>
    <font>
      <sz val="8"/>
      <name val="Arial"/>
      <family val="2"/>
      <charset val="204"/>
    </font>
    <font>
      <sz val="12"/>
      <color theme="1"/>
      <name val="Arial Narrow"/>
      <family val="2"/>
      <charset val="186"/>
    </font>
    <font>
      <b/>
      <sz val="8"/>
      <name val="Arial Narrow"/>
      <family val="2"/>
      <charset val="186"/>
    </font>
    <font>
      <sz val="8"/>
      <name val="Arial Narrow"/>
      <family val="2"/>
      <charset val="186"/>
    </font>
    <font>
      <sz val="9.6"/>
      <name val="Arial"/>
      <family val="2"/>
      <charset val="186"/>
    </font>
    <font>
      <sz val="8"/>
      <color indexed="10"/>
      <name val="Arial"/>
      <family val="2"/>
      <charset val="204"/>
    </font>
    <font>
      <b/>
      <sz val="9"/>
      <name val="Arial"/>
      <family val="2"/>
      <charset val="186"/>
    </font>
    <font>
      <sz val="8"/>
      <color theme="3" tint="0.39997558519241921"/>
      <name val="Arial"/>
      <family val="2"/>
      <charset val="204"/>
    </font>
    <font>
      <sz val="8"/>
      <color indexed="8"/>
      <name val="Arial"/>
      <family val="2"/>
    </font>
    <font>
      <sz val="8"/>
      <color indexed="10"/>
      <name val="Arial"/>
      <family val="2"/>
    </font>
    <font>
      <b/>
      <sz val="8"/>
      <name val="Arial"/>
      <family val="2"/>
    </font>
    <font>
      <b/>
      <sz val="9"/>
      <name val="Arial"/>
      <family val="2"/>
    </font>
    <font>
      <sz val="9"/>
      <name val="Arial"/>
      <family val="2"/>
    </font>
  </fonts>
  <fills count="141">
    <fill>
      <patternFill patternType="none"/>
    </fill>
    <fill>
      <patternFill patternType="gray125"/>
    </fill>
    <fill>
      <patternFill patternType="solid">
        <fgColor theme="1" tint="0.34998626667073579"/>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2"/>
      </patternFill>
    </fill>
    <fill>
      <patternFill patternType="solid">
        <fgColor indexed="49"/>
      </patternFill>
    </fill>
    <fill>
      <patternFill patternType="solid">
        <fgColor indexed="10"/>
      </patternFill>
    </fill>
    <fill>
      <patternFill patternType="solid">
        <fgColor indexed="31"/>
      </patternFill>
    </fill>
    <fill>
      <patternFill patternType="solid">
        <fgColor indexed="31"/>
        <bgColor indexed="22"/>
      </patternFill>
    </fill>
    <fill>
      <patternFill patternType="solid">
        <fgColor indexed="47"/>
      </patternFill>
    </fill>
    <fill>
      <patternFill patternType="solid">
        <fgColor indexed="45"/>
      </patternFill>
    </fill>
    <fill>
      <patternFill patternType="solid">
        <fgColor indexed="45"/>
        <bgColor indexed="29"/>
      </patternFill>
    </fill>
    <fill>
      <patternFill patternType="solid">
        <fgColor indexed="9"/>
      </patternFill>
    </fill>
    <fill>
      <patternFill patternType="solid">
        <fgColor indexed="42"/>
      </patternFill>
    </fill>
    <fill>
      <patternFill patternType="solid">
        <fgColor indexed="42"/>
        <bgColor indexed="27"/>
      </patternFill>
    </fill>
    <fill>
      <patternFill patternType="solid">
        <fgColor indexed="26"/>
      </patternFill>
    </fill>
    <fill>
      <patternFill patternType="solid">
        <fgColor indexed="46"/>
      </patternFill>
    </fill>
    <fill>
      <patternFill patternType="solid">
        <fgColor indexed="46"/>
        <bgColor indexed="24"/>
      </patternFill>
    </fill>
    <fill>
      <patternFill patternType="solid">
        <fgColor indexed="27"/>
      </patternFill>
    </fill>
    <fill>
      <patternFill patternType="solid">
        <fgColor indexed="27"/>
        <bgColor indexed="41"/>
      </patternFill>
    </fill>
    <fill>
      <patternFill patternType="solid">
        <fgColor indexed="47"/>
        <bgColor indexed="22"/>
      </patternFill>
    </fill>
    <fill>
      <patternFill patternType="solid">
        <fgColor indexed="57"/>
      </patternFill>
    </fill>
    <fill>
      <patternFill patternType="solid">
        <fgColor indexed="36"/>
      </patternFill>
    </fill>
    <fill>
      <patternFill patternType="solid">
        <fgColor indexed="54"/>
      </patternFill>
    </fill>
    <fill>
      <patternFill patternType="solid">
        <fgColor indexed="44"/>
      </patternFill>
    </fill>
    <fill>
      <patternFill patternType="solid">
        <fgColor indexed="44"/>
        <bgColor indexed="31"/>
      </patternFill>
    </fill>
    <fill>
      <patternFill patternType="solid">
        <fgColor indexed="29"/>
      </patternFill>
    </fill>
    <fill>
      <patternFill patternType="solid">
        <fgColor indexed="29"/>
        <bgColor indexed="45"/>
      </patternFill>
    </fill>
    <fill>
      <patternFill patternType="solid">
        <fgColor indexed="22"/>
      </patternFill>
    </fill>
    <fill>
      <patternFill patternType="solid">
        <fgColor indexed="11"/>
      </patternFill>
    </fill>
    <fill>
      <patternFill patternType="solid">
        <fgColor indexed="11"/>
        <bgColor indexed="49"/>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53"/>
      </patternFill>
    </fill>
    <fill>
      <patternFill patternType="solid">
        <fgColor indexed="30"/>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5"/>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22"/>
        <bgColor indexed="44"/>
      </patternFill>
    </fill>
    <fill>
      <patternFill patternType="lightGray"/>
    </fill>
    <fill>
      <patternFill patternType="solid">
        <fgColor indexed="31"/>
        <bgColor indexed="42"/>
      </patternFill>
    </fill>
    <fill>
      <patternFill patternType="solid">
        <fgColor indexed="43"/>
        <bgColor indexed="26"/>
      </patternFill>
    </fill>
    <fill>
      <patternFill patternType="solid">
        <fgColor rgb="FF333399"/>
        <bgColor rgb="FF333399"/>
      </patternFill>
    </fill>
    <fill>
      <patternFill patternType="solid">
        <fgColor rgb="FFFF0000"/>
        <bgColor rgb="FFFF0000"/>
      </patternFill>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339966"/>
        <bgColor rgb="FF339966"/>
      </patternFill>
    </fill>
    <fill>
      <patternFill patternType="solid">
        <fgColor rgb="FF800080"/>
        <bgColor rgb="FF800080"/>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33CCCC"/>
        <bgColor rgb="FF33CCCC"/>
      </patternFill>
    </fill>
    <fill>
      <patternFill patternType="solid">
        <fgColor rgb="FFFF6600"/>
        <bgColor rgb="FFFF6600"/>
      </patternFill>
    </fill>
    <fill>
      <patternFill patternType="solid">
        <fgColor rgb="FF0066CC"/>
        <bgColor rgb="FF0066CC"/>
      </patternFill>
    </fill>
    <fill>
      <patternFill patternType="solid">
        <fgColor rgb="FFFF9900"/>
        <bgColor rgb="FFFF9900"/>
      </patternFill>
    </fill>
    <fill>
      <patternFill patternType="solid">
        <fgColor rgb="FFC0C0C0"/>
        <bgColor rgb="FFC0C0C0"/>
      </patternFill>
    </fill>
    <fill>
      <patternFill patternType="solid">
        <fgColor rgb="FF969696"/>
        <bgColor rgb="FF969696"/>
      </patternFill>
    </fill>
    <fill>
      <patternFill patternType="solid">
        <fgColor rgb="FFFFFF99"/>
        <bgColor rgb="FFFFFF99"/>
      </patternFill>
    </fill>
    <fill>
      <patternFill patternType="solid">
        <fgColor indexed="26"/>
        <bgColor indexed="9"/>
      </patternFill>
    </fill>
    <fill>
      <patternFill patternType="solid">
        <fgColor theme="0" tint="-0.14999847407452621"/>
        <bgColor indexed="64"/>
      </patternFill>
    </fill>
    <fill>
      <patternFill patternType="solid">
        <fgColor theme="0" tint="-0.34998626667073579"/>
        <bgColor indexed="64"/>
      </patternFill>
    </fill>
    <fill>
      <patternFill patternType="solid">
        <fgColor indexed="56"/>
      </patternFill>
    </fill>
    <fill>
      <patternFill patternType="solid">
        <fgColor rgb="FFFFEB9C"/>
        <bgColor indexed="64"/>
      </patternFill>
    </fill>
    <fill>
      <patternFill patternType="solid">
        <fgColor indexed="62"/>
        <bgColor indexed="62"/>
      </patternFill>
    </fill>
    <fill>
      <patternFill patternType="solid">
        <fgColor indexed="10"/>
        <bgColor indexed="10"/>
      </patternFill>
    </fill>
    <fill>
      <patternFill patternType="solid">
        <fgColor indexed="31"/>
        <bgColor indexed="31"/>
      </patternFill>
    </fill>
    <fill>
      <patternFill patternType="solid">
        <fgColor indexed="45"/>
        <bgColor indexed="45"/>
      </patternFill>
    </fill>
    <fill>
      <patternFill patternType="solid">
        <fgColor indexed="42"/>
        <bgColor indexed="42"/>
      </patternFill>
    </fill>
    <fill>
      <patternFill patternType="solid">
        <fgColor indexed="46"/>
        <bgColor indexed="46"/>
      </patternFill>
    </fill>
    <fill>
      <patternFill patternType="solid">
        <fgColor indexed="27"/>
        <bgColor indexed="27"/>
      </patternFill>
    </fill>
    <fill>
      <patternFill patternType="solid">
        <fgColor indexed="47"/>
        <bgColor indexed="47"/>
      </patternFill>
    </fill>
    <fill>
      <patternFill patternType="solid">
        <fgColor indexed="57"/>
        <bgColor indexed="57"/>
      </patternFill>
    </fill>
    <fill>
      <patternFill patternType="solid">
        <fgColor indexed="20"/>
        <bgColor indexed="20"/>
      </patternFill>
    </fill>
    <fill>
      <patternFill patternType="solid">
        <fgColor indexed="44"/>
        <bgColor indexed="44"/>
      </patternFill>
    </fill>
    <fill>
      <patternFill patternType="solid">
        <fgColor indexed="29"/>
        <bgColor indexed="29"/>
      </patternFill>
    </fill>
    <fill>
      <patternFill patternType="solid">
        <fgColor indexed="11"/>
        <bgColor indexed="11"/>
      </patternFill>
    </fill>
    <fill>
      <patternFill patternType="solid">
        <fgColor indexed="51"/>
        <bgColor indexed="51"/>
      </patternFill>
    </fill>
    <fill>
      <patternFill patternType="solid">
        <fgColor indexed="49"/>
        <bgColor indexed="49"/>
      </patternFill>
    </fill>
    <fill>
      <patternFill patternType="solid">
        <fgColor indexed="53"/>
        <bgColor indexed="53"/>
      </patternFill>
    </fill>
    <fill>
      <patternFill patternType="solid">
        <fgColor indexed="30"/>
        <bgColor indexed="30"/>
      </patternFill>
    </fill>
    <fill>
      <patternFill patternType="solid">
        <fgColor indexed="52"/>
        <bgColor indexed="52"/>
      </patternFill>
    </fill>
    <fill>
      <patternFill patternType="solid">
        <fgColor indexed="22"/>
        <bgColor indexed="22"/>
      </patternFill>
    </fill>
    <fill>
      <patternFill patternType="solid">
        <fgColor indexed="43"/>
        <bgColor indexed="43"/>
      </patternFill>
    </fill>
    <fill>
      <patternFill patternType="solid">
        <fgColor indexed="65"/>
        <bgColor indexed="64"/>
      </patternFill>
    </fill>
    <fill>
      <patternFill patternType="solid">
        <fgColor indexed="55"/>
        <bgColor indexed="55"/>
      </patternFill>
    </fill>
    <fill>
      <patternFill patternType="solid">
        <fgColor indexed="26"/>
        <bgColor indexed="26"/>
      </patternFill>
    </fill>
    <fill>
      <patternFill patternType="solid">
        <fgColor indexed="9"/>
        <bgColor indexed="26"/>
      </patternFill>
    </fill>
    <fill>
      <patternFill patternType="solid">
        <fgColor theme="0" tint="-0.249977111117893"/>
        <bgColor indexed="64"/>
      </patternFill>
    </fill>
    <fill>
      <patternFill patternType="solid">
        <fgColor theme="0"/>
        <bgColor indexed="64"/>
      </patternFill>
    </fill>
    <fill>
      <patternFill patternType="solid">
        <fgColor indexed="45"/>
        <bgColor indexed="46"/>
      </patternFill>
    </fill>
    <fill>
      <patternFill patternType="solid">
        <fgColor indexed="46"/>
        <bgColor indexed="45"/>
      </patternFill>
    </fill>
    <fill>
      <patternFill patternType="solid">
        <fgColor theme="0"/>
        <bgColor theme="0"/>
      </patternFill>
    </fill>
    <fill>
      <patternFill patternType="solid">
        <fgColor rgb="FFFFFFFF"/>
        <bgColor rgb="FFFFFFFF"/>
      </patternFill>
    </fill>
    <fill>
      <patternFill patternType="solid">
        <fgColor indexed="9"/>
        <bgColor indexed="64"/>
      </patternFill>
    </fill>
    <fill>
      <patternFill patternType="solid">
        <fgColor indexed="22"/>
        <bgColor indexed="64"/>
      </patternFill>
    </fill>
  </fills>
  <borders count="6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double">
        <color indexed="64"/>
      </left>
      <right style="double">
        <color indexed="64"/>
      </right>
      <top style="double">
        <color indexed="64"/>
      </top>
      <bottom style="double">
        <color indexed="64"/>
      </bottom>
      <diagonal/>
    </border>
    <border>
      <left style="double">
        <color indexed="8"/>
      </left>
      <right style="double">
        <color indexed="8"/>
      </right>
      <top style="double">
        <color indexed="8"/>
      </top>
      <bottom style="double">
        <color indexed="8"/>
      </bottom>
      <diagonal/>
    </border>
    <border>
      <left/>
      <right/>
      <top/>
      <bottom style="thick">
        <color indexed="22"/>
      </bottom>
      <diagonal/>
    </border>
    <border>
      <left/>
      <right/>
      <top/>
      <bottom style="thick">
        <color indexed="6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double">
        <color indexed="64"/>
      </bottom>
      <diagonal/>
    </border>
    <border>
      <left/>
      <right/>
      <top/>
      <bottom style="double">
        <color indexed="52"/>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style="double">
        <color rgb="FF000000"/>
      </left>
      <right style="double">
        <color rgb="FF000000"/>
      </right>
      <top style="double">
        <color rgb="FF000000"/>
      </top>
      <bottom style="double">
        <color rgb="FF000000"/>
      </bottom>
      <diagonal/>
    </border>
    <border>
      <left/>
      <right/>
      <top/>
      <bottom style="thick">
        <color rgb="FFC0C0C0"/>
      </bottom>
      <diagonal/>
    </border>
    <border>
      <left/>
      <right/>
      <top/>
      <bottom style="thick">
        <color rgb="FF333399"/>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double">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right/>
      <top style="thin">
        <color indexed="56"/>
      </top>
      <bottom style="double">
        <color indexed="56"/>
      </bottom>
      <diagonal/>
    </border>
    <border>
      <left/>
      <right/>
      <top style="thin">
        <color indexed="64"/>
      </top>
      <bottom style="thin">
        <color indexed="64"/>
      </bottom>
      <diagonal/>
    </border>
    <border>
      <left/>
      <right/>
      <top/>
      <bottom style="thin">
        <color indexed="62"/>
      </bottom>
      <diagonal/>
    </border>
    <border>
      <left/>
      <right/>
      <top/>
      <bottom style="thin">
        <color indexed="22"/>
      </bottom>
      <diagonal/>
    </border>
    <border>
      <left/>
      <right/>
      <top/>
      <bottom style="thin">
        <color indexed="30"/>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top/>
      <bottom/>
      <diagonal/>
    </border>
  </borders>
  <cellStyleXfs count="11756">
    <xf numFmtId="0" fontId="0" fillId="0" borderId="0"/>
    <xf numFmtId="0" fontId="2" fillId="0" borderId="0"/>
    <xf numFmtId="0" fontId="4" fillId="0" borderId="0"/>
    <xf numFmtId="0" fontId="3" fillId="0" borderId="0"/>
    <xf numFmtId="0" fontId="5" fillId="0" borderId="0"/>
    <xf numFmtId="0" fontId="3" fillId="0" borderId="0"/>
    <xf numFmtId="0" fontId="11" fillId="0" borderId="0"/>
    <xf numFmtId="0" fontId="2" fillId="0" borderId="0"/>
    <xf numFmtId="0" fontId="87" fillId="0" borderId="0" applyNumberFormat="0" applyBorder="0" applyProtection="0"/>
    <xf numFmtId="0" fontId="38" fillId="0" borderId="0"/>
    <xf numFmtId="175" fontId="65" fillId="0" borderId="0">
      <protection locked="0"/>
    </xf>
    <xf numFmtId="179" fontId="88" fillId="0" borderId="0" applyBorder="0">
      <protection locked="0"/>
    </xf>
    <xf numFmtId="0" fontId="11" fillId="0" borderId="0"/>
    <xf numFmtId="0" fontId="87" fillId="0" borderId="0" applyNumberFormat="0" applyBorder="0" applyProtection="0"/>
    <xf numFmtId="0" fontId="11" fillId="0" borderId="0"/>
    <xf numFmtId="0" fontId="87" fillId="0" borderId="0" applyNumberFormat="0" applyBorder="0" applyProtection="0"/>
    <xf numFmtId="0" fontId="11" fillId="0" borderId="0"/>
    <xf numFmtId="0" fontId="87" fillId="0" borderId="0" applyNumberFormat="0" applyBorder="0" applyProtection="0"/>
    <xf numFmtId="0" fontId="67" fillId="0" borderId="0"/>
    <xf numFmtId="0" fontId="87" fillId="0" borderId="0" applyNumberFormat="0" applyBorder="0" applyProtection="0"/>
    <xf numFmtId="0" fontId="67" fillId="0" borderId="0"/>
    <xf numFmtId="0" fontId="87" fillId="0" borderId="0" applyNumberFormat="0" applyBorder="0" applyProtection="0"/>
    <xf numFmtId="0" fontId="11" fillId="0" borderId="0"/>
    <xf numFmtId="0" fontId="87" fillId="0" borderId="0" applyNumberFormat="0" applyBorder="0" applyProtection="0"/>
    <xf numFmtId="0" fontId="43" fillId="35" borderId="0" applyNumberFormat="0" applyBorder="0" applyAlignment="0" applyProtection="0"/>
    <xf numFmtId="0" fontId="43" fillId="36" borderId="0" applyNumberFormat="0" applyBorder="0" applyAlignment="0" applyProtection="0"/>
    <xf numFmtId="0" fontId="89" fillId="83" borderId="0" applyNumberFormat="0" applyBorder="0" applyAlignment="0" applyProtection="0"/>
    <xf numFmtId="0" fontId="43" fillId="37" borderId="0" applyNumberFormat="0" applyBorder="0" applyAlignment="0" applyProtection="0"/>
    <xf numFmtId="0" fontId="89" fillId="84"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40" fillId="39"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40" fillId="38" borderId="0" applyNumberFormat="0" applyBorder="0" applyAlignment="0" applyProtection="0"/>
    <xf numFmtId="0" fontId="91"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40" fillId="38" borderId="0" applyNumberFormat="0" applyBorder="0" applyAlignment="0" applyProtection="0"/>
    <xf numFmtId="0" fontId="91" fillId="85" borderId="0" applyNumberFormat="0" applyBorder="0" applyAlignment="0" applyProtection="0"/>
    <xf numFmtId="0" fontId="68" fillId="38" borderId="0" applyNumberFormat="0" applyBorder="0" applyAlignment="0" applyProtection="0"/>
    <xf numFmtId="0" fontId="40"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38" borderId="0" applyNumberFormat="0" applyBorder="0" applyAlignment="0" applyProtection="0"/>
    <xf numFmtId="0" fontId="90" fillId="85"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40" fillId="42"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40" fillId="41" borderId="0" applyNumberFormat="0" applyBorder="0" applyAlignment="0" applyProtection="0"/>
    <xf numFmtId="0" fontId="91"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40" fillId="41" borderId="0" applyNumberFormat="0" applyBorder="0" applyAlignment="0" applyProtection="0"/>
    <xf numFmtId="0" fontId="91" fillId="86" borderId="0" applyNumberFormat="0" applyBorder="0" applyAlignment="0" applyProtection="0"/>
    <xf numFmtId="0" fontId="68" fillId="41" borderId="0" applyNumberFormat="0" applyBorder="0" applyAlignment="0" applyProtection="0"/>
    <xf numFmtId="0" fontId="40"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1" borderId="0" applyNumberFormat="0" applyBorder="0" applyAlignment="0" applyProtection="0"/>
    <xf numFmtId="0" fontId="90" fillId="86"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40" fillId="45"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40" fillId="44" borderId="0" applyNumberFormat="0" applyBorder="0" applyAlignment="0" applyProtection="0"/>
    <xf numFmtId="0" fontId="91"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40" fillId="44" borderId="0" applyNumberFormat="0" applyBorder="0" applyAlignment="0" applyProtection="0"/>
    <xf numFmtId="0" fontId="91" fillId="87" borderId="0" applyNumberFormat="0" applyBorder="0" applyAlignment="0" applyProtection="0"/>
    <xf numFmtId="0" fontId="68" fillId="44" borderId="0" applyNumberFormat="0" applyBorder="0" applyAlignment="0" applyProtection="0"/>
    <xf numFmtId="0" fontId="40"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4" borderId="0" applyNumberFormat="0" applyBorder="0" applyAlignment="0" applyProtection="0"/>
    <xf numFmtId="0" fontId="90" fillId="87"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40" fillId="4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40" fillId="47" borderId="0" applyNumberFormat="0" applyBorder="0" applyAlignment="0" applyProtection="0"/>
    <xf numFmtId="0" fontId="91"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40" fillId="47" borderId="0" applyNumberFormat="0" applyBorder="0" applyAlignment="0" applyProtection="0"/>
    <xf numFmtId="0" fontId="91" fillId="88" borderId="0" applyNumberFormat="0" applyBorder="0" applyAlignment="0" applyProtection="0"/>
    <xf numFmtId="0" fontId="68" fillId="47" borderId="0" applyNumberFormat="0" applyBorder="0" applyAlignment="0" applyProtection="0"/>
    <xf numFmtId="0" fontId="40"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40" fillId="50"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40" fillId="49" borderId="0" applyNumberFormat="0" applyBorder="0" applyAlignment="0" applyProtection="0"/>
    <xf numFmtId="0" fontId="91"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40" fillId="49" borderId="0" applyNumberFormat="0" applyBorder="0" applyAlignment="0" applyProtection="0"/>
    <xf numFmtId="0" fontId="91" fillId="89" borderId="0" applyNumberFormat="0" applyBorder="0" applyAlignment="0" applyProtection="0"/>
    <xf numFmtId="0" fontId="68" fillId="49" borderId="0" applyNumberFormat="0" applyBorder="0" applyAlignment="0" applyProtection="0"/>
    <xf numFmtId="0" fontId="40"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9" borderId="0" applyNumberFormat="0" applyBorder="0" applyAlignment="0" applyProtection="0"/>
    <xf numFmtId="0" fontId="90" fillId="89"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40" fillId="51"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40" fillId="40" borderId="0" applyNumberFormat="0" applyBorder="0" applyAlignment="0" applyProtection="0"/>
    <xf numFmtId="0" fontId="91"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40" fillId="40" borderId="0" applyNumberFormat="0" applyBorder="0" applyAlignment="0" applyProtection="0"/>
    <xf numFmtId="0" fontId="91" fillId="90" borderId="0" applyNumberFormat="0" applyBorder="0" applyAlignment="0" applyProtection="0"/>
    <xf numFmtId="0" fontId="68" fillId="40" borderId="0" applyNumberFormat="0" applyBorder="0" applyAlignment="0" applyProtection="0"/>
    <xf numFmtId="0" fontId="40"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68" fillId="40" borderId="0" applyNumberFormat="0" applyBorder="0" applyAlignment="0" applyProtection="0"/>
    <xf numFmtId="0" fontId="90" fillId="90" borderId="0" applyNumberFormat="0" applyBorder="0" applyAlignment="0" applyProtection="0"/>
    <xf numFmtId="0" fontId="40" fillId="38" borderId="0" applyNumberFormat="0" applyBorder="0" applyAlignment="0" applyProtection="0"/>
    <xf numFmtId="0" fontId="91" fillId="85" borderId="0" applyNumberFormat="0" applyBorder="0" applyAlignment="0" applyProtection="0"/>
    <xf numFmtId="0" fontId="91" fillId="85" borderId="0" applyNumberFormat="0" applyBorder="0" applyAlignment="0" applyProtection="0"/>
    <xf numFmtId="0" fontId="40" fillId="39" borderId="0" applyNumberFormat="0" applyBorder="0" applyAlignment="0" applyProtection="0"/>
    <xf numFmtId="0" fontId="40" fillId="41" borderId="0" applyNumberFormat="0" applyBorder="0" applyAlignment="0" applyProtection="0"/>
    <xf numFmtId="0" fontId="91" fillId="86" borderId="0" applyNumberFormat="0" applyBorder="0" applyAlignment="0" applyProtection="0"/>
    <xf numFmtId="0" fontId="91" fillId="86" borderId="0" applyNumberFormat="0" applyBorder="0" applyAlignment="0" applyProtection="0"/>
    <xf numFmtId="0" fontId="40" fillId="42" borderId="0" applyNumberFormat="0" applyBorder="0" applyAlignment="0" applyProtection="0"/>
    <xf numFmtId="0" fontId="40" fillId="44" borderId="0" applyNumberFormat="0" applyBorder="0" applyAlignment="0" applyProtection="0"/>
    <xf numFmtId="0" fontId="91" fillId="87" borderId="0" applyNumberFormat="0" applyBorder="0" applyAlignment="0" applyProtection="0"/>
    <xf numFmtId="0" fontId="91" fillId="87" borderId="0" applyNumberFormat="0" applyBorder="0" applyAlignment="0" applyProtection="0"/>
    <xf numFmtId="0" fontId="40" fillId="45" borderId="0" applyNumberFormat="0" applyBorder="0" applyAlignment="0" applyProtection="0"/>
    <xf numFmtId="0" fontId="40" fillId="47" borderId="0" applyNumberFormat="0" applyBorder="0" applyAlignment="0" applyProtection="0"/>
    <xf numFmtId="0" fontId="91" fillId="88" borderId="0" applyNumberFormat="0" applyBorder="0" applyAlignment="0" applyProtection="0"/>
    <xf numFmtId="0" fontId="91" fillId="88" borderId="0" applyNumberFormat="0" applyBorder="0" applyAlignment="0" applyProtection="0"/>
    <xf numFmtId="0" fontId="40" fillId="48" borderId="0" applyNumberFormat="0" applyBorder="0" applyAlignment="0" applyProtection="0"/>
    <xf numFmtId="0" fontId="40" fillId="49" borderId="0" applyNumberFormat="0" applyBorder="0" applyAlignment="0" applyProtection="0"/>
    <xf numFmtId="0" fontId="91" fillId="89" borderId="0" applyNumberFormat="0" applyBorder="0" applyAlignment="0" applyProtection="0"/>
    <xf numFmtId="0" fontId="91" fillId="89" borderId="0" applyNumberFormat="0" applyBorder="0" applyAlignment="0" applyProtection="0"/>
    <xf numFmtId="0" fontId="40" fillId="50" borderId="0" applyNumberFormat="0" applyBorder="0" applyAlignment="0" applyProtection="0"/>
    <xf numFmtId="0" fontId="40" fillId="40" borderId="0" applyNumberFormat="0" applyBorder="0" applyAlignment="0" applyProtection="0"/>
    <xf numFmtId="0" fontId="91" fillId="90" borderId="0" applyNumberFormat="0" applyBorder="0" applyAlignment="0" applyProtection="0"/>
    <xf numFmtId="0" fontId="91" fillId="90" borderId="0" applyNumberFormat="0" applyBorder="0" applyAlignment="0" applyProtection="0"/>
    <xf numFmtId="0" fontId="40" fillId="51"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91" fillId="85" borderId="0" applyNumberFormat="0" applyBorder="0" applyAlignment="0" applyProtection="0"/>
    <xf numFmtId="0" fontId="40" fillId="41" borderId="0" applyNumberFormat="0" applyBorder="0" applyAlignment="0" applyProtection="0"/>
    <xf numFmtId="0" fontId="40" fillId="40" borderId="0" applyNumberFormat="0" applyBorder="0" applyAlignment="0" applyProtection="0"/>
    <xf numFmtId="0" fontId="91" fillId="86"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91" fillId="87" borderId="0" applyNumberFormat="0" applyBorder="0" applyAlignment="0" applyProtection="0"/>
    <xf numFmtId="0" fontId="40" fillId="47" borderId="0" applyNumberFormat="0" applyBorder="0" applyAlignment="0" applyProtection="0"/>
    <xf numFmtId="0" fontId="40" fillId="46" borderId="0" applyNumberFormat="0" applyBorder="0" applyAlignment="0" applyProtection="0"/>
    <xf numFmtId="0" fontId="91" fillId="88" borderId="0" applyNumberFormat="0" applyBorder="0" applyAlignment="0" applyProtection="0"/>
    <xf numFmtId="0" fontId="40" fillId="49" borderId="0" applyNumberFormat="0" applyBorder="0" applyAlignment="0" applyProtection="0"/>
    <xf numFmtId="0" fontId="40" fillId="38" borderId="0" applyNumberFormat="0" applyBorder="0" applyAlignment="0" applyProtection="0"/>
    <xf numFmtId="0" fontId="91" fillId="89" borderId="0" applyNumberFormat="0" applyBorder="0" applyAlignment="0" applyProtection="0"/>
    <xf numFmtId="0" fontId="40" fillId="40" borderId="0" applyNumberFormat="0" applyBorder="0" applyAlignment="0" applyProtection="0"/>
    <xf numFmtId="0" fontId="40" fillId="44" borderId="0" applyNumberFormat="0" applyBorder="0" applyAlignment="0" applyProtection="0"/>
    <xf numFmtId="0" fontId="91" fillId="90" borderId="0" applyNumberFormat="0" applyBorder="0" applyAlignment="0" applyProtection="0"/>
    <xf numFmtId="0" fontId="40" fillId="38"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91" fillId="85" borderId="0" applyNumberFormat="0" applyBorder="0" applyAlignment="0" applyProtection="0"/>
    <xf numFmtId="0" fontId="40" fillId="41"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91" fillId="86" borderId="0" applyNumberFormat="0" applyBorder="0" applyAlignment="0" applyProtection="0"/>
    <xf numFmtId="0" fontId="40" fillId="44" borderId="0" applyNumberFormat="0" applyBorder="0" applyAlignment="0" applyProtection="0"/>
    <xf numFmtId="0" fontId="40" fillId="46" borderId="0" applyNumberFormat="0" applyBorder="0" applyAlignment="0" applyProtection="0"/>
    <xf numFmtId="0" fontId="40" fillId="46" borderId="0" applyNumberFormat="0" applyBorder="0" applyAlignment="0" applyProtection="0"/>
    <xf numFmtId="0" fontId="91" fillId="87" borderId="0" applyNumberFormat="0" applyBorder="0" applyAlignment="0" applyProtection="0"/>
    <xf numFmtId="0" fontId="40" fillId="47"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91" fillId="88" borderId="0" applyNumberFormat="0" applyBorder="0" applyAlignment="0" applyProtection="0"/>
    <xf numFmtId="0" fontId="40" fillId="49" borderId="0" applyNumberFormat="0" applyBorder="0" applyAlignment="0" applyProtection="0"/>
    <xf numFmtId="0" fontId="40" fillId="49" borderId="0" applyNumberFormat="0" applyBorder="0" applyAlignment="0" applyProtection="0"/>
    <xf numFmtId="0" fontId="91" fillId="8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91" fillId="90" borderId="0" applyNumberFormat="0" applyBorder="0" applyAlignment="0" applyProtection="0"/>
    <xf numFmtId="0" fontId="43" fillId="52" borderId="0" applyNumberFormat="0" applyBorder="0" applyAlignment="0" applyProtection="0"/>
    <xf numFmtId="0" fontId="89" fillId="91" borderId="0" applyNumberFormat="0" applyBorder="0" applyAlignment="0" applyProtection="0"/>
    <xf numFmtId="0" fontId="43" fillId="53" borderId="0" applyNumberFormat="0" applyBorder="0" applyAlignment="0" applyProtection="0"/>
    <xf numFmtId="0" fontId="43" fillId="54" borderId="0" applyNumberFormat="0" applyBorder="0" applyAlignment="0" applyProtection="0"/>
    <xf numFmtId="0" fontId="89" fillId="92"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40" fillId="56"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68" fillId="55" borderId="0" applyNumberFormat="0" applyBorder="0" applyAlignment="0" applyProtection="0"/>
    <xf numFmtId="0" fontId="40"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40" fillId="58"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40" fillId="57" borderId="0" applyNumberFormat="0" applyBorder="0" applyAlignment="0" applyProtection="0"/>
    <xf numFmtId="0" fontId="91"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40" fillId="57" borderId="0" applyNumberFormat="0" applyBorder="0" applyAlignment="0" applyProtection="0"/>
    <xf numFmtId="0" fontId="91" fillId="94" borderId="0" applyNumberFormat="0" applyBorder="0" applyAlignment="0" applyProtection="0"/>
    <xf numFmtId="0" fontId="68" fillId="57" borderId="0" applyNumberFormat="0" applyBorder="0" applyAlignment="0" applyProtection="0"/>
    <xf numFmtId="0" fontId="40"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57" borderId="0" applyNumberFormat="0" applyBorder="0" applyAlignment="0" applyProtection="0"/>
    <xf numFmtId="0" fontId="90" fillId="94"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40" fillId="61"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40" fillId="60" borderId="0" applyNumberFormat="0" applyBorder="0" applyAlignment="0" applyProtection="0"/>
    <xf numFmtId="0" fontId="91"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40" fillId="60" borderId="0" applyNumberFormat="0" applyBorder="0" applyAlignment="0" applyProtection="0"/>
    <xf numFmtId="0" fontId="91" fillId="95" borderId="0" applyNumberFormat="0" applyBorder="0" applyAlignment="0" applyProtection="0"/>
    <xf numFmtId="0" fontId="68" fillId="60" borderId="0" applyNumberFormat="0" applyBorder="0" applyAlignment="0" applyProtection="0"/>
    <xf numFmtId="0" fontId="40"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60" borderId="0" applyNumberFormat="0" applyBorder="0" applyAlignment="0" applyProtection="0"/>
    <xf numFmtId="0" fontId="90" fillId="95"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40" fillId="4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40" fillId="47" borderId="0" applyNumberFormat="0" applyBorder="0" applyAlignment="0" applyProtection="0"/>
    <xf numFmtId="0" fontId="91"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40" fillId="47" borderId="0" applyNumberFormat="0" applyBorder="0" applyAlignment="0" applyProtection="0"/>
    <xf numFmtId="0" fontId="91" fillId="88" borderId="0" applyNumberFormat="0" applyBorder="0" applyAlignment="0" applyProtection="0"/>
    <xf numFmtId="0" fontId="68" fillId="47" borderId="0" applyNumberFormat="0" applyBorder="0" applyAlignment="0" applyProtection="0"/>
    <xf numFmtId="0" fontId="40"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47" borderId="0" applyNumberFormat="0" applyBorder="0" applyAlignment="0" applyProtection="0"/>
    <xf numFmtId="0" fontId="90" fillId="88"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40" fillId="56"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68" fillId="55" borderId="0" applyNumberFormat="0" applyBorder="0" applyAlignment="0" applyProtection="0"/>
    <xf numFmtId="0" fontId="40"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55" borderId="0" applyNumberFormat="0" applyBorder="0" applyAlignment="0" applyProtection="0"/>
    <xf numFmtId="0" fontId="90" fillId="93"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40" fillId="64"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40" fillId="63" borderId="0" applyNumberFormat="0" applyBorder="0" applyAlignment="0" applyProtection="0"/>
    <xf numFmtId="0" fontId="91"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40" fillId="63" borderId="0" applyNumberFormat="0" applyBorder="0" applyAlignment="0" applyProtection="0"/>
    <xf numFmtId="0" fontId="91" fillId="96" borderId="0" applyNumberFormat="0" applyBorder="0" applyAlignment="0" applyProtection="0"/>
    <xf numFmtId="0" fontId="68" fillId="63" borderId="0" applyNumberFormat="0" applyBorder="0" applyAlignment="0" applyProtection="0"/>
    <xf numFmtId="0" fontId="40"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68" fillId="63" borderId="0" applyNumberFormat="0" applyBorder="0" applyAlignment="0" applyProtection="0"/>
    <xf numFmtId="0" fontId="90" fillId="96"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91" fillId="93" borderId="0" applyNumberFormat="0" applyBorder="0" applyAlignment="0" applyProtection="0"/>
    <xf numFmtId="0" fontId="40" fillId="56" borderId="0" applyNumberFormat="0" applyBorder="0" applyAlignment="0" applyProtection="0"/>
    <xf numFmtId="0" fontId="40" fillId="57" borderId="0" applyNumberFormat="0" applyBorder="0" applyAlignment="0" applyProtection="0"/>
    <xf numFmtId="0" fontId="91" fillId="94" borderId="0" applyNumberFormat="0" applyBorder="0" applyAlignment="0" applyProtection="0"/>
    <xf numFmtId="0" fontId="91" fillId="94" borderId="0" applyNumberFormat="0" applyBorder="0" applyAlignment="0" applyProtection="0"/>
    <xf numFmtId="0" fontId="40" fillId="58" borderId="0" applyNumberFormat="0" applyBorder="0" applyAlignment="0" applyProtection="0"/>
    <xf numFmtId="0" fontId="40" fillId="60" borderId="0" applyNumberFormat="0" applyBorder="0" applyAlignment="0" applyProtection="0"/>
    <xf numFmtId="0" fontId="91" fillId="95" borderId="0" applyNumberFormat="0" applyBorder="0" applyAlignment="0" applyProtection="0"/>
    <xf numFmtId="0" fontId="91" fillId="95" borderId="0" applyNumberFormat="0" applyBorder="0" applyAlignment="0" applyProtection="0"/>
    <xf numFmtId="0" fontId="40" fillId="61" borderId="0" applyNumberFormat="0" applyBorder="0" applyAlignment="0" applyProtection="0"/>
    <xf numFmtId="0" fontId="40" fillId="47" borderId="0" applyNumberFormat="0" applyBorder="0" applyAlignment="0" applyProtection="0"/>
    <xf numFmtId="0" fontId="91" fillId="88" borderId="0" applyNumberFormat="0" applyBorder="0" applyAlignment="0" applyProtection="0"/>
    <xf numFmtId="0" fontId="91" fillId="88" borderId="0" applyNumberFormat="0" applyBorder="0" applyAlignment="0" applyProtection="0"/>
    <xf numFmtId="0" fontId="40" fillId="48"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91" fillId="93" borderId="0" applyNumberFormat="0" applyBorder="0" applyAlignment="0" applyProtection="0"/>
    <xf numFmtId="0" fontId="40" fillId="56" borderId="0" applyNumberFormat="0" applyBorder="0" applyAlignment="0" applyProtection="0"/>
    <xf numFmtId="0" fontId="40" fillId="63" borderId="0" applyNumberFormat="0" applyBorder="0" applyAlignment="0" applyProtection="0"/>
    <xf numFmtId="0" fontId="91" fillId="96" borderId="0" applyNumberFormat="0" applyBorder="0" applyAlignment="0" applyProtection="0"/>
    <xf numFmtId="0" fontId="91" fillId="96" borderId="0" applyNumberFormat="0" applyBorder="0" applyAlignment="0" applyProtection="0"/>
    <xf numFmtId="0" fontId="40" fillId="64"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40" fillId="57" borderId="0" applyNumberFormat="0" applyBorder="0" applyAlignment="0" applyProtection="0"/>
    <xf numFmtId="0" fontId="40" fillId="40" borderId="0" applyNumberFormat="0" applyBorder="0" applyAlignment="0" applyProtection="0"/>
    <xf numFmtId="0" fontId="91" fillId="94" borderId="0" applyNumberFormat="0" applyBorder="0" applyAlignment="0" applyProtection="0"/>
    <xf numFmtId="0" fontId="40" fillId="60" borderId="0" applyNumberFormat="0" applyBorder="0" applyAlignment="0" applyProtection="0"/>
    <xf numFmtId="0" fontId="40" fillId="59" borderId="0" applyNumberFormat="0" applyBorder="0" applyAlignment="0" applyProtection="0"/>
    <xf numFmtId="0" fontId="91" fillId="95" borderId="0" applyNumberFormat="0" applyBorder="0" applyAlignment="0" applyProtection="0"/>
    <xf numFmtId="0" fontId="40" fillId="47" borderId="0" applyNumberFormat="0" applyBorder="0" applyAlignment="0" applyProtection="0"/>
    <xf numFmtId="0" fontId="40" fillId="62" borderId="0" applyNumberFormat="0" applyBorder="0" applyAlignment="0" applyProtection="0"/>
    <xf numFmtId="0" fontId="91" fillId="88"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40" fillId="63" borderId="0" applyNumberFormat="0" applyBorder="0" applyAlignment="0" applyProtection="0"/>
    <xf numFmtId="0" fontId="40" fillId="62" borderId="0" applyNumberFormat="0" applyBorder="0" applyAlignment="0" applyProtection="0"/>
    <xf numFmtId="0" fontId="91" fillId="96" borderId="0" applyNumberFormat="0" applyBorder="0" applyAlignment="0" applyProtection="0"/>
    <xf numFmtId="0" fontId="40" fillId="55" borderId="0" applyNumberFormat="0" applyBorder="0" applyAlignment="0" applyProtection="0"/>
    <xf numFmtId="0" fontId="40" fillId="59" borderId="0" applyNumberFormat="0" applyBorder="0" applyAlignment="0" applyProtection="0"/>
    <xf numFmtId="0" fontId="40" fillId="59" borderId="0" applyNumberFormat="0" applyBorder="0" applyAlignment="0" applyProtection="0"/>
    <xf numFmtId="0" fontId="91" fillId="93" borderId="0" applyNumberFormat="0" applyBorder="0" applyAlignment="0" applyProtection="0"/>
    <xf numFmtId="0" fontId="40" fillId="57" borderId="0" applyNumberFormat="0" applyBorder="0" applyAlignment="0" applyProtection="0"/>
    <xf numFmtId="0" fontId="40" fillId="57" borderId="0" applyNumberFormat="0" applyBorder="0" applyAlignment="0" applyProtection="0"/>
    <xf numFmtId="0" fontId="91" fillId="94" borderId="0" applyNumberFormat="0" applyBorder="0" applyAlignment="0" applyProtection="0"/>
    <xf numFmtId="0" fontId="40" fillId="60"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91" fillId="95" borderId="0" applyNumberFormat="0" applyBorder="0" applyAlignment="0" applyProtection="0"/>
    <xf numFmtId="0" fontId="40" fillId="47" borderId="0" applyNumberFormat="0" applyBorder="0" applyAlignment="0" applyProtection="0"/>
    <xf numFmtId="0" fontId="40" fillId="59" borderId="0" applyNumberFormat="0" applyBorder="0" applyAlignment="0" applyProtection="0"/>
    <xf numFmtId="0" fontId="40" fillId="59" borderId="0" applyNumberFormat="0" applyBorder="0" applyAlignment="0" applyProtection="0"/>
    <xf numFmtId="0" fontId="91" fillId="88" borderId="0" applyNumberFormat="0" applyBorder="0" applyAlignment="0" applyProtection="0"/>
    <xf numFmtId="0" fontId="40" fillId="55" borderId="0" applyNumberFormat="0" applyBorder="0" applyAlignment="0" applyProtection="0"/>
    <xf numFmtId="0" fontId="40" fillId="55" borderId="0" applyNumberFormat="0" applyBorder="0" applyAlignment="0" applyProtection="0"/>
    <xf numFmtId="0" fontId="91" fillId="93" borderId="0" applyNumberFormat="0" applyBorder="0" applyAlignment="0" applyProtection="0"/>
    <xf numFmtId="0" fontId="40" fillId="63"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91" fillId="96"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43" fillId="65" borderId="0" applyNumberFormat="0" applyBorder="0" applyAlignment="0" applyProtection="0"/>
    <xf numFmtId="0" fontId="89" fillId="98"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43" fillId="67"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43" fillId="66" borderId="0" applyNumberFormat="0" applyBorder="0" applyAlignment="0" applyProtection="0"/>
    <xf numFmtId="0" fontId="89"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43" fillId="66" borderId="0" applyNumberFormat="0" applyBorder="0" applyAlignment="0" applyProtection="0"/>
    <xf numFmtId="0" fontId="89"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66" borderId="0" applyNumberFormat="0" applyBorder="0" applyAlignment="0" applyProtection="0"/>
    <xf numFmtId="0" fontId="92" fillId="99"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43" fillId="58"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43" fillId="57" borderId="0" applyNumberFormat="0" applyBorder="0" applyAlignment="0" applyProtection="0"/>
    <xf numFmtId="0" fontId="89"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43" fillId="57" borderId="0" applyNumberFormat="0" applyBorder="0" applyAlignment="0" applyProtection="0"/>
    <xf numFmtId="0" fontId="89"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57" borderId="0" applyNumberFormat="0" applyBorder="0" applyAlignment="0" applyProtection="0"/>
    <xf numFmtId="0" fontId="92" fillId="94"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43" fillId="61"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43" fillId="60" borderId="0" applyNumberFormat="0" applyBorder="0" applyAlignment="0" applyProtection="0"/>
    <xf numFmtId="0" fontId="89"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43" fillId="60" borderId="0" applyNumberFormat="0" applyBorder="0" applyAlignment="0" applyProtection="0"/>
    <xf numFmtId="0" fontId="89"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60" borderId="0" applyNumberFormat="0" applyBorder="0" applyAlignment="0" applyProtection="0"/>
    <xf numFmtId="0" fontId="92" fillId="95"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43" fillId="68"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43" fillId="53" borderId="0" applyNumberFormat="0" applyBorder="0" applyAlignment="0" applyProtection="0"/>
    <xf numFmtId="0" fontId="89"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43" fillId="53" borderId="0" applyNumberFormat="0" applyBorder="0" applyAlignment="0" applyProtection="0"/>
    <xf numFmtId="0" fontId="89"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43" fillId="69"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43" fillId="71"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43" fillId="70" borderId="0" applyNumberFormat="0" applyBorder="0" applyAlignment="0" applyProtection="0"/>
    <xf numFmtId="0" fontId="89"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43" fillId="70" borderId="0" applyNumberFormat="0" applyBorder="0" applyAlignment="0" applyProtection="0"/>
    <xf numFmtId="0" fontId="89"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69" fillId="70" borderId="0" applyNumberFormat="0" applyBorder="0" applyAlignment="0" applyProtection="0"/>
    <xf numFmtId="0" fontId="92" fillId="100" borderId="0" applyNumberFormat="0" applyBorder="0" applyAlignment="0" applyProtection="0"/>
    <xf numFmtId="0" fontId="43" fillId="66" borderId="0" applyNumberFormat="0" applyBorder="0" applyAlignment="0" applyProtection="0"/>
    <xf numFmtId="0" fontId="89" fillId="99" borderId="0" applyNumberFormat="0" applyBorder="0" applyAlignment="0" applyProtection="0"/>
    <xf numFmtId="0" fontId="89" fillId="99" borderId="0" applyNumberFormat="0" applyBorder="0" applyAlignment="0" applyProtection="0"/>
    <xf numFmtId="0" fontId="43" fillId="67" borderId="0" applyNumberFormat="0" applyBorder="0" applyAlignment="0" applyProtection="0"/>
    <xf numFmtId="0" fontId="43" fillId="57" borderId="0" applyNumberFormat="0" applyBorder="0" applyAlignment="0" applyProtection="0"/>
    <xf numFmtId="0" fontId="89" fillId="94" borderId="0" applyNumberFormat="0" applyBorder="0" applyAlignment="0" applyProtection="0"/>
    <xf numFmtId="0" fontId="89" fillId="94" borderId="0" applyNumberFormat="0" applyBorder="0" applyAlignment="0" applyProtection="0"/>
    <xf numFmtId="0" fontId="43" fillId="58" borderId="0" applyNumberFormat="0" applyBorder="0" applyAlignment="0" applyProtection="0"/>
    <xf numFmtId="0" fontId="43" fillId="60" borderId="0" applyNumberFormat="0" applyBorder="0" applyAlignment="0" applyProtection="0"/>
    <xf numFmtId="0" fontId="89" fillId="95" borderId="0" applyNumberFormat="0" applyBorder="0" applyAlignment="0" applyProtection="0"/>
    <xf numFmtId="0" fontId="89" fillId="95" borderId="0" applyNumberFormat="0" applyBorder="0" applyAlignment="0" applyProtection="0"/>
    <xf numFmtId="0" fontId="43" fillId="61" borderId="0" applyNumberFormat="0" applyBorder="0" applyAlignment="0" applyProtection="0"/>
    <xf numFmtId="0" fontId="43" fillId="53" borderId="0" applyNumberFormat="0" applyBorder="0" applyAlignment="0" applyProtection="0"/>
    <xf numFmtId="0" fontId="89" fillId="92" borderId="0" applyNumberFormat="0" applyBorder="0" applyAlignment="0" applyProtection="0"/>
    <xf numFmtId="0" fontId="89" fillId="92" borderId="0" applyNumberFormat="0" applyBorder="0" applyAlignment="0" applyProtection="0"/>
    <xf numFmtId="0" fontId="43" fillId="68"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89" fillId="97" borderId="0" applyNumberFormat="0" applyBorder="0" applyAlignment="0" applyProtection="0"/>
    <xf numFmtId="0" fontId="43" fillId="69" borderId="0" applyNumberFormat="0" applyBorder="0" applyAlignment="0" applyProtection="0"/>
    <xf numFmtId="0" fontId="43" fillId="70" borderId="0" applyNumberFormat="0" applyBorder="0" applyAlignment="0" applyProtection="0"/>
    <xf numFmtId="0" fontId="89" fillId="100" borderId="0" applyNumberFormat="0" applyBorder="0" applyAlignment="0" applyProtection="0"/>
    <xf numFmtId="0" fontId="89" fillId="100" borderId="0" applyNumberFormat="0" applyBorder="0" applyAlignment="0" applyProtection="0"/>
    <xf numFmtId="0" fontId="43" fillId="71" borderId="0" applyNumberFormat="0" applyBorder="0" applyAlignment="0" applyProtection="0"/>
    <xf numFmtId="0" fontId="43" fillId="66" borderId="0" applyNumberFormat="0" applyBorder="0" applyAlignment="0" applyProtection="0"/>
    <xf numFmtId="0" fontId="43" fillId="55" borderId="0" applyNumberFormat="0" applyBorder="0" applyAlignment="0" applyProtection="0"/>
    <xf numFmtId="0" fontId="89" fillId="99" borderId="0" applyNumberFormat="0" applyBorder="0" applyAlignment="0" applyProtection="0"/>
    <xf numFmtId="0" fontId="43" fillId="57" borderId="0" applyNumberFormat="0" applyBorder="0" applyAlignment="0" applyProtection="0"/>
    <xf numFmtId="0" fontId="43" fillId="40" borderId="0" applyNumberFormat="0" applyBorder="0" applyAlignment="0" applyProtection="0"/>
    <xf numFmtId="0" fontId="89" fillId="94" borderId="0" applyNumberFormat="0" applyBorder="0" applyAlignment="0" applyProtection="0"/>
    <xf numFmtId="0" fontId="43" fillId="60" borderId="0" applyNumberFormat="0" applyBorder="0" applyAlignment="0" applyProtection="0"/>
    <xf numFmtId="0" fontId="43" fillId="59" borderId="0" applyNumberFormat="0" applyBorder="0" applyAlignment="0" applyProtection="0"/>
    <xf numFmtId="0" fontId="89" fillId="95" borderId="0" applyNumberFormat="0" applyBorder="0" applyAlignment="0" applyProtection="0"/>
    <xf numFmtId="0" fontId="43" fillId="53" borderId="0" applyNumberFormat="0" applyBorder="0" applyAlignment="0" applyProtection="0"/>
    <xf numFmtId="0" fontId="43" fillId="62" borderId="0" applyNumberFormat="0" applyBorder="0" applyAlignment="0" applyProtection="0"/>
    <xf numFmtId="0" fontId="89" fillId="92"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43" fillId="70" borderId="0" applyNumberFormat="0" applyBorder="0" applyAlignment="0" applyProtection="0"/>
    <xf numFmtId="0" fontId="43" fillId="52" borderId="0" applyNumberFormat="0" applyBorder="0" applyAlignment="0" applyProtection="0"/>
    <xf numFmtId="0" fontId="89" fillId="100" borderId="0" applyNumberFormat="0" applyBorder="0" applyAlignment="0" applyProtection="0"/>
    <xf numFmtId="0" fontId="43" fillId="66" borderId="0" applyNumberFormat="0" applyBorder="0" applyAlignment="0" applyProtection="0"/>
    <xf numFmtId="0" fontId="43" fillId="36" borderId="0" applyNumberFormat="0" applyBorder="0" applyAlignment="0" applyProtection="0"/>
    <xf numFmtId="0" fontId="89" fillId="99" borderId="0" applyNumberFormat="0" applyBorder="0" applyAlignment="0" applyProtection="0"/>
    <xf numFmtId="0" fontId="43" fillId="57" borderId="0" applyNumberFormat="0" applyBorder="0" applyAlignment="0" applyProtection="0"/>
    <xf numFmtId="0" fontId="89" fillId="94" borderId="0" applyNumberFormat="0" applyBorder="0" applyAlignment="0" applyProtection="0"/>
    <xf numFmtId="0" fontId="43" fillId="60" borderId="0" applyNumberFormat="0" applyBorder="0" applyAlignment="0" applyProtection="0"/>
    <xf numFmtId="0" fontId="43" fillId="62" borderId="0" applyNumberFormat="0" applyBorder="0" applyAlignment="0" applyProtection="0"/>
    <xf numFmtId="0" fontId="89" fillId="95" borderId="0" applyNumberFormat="0" applyBorder="0" applyAlignment="0" applyProtection="0"/>
    <xf numFmtId="0" fontId="43" fillId="53" borderId="0" applyNumberFormat="0" applyBorder="0" applyAlignment="0" applyProtection="0"/>
    <xf numFmtId="0" fontId="43" fillId="59" borderId="0" applyNumberFormat="0" applyBorder="0" applyAlignment="0" applyProtection="0"/>
    <xf numFmtId="0" fontId="89" fillId="92"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43" fillId="70" borderId="0" applyNumberFormat="0" applyBorder="0" applyAlignment="0" applyProtection="0"/>
    <xf numFmtId="0" fontId="43" fillId="40" borderId="0" applyNumberFormat="0" applyBorder="0" applyAlignment="0" applyProtection="0"/>
    <xf numFmtId="0" fontId="89" fillId="100" borderId="0" applyNumberFormat="0" applyBorder="0" applyAlignment="0" applyProtection="0"/>
    <xf numFmtId="171" fontId="2" fillId="0" borderId="0" applyFill="0" applyBorder="0" applyAlignment="0" applyProtection="0"/>
    <xf numFmtId="172" fontId="2" fillId="0" borderId="0" applyFill="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43" fillId="72"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43" fillId="35" borderId="0" applyNumberFormat="0" applyBorder="0" applyAlignment="0" applyProtection="0"/>
    <xf numFmtId="0" fontId="89"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43" fillId="35" borderId="0" applyNumberFormat="0" applyBorder="0" applyAlignment="0" applyProtection="0"/>
    <xf numFmtId="0" fontId="89"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5" borderId="0" applyNumberFormat="0" applyBorder="0" applyAlignment="0" applyProtection="0"/>
    <xf numFmtId="0" fontId="92" fillId="83"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43" fillId="73"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43" fillId="37" borderId="0" applyNumberFormat="0" applyBorder="0" applyAlignment="0" applyProtection="0"/>
    <xf numFmtId="0" fontId="89"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43" fillId="37" borderId="0" applyNumberFormat="0" applyBorder="0" applyAlignment="0" applyProtection="0"/>
    <xf numFmtId="0" fontId="89"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37" borderId="0" applyNumberFormat="0" applyBorder="0" applyAlignment="0" applyProtection="0"/>
    <xf numFmtId="0" fontId="92" fillId="84"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43" fillId="75"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43" fillId="52" borderId="0" applyNumberFormat="0" applyBorder="0" applyAlignment="0" applyProtection="0"/>
    <xf numFmtId="0" fontId="89"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43" fillId="52" borderId="0" applyNumberFormat="0" applyBorder="0" applyAlignment="0" applyProtection="0"/>
    <xf numFmtId="0" fontId="89"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2" borderId="0" applyNumberFormat="0" applyBorder="0" applyAlignment="0" applyProtection="0"/>
    <xf numFmtId="0" fontId="92" fillId="91"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43" fillId="68"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43" fillId="53" borderId="0" applyNumberFormat="0" applyBorder="0" applyAlignment="0" applyProtection="0"/>
    <xf numFmtId="0" fontId="89"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43" fillId="53" borderId="0" applyNumberFormat="0" applyBorder="0" applyAlignment="0" applyProtection="0"/>
    <xf numFmtId="0" fontId="89"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53" borderId="0" applyNumberFormat="0" applyBorder="0" applyAlignment="0" applyProtection="0"/>
    <xf numFmtId="0" fontId="92" fillId="92"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43" fillId="69"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36" borderId="0" applyNumberFormat="0" applyBorder="0" applyAlignment="0" applyProtection="0"/>
    <xf numFmtId="0" fontId="92" fillId="97"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43" fillId="76"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43" fillId="65" borderId="0" applyNumberFormat="0" applyBorder="0" applyAlignment="0" applyProtection="0"/>
    <xf numFmtId="0" fontId="89"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43" fillId="65" borderId="0" applyNumberFormat="0" applyBorder="0" applyAlignment="0" applyProtection="0"/>
    <xf numFmtId="0" fontId="89"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69" fillId="65" borderId="0" applyNumberFormat="0" applyBorder="0" applyAlignment="0" applyProtection="0"/>
    <xf numFmtId="0" fontId="92" fillId="98" borderId="0" applyNumberFormat="0" applyBorder="0" applyAlignment="0" applyProtection="0"/>
    <xf numFmtId="0" fontId="45" fillId="59" borderId="10" applyNumberFormat="0" applyAlignment="0" applyProtection="0"/>
    <xf numFmtId="0" fontId="45" fillId="43" borderId="10" applyNumberFormat="0" applyAlignment="0" applyProtection="0"/>
    <xf numFmtId="0" fontId="45" fillId="43" borderId="10" applyNumberFormat="0" applyAlignment="0" applyProtection="0"/>
    <xf numFmtId="0" fontId="45" fillId="43" borderId="10" applyNumberFormat="0" applyAlignment="0" applyProtection="0"/>
    <xf numFmtId="0" fontId="93" fillId="101" borderId="21" applyNumberFormat="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44" fillId="42"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44" fillId="41" borderId="0" applyNumberFormat="0" applyBorder="0" applyAlignment="0" applyProtection="0"/>
    <xf numFmtId="0" fontId="95"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44" fillId="41" borderId="0" applyNumberFormat="0" applyBorder="0" applyAlignment="0" applyProtection="0"/>
    <xf numFmtId="0" fontId="95"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70" fillId="41" borderId="0" applyNumberFormat="0" applyBorder="0" applyAlignment="0" applyProtection="0"/>
    <xf numFmtId="0" fontId="94" fillId="86" borderId="0" applyNumberFormat="0" applyBorder="0" applyAlignment="0" applyProtection="0"/>
    <xf numFmtId="0" fontId="54" fillId="0" borderId="0" applyNumberFormat="0" applyFill="0" applyBorder="0" applyAlignment="0" applyProtection="0"/>
    <xf numFmtId="0" fontId="96" fillId="0" borderId="0" applyNumberFormat="0" applyFill="0" applyBorder="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45" fillId="77" borderId="10" applyNumberFormat="0" applyAlignment="0" applyProtection="0"/>
    <xf numFmtId="0" fontId="71" fillId="59" borderId="10" applyNumberFormat="0" applyAlignment="0" applyProtection="0"/>
    <xf numFmtId="0" fontId="45" fillId="59" borderId="10" applyNumberFormat="0" applyAlignment="0" applyProtection="0"/>
    <xf numFmtId="0" fontId="45"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45" fillId="59" borderId="10" applyNumberFormat="0" applyAlignment="0" applyProtection="0"/>
    <xf numFmtId="0" fontId="93"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45" fillId="59" borderId="10" applyNumberFormat="0" applyAlignment="0" applyProtection="0"/>
    <xf numFmtId="0" fontId="93"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1" fillId="59" borderId="10" applyNumberFormat="0" applyAlignment="0" applyProtection="0"/>
    <xf numFmtId="0" fontId="97" fillId="101" borderId="21"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46" fillId="78" borderId="11"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46" fillId="74" borderId="11" applyNumberFormat="0" applyAlignment="0" applyProtection="0"/>
    <xf numFmtId="0" fontId="99"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46" fillId="74" borderId="11" applyNumberFormat="0" applyAlignment="0" applyProtection="0"/>
    <xf numFmtId="0" fontId="99"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0" fontId="72" fillId="74" borderId="11" applyNumberFormat="0" applyAlignment="0" applyProtection="0"/>
    <xf numFmtId="0" fontId="98" fillId="102" borderId="22" applyNumberFormat="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77" fontId="66"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80" fontId="40" fillId="0" borderId="0" applyFont="0" applyFill="0" applyBorder="0" applyAlignment="0" applyProtection="0"/>
    <xf numFmtId="43" fontId="2"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1" fontId="40" fillId="0" borderId="0" applyFont="0" applyFill="0" applyBorder="0" applyAlignment="0" applyProtection="0"/>
    <xf numFmtId="43" fontId="2" fillId="0" borderId="0" applyFont="0" applyFill="0" applyBorder="0" applyAlignment="0" applyProtection="0"/>
    <xf numFmtId="181" fontId="40"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80" fontId="40" fillId="0" borderId="0" applyFont="0" applyFill="0" applyBorder="0" applyAlignment="0" applyProtection="0"/>
    <xf numFmtId="43" fontId="2"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43" fontId="2" fillId="0" borderId="0" applyFont="0" applyFill="0" applyBorder="0" applyAlignment="0" applyProtection="0"/>
    <xf numFmtId="180" fontId="40"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43" fontId="2" fillId="0" borderId="0" applyFont="0" applyFill="0" applyBorder="0" applyAlignment="0" applyProtection="0"/>
    <xf numFmtId="181" fontId="40" fillId="0" borderId="0" applyFont="0" applyFill="0" applyBorder="0" applyAlignment="0" applyProtection="0"/>
    <xf numFmtId="43" fontId="2" fillId="0" borderId="0" applyFont="0" applyFill="0" applyBorder="0" applyAlignment="0" applyProtection="0"/>
    <xf numFmtId="181"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6" fontId="81" fillId="0" borderId="0" applyBorder="0" applyProtection="0"/>
    <xf numFmtId="181" fontId="100" fillId="0" borderId="0" applyBorder="0" applyProtection="0"/>
    <xf numFmtId="176" fontId="81" fillId="0" borderId="0" applyBorder="0" applyProtection="0"/>
    <xf numFmtId="181" fontId="100" fillId="0" borderId="0" applyBorder="0" applyProtection="0"/>
    <xf numFmtId="176" fontId="81" fillId="0" borderId="0" applyBorder="0" applyProtection="0"/>
    <xf numFmtId="181" fontId="100" fillId="0" borderId="0" applyBorder="0" applyProtection="0"/>
    <xf numFmtId="166" fontId="40" fillId="0" borderId="0" applyFont="0" applyFill="0" applyBorder="0" applyAlignment="0" applyProtection="0"/>
    <xf numFmtId="182" fontId="40" fillId="0" borderId="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43" fontId="2" fillId="0" borderId="0" applyFont="0" applyFill="0" applyBorder="0" applyAlignment="0" applyProtection="0"/>
    <xf numFmtId="0" fontId="40" fillId="0" borderId="0" applyNumberFormat="0" applyFont="0" applyFill="0" applyBorder="0" applyAlignment="0" applyProtection="0"/>
    <xf numFmtId="43" fontId="2" fillId="0" borderId="0" applyFont="0" applyFill="0" applyBorder="0" applyAlignment="0" applyProtection="0"/>
    <xf numFmtId="0" fontId="40" fillId="0" borderId="0" applyNumberFormat="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166" fontId="40" fillId="0" borderId="0" applyFont="0" applyFill="0" applyBorder="0" applyAlignment="0" applyProtection="0"/>
    <xf numFmtId="182" fontId="40" fillId="0" borderId="0" applyFont="0" applyFill="0" applyBorder="0" applyAlignment="0" applyProtection="0"/>
    <xf numFmtId="176" fontId="81" fillId="0" borderId="0" applyBorder="0" applyProtection="0"/>
    <xf numFmtId="181" fontId="100" fillId="0" borderId="0" applyBorder="0" applyProtection="0"/>
    <xf numFmtId="176" fontId="81" fillId="0" borderId="0" applyBorder="0" applyProtection="0"/>
    <xf numFmtId="181" fontId="100" fillId="0" borderId="0" applyBorder="0" applyProtection="0"/>
    <xf numFmtId="176" fontId="81" fillId="0" borderId="0" applyBorder="0" applyProtection="0"/>
    <xf numFmtId="181" fontId="100" fillId="0" borderId="0" applyBorder="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ill="0" applyBorder="0" applyAlignment="0" applyProtection="0"/>
    <xf numFmtId="180" fontId="40" fillId="0" borderId="0" applyFont="0" applyFill="0" applyBorder="0" applyAlignment="0" applyProtection="0"/>
    <xf numFmtId="43" fontId="2" fillId="0" borderId="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80" fontId="40" fillId="0" borderId="0" applyFont="0" applyFill="0" applyBorder="0" applyAlignment="0" applyProtection="0"/>
    <xf numFmtId="166" fontId="2"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40" fillId="0" borderId="0" applyFont="0" applyFill="0" applyBorder="0" applyAlignment="0" applyProtection="0"/>
    <xf numFmtId="180" fontId="40" fillId="0" borderId="0" applyFont="0" applyFill="0" applyBorder="0" applyAlignment="0" applyProtection="0"/>
    <xf numFmtId="43"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0" fontId="40" fillId="0" borderId="0" applyFont="0" applyFill="0" applyBorder="0" applyAlignment="0" applyProtection="0"/>
    <xf numFmtId="180" fontId="40" fillId="0" borderId="0" applyFont="0" applyFill="0" applyBorder="0" applyAlignment="0" applyProtection="0"/>
    <xf numFmtId="168" fontId="2"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84" fontId="40" fillId="0" borderId="0" applyFont="0" applyFill="0" applyBorder="0" applyAlignment="0" applyProtection="0"/>
    <xf numFmtId="165" fontId="2" fillId="0" borderId="0" applyFont="0" applyFill="0" applyBorder="0" applyAlignment="0" applyProtection="0"/>
    <xf numFmtId="184" fontId="40" fillId="0" borderId="0" applyFont="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83" fontId="100" fillId="0" borderId="0" applyFill="0" applyBorder="0" applyAlignment="0" applyProtection="0"/>
    <xf numFmtId="183" fontId="100" fillId="0" borderId="0" applyFill="0" applyBorder="0" applyAlignment="0" applyProtection="0"/>
    <xf numFmtId="164" fontId="66" fillId="0" borderId="0" applyFont="0" applyFill="0" applyBorder="0" applyAlignment="0" applyProtection="0"/>
    <xf numFmtId="0" fontId="11" fillId="0" borderId="12">
      <alignment textRotation="90"/>
    </xf>
    <xf numFmtId="0" fontId="87" fillId="0" borderId="23" applyNumberFormat="0" applyProtection="0">
      <alignment textRotation="90"/>
    </xf>
    <xf numFmtId="0" fontId="38" fillId="0" borderId="13">
      <alignment textRotation="90"/>
    </xf>
    <xf numFmtId="0" fontId="87" fillId="0" borderId="23" applyNumberFormat="0" applyProtection="0">
      <alignment textRotation="90"/>
    </xf>
    <xf numFmtId="173" fontId="64" fillId="0" borderId="0">
      <protection locked="0"/>
    </xf>
    <xf numFmtId="185" fontId="101" fillId="0" borderId="0" applyBorder="0">
      <protection locked="0"/>
    </xf>
    <xf numFmtId="41" fontId="2" fillId="0" borderId="0" applyFont="0" applyFill="0" applyBorder="0" applyAlignment="0" applyProtection="0"/>
    <xf numFmtId="43" fontId="2" fillId="0" borderId="0" applyFont="0" applyFill="0" applyBorder="0" applyAlignment="0" applyProtection="0"/>
    <xf numFmtId="0" fontId="59" fillId="0" borderId="0" applyNumberFormat="0"/>
    <xf numFmtId="0" fontId="102" fillId="0" borderId="0" applyNumberFormat="0" applyBorder="0" applyProtection="0"/>
    <xf numFmtId="167" fontId="39" fillId="0" borderId="0"/>
    <xf numFmtId="186" fontId="103" fillId="0" borderId="0" applyBorder="0" applyProtection="0"/>
    <xf numFmtId="0" fontId="39" fillId="0" borderId="0"/>
    <xf numFmtId="178" fontId="91" fillId="0" borderId="0"/>
    <xf numFmtId="0" fontId="91" fillId="0" borderId="0" applyNumberFormat="0" applyBorder="0" applyProtection="0"/>
    <xf numFmtId="0" fontId="40" fillId="0" borderId="0"/>
    <xf numFmtId="0" fontId="41" fillId="0" borderId="0"/>
    <xf numFmtId="0" fontId="82" fillId="0" borderId="0"/>
    <xf numFmtId="0" fontId="100" fillId="0" borderId="0" applyNumberFormat="0" applyBorder="0" applyProtection="0"/>
    <xf numFmtId="0" fontId="40" fillId="0" borderId="0"/>
    <xf numFmtId="0" fontId="2" fillId="0" borderId="0"/>
    <xf numFmtId="0" fontId="91" fillId="0" borderId="0" applyNumberFormat="0" applyBorder="0" applyProtection="0"/>
    <xf numFmtId="0" fontId="91" fillId="0" borderId="0" applyNumberFormat="0" applyBorder="0" applyProtection="0"/>
    <xf numFmtId="0" fontId="82" fillId="0" borderId="0"/>
    <xf numFmtId="0" fontId="83" fillId="0" borderId="0"/>
    <xf numFmtId="0" fontId="100" fillId="0" borderId="0" applyNumberFormat="0" applyBorder="0" applyProtection="0"/>
    <xf numFmtId="0" fontId="41" fillId="0" borderId="0"/>
    <xf numFmtId="0" fontId="82" fillId="0" borderId="0"/>
    <xf numFmtId="0" fontId="91" fillId="0" borderId="0" applyNumberFormat="0" applyBorder="0" applyProtection="0"/>
    <xf numFmtId="0" fontId="40" fillId="0" borderId="0"/>
    <xf numFmtId="0" fontId="103" fillId="0" borderId="0" applyNumberFormat="0" applyBorder="0" applyProtection="0"/>
    <xf numFmtId="0" fontId="100" fillId="0" borderId="0" applyNumberFormat="0" applyBorder="0" applyProtection="0"/>
    <xf numFmtId="0" fontId="42" fillId="0" borderId="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47"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47" fillId="0" borderId="0" applyNumberFormat="0" applyFill="0" applyBorder="0" applyAlignment="0" applyProtection="0"/>
    <xf numFmtId="0" fontId="105"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0" fontId="73" fillId="0" borderId="0" applyNumberFormat="0" applyFill="0" applyBorder="0" applyAlignment="0" applyProtection="0"/>
    <xf numFmtId="0" fontId="104" fillId="0" borderId="0" applyNumberFormat="0" applyFill="0" applyBorder="0" applyAlignment="0" applyProtection="0"/>
    <xf numFmtId="174" fontId="64" fillId="0" borderId="0">
      <protection locked="0"/>
    </xf>
    <xf numFmtId="174" fontId="101" fillId="0" borderId="0" applyBorder="0">
      <protection locked="0"/>
    </xf>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48" fillId="45"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48" fillId="44" borderId="0" applyNumberFormat="0" applyBorder="0" applyAlignment="0" applyProtection="0"/>
    <xf numFmtId="0" fontId="107"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48" fillId="44" borderId="0" applyNumberFormat="0" applyBorder="0" applyAlignment="0" applyProtection="0"/>
    <xf numFmtId="0" fontId="107"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74" fillId="44" borderId="0" applyNumberFormat="0" applyBorder="0" applyAlignment="0" applyProtection="0"/>
    <xf numFmtId="0" fontId="106" fillId="87" borderId="0" applyNumberFormat="0" applyBorder="0" applyAlignment="0" applyProtection="0"/>
    <xf numFmtId="0" fontId="56" fillId="0" borderId="14" applyNumberFormat="0" applyFill="0" applyAlignment="0" applyProtection="0"/>
    <xf numFmtId="0" fontId="108" fillId="0" borderId="24"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55" fillId="0" borderId="1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110"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55" fillId="0" borderId="15" applyNumberFormat="0" applyFill="0" applyAlignment="0" applyProtection="0"/>
    <xf numFmtId="0" fontId="110"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5" fillId="0" borderId="15" applyNumberFormat="0" applyFill="0" applyAlignment="0" applyProtection="0"/>
    <xf numFmtId="0" fontId="109" fillId="0" borderId="25"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56" fillId="0" borderId="1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108" fillId="0" borderId="24" applyNumberFormat="0" applyFill="0" applyAlignment="0" applyProtection="0"/>
    <xf numFmtId="0" fontId="76" fillId="0" borderId="1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56" fillId="0" borderId="14" applyNumberFormat="0" applyFill="0" applyAlignment="0" applyProtection="0"/>
    <xf numFmtId="0" fontId="108" fillId="0" borderId="24" applyNumberFormat="0" applyFill="0" applyAlignment="0" applyProtection="0"/>
    <xf numFmtId="0" fontId="56" fillId="0" borderId="14" applyNumberFormat="0" applyFill="0" applyAlignment="0" applyProtection="0"/>
    <xf numFmtId="0" fontId="108" fillId="0" borderId="24" applyNumberFormat="0" applyFill="0" applyAlignment="0" applyProtection="0"/>
    <xf numFmtId="0" fontId="56" fillId="0" borderId="14" applyNumberFormat="0" applyFill="0" applyAlignment="0" applyProtection="0"/>
    <xf numFmtId="0" fontId="108" fillId="0" borderId="24" applyNumberFormat="0" applyFill="0" applyAlignment="0" applyProtection="0"/>
    <xf numFmtId="0" fontId="56" fillId="0" borderId="14" applyNumberFormat="0" applyFill="0" applyAlignment="0" applyProtection="0"/>
    <xf numFmtId="0" fontId="108" fillId="0" borderId="24" applyNumberFormat="0" applyFill="0" applyAlignment="0" applyProtection="0"/>
    <xf numFmtId="0" fontId="56" fillId="0" borderId="14" applyNumberFormat="0" applyFill="0" applyAlignment="0" applyProtection="0"/>
    <xf numFmtId="0" fontId="108" fillId="0" borderId="24" applyNumberFormat="0" applyFill="0" applyAlignment="0" applyProtection="0"/>
    <xf numFmtId="0" fontId="56" fillId="0" borderId="14" applyNumberFormat="0" applyFill="0" applyAlignment="0" applyProtection="0"/>
    <xf numFmtId="0" fontId="108" fillId="0" borderId="24" applyNumberFormat="0" applyFill="0" applyAlignment="0" applyProtection="0"/>
    <xf numFmtId="0" fontId="56" fillId="0" borderId="14" applyNumberFormat="0" applyFill="0" applyAlignment="0" applyProtection="0"/>
    <xf numFmtId="0" fontId="108"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6" fillId="0" borderId="14" applyNumberFormat="0" applyFill="0" applyAlignment="0" applyProtection="0"/>
    <xf numFmtId="0" fontId="111" fillId="0" borderId="24"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57" fillId="0" borderId="1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113"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57" fillId="0" borderId="16" applyNumberFormat="0" applyFill="0" applyAlignment="0" applyProtection="0"/>
    <xf numFmtId="0" fontId="113"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16" applyNumberFormat="0" applyFill="0" applyAlignment="0" applyProtection="0"/>
    <xf numFmtId="0" fontId="112" fillId="0" borderId="26" applyNumberFormat="0" applyFill="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57"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57" fillId="0" borderId="0" applyNumberFormat="0" applyFill="0" applyBorder="0" applyAlignment="0" applyProtection="0"/>
    <xf numFmtId="0" fontId="113"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0" fontId="77" fillId="0" borderId="0" applyNumberFormat="0" applyFill="0" applyBorder="0" applyAlignment="0" applyProtection="0"/>
    <xf numFmtId="0" fontId="112" fillId="0" borderId="0" applyNumberFormat="0" applyFill="0" applyBorder="0" applyAlignment="0" applyProtection="0"/>
    <xf numFmtId="175" fontId="65" fillId="0" borderId="0">
      <protection locked="0"/>
    </xf>
    <xf numFmtId="179" fontId="88" fillId="0" borderId="0" applyBorder="0">
      <protection locked="0"/>
    </xf>
    <xf numFmtId="175" fontId="65" fillId="0" borderId="0">
      <protection locked="0"/>
    </xf>
    <xf numFmtId="179" fontId="88" fillId="0" borderId="0" applyBorder="0">
      <protection locked="0"/>
    </xf>
    <xf numFmtId="0" fontId="60" fillId="79" borderId="0"/>
    <xf numFmtId="0" fontId="60" fillId="80" borderId="0"/>
    <xf numFmtId="0" fontId="114" fillId="101" borderId="0" applyNumberFormat="0" applyBorder="0" applyProtection="0"/>
    <xf numFmtId="0" fontId="61" fillId="1" borderId="0"/>
    <xf numFmtId="0" fontId="115" fillId="0" borderId="0" applyNumberFormat="0" applyFill="0" applyBorder="0" applyProtection="0"/>
    <xf numFmtId="0" fontId="61" fillId="81" borderId="0"/>
    <xf numFmtId="0" fontId="61" fillId="1" borderId="0"/>
    <xf numFmtId="0" fontId="115" fillId="85" borderId="0" applyNumberFormat="0" applyBorder="0" applyProtection="0"/>
    <xf numFmtId="0" fontId="62" fillId="0" borderId="0"/>
    <xf numFmtId="0" fontId="116" fillId="0" borderId="0" applyNumberFormat="0" applyBorder="0" applyProtection="0"/>
    <xf numFmtId="0" fontId="117" fillId="0" borderId="0" applyNumberFormat="0" applyFill="0" applyBorder="0" applyAlignment="0" applyProtection="0"/>
    <xf numFmtId="0" fontId="118" fillId="0" borderId="0" applyNumberFormat="0" applyFill="0" applyBorder="0" applyAlignment="0" applyProtection="0"/>
    <xf numFmtId="0" fontId="49" fillId="40" borderId="10" applyNumberFormat="0" applyAlignment="0" applyProtection="0"/>
    <xf numFmtId="0" fontId="49" fillId="40" borderId="10" applyNumberFormat="0" applyAlignment="0" applyProtection="0"/>
    <xf numFmtId="0" fontId="49" fillId="40" borderId="10" applyNumberFormat="0" applyAlignment="0" applyProtection="0"/>
    <xf numFmtId="0" fontId="49" fillId="40" borderId="10" applyNumberFormat="0" applyAlignment="0" applyProtection="0"/>
    <xf numFmtId="0" fontId="119"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49" fillId="51" borderId="10" applyNumberFormat="0" applyAlignment="0" applyProtection="0"/>
    <xf numFmtId="0" fontId="78" fillId="40" borderId="10" applyNumberFormat="0" applyAlignment="0" applyProtection="0"/>
    <xf numFmtId="0" fontId="49" fillId="40" borderId="10" applyNumberFormat="0" applyAlignment="0" applyProtection="0"/>
    <xf numFmtId="0" fontId="49"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49" fillId="40" borderId="10" applyNumberFormat="0" applyAlignment="0" applyProtection="0"/>
    <xf numFmtId="0" fontId="119"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49" fillId="40" borderId="10" applyNumberFormat="0" applyAlignment="0" applyProtection="0"/>
    <xf numFmtId="0" fontId="119"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78" fillId="40" borderId="10" applyNumberFormat="0" applyAlignment="0" applyProtection="0"/>
    <xf numFmtId="0" fontId="120" fillId="90" borderId="21" applyNumberFormat="0" applyAlignment="0" applyProtection="0"/>
    <xf numFmtId="0" fontId="43" fillId="35" borderId="0" applyNumberFormat="0" applyBorder="0" applyAlignment="0" applyProtection="0"/>
    <xf numFmtId="0" fontId="89" fillId="83" borderId="0" applyNumberFormat="0" applyBorder="0" applyAlignment="0" applyProtection="0"/>
    <xf numFmtId="0" fontId="89" fillId="83" borderId="0" applyNumberFormat="0" applyBorder="0" applyAlignment="0" applyProtection="0"/>
    <xf numFmtId="0" fontId="43" fillId="72" borderId="0" applyNumberFormat="0" applyBorder="0" applyAlignment="0" applyProtection="0"/>
    <xf numFmtId="0" fontId="43" fillId="37" borderId="0" applyNumberFormat="0" applyBorder="0" applyAlignment="0" applyProtection="0"/>
    <xf numFmtId="0" fontId="89" fillId="84" borderId="0" applyNumberFormat="0" applyBorder="0" applyAlignment="0" applyProtection="0"/>
    <xf numFmtId="0" fontId="89" fillId="84" borderId="0" applyNumberFormat="0" applyBorder="0" applyAlignment="0" applyProtection="0"/>
    <xf numFmtId="0" fontId="43" fillId="73" borderId="0" applyNumberFormat="0" applyBorder="0" applyAlignment="0" applyProtection="0"/>
    <xf numFmtId="0" fontId="43" fillId="52" borderId="0" applyNumberFormat="0" applyBorder="0" applyAlignment="0" applyProtection="0"/>
    <xf numFmtId="0" fontId="89" fillId="91" borderId="0" applyNumberFormat="0" applyBorder="0" applyAlignment="0" applyProtection="0"/>
    <xf numFmtId="0" fontId="89" fillId="91" borderId="0" applyNumberFormat="0" applyBorder="0" applyAlignment="0" applyProtection="0"/>
    <xf numFmtId="0" fontId="43" fillId="75" borderId="0" applyNumberFormat="0" applyBorder="0" applyAlignment="0" applyProtection="0"/>
    <xf numFmtId="0" fontId="43" fillId="53" borderId="0" applyNumberFormat="0" applyBorder="0" applyAlignment="0" applyProtection="0"/>
    <xf numFmtId="0" fontId="89" fillId="92" borderId="0" applyNumberFormat="0" applyBorder="0" applyAlignment="0" applyProtection="0"/>
    <xf numFmtId="0" fontId="89" fillId="92" borderId="0" applyNumberFormat="0" applyBorder="0" applyAlignment="0" applyProtection="0"/>
    <xf numFmtId="0" fontId="43" fillId="68" borderId="0" applyNumberFormat="0" applyBorder="0" applyAlignment="0" applyProtection="0"/>
    <xf numFmtId="0" fontId="43" fillId="36" borderId="0" applyNumberFormat="0" applyBorder="0" applyAlignment="0" applyProtection="0"/>
    <xf numFmtId="0" fontId="89" fillId="97" borderId="0" applyNumberFormat="0" applyBorder="0" applyAlignment="0" applyProtection="0"/>
    <xf numFmtId="0" fontId="89" fillId="97" borderId="0" applyNumberFormat="0" applyBorder="0" applyAlignment="0" applyProtection="0"/>
    <xf numFmtId="0" fontId="43" fillId="69" borderId="0" applyNumberFormat="0" applyBorder="0" applyAlignment="0" applyProtection="0"/>
    <xf numFmtId="0" fontId="43" fillId="65" borderId="0" applyNumberFormat="0" applyBorder="0" applyAlignment="0" applyProtection="0"/>
    <xf numFmtId="0" fontId="89" fillId="98" borderId="0" applyNumberFormat="0" applyBorder="0" applyAlignment="0" applyProtection="0"/>
    <xf numFmtId="0" fontId="89" fillId="98" borderId="0" applyNumberFormat="0" applyBorder="0" applyAlignment="0" applyProtection="0"/>
    <xf numFmtId="0" fontId="43" fillId="76" borderId="0" applyNumberFormat="0" applyBorder="0" applyAlignment="0" applyProtection="0"/>
    <xf numFmtId="0" fontId="52" fillId="59" borderId="17" applyNumberFormat="0" applyAlignment="0" applyProtection="0"/>
    <xf numFmtId="0" fontId="52" fillId="43" borderId="17" applyNumberFormat="0" applyAlignment="0" applyProtection="0"/>
    <xf numFmtId="0" fontId="52" fillId="43" borderId="17" applyNumberFormat="0" applyAlignment="0" applyProtection="0"/>
    <xf numFmtId="0" fontId="52" fillId="43" borderId="17" applyNumberFormat="0" applyAlignment="0" applyProtection="0"/>
    <xf numFmtId="0" fontId="52" fillId="43" borderId="17" applyNumberFormat="0" applyAlignment="0" applyProtection="0"/>
    <xf numFmtId="0" fontId="121" fillId="101" borderId="27" applyNumberFormat="0" applyAlignment="0" applyProtection="0"/>
    <xf numFmtId="0" fontId="63" fillId="0" borderId="0"/>
    <xf numFmtId="0" fontId="53" fillId="0" borderId="18" applyNumberFormat="0" applyFill="0" applyAlignment="0" applyProtection="0"/>
    <xf numFmtId="175" fontId="64" fillId="0" borderId="19">
      <protection locked="0"/>
    </xf>
    <xf numFmtId="0" fontId="122" fillId="0" borderId="28" applyNumberFormat="0" applyFill="0" applyAlignment="0" applyProtection="0"/>
    <xf numFmtId="0" fontId="48" fillId="44" borderId="0" applyNumberFormat="0" applyBorder="0" applyAlignment="0" applyProtection="0"/>
    <xf numFmtId="0" fontId="107" fillId="87" borderId="0" applyNumberFormat="0" applyBorder="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50" fillId="0" borderId="20"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124"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50" fillId="0" borderId="20" applyNumberFormat="0" applyFill="0" applyAlignment="0" applyProtection="0"/>
    <xf numFmtId="0" fontId="124"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79" fillId="0" borderId="20" applyNumberFormat="0" applyFill="0" applyAlignment="0" applyProtection="0"/>
    <xf numFmtId="0" fontId="123" fillId="0" borderId="29" applyNumberFormat="0" applyFill="0" applyAlignment="0" applyProtection="0"/>
    <xf numFmtId="0" fontId="51" fillId="62" borderId="0" applyNumberFormat="0" applyBorder="0" applyAlignment="0" applyProtection="0"/>
    <xf numFmtId="0" fontId="125"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51" fillId="82"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51" fillId="62" borderId="0" applyNumberFormat="0" applyBorder="0" applyAlignment="0" applyProtection="0"/>
    <xf numFmtId="0" fontId="125"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51" fillId="62" borderId="0" applyNumberFormat="0" applyBorder="0" applyAlignment="0" applyProtection="0"/>
    <xf numFmtId="0" fontId="125"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80" fillId="62" borderId="0" applyNumberFormat="0" applyBorder="0" applyAlignment="0" applyProtection="0"/>
    <xf numFmtId="0" fontId="126" fillId="103" borderId="0" applyNumberFormat="0" applyBorder="0" applyAlignment="0" applyProtection="0"/>
    <xf numFmtId="0" fontId="2" fillId="0" borderId="0">
      <alignment vertical="justify"/>
    </xf>
    <xf numFmtId="0" fontId="2" fillId="0" borderId="0"/>
    <xf numFmtId="0" fontId="3" fillId="0" borderId="0"/>
    <xf numFmtId="0" fontId="4"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5" fillId="0" borderId="0"/>
    <xf numFmtId="0" fontId="21" fillId="0" borderId="0"/>
    <xf numFmtId="0" fontId="100" fillId="0" borderId="0" applyNumberFormat="0" applyBorder="0" applyProtection="0"/>
    <xf numFmtId="0" fontId="2" fillId="0" borderId="0">
      <alignment vertical="center" wrapText="1"/>
    </xf>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58" fillId="0" borderId="0"/>
    <xf numFmtId="0" fontId="100" fillId="0" borderId="0" applyNumberFormat="0" applyBorder="0" applyProtection="0"/>
    <xf numFmtId="0" fontId="5" fillId="0" borderId="0"/>
    <xf numFmtId="0" fontId="5" fillId="0" borderId="0"/>
    <xf numFmtId="0" fontId="5" fillId="0" borderId="0"/>
    <xf numFmtId="0" fontId="100" fillId="0" borderId="0" applyNumberFormat="0" applyBorder="0" applyProtection="0"/>
    <xf numFmtId="0" fontId="100" fillId="0" borderId="0" applyNumberFormat="0" applyBorder="0" applyProtection="0"/>
    <xf numFmtId="0" fontId="100" fillId="0" borderId="0" applyNumberFormat="0" applyBorder="0" applyProtection="0"/>
    <xf numFmtId="0" fontId="81" fillId="0" borderId="0"/>
    <xf numFmtId="0" fontId="100" fillId="0" borderId="0" applyNumberFormat="0" applyBorder="0" applyProtection="0"/>
    <xf numFmtId="0" fontId="21" fillId="0" borderId="0"/>
    <xf numFmtId="0" fontId="40" fillId="0" borderId="0" applyNumberFormat="0" applyFont="0" applyBorder="0" applyProtection="0"/>
    <xf numFmtId="0" fontId="40" fillId="0" borderId="0" applyNumberFormat="0" applyFont="0" applyBorder="0" applyProtection="0"/>
    <xf numFmtId="0" fontId="91" fillId="0" borderId="0" applyNumberFormat="0" applyBorder="0" applyProtection="0"/>
    <xf numFmtId="0" fontId="40" fillId="0" borderId="0" applyNumberFormat="0" applyFont="0" applyBorder="0" applyProtection="0"/>
    <xf numFmtId="0" fontId="91" fillId="0" borderId="0"/>
    <xf numFmtId="0" fontId="40" fillId="0" borderId="0" applyNumberFormat="0" applyFont="0" applyBorder="0" applyProtection="0"/>
    <xf numFmtId="0" fontId="2" fillId="0" borderId="0"/>
    <xf numFmtId="0" fontId="100" fillId="0" borderId="0" applyNumberFormat="0" applyBorder="0" applyProtection="0"/>
    <xf numFmtId="0" fontId="127" fillId="0" borderId="0"/>
    <xf numFmtId="0" fontId="100" fillId="0" borderId="0" applyNumberFormat="0" applyBorder="0" applyProtection="0"/>
    <xf numFmtId="0" fontId="4"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5" fillId="0" borderId="0"/>
    <xf numFmtId="0" fontId="100" fillId="0" borderId="0" applyNumberFormat="0" applyBorder="0" applyProtection="0"/>
    <xf numFmtId="0" fontId="127" fillId="0" borderId="0"/>
    <xf numFmtId="0" fontId="100" fillId="0" borderId="0" applyNumberFormat="0" applyBorder="0" applyProtection="0"/>
    <xf numFmtId="0" fontId="91" fillId="0" borderId="0" applyNumberFormat="0" applyBorder="0" applyProtection="0"/>
    <xf numFmtId="0" fontId="40"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91" fillId="0" borderId="0" applyNumberFormat="0" applyBorder="0" applyProtection="0"/>
    <xf numFmtId="0" fontId="40" fillId="0" borderId="0"/>
    <xf numFmtId="0" fontId="4"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5" fillId="0" borderId="0"/>
    <xf numFmtId="0" fontId="100" fillId="0" borderId="0" applyNumberFormat="0" applyBorder="0" applyProtection="0"/>
    <xf numFmtId="0" fontId="100" fillId="0" borderId="0" applyNumberFormat="0" applyBorder="0" applyProtection="0"/>
    <xf numFmtId="0" fontId="91" fillId="0" borderId="0" applyNumberFormat="0" applyBorder="0" applyProtection="0"/>
    <xf numFmtId="0" fontId="40" fillId="0" borderId="0"/>
    <xf numFmtId="0" fontId="4"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68" fillId="0" borderId="0"/>
    <xf numFmtId="0" fontId="90" fillId="0" borderId="0" applyNumberFormat="0" applyBorder="0" applyProtection="0"/>
    <xf numFmtId="0" fontId="5" fillId="0" borderId="0"/>
    <xf numFmtId="0" fontId="100" fillId="0" borderId="0" applyNumberFormat="0" applyBorder="0" applyProtection="0"/>
    <xf numFmtId="0" fontId="128" fillId="0" borderId="0"/>
    <xf numFmtId="0" fontId="100"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68" fillId="0" borderId="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2" fillId="0" borderId="0">
      <alignment vertical="center" wrapText="1"/>
    </xf>
    <xf numFmtId="0" fontId="90" fillId="0" borderId="0" applyNumberFormat="0" applyBorder="0" applyProtection="0"/>
    <xf numFmtId="0" fontId="91" fillId="0" borderId="0" applyNumberFormat="0" applyBorder="0" applyProtection="0"/>
    <xf numFmtId="0" fontId="40" fillId="0" borderId="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68" fillId="0" borderId="0"/>
    <xf numFmtId="0" fontId="90" fillId="0" borderId="0" applyNumberFormat="0" applyBorder="0" applyProtection="0"/>
    <xf numFmtId="0" fontId="4"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2" fillId="0" borderId="0"/>
    <xf numFmtId="0" fontId="100" fillId="0" borderId="0" applyNumberFormat="0" applyBorder="0" applyProtection="0"/>
    <xf numFmtId="0" fontId="100" fillId="0" borderId="0" applyNumberFormat="0" applyBorder="0" applyProtection="0"/>
    <xf numFmtId="0" fontId="81"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100"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100" fillId="0" borderId="0" applyNumberFormat="0" applyBorder="0" applyProtection="0"/>
    <xf numFmtId="0" fontId="100"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2" fillId="0" borderId="0"/>
    <xf numFmtId="0" fontId="40" fillId="0" borderId="0"/>
    <xf numFmtId="0" fontId="41" fillId="0" borderId="0"/>
    <xf numFmtId="0" fontId="91" fillId="0" borderId="0" applyNumberFormat="0" applyBorder="0" applyProtection="0"/>
    <xf numFmtId="0" fontId="2" fillId="0" borderId="0"/>
    <xf numFmtId="0" fontId="129" fillId="0" borderId="0"/>
    <xf numFmtId="0" fontId="2" fillId="0" borderId="0"/>
    <xf numFmtId="0" fontId="100" fillId="0" borderId="0" applyNumberFormat="0" applyBorder="0" applyProtection="0"/>
    <xf numFmtId="0" fontId="100" fillId="0" borderId="0" applyNumberFormat="0" applyBorder="0" applyProtection="0"/>
    <xf numFmtId="0" fontId="100" fillId="0" borderId="0" applyNumberFormat="0" applyBorder="0" applyProtection="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100" fillId="0" borderId="0" applyNumberFormat="0" applyBorder="0" applyProtection="0"/>
    <xf numFmtId="0" fontId="3" fillId="0" borderId="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38" fillId="0" borderId="0"/>
    <xf numFmtId="0" fontId="100" fillId="0" borderId="0" applyNumberFormat="0" applyBorder="0" applyProtection="0"/>
    <xf numFmtId="0" fontId="40" fillId="0" borderId="0"/>
    <xf numFmtId="0" fontId="41" fillId="0" borderId="0"/>
    <xf numFmtId="0" fontId="3" fillId="0" borderId="0"/>
    <xf numFmtId="0" fontId="91" fillId="0" borderId="0" applyNumberFormat="0" applyBorder="0" applyProtection="0"/>
    <xf numFmtId="0" fontId="3" fillId="0" borderId="0"/>
    <xf numFmtId="0" fontId="40" fillId="0" borderId="0"/>
    <xf numFmtId="0" fontId="100" fillId="0" borderId="0" applyNumberFormat="0" applyBorder="0" applyProtection="0"/>
    <xf numFmtId="0" fontId="127" fillId="0" borderId="0"/>
    <xf numFmtId="0" fontId="40" fillId="0" borderId="0"/>
    <xf numFmtId="0" fontId="91" fillId="0" borderId="0" applyNumberFormat="0" applyBorder="0" applyProtection="0"/>
    <xf numFmtId="0" fontId="40" fillId="0" borderId="0"/>
    <xf numFmtId="0" fontId="130" fillId="0" borderId="0" applyNumberFormat="0" applyBorder="0" applyProtection="0"/>
    <xf numFmtId="0" fontId="2" fillId="0" borderId="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40" fillId="0" borderId="0"/>
    <xf numFmtId="0" fontId="21"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applyNumberFormat="0" applyFont="0" applyBorder="0" applyProtection="0"/>
    <xf numFmtId="0" fontId="40" fillId="0" borderId="0" applyNumberFormat="0" applyFont="0" applyBorder="0" applyProtection="0"/>
    <xf numFmtId="0" fontId="40" fillId="0" borderId="0"/>
    <xf numFmtId="0" fontId="41" fillId="0" borderId="0"/>
    <xf numFmtId="0" fontId="91" fillId="0" borderId="0" applyNumberFormat="0" applyBorder="0" applyProtection="0"/>
    <xf numFmtId="0" fontId="91" fillId="0" borderId="0" applyNumberFormat="0" applyBorder="0" applyProtection="0"/>
    <xf numFmtId="0" fontId="40" fillId="0" borderId="0" applyNumberFormat="0" applyFon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1"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100" fillId="0" borderId="0" applyNumberFormat="0" applyBorder="0" applyProtection="0"/>
    <xf numFmtId="0" fontId="40" fillId="0" borderId="0"/>
    <xf numFmtId="0" fontId="91" fillId="0" borderId="0" applyNumberFormat="0" applyBorder="0" applyProtection="0"/>
    <xf numFmtId="0" fontId="91"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40" fillId="0" borderId="0"/>
    <xf numFmtId="0" fontId="100" fillId="0" borderId="0" applyNumberFormat="0" applyBorder="0" applyProtection="0"/>
    <xf numFmtId="0" fontId="2" fillId="0" borderId="0"/>
    <xf numFmtId="0" fontId="2" fillId="0" borderId="0"/>
    <xf numFmtId="0" fontId="100" fillId="0" borderId="0" applyNumberFormat="0" applyBorder="0" applyProtection="0"/>
    <xf numFmtId="0" fontId="40" fillId="0" borderId="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1" fillId="0" borderId="0"/>
    <xf numFmtId="0" fontId="40" fillId="0" borderId="0"/>
    <xf numFmtId="0" fontId="40" fillId="0" borderId="0"/>
    <xf numFmtId="0" fontId="21" fillId="0" borderId="0"/>
    <xf numFmtId="0" fontId="91" fillId="0" borderId="0" applyNumberFormat="0" applyBorder="0" applyProtection="0"/>
    <xf numFmtId="0" fontId="85" fillId="0" borderId="0"/>
    <xf numFmtId="0" fontId="91" fillId="0" borderId="0" applyNumberFormat="0" applyBorder="0" applyProtection="0"/>
    <xf numFmtId="0" fontId="40" fillId="0" borderId="0"/>
    <xf numFmtId="0" fontId="2" fillId="0" borderId="0"/>
    <xf numFmtId="0" fontId="130" fillId="0" borderId="0" applyNumberFormat="0" applyBorder="0" applyProtection="0"/>
    <xf numFmtId="0" fontId="86" fillId="0" borderId="0"/>
    <xf numFmtId="0" fontId="42"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40" fillId="0" borderId="0"/>
    <xf numFmtId="0" fontId="91" fillId="0" borderId="0" applyNumberFormat="0" applyBorder="0" applyProtection="0"/>
    <xf numFmtId="0" fontId="40"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91" fillId="0" borderId="0" applyNumberFormat="0" applyBorder="0" applyProtection="0"/>
    <xf numFmtId="0" fontId="40" fillId="0" borderId="0"/>
    <xf numFmtId="0" fontId="2" fillId="0" borderId="0"/>
    <xf numFmtId="0" fontId="2" fillId="0" borderId="0"/>
    <xf numFmtId="0" fontId="100" fillId="0" borderId="0" applyNumberFormat="0" applyBorder="0" applyProtection="0"/>
    <xf numFmtId="0" fontId="100" fillId="0" borderId="0" applyNumberFormat="0" applyBorder="0" applyProtection="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 fillId="0" borderId="0"/>
    <xf numFmtId="0" fontId="2" fillId="0" borderId="0"/>
    <xf numFmtId="0" fontId="2" fillId="0" borderId="0"/>
    <xf numFmtId="0" fontId="100" fillId="0" borderId="0" applyNumberFormat="0" applyBorder="0" applyProtection="0"/>
    <xf numFmtId="0" fontId="5" fillId="0" borderId="0"/>
    <xf numFmtId="0" fontId="100" fillId="0" borderId="0" applyNumberFormat="0" applyBorder="0" applyProtection="0"/>
    <xf numFmtId="0" fontId="66" fillId="0" borderId="0"/>
    <xf numFmtId="0" fontId="128" fillId="0" borderId="0"/>
    <xf numFmtId="0" fontId="91" fillId="0" borderId="0" applyNumberFormat="0" applyBorder="0" applyProtection="0"/>
    <xf numFmtId="0" fontId="5" fillId="0" borderId="0"/>
    <xf numFmtId="0" fontId="100" fillId="0" borderId="0" applyNumberFormat="0" applyBorder="0" applyProtection="0"/>
    <xf numFmtId="0" fontId="127" fillId="0" borderId="0"/>
    <xf numFmtId="0" fontId="100" fillId="0" borderId="0" applyNumberFormat="0" applyBorder="0" applyProtection="0"/>
    <xf numFmtId="0" fontId="40" fillId="0" borderId="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 fillId="0" borderId="0"/>
    <xf numFmtId="0" fontId="2" fillId="0" borderId="0"/>
    <xf numFmtId="0" fontId="2" fillId="0" borderId="0"/>
    <xf numFmtId="0" fontId="100" fillId="0" borderId="0" applyNumberFormat="0" applyBorder="0" applyProtection="0"/>
    <xf numFmtId="0" fontId="84" fillId="0" borderId="0"/>
    <xf numFmtId="0" fontId="100" fillId="0" borderId="0" applyNumberFormat="0" applyBorder="0" applyProtection="0"/>
    <xf numFmtId="0" fontId="5" fillId="0" borderId="0"/>
    <xf numFmtId="0" fontId="100" fillId="0" borderId="0" applyNumberFormat="0" applyBorder="0" applyProtection="0"/>
    <xf numFmtId="0" fontId="84" fillId="0" borderId="0"/>
    <xf numFmtId="0" fontId="100"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40" fillId="0" borderId="0"/>
    <xf numFmtId="0" fontId="91"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100" fillId="0" borderId="0" applyNumberFormat="0" applyBorder="0" applyProtection="0"/>
    <xf numFmtId="0" fontId="100" fillId="0" borderId="0" applyNumberFormat="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48" fillId="44" borderId="0" applyNumberFormat="0" applyBorder="0" applyAlignment="0" applyProtection="0"/>
    <xf numFmtId="0" fontId="54" fillId="0" borderId="0" applyNumberFormat="0" applyFill="0" applyBorder="0" applyAlignment="0" applyProtection="0"/>
    <xf numFmtId="0" fontId="11" fillId="0" borderId="0"/>
    <xf numFmtId="0" fontId="50" fillId="0" borderId="20" applyNumberFormat="0" applyFill="0" applyAlignment="0" applyProtection="0"/>
    <xf numFmtId="0" fontId="2" fillId="46" borderId="30" applyNumberFormat="0" applyFont="0" applyAlignment="0" applyProtection="0"/>
    <xf numFmtId="0" fontId="47" fillId="0" borderId="0" applyNumberFormat="0" applyFill="0" applyBorder="0" applyAlignment="0" applyProtection="0"/>
    <xf numFmtId="0" fontId="44" fillId="41" borderId="0" applyNumberFormat="0" applyBorder="0" applyAlignment="0" applyProtection="0"/>
    <xf numFmtId="0" fontId="51" fillId="62" borderId="0" applyNumberFormat="0" applyBorder="0" applyAlignment="0" applyProtection="0"/>
    <xf numFmtId="0" fontId="131" fillId="0" borderId="0" applyNumberFormat="0" applyFill="0" applyBorder="0" applyAlignment="0" applyProtection="0"/>
    <xf numFmtId="0" fontId="46" fillId="74" borderId="11" applyNumberFormat="0" applyAlignment="0" applyProtection="0"/>
    <xf numFmtId="0" fontId="53" fillId="0" borderId="18" applyNumberFormat="0" applyFill="0" applyAlignment="0" applyProtection="0"/>
    <xf numFmtId="0" fontId="57" fillId="0" borderId="0" applyNumberFormat="0" applyFill="0" applyBorder="0" applyAlignment="0" applyProtection="0"/>
    <xf numFmtId="0" fontId="57" fillId="0" borderId="16" applyNumberFormat="0" applyFill="0" applyAlignment="0" applyProtection="0"/>
    <xf numFmtId="0" fontId="56" fillId="0" borderId="14" applyNumberFormat="0" applyFill="0" applyAlignment="0" applyProtection="0"/>
    <xf numFmtId="0" fontId="55" fillId="0" borderId="15" applyNumberFormat="0" applyFill="0" applyAlignment="0" applyProtection="0"/>
    <xf numFmtId="0" fontId="45" fillId="59" borderId="10" applyNumberFormat="0" applyAlignment="0" applyProtection="0"/>
    <xf numFmtId="0" fontId="52" fillId="59" borderId="17" applyNumberFormat="0" applyAlignment="0" applyProtection="0"/>
    <xf numFmtId="0" fontId="49" fillId="40" borderId="10" applyNumberFormat="0" applyAlignment="0" applyProtection="0"/>
    <xf numFmtId="0" fontId="43" fillId="65" borderId="0" applyNumberFormat="0" applyBorder="0" applyAlignment="0" applyProtection="0"/>
    <xf numFmtId="0" fontId="43" fillId="36" borderId="0" applyNumberFormat="0" applyBorder="0" applyAlignment="0" applyProtection="0"/>
    <xf numFmtId="0" fontId="43" fillId="53" borderId="0" applyNumberFormat="0" applyBorder="0" applyAlignment="0" applyProtection="0"/>
    <xf numFmtId="0" fontId="43" fillId="52" borderId="0" applyNumberFormat="0" applyBorder="0" applyAlignment="0" applyProtection="0"/>
    <xf numFmtId="0" fontId="43" fillId="37" borderId="0" applyNumberFormat="0" applyBorder="0" applyAlignment="0" applyProtection="0"/>
    <xf numFmtId="0" fontId="43" fillId="35" borderId="0" applyNumberFormat="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43" fontId="2" fillId="0" borderId="0" applyFon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43" fontId="2" fillId="0" borderId="0" applyFont="0" applyFill="0" applyBorder="0" applyAlignment="0" applyProtection="0"/>
    <xf numFmtId="0" fontId="54" fillId="0" borderId="0" applyNumberFormat="0" applyFill="0" applyBorder="0" applyAlignment="0" applyProtection="0"/>
    <xf numFmtId="43" fontId="2" fillId="0" borderId="0" applyFon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54"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137" fillId="0" borderId="0" applyNumberFormat="0" applyFill="0" applyBorder="0" applyAlignment="0" applyProtection="0"/>
    <xf numFmtId="0" fontId="57" fillId="0" borderId="0" applyNumberFormat="0" applyFill="0" applyBorder="0" applyAlignment="0" applyProtection="0"/>
    <xf numFmtId="0" fontId="57" fillId="0" borderId="16" applyNumberFormat="0" applyFill="0" applyAlignment="0" applyProtection="0"/>
    <xf numFmtId="0" fontId="56" fillId="0" borderId="14" applyNumberFormat="0" applyFill="0" applyAlignment="0" applyProtection="0"/>
    <xf numFmtId="0" fontId="55" fillId="0" borderId="15" applyNumberFormat="0" applyFill="0" applyAlignment="0" applyProtection="0"/>
    <xf numFmtId="187" fontId="133" fillId="0" borderId="0">
      <alignment horizontal="left"/>
    </xf>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53"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53"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0" fontId="134" fillId="0" borderId="18" applyNumberFormat="0" applyFill="0" applyAlignment="0" applyProtection="0"/>
    <xf numFmtId="43" fontId="2" fillId="0" borderId="0" applyFont="0" applyFill="0" applyBorder="0" applyAlignment="0" applyProtection="0"/>
    <xf numFmtId="0" fontId="134" fillId="0" borderId="18" applyNumberFormat="0" applyFill="0" applyAlignment="0" applyProtection="0"/>
    <xf numFmtId="43" fontId="2" fillId="0" borderId="0" applyFon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43" fontId="2" fillId="0" borderId="0" applyFill="0" applyBorder="0" applyAlignment="0" applyProtection="0"/>
    <xf numFmtId="0" fontId="131" fillId="0" borderId="0" applyNumberFormat="0" applyFill="0" applyBorder="0" applyAlignment="0" applyProtection="0"/>
    <xf numFmtId="43" fontId="2" fillId="0" borderId="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43" fontId="2" fillId="0" borderId="0" applyFon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1" fillId="0" borderId="0"/>
    <xf numFmtId="0" fontId="11" fillId="0" borderId="0"/>
    <xf numFmtId="43" fontId="40" fillId="0" borderId="0" applyFont="0" applyFill="0" applyBorder="0" applyAlignment="0" applyProtection="0"/>
    <xf numFmtId="0" fontId="44" fillId="41" borderId="0" applyNumberFormat="0" applyBorder="0" applyAlignment="0" applyProtection="0"/>
    <xf numFmtId="43" fontId="40" fillId="0" borderId="0" applyFont="0" applyFill="0" applyBorder="0" applyAlignment="0" applyProtection="0"/>
    <xf numFmtId="0" fontId="50" fillId="0" borderId="20" applyNumberFormat="0" applyFill="0" applyAlignment="0" applyProtection="0"/>
    <xf numFmtId="0" fontId="50" fillId="0" borderId="20" applyNumberFormat="0" applyFill="0" applyAlignment="0" applyProtection="0"/>
    <xf numFmtId="0" fontId="132" fillId="0" borderId="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9" fontId="2" fillId="0" borderId="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39" fillId="0" borderId="0" applyFont="0" applyFill="0" applyBorder="0" applyAlignment="0" applyProtection="0"/>
    <xf numFmtId="0" fontId="46" fillId="74" borderId="11" applyNumberFormat="0" applyAlignment="0" applyProtection="0"/>
    <xf numFmtId="0" fontId="47" fillId="0" borderId="0" applyNumberFormat="0" applyFill="0" applyBorder="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52"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52" fillId="77"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136" fillId="59" borderId="17" applyNumberFormat="0" applyAlignment="0" applyProtection="0"/>
    <xf numFmtId="0" fontId="2" fillId="46" borderId="30" applyNumberFormat="0" applyFont="0" applyAlignment="0" applyProtection="0"/>
    <xf numFmtId="0" fontId="2"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2"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2"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2"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2"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2"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5"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135" fillId="0" borderId="0" applyNumberFormat="0">
      <alignment horizontal="center"/>
    </xf>
    <xf numFmtId="0" fontId="2" fillId="46" borderId="30" applyNumberFormat="0" applyFont="0" applyAlignment="0" applyProtection="0"/>
    <xf numFmtId="0" fontId="2" fillId="104" borderId="30" applyNumberFormat="0" applyAlignment="0" applyProtection="0"/>
    <xf numFmtId="0" fontId="2" fillId="46" borderId="30" applyNumberFormat="0" applyFont="0" applyAlignment="0" applyProtection="0"/>
    <xf numFmtId="0" fontId="2" fillId="104" borderId="30" applyNumberFormat="0" applyAlignment="0" applyProtection="0"/>
    <xf numFmtId="0" fontId="2" fillId="104" borderId="30" applyNumberForma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2" fillId="46" borderId="30" applyNumberFormat="0" applyFont="0" applyAlignment="0" applyProtection="0"/>
    <xf numFmtId="0" fontId="131" fillId="0" borderId="0" applyNumberFormat="0" applyFill="0" applyBorder="0" applyAlignment="0" applyProtection="0"/>
    <xf numFmtId="0" fontId="4" fillId="0" borderId="0"/>
    <xf numFmtId="0" fontId="5" fillId="0" borderId="0"/>
    <xf numFmtId="0" fontId="4" fillId="0" borderId="0"/>
    <xf numFmtId="0" fontId="5"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1" fillId="12" borderId="0" applyNumberFormat="0" applyBorder="0" applyAlignment="0" applyProtection="0"/>
    <xf numFmtId="0" fontId="21" fillId="16" borderId="0" applyNumberFormat="0" applyBorder="0" applyAlignment="0" applyProtection="0"/>
    <xf numFmtId="0" fontId="21" fillId="20" borderId="0" applyNumberFormat="0" applyBorder="0" applyAlignment="0" applyProtection="0"/>
    <xf numFmtId="0" fontId="21" fillId="24" borderId="0" applyNumberFormat="0" applyBorder="0" applyAlignment="0" applyProtection="0"/>
    <xf numFmtId="0" fontId="21" fillId="28" borderId="0" applyNumberFormat="0" applyBorder="0" applyAlignment="0" applyProtection="0"/>
    <xf numFmtId="0" fontId="21" fillId="32" borderId="0" applyNumberFormat="0" applyBorder="0" applyAlignment="0" applyProtection="0"/>
    <xf numFmtId="0" fontId="66" fillId="39" borderId="0" applyNumberFormat="0" applyBorder="0" applyAlignment="0" applyProtection="0"/>
    <xf numFmtId="0" fontId="66" fillId="42" borderId="0" applyNumberFormat="0" applyBorder="0" applyAlignment="0" applyProtection="0"/>
    <xf numFmtId="0" fontId="66" fillId="45" borderId="0" applyNumberFormat="0" applyBorder="0" applyAlignment="0" applyProtection="0"/>
    <xf numFmtId="0" fontId="66" fillId="48" borderId="0" applyNumberFormat="0" applyBorder="0" applyAlignment="0" applyProtection="0"/>
    <xf numFmtId="0" fontId="66" fillId="50" borderId="0" applyNumberFormat="0" applyBorder="0" applyAlignment="0" applyProtection="0"/>
    <xf numFmtId="0" fontId="66" fillId="51" borderId="0" applyNumberFormat="0" applyBorder="0" applyAlignment="0" applyProtection="0"/>
    <xf numFmtId="0" fontId="21" fillId="13"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41" fillId="0" borderId="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129" fillId="0" borderId="0"/>
    <xf numFmtId="0" fontId="127" fillId="0" borderId="0"/>
    <xf numFmtId="0" fontId="127" fillId="0" borderId="0"/>
    <xf numFmtId="0" fontId="2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41" fillId="0" borderId="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12" borderId="0" applyNumberFormat="0" applyBorder="0" applyAlignment="0" applyProtection="0"/>
    <xf numFmtId="0" fontId="21" fillId="16" borderId="0" applyNumberFormat="0" applyBorder="0" applyAlignment="0" applyProtection="0"/>
    <xf numFmtId="0" fontId="21" fillId="20" borderId="0" applyNumberFormat="0" applyBorder="0" applyAlignment="0" applyProtection="0"/>
    <xf numFmtId="0" fontId="21" fillId="24" borderId="0" applyNumberFormat="0" applyBorder="0" applyAlignment="0" applyProtection="0"/>
    <xf numFmtId="0" fontId="21" fillId="28" borderId="0" applyNumberFormat="0" applyBorder="0" applyAlignment="0" applyProtection="0"/>
    <xf numFmtId="0" fontId="21" fillId="32" borderId="0" applyNumberFormat="0" applyBorder="0" applyAlignment="0" applyProtection="0"/>
    <xf numFmtId="0" fontId="66" fillId="39" borderId="0" applyNumberFormat="0" applyBorder="0" applyAlignment="0" applyProtection="0"/>
    <xf numFmtId="0" fontId="66" fillId="42" borderId="0" applyNumberFormat="0" applyBorder="0" applyAlignment="0" applyProtection="0"/>
    <xf numFmtId="0" fontId="66" fillId="45" borderId="0" applyNumberFormat="0" applyBorder="0" applyAlignment="0" applyProtection="0"/>
    <xf numFmtId="0" fontId="66" fillId="48" borderId="0" applyNumberFormat="0" applyBorder="0" applyAlignment="0" applyProtection="0"/>
    <xf numFmtId="0" fontId="66" fillId="50" borderId="0" applyNumberFormat="0" applyBorder="0" applyAlignment="0" applyProtection="0"/>
    <xf numFmtId="0" fontId="66" fillId="51" borderId="0" applyNumberFormat="0" applyBorder="0" applyAlignment="0" applyProtection="0"/>
    <xf numFmtId="0" fontId="21" fillId="13"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29"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25" borderId="0" applyNumberFormat="0" applyBorder="0" applyAlignment="0" applyProtection="0"/>
    <xf numFmtId="0" fontId="129" fillId="0" borderId="0"/>
    <xf numFmtId="0" fontId="127" fillId="0" borderId="0"/>
    <xf numFmtId="0" fontId="127" fillId="0" borderId="0"/>
    <xf numFmtId="0" fontId="21" fillId="0" borderId="0"/>
    <xf numFmtId="0" fontId="21" fillId="21" borderId="0" applyNumberFormat="0" applyBorder="0" applyAlignment="0" applyProtection="0"/>
    <xf numFmtId="0" fontId="21" fillId="17" borderId="0" applyNumberFormat="0" applyBorder="0" applyAlignment="0" applyProtection="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6" fillId="42" borderId="0" applyNumberFormat="0" applyBorder="0" applyAlignment="0" applyProtection="0"/>
    <xf numFmtId="0" fontId="41" fillId="0" borderId="0"/>
    <xf numFmtId="0" fontId="41" fillId="0" borderId="0"/>
    <xf numFmtId="0" fontId="41" fillId="0" borderId="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41" fillId="0" borderId="0"/>
    <xf numFmtId="0" fontId="2" fillId="0" borderId="0"/>
    <xf numFmtId="0" fontId="2"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29"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25" borderId="0" applyNumberFormat="0" applyBorder="0" applyAlignment="0" applyProtection="0"/>
    <xf numFmtId="0" fontId="129" fillId="0" borderId="0"/>
    <xf numFmtId="0" fontId="127" fillId="0" borderId="0"/>
    <xf numFmtId="0" fontId="127" fillId="0" borderId="0"/>
    <xf numFmtId="0" fontId="21" fillId="0" borderId="0"/>
    <xf numFmtId="0" fontId="21" fillId="21" borderId="0" applyNumberFormat="0" applyBorder="0" applyAlignment="0" applyProtection="0"/>
    <xf numFmtId="0" fontId="21" fillId="17" borderId="0" applyNumberFormat="0" applyBorder="0" applyAlignment="0" applyProtection="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6" fillId="42" borderId="0" applyNumberFormat="0" applyBorder="0" applyAlignment="0" applyProtection="0"/>
    <xf numFmtId="0" fontId="41" fillId="0" borderId="0"/>
    <xf numFmtId="0" fontId="41" fillId="0" borderId="0"/>
    <xf numFmtId="0" fontId="41" fillId="0" borderId="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41" fillId="0" borderId="0"/>
    <xf numFmtId="0" fontId="2" fillId="0" borderId="0"/>
    <xf numFmtId="0" fontId="2"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29"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25" borderId="0" applyNumberFormat="0" applyBorder="0" applyAlignment="0" applyProtection="0"/>
    <xf numFmtId="0" fontId="129" fillId="0" borderId="0"/>
    <xf numFmtId="0" fontId="127" fillId="0" borderId="0"/>
    <xf numFmtId="0" fontId="127" fillId="0" borderId="0"/>
    <xf numFmtId="0" fontId="21" fillId="0" borderId="0"/>
    <xf numFmtId="0" fontId="21" fillId="21" borderId="0" applyNumberFormat="0" applyBorder="0" applyAlignment="0" applyProtection="0"/>
    <xf numFmtId="0" fontId="21" fillId="17" borderId="0" applyNumberFormat="0" applyBorder="0" applyAlignment="0" applyProtection="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6" fillId="42" borderId="0" applyNumberFormat="0" applyBorder="0" applyAlignment="0" applyProtection="0"/>
    <xf numFmtId="0" fontId="41" fillId="0" borderId="0"/>
    <xf numFmtId="0" fontId="41" fillId="0" borderId="0"/>
    <xf numFmtId="0" fontId="41" fillId="0" borderId="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41" fillId="0" borderId="0"/>
    <xf numFmtId="0" fontId="2" fillId="0" borderId="0"/>
    <xf numFmtId="0" fontId="2"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29"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25" borderId="0" applyNumberFormat="0" applyBorder="0" applyAlignment="0" applyProtection="0"/>
    <xf numFmtId="0" fontId="129" fillId="0" borderId="0"/>
    <xf numFmtId="0" fontId="127" fillId="0" borderId="0"/>
    <xf numFmtId="0" fontId="127" fillId="0" borderId="0"/>
    <xf numFmtId="0" fontId="21" fillId="0" borderId="0"/>
    <xf numFmtId="0" fontId="21" fillId="21" borderId="0" applyNumberFormat="0" applyBorder="0" applyAlignment="0" applyProtection="0"/>
    <xf numFmtId="0" fontId="21" fillId="17" borderId="0" applyNumberFormat="0" applyBorder="0" applyAlignment="0" applyProtection="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6" fillId="42" borderId="0" applyNumberFormat="0" applyBorder="0" applyAlignment="0" applyProtection="0"/>
    <xf numFmtId="0" fontId="41" fillId="0" borderId="0"/>
    <xf numFmtId="0" fontId="41" fillId="0" borderId="0"/>
    <xf numFmtId="0" fontId="41" fillId="0" borderId="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41" fillId="0" borderId="0"/>
    <xf numFmtId="0" fontId="2" fillId="0" borderId="0"/>
    <xf numFmtId="0" fontId="2"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25"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21" borderId="0" applyNumberFormat="0" applyBorder="0" applyAlignment="0" applyProtection="0"/>
    <xf numFmtId="0" fontId="129" fillId="0" borderId="0"/>
    <xf numFmtId="0" fontId="127" fillId="0" borderId="0"/>
    <xf numFmtId="0" fontId="127" fillId="0" borderId="0"/>
    <xf numFmtId="0" fontId="21" fillId="0" borderId="0"/>
    <xf numFmtId="0" fontId="21" fillId="17" borderId="0" applyNumberFormat="0" applyBorder="0" applyAlignment="0" applyProtection="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6" fillId="39" borderId="0" applyNumberFormat="0" applyBorder="0" applyAlignment="0" applyProtection="0"/>
    <xf numFmtId="0" fontId="41" fillId="0" borderId="0"/>
    <xf numFmtId="0" fontId="41" fillId="0" borderId="0"/>
    <xf numFmtId="0" fontId="41" fillId="0" borderId="0"/>
    <xf numFmtId="0" fontId="21" fillId="32" borderId="0" applyNumberFormat="0" applyBorder="0" applyAlignment="0" applyProtection="0"/>
    <xf numFmtId="0" fontId="21" fillId="28" borderId="0" applyNumberFormat="0" applyBorder="0" applyAlignment="0" applyProtection="0"/>
    <xf numFmtId="0" fontId="21" fillId="24" borderId="0" applyNumberFormat="0" applyBorder="0" applyAlignment="0" applyProtection="0"/>
    <xf numFmtId="0" fontId="41" fillId="0" borderId="0"/>
    <xf numFmtId="0" fontId="2" fillId="0" borderId="0"/>
    <xf numFmtId="0" fontId="2" fillId="0" borderId="0"/>
    <xf numFmtId="0" fontId="21" fillId="20" borderId="0" applyNumberFormat="0" applyBorder="0" applyAlignment="0" applyProtection="0"/>
    <xf numFmtId="0" fontId="21" fillId="16" borderId="0" applyNumberFormat="0" applyBorder="0" applyAlignment="0" applyProtection="0"/>
    <xf numFmtId="0" fontId="21" fillId="12"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21"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17" borderId="0" applyNumberFormat="0" applyBorder="0" applyAlignment="0" applyProtection="0"/>
    <xf numFmtId="0" fontId="129" fillId="0" borderId="0"/>
    <xf numFmtId="0" fontId="127" fillId="0" borderId="0"/>
    <xf numFmtId="0" fontId="127" fillId="0" borderId="0"/>
    <xf numFmtId="0" fontId="21" fillId="0" borderId="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32" borderId="0" applyNumberFormat="0" applyBorder="0" applyAlignment="0" applyProtection="0"/>
    <xf numFmtId="0" fontId="41" fillId="0" borderId="0"/>
    <xf numFmtId="0" fontId="41" fillId="0" borderId="0"/>
    <xf numFmtId="0" fontId="41" fillId="0" borderId="0"/>
    <xf numFmtId="0" fontId="21" fillId="28" borderId="0" applyNumberFormat="0" applyBorder="0" applyAlignment="0" applyProtection="0"/>
    <xf numFmtId="0" fontId="21" fillId="24" borderId="0" applyNumberFormat="0" applyBorder="0" applyAlignment="0" applyProtection="0"/>
    <xf numFmtId="0" fontId="21" fillId="20" borderId="0" applyNumberFormat="0" applyBorder="0" applyAlignment="0" applyProtection="0"/>
    <xf numFmtId="0" fontId="41" fillId="0" borderId="0"/>
    <xf numFmtId="0" fontId="2" fillId="0" borderId="0"/>
    <xf numFmtId="0" fontId="2" fillId="0" borderId="0"/>
    <xf numFmtId="0" fontId="21" fillId="16" borderId="0" applyNumberFormat="0" applyBorder="0" applyAlignment="0" applyProtection="0"/>
    <xf numFmtId="0" fontId="21" fillId="12"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29"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25" borderId="0" applyNumberFormat="0" applyBorder="0" applyAlignment="0" applyProtection="0"/>
    <xf numFmtId="0" fontId="129" fillId="0" borderId="0"/>
    <xf numFmtId="0" fontId="127" fillId="0" borderId="0"/>
    <xf numFmtId="0" fontId="127" fillId="0" borderId="0"/>
    <xf numFmtId="0" fontId="21" fillId="0" borderId="0"/>
    <xf numFmtId="0" fontId="21" fillId="21" borderId="0" applyNumberFormat="0" applyBorder="0" applyAlignment="0" applyProtection="0"/>
    <xf numFmtId="0" fontId="21" fillId="17" borderId="0" applyNumberFormat="0" applyBorder="0" applyAlignment="0" applyProtection="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6" fillId="42" borderId="0" applyNumberFormat="0" applyBorder="0" applyAlignment="0" applyProtection="0"/>
    <xf numFmtId="0" fontId="41" fillId="0" borderId="0"/>
    <xf numFmtId="0" fontId="41" fillId="0" borderId="0"/>
    <xf numFmtId="0" fontId="41" fillId="0" borderId="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41" fillId="0" borderId="0"/>
    <xf numFmtId="0" fontId="2" fillId="0" borderId="0"/>
    <xf numFmtId="0" fontId="2"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13"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66" fillId="51" borderId="0" applyNumberFormat="0" applyBorder="0" applyAlignment="0" applyProtection="0"/>
    <xf numFmtId="0" fontId="127" fillId="0" borderId="0"/>
    <xf numFmtId="0" fontId="21" fillId="0" borderId="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24" borderId="0" applyNumberFormat="0" applyBorder="0" applyAlignment="0" applyProtection="0"/>
    <xf numFmtId="0" fontId="41" fillId="0" borderId="0"/>
    <xf numFmtId="0" fontId="41" fillId="0" borderId="0"/>
    <xf numFmtId="0" fontId="41" fillId="0" borderId="0"/>
    <xf numFmtId="0" fontId="21" fillId="20" borderId="0" applyNumberFormat="0" applyBorder="0" applyAlignment="0" applyProtection="0"/>
    <xf numFmtId="0" fontId="21" fillId="16" borderId="0" applyNumberFormat="0" applyBorder="0" applyAlignment="0" applyProtection="0"/>
    <xf numFmtId="0" fontId="21" fillId="12" borderId="0" applyNumberFormat="0" applyBorder="0" applyAlignment="0" applyProtection="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13"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66" fillId="51" borderId="0" applyNumberFormat="0" applyBorder="0" applyAlignment="0" applyProtection="0"/>
    <xf numFmtId="0" fontId="127" fillId="0" borderId="0"/>
    <xf numFmtId="0" fontId="21" fillId="0" borderId="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24" borderId="0" applyNumberFormat="0" applyBorder="0" applyAlignment="0" applyProtection="0"/>
    <xf numFmtId="0" fontId="41" fillId="0" borderId="0"/>
    <xf numFmtId="0" fontId="41" fillId="0" borderId="0"/>
    <xf numFmtId="0" fontId="41" fillId="0" borderId="0"/>
    <xf numFmtId="0" fontId="21" fillId="20" borderId="0" applyNumberFormat="0" applyBorder="0" applyAlignment="0" applyProtection="0"/>
    <xf numFmtId="0" fontId="21" fillId="16" borderId="0" applyNumberFormat="0" applyBorder="0" applyAlignment="0" applyProtection="0"/>
    <xf numFmtId="0" fontId="21" fillId="12" borderId="0" applyNumberFormat="0" applyBorder="0" applyAlignment="0" applyProtection="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17"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13" borderId="0" applyNumberFormat="0" applyBorder="0" applyAlignment="0" applyProtection="0"/>
    <xf numFmtId="0" fontId="127" fillId="0" borderId="0"/>
    <xf numFmtId="0" fontId="21" fillId="0" borderId="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21" fillId="32"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28" borderId="0" applyNumberFormat="0" applyBorder="0" applyAlignment="0" applyProtection="0"/>
    <xf numFmtId="0" fontId="41" fillId="0" borderId="0"/>
    <xf numFmtId="0" fontId="41" fillId="0" borderId="0"/>
    <xf numFmtId="0" fontId="41"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17"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13" borderId="0" applyNumberFormat="0" applyBorder="0" applyAlignment="0" applyProtection="0"/>
    <xf numFmtId="0" fontId="127" fillId="0" borderId="0"/>
    <xf numFmtId="0" fontId="21" fillId="0" borderId="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21" fillId="32"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28" borderId="0" applyNumberFormat="0" applyBorder="0" applyAlignment="0" applyProtection="0"/>
    <xf numFmtId="0" fontId="41" fillId="0" borderId="0"/>
    <xf numFmtId="0" fontId="41" fillId="0" borderId="0"/>
    <xf numFmtId="0" fontId="41"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17"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13" borderId="0" applyNumberFormat="0" applyBorder="0" applyAlignment="0" applyProtection="0"/>
    <xf numFmtId="0" fontId="127" fillId="0" borderId="0"/>
    <xf numFmtId="0" fontId="21" fillId="0" borderId="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21" fillId="32"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28" borderId="0" applyNumberFormat="0" applyBorder="0" applyAlignment="0" applyProtection="0"/>
    <xf numFmtId="0" fontId="41" fillId="0" borderId="0"/>
    <xf numFmtId="0" fontId="41" fillId="0" borderId="0"/>
    <xf numFmtId="0" fontId="41"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17"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13" borderId="0" applyNumberFormat="0" applyBorder="0" applyAlignment="0" applyProtection="0"/>
    <xf numFmtId="0" fontId="127" fillId="0" borderId="0"/>
    <xf numFmtId="0" fontId="21" fillId="0" borderId="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21" fillId="32"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28" borderId="0" applyNumberFormat="0" applyBorder="0" applyAlignment="0" applyProtection="0"/>
    <xf numFmtId="0" fontId="41" fillId="0" borderId="0"/>
    <xf numFmtId="0" fontId="41" fillId="0" borderId="0"/>
    <xf numFmtId="0" fontId="41" fillId="0" borderId="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13"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66" fillId="51" borderId="0" applyNumberFormat="0" applyBorder="0" applyAlignment="0" applyProtection="0"/>
    <xf numFmtId="0" fontId="127" fillId="0" borderId="0"/>
    <xf numFmtId="0" fontId="21" fillId="0" borderId="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24" borderId="0" applyNumberFormat="0" applyBorder="0" applyAlignment="0" applyProtection="0"/>
    <xf numFmtId="0" fontId="41" fillId="0" borderId="0"/>
    <xf numFmtId="0" fontId="41" fillId="0" borderId="0"/>
    <xf numFmtId="0" fontId="41" fillId="0" borderId="0"/>
    <xf numFmtId="0" fontId="21" fillId="20" borderId="0" applyNumberFormat="0" applyBorder="0" applyAlignment="0" applyProtection="0"/>
    <xf numFmtId="0" fontId="21" fillId="16" borderId="0" applyNumberFormat="0" applyBorder="0" applyAlignment="0" applyProtection="0"/>
    <xf numFmtId="0" fontId="21" fillId="12" borderId="0" applyNumberFormat="0" applyBorder="0" applyAlignment="0" applyProtection="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0" borderId="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21" fillId="0" borderId="0"/>
    <xf numFmtId="0" fontId="127" fillId="0" borderId="0"/>
    <xf numFmtId="0" fontId="21" fillId="0" borderId="0"/>
    <xf numFmtId="0" fontId="41" fillId="0" borderId="0"/>
    <xf numFmtId="0" fontId="21" fillId="0" borderId="0"/>
    <xf numFmtId="0" fontId="41" fillId="0" borderId="0"/>
    <xf numFmtId="0" fontId="41" fillId="0" borderId="0"/>
    <xf numFmtId="0" fontId="21" fillId="0" borderId="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29" fillId="0" borderId="0"/>
    <xf numFmtId="0" fontId="41" fillId="0" borderId="0"/>
    <xf numFmtId="0" fontId="41" fillId="0" borderId="0"/>
    <xf numFmtId="0" fontId="41" fillId="0" borderId="0"/>
    <xf numFmtId="0" fontId="129" fillId="0" borderId="0"/>
    <xf numFmtId="0" fontId="127" fillId="0" borderId="0"/>
    <xf numFmtId="43" fontId="21" fillId="0" borderId="0" applyFont="0" applyFill="0" applyBorder="0" applyAlignment="0" applyProtection="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10" applyNumberFormat="0" applyAlignment="0" applyProtection="0"/>
    <xf numFmtId="0" fontId="145" fillId="77" borderId="17" applyNumberFormat="0" applyAlignment="0" applyProtection="0"/>
    <xf numFmtId="0" fontId="139" fillId="77" borderId="10"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18"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0"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29" fillId="0" borderId="0"/>
    <xf numFmtId="0" fontId="41" fillId="0" borderId="0"/>
    <xf numFmtId="0" fontId="41" fillId="0" borderId="0"/>
    <xf numFmtId="0" fontId="41" fillId="0" borderId="0"/>
    <xf numFmtId="0" fontId="127" fillId="0" borderId="0"/>
    <xf numFmtId="43" fontId="21" fillId="0" borderId="0" applyFont="0" applyFill="0" applyBorder="0" applyAlignment="0" applyProtection="0"/>
    <xf numFmtId="0" fontId="41" fillId="0" borderId="0"/>
    <xf numFmtId="0" fontId="2" fillId="0" borderId="0"/>
    <xf numFmtId="0" fontId="2" fillId="0" borderId="0"/>
    <xf numFmtId="0" fontId="2" fillId="10" borderId="8" applyNumberFormat="0" applyFont="0" applyAlignment="0" applyProtection="0"/>
    <xf numFmtId="0" fontId="11" fillId="0" borderId="0"/>
    <xf numFmtId="0" fontId="11" fillId="0" borderId="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21" fillId="0" borderId="0"/>
    <xf numFmtId="0" fontId="129" fillId="0" borderId="0"/>
    <xf numFmtId="0" fontId="127" fillId="0" borderId="0"/>
    <xf numFmtId="0" fontId="41" fillId="0" borderId="0"/>
    <xf numFmtId="0" fontId="2" fillId="0" borderId="0"/>
    <xf numFmtId="0" fontId="2" fillId="0" borderId="0"/>
    <xf numFmtId="43" fontId="21" fillId="0" borderId="0" applyFont="0" applyFill="0" applyBorder="0" applyAlignment="0" applyProtection="0"/>
    <xf numFmtId="0" fontId="2" fillId="10" borderId="8" applyNumberFormat="0" applyFont="0" applyAlignment="0" applyProtection="0"/>
    <xf numFmtId="0" fontId="11" fillId="0" borderId="0"/>
    <xf numFmtId="0" fontId="1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129" fillId="0" borderId="0"/>
    <xf numFmtId="0" fontId="127" fillId="0" borderId="0"/>
    <xf numFmtId="0" fontId="41" fillId="0" borderId="0"/>
    <xf numFmtId="0" fontId="2" fillId="0" borderId="0"/>
    <xf numFmtId="0" fontId="2" fillId="0" borderId="0"/>
    <xf numFmtId="43" fontId="21" fillId="0" borderId="0" applyFont="0" applyFill="0" applyBorder="0" applyAlignment="0" applyProtection="0"/>
    <xf numFmtId="0" fontId="2" fillId="10" borderId="8" applyNumberFormat="0" applyFont="0" applyAlignment="0" applyProtection="0"/>
    <xf numFmtId="0" fontId="11" fillId="0" borderId="0"/>
    <xf numFmtId="0" fontId="1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27" fillId="0" borderId="0"/>
    <xf numFmtId="0" fontId="41" fillId="0" borderId="0"/>
    <xf numFmtId="0" fontId="41" fillId="0" borderId="0"/>
    <xf numFmtId="0" fontId="41" fillId="0" borderId="0"/>
    <xf numFmtId="43" fontId="21" fillId="0" borderId="0" applyFont="0" applyFill="0" applyBorder="0" applyAlignment="0" applyProtection="0"/>
    <xf numFmtId="0" fontId="41" fillId="0" borderId="0"/>
    <xf numFmtId="0" fontId="2" fillId="0" borderId="0"/>
    <xf numFmtId="0" fontId="2" fillId="0" borderId="0"/>
    <xf numFmtId="0" fontId="2" fillId="10" borderId="8" applyNumberFormat="0" applyFont="0" applyAlignment="0" applyProtection="0"/>
    <xf numFmtId="0" fontId="11" fillId="0" borderId="0"/>
    <xf numFmtId="0" fontId="11" fillId="0" borderId="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21" fillId="0" borderId="0"/>
    <xf numFmtId="0" fontId="129" fillId="0" borderId="0"/>
    <xf numFmtId="0" fontId="127" fillId="0" borderId="0"/>
    <xf numFmtId="0" fontId="41" fillId="0" borderId="0"/>
    <xf numFmtId="0" fontId="2" fillId="0" borderId="0"/>
    <xf numFmtId="0" fontId="2" fillId="0" borderId="0"/>
    <xf numFmtId="43" fontId="21" fillId="0" borderId="0" applyFont="0" applyFill="0" applyBorder="0" applyAlignment="0" applyProtection="0"/>
    <xf numFmtId="0" fontId="2" fillId="10" borderId="8" applyNumberFormat="0" applyFont="0" applyAlignment="0" applyProtection="0"/>
    <xf numFmtId="0" fontId="11" fillId="0" borderId="0"/>
    <xf numFmtId="0" fontId="1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21" fillId="0" borderId="0"/>
    <xf numFmtId="0" fontId="129" fillId="0" borderId="0"/>
    <xf numFmtId="0" fontId="127" fillId="0" borderId="0"/>
    <xf numFmtId="0" fontId="41" fillId="0" borderId="0"/>
    <xf numFmtId="0" fontId="2" fillId="0" borderId="0"/>
    <xf numFmtId="0" fontId="2" fillId="0" borderId="0"/>
    <xf numFmtId="43" fontId="21" fillId="0" borderId="0" applyFont="0" applyFill="0" applyBorder="0" applyAlignment="0" applyProtection="0"/>
    <xf numFmtId="0" fontId="2" fillId="10" borderId="8" applyNumberFormat="0" applyFont="0" applyAlignment="0" applyProtection="0"/>
    <xf numFmtId="0" fontId="11" fillId="0" borderId="0"/>
    <xf numFmtId="0" fontId="1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21" fillId="0" borderId="0"/>
    <xf numFmtId="0" fontId="129" fillId="0" borderId="0"/>
    <xf numFmtId="0" fontId="127" fillId="0" borderId="0"/>
    <xf numFmtId="0" fontId="41" fillId="0" borderId="0"/>
    <xf numFmtId="0" fontId="2" fillId="0" borderId="0"/>
    <xf numFmtId="0" fontId="2" fillId="0" borderId="0"/>
    <xf numFmtId="43" fontId="21" fillId="0" borderId="0" applyFont="0" applyFill="0" applyBorder="0" applyAlignment="0" applyProtection="0"/>
    <xf numFmtId="0" fontId="2" fillId="10" borderId="8" applyNumberFormat="0" applyFont="0" applyAlignment="0" applyProtection="0"/>
    <xf numFmtId="0" fontId="11" fillId="0" borderId="0"/>
    <xf numFmtId="0" fontId="1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21" fillId="0" borderId="0"/>
    <xf numFmtId="0" fontId="129" fillId="0" borderId="0"/>
    <xf numFmtId="0" fontId="127" fillId="0" borderId="0"/>
    <xf numFmtId="0" fontId="41" fillId="0" borderId="0"/>
    <xf numFmtId="0" fontId="2" fillId="0" borderId="0"/>
    <xf numFmtId="0" fontId="2" fillId="0" borderId="0"/>
    <xf numFmtId="43" fontId="21" fillId="0" borderId="0" applyFont="0" applyFill="0" applyBorder="0" applyAlignment="0" applyProtection="0"/>
    <xf numFmtId="0" fontId="2" fillId="10" borderId="8" applyNumberFormat="0" applyFont="0" applyAlignment="0" applyProtection="0"/>
    <xf numFmtId="0" fontId="11" fillId="0" borderId="0"/>
    <xf numFmtId="0" fontId="1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129" fillId="0" borderId="0"/>
    <xf numFmtId="0" fontId="127" fillId="0" borderId="0"/>
    <xf numFmtId="0" fontId="41" fillId="0" borderId="0"/>
    <xf numFmtId="0" fontId="2" fillId="0" borderId="0"/>
    <xf numFmtId="0" fontId="2" fillId="0" borderId="0"/>
    <xf numFmtId="43" fontId="21" fillId="0" borderId="0" applyFont="0" applyFill="0" applyBorder="0" applyAlignment="0" applyProtection="0"/>
    <xf numFmtId="0" fontId="2" fillId="10" borderId="8" applyNumberFormat="0" applyFont="0" applyAlignment="0" applyProtection="0"/>
    <xf numFmtId="0" fontId="11" fillId="0" borderId="0"/>
    <xf numFmtId="0" fontId="1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2" fillId="0" borderId="0"/>
    <xf numFmtId="0" fontId="2" fillId="0" borderId="0"/>
    <xf numFmtId="0" fontId="2" fillId="10" borderId="8" applyNumberFormat="0" applyFont="0" applyAlignment="0" applyProtection="0"/>
    <xf numFmtId="0" fontId="11" fillId="0" borderId="0"/>
    <xf numFmtId="0" fontId="11" fillId="0" borderId="0"/>
    <xf numFmtId="0" fontId="2" fillId="0" borderId="0"/>
    <xf numFmtId="0" fontId="2" fillId="0" borderId="0"/>
    <xf numFmtId="0" fontId="129" fillId="0" borderId="0"/>
    <xf numFmtId="0" fontId="129" fillId="0" borderId="0"/>
    <xf numFmtId="0" fontId="2" fillId="0" borderId="0"/>
    <xf numFmtId="0" fontId="129" fillId="0" borderId="0"/>
    <xf numFmtId="0" fontId="2" fillId="0" borderId="0"/>
    <xf numFmtId="0" fontId="42" fillId="0" borderId="0"/>
    <xf numFmtId="0" fontId="2" fillId="0" borderId="0"/>
    <xf numFmtId="0" fontId="2" fillId="0" borderId="0"/>
    <xf numFmtId="0" fontId="42" fillId="0" borderId="0"/>
    <xf numFmtId="0" fontId="4" fillId="0" borderId="0"/>
    <xf numFmtId="0" fontId="4" fillId="0" borderId="0"/>
    <xf numFmtId="0" fontId="129" fillId="0" borderId="0"/>
    <xf numFmtId="0" fontId="2" fillId="0" borderId="0"/>
    <xf numFmtId="0" fontId="129" fillId="0" borderId="0"/>
    <xf numFmtId="0" fontId="40" fillId="0" borderId="0"/>
    <xf numFmtId="0" fontId="42" fillId="0" borderId="0"/>
    <xf numFmtId="0" fontId="2" fillId="0" borderId="0"/>
    <xf numFmtId="0" fontId="2" fillId="0" borderId="0"/>
    <xf numFmtId="0" fontId="42" fillId="0" borderId="0"/>
    <xf numFmtId="0" fontId="129" fillId="0" borderId="0"/>
    <xf numFmtId="0" fontId="42" fillId="0" borderId="0"/>
    <xf numFmtId="0" fontId="2" fillId="0" borderId="0"/>
    <xf numFmtId="0" fontId="129"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129" fillId="0" borderId="0"/>
    <xf numFmtId="0" fontId="129" fillId="0" borderId="0"/>
    <xf numFmtId="0" fontId="2" fillId="0" borderId="0"/>
    <xf numFmtId="0" fontId="2" fillId="0" borderId="0"/>
    <xf numFmtId="0" fontId="40" fillId="0" borderId="0"/>
    <xf numFmtId="0" fontId="40" fillId="0" borderId="0"/>
    <xf numFmtId="0" fontId="4" fillId="0" borderId="0"/>
    <xf numFmtId="0" fontId="40" fillId="0" borderId="0"/>
    <xf numFmtId="0" fontId="4" fillId="0" borderId="0"/>
    <xf numFmtId="0" fontId="4" fillId="0" borderId="0"/>
    <xf numFmtId="0" fontId="2" fillId="0" borderId="0"/>
    <xf numFmtId="0" fontId="2" fillId="0" borderId="0"/>
    <xf numFmtId="0" fontId="4" fillId="0" borderId="0"/>
    <xf numFmtId="0" fontId="2" fillId="0" borderId="0"/>
    <xf numFmtId="0" fontId="2" fillId="0" borderId="0"/>
    <xf numFmtId="0" fontId="40" fillId="0" borderId="0"/>
    <xf numFmtId="0" fontId="42" fillId="0" borderId="0"/>
    <xf numFmtId="0" fontId="42" fillId="0" borderId="0"/>
    <xf numFmtId="0" fontId="4" fillId="0" borderId="0"/>
    <xf numFmtId="0" fontId="2" fillId="0" borderId="0"/>
    <xf numFmtId="0" fontId="42" fillId="0" borderId="0"/>
    <xf numFmtId="0" fontId="2" fillId="0" borderId="0"/>
    <xf numFmtId="0" fontId="40" fillId="0" borderId="0"/>
    <xf numFmtId="0" fontId="129" fillId="0" borderId="0"/>
    <xf numFmtId="0" fontId="2" fillId="0" borderId="0"/>
    <xf numFmtId="0" fontId="2" fillId="0" borderId="0"/>
    <xf numFmtId="0" fontId="4" fillId="0" borderId="0"/>
    <xf numFmtId="0" fontId="40" fillId="0" borderId="0"/>
    <xf numFmtId="0" fontId="40" fillId="0" borderId="0"/>
    <xf numFmtId="0" fontId="2" fillId="0" borderId="0"/>
    <xf numFmtId="0" fontId="2" fillId="0" borderId="0"/>
    <xf numFmtId="0" fontId="2" fillId="0" borderId="0"/>
    <xf numFmtId="0" fontId="2" fillId="0" borderId="0"/>
    <xf numFmtId="0" fontId="40" fillId="0" borderId="0"/>
    <xf numFmtId="0" fontId="2" fillId="0" borderId="0"/>
    <xf numFmtId="0" fontId="2" fillId="0" borderId="0"/>
    <xf numFmtId="0" fontId="2" fillId="0" borderId="0"/>
    <xf numFmtId="0" fontId="2" fillId="0" borderId="0"/>
    <xf numFmtId="0" fontId="2" fillId="0" borderId="0"/>
    <xf numFmtId="0" fontId="2" fillId="0" borderId="0"/>
    <xf numFmtId="0" fontId="129" fillId="0" borderId="0"/>
    <xf numFmtId="0" fontId="129" fillId="0" borderId="0"/>
    <xf numFmtId="0" fontId="2" fillId="0" borderId="0"/>
    <xf numFmtId="0" fontId="2" fillId="0" borderId="0"/>
    <xf numFmtId="0" fontId="4" fillId="0" borderId="0"/>
    <xf numFmtId="0" fontId="2" fillId="0" borderId="0"/>
    <xf numFmtId="0" fontId="2" fillId="0" borderId="0"/>
    <xf numFmtId="0" fontId="129" fillId="0" borderId="0"/>
    <xf numFmtId="0" fontId="2" fillId="0" borderId="0"/>
    <xf numFmtId="0" fontId="2" fillId="0" borderId="0"/>
    <xf numFmtId="0" fontId="2" fillId="0" borderId="0"/>
    <xf numFmtId="0" fontId="42" fillId="0" borderId="0"/>
    <xf numFmtId="0" fontId="2" fillId="0" borderId="0"/>
    <xf numFmtId="0" fontId="129" fillId="0" borderId="0"/>
    <xf numFmtId="0" fontId="2" fillId="0" borderId="0"/>
    <xf numFmtId="0" fontId="4" fillId="0" borderId="0"/>
    <xf numFmtId="0" fontId="40" fillId="0" borderId="0"/>
    <xf numFmtId="0" fontId="40" fillId="0" borderId="0"/>
    <xf numFmtId="0" fontId="129" fillId="0" borderId="0"/>
    <xf numFmtId="0" fontId="42" fillId="0" borderId="0"/>
    <xf numFmtId="0" fontId="42" fillId="0" borderId="0"/>
    <xf numFmtId="0" fontId="129"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42" fillId="0" borderId="0"/>
    <xf numFmtId="0" fontId="4" fillId="0" borderId="0"/>
    <xf numFmtId="0" fontId="4" fillId="0" borderId="0"/>
    <xf numFmtId="0" fontId="4" fillId="0" borderId="0"/>
    <xf numFmtId="0" fontId="4" fillId="0" borderId="0"/>
    <xf numFmtId="0" fontId="2" fillId="0" borderId="0"/>
    <xf numFmtId="0" fontId="42" fillId="0" borderId="0"/>
    <xf numFmtId="0" fontId="2" fillId="0" borderId="0"/>
    <xf numFmtId="0" fontId="2" fillId="0" borderId="0"/>
    <xf numFmtId="0" fontId="2" fillId="0" borderId="0"/>
    <xf numFmtId="0" fontId="2" fillId="0" borderId="0"/>
    <xf numFmtId="0" fontId="2" fillId="0" borderId="0"/>
    <xf numFmtId="0" fontId="42" fillId="0" borderId="0"/>
    <xf numFmtId="0" fontId="2" fillId="0" borderId="0"/>
    <xf numFmtId="0" fontId="2" fillId="0" borderId="0"/>
    <xf numFmtId="0" fontId="4" fillId="0" borderId="0"/>
    <xf numFmtId="0" fontId="42" fillId="0" borderId="0"/>
    <xf numFmtId="0" fontId="2" fillId="0" borderId="0"/>
    <xf numFmtId="0" fontId="4" fillId="0" borderId="0"/>
    <xf numFmtId="0" fontId="4" fillId="0" borderId="0"/>
    <xf numFmtId="0" fontId="2" fillId="0" borderId="0"/>
    <xf numFmtId="0" fontId="2" fillId="0" borderId="0"/>
    <xf numFmtId="0" fontId="2" fillId="0" borderId="0"/>
    <xf numFmtId="0" fontId="40" fillId="0" borderId="0"/>
    <xf numFmtId="0" fontId="4" fillId="0" borderId="0"/>
    <xf numFmtId="0" fontId="2" fillId="0" borderId="0"/>
    <xf numFmtId="0" fontId="4" fillId="0" borderId="0"/>
    <xf numFmtId="0" fontId="129" fillId="0" borderId="0"/>
    <xf numFmtId="0" fontId="129" fillId="0" borderId="0"/>
    <xf numFmtId="0" fontId="2" fillId="0" borderId="0"/>
    <xf numFmtId="0" fontId="42" fillId="0" borderId="0"/>
    <xf numFmtId="0" fontId="4" fillId="0" borderId="0"/>
    <xf numFmtId="0" fontId="2" fillId="0" borderId="0"/>
    <xf numFmtId="0" fontId="2" fillId="0" borderId="0"/>
    <xf numFmtId="0" fontId="2" fillId="0" borderId="0"/>
    <xf numFmtId="0" fontId="40" fillId="0" borderId="0"/>
    <xf numFmtId="0" fontId="129" fillId="0" borderId="0"/>
    <xf numFmtId="0" fontId="2" fillId="0" borderId="0"/>
    <xf numFmtId="0" fontId="2" fillId="0" borderId="0"/>
    <xf numFmtId="0" fontId="40" fillId="0" borderId="0"/>
    <xf numFmtId="0" fontId="2" fillId="0" borderId="0"/>
    <xf numFmtId="0" fontId="40" fillId="0" borderId="0"/>
    <xf numFmtId="0" fontId="2" fillId="0" borderId="0"/>
    <xf numFmtId="0" fontId="129" fillId="0" borderId="0"/>
    <xf numFmtId="0" fontId="2" fillId="0" borderId="0"/>
    <xf numFmtId="0" fontId="129" fillId="0" borderId="0"/>
    <xf numFmtId="0" fontId="4" fillId="0" borderId="0"/>
    <xf numFmtId="0" fontId="2" fillId="0" borderId="0"/>
    <xf numFmtId="0" fontId="2" fillId="0" borderId="0"/>
    <xf numFmtId="0" fontId="40" fillId="0" borderId="0"/>
    <xf numFmtId="0" fontId="42" fillId="0" borderId="0"/>
    <xf numFmtId="0" fontId="40" fillId="0" borderId="0"/>
    <xf numFmtId="0" fontId="129" fillId="0" borderId="0"/>
    <xf numFmtId="0" fontId="42" fillId="0" borderId="0"/>
    <xf numFmtId="0" fontId="2" fillId="0" borderId="0"/>
    <xf numFmtId="0" fontId="2" fillId="0" borderId="0"/>
    <xf numFmtId="0" fontId="4" fillId="0" borderId="0"/>
    <xf numFmtId="0" fontId="2" fillId="0" borderId="0"/>
    <xf numFmtId="0" fontId="129" fillId="0" borderId="0"/>
    <xf numFmtId="0" fontId="4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40" fillId="0" borderId="0"/>
    <xf numFmtId="0" fontId="2" fillId="0" borderId="0"/>
    <xf numFmtId="0" fontId="40" fillId="0" borderId="0"/>
    <xf numFmtId="0" fontId="2" fillId="0" borderId="0"/>
    <xf numFmtId="0" fontId="129" fillId="0" borderId="0"/>
    <xf numFmtId="0" fontId="4" fillId="0" borderId="0"/>
    <xf numFmtId="0" fontId="129" fillId="0" borderId="0"/>
    <xf numFmtId="0" fontId="2" fillId="0" borderId="0"/>
    <xf numFmtId="0" fontId="2" fillId="0" borderId="0"/>
    <xf numFmtId="0" fontId="2" fillId="0" borderId="0"/>
    <xf numFmtId="0" fontId="40" fillId="0" borderId="0"/>
    <xf numFmtId="0" fontId="2" fillId="0" borderId="0"/>
    <xf numFmtId="0" fontId="129" fillId="0" borderId="0"/>
    <xf numFmtId="0" fontId="2" fillId="0" borderId="0"/>
    <xf numFmtId="0" fontId="2" fillId="0" borderId="0"/>
    <xf numFmtId="0" fontId="42" fillId="0" borderId="0"/>
    <xf numFmtId="0" fontId="40" fillId="0" borderId="0"/>
    <xf numFmtId="0" fontId="42" fillId="0" borderId="0"/>
    <xf numFmtId="0" fontId="40" fillId="0" borderId="0"/>
    <xf numFmtId="0" fontId="2" fillId="0" borderId="0"/>
    <xf numFmtId="0" fontId="4" fillId="0" borderId="0"/>
    <xf numFmtId="0" fontId="40" fillId="0" borderId="0"/>
    <xf numFmtId="0" fontId="2" fillId="0" borderId="0"/>
    <xf numFmtId="0" fontId="2" fillId="0" borderId="0"/>
    <xf numFmtId="0" fontId="2" fillId="0" borderId="0"/>
    <xf numFmtId="0" fontId="2" fillId="0" borderId="0"/>
    <xf numFmtId="0" fontId="42" fillId="0" borderId="0"/>
    <xf numFmtId="0" fontId="42" fillId="0" borderId="0"/>
    <xf numFmtId="0" fontId="2" fillId="0" borderId="0"/>
    <xf numFmtId="0" fontId="40" fillId="0" borderId="0"/>
    <xf numFmtId="0" fontId="2" fillId="0" borderId="0"/>
    <xf numFmtId="0" fontId="40" fillId="0" borderId="0"/>
    <xf numFmtId="0" fontId="129" fillId="0" borderId="0"/>
    <xf numFmtId="0" fontId="2" fillId="0" borderId="0"/>
    <xf numFmtId="0" fontId="42" fillId="0" borderId="0"/>
    <xf numFmtId="0" fontId="2" fillId="0" borderId="0"/>
    <xf numFmtId="0" fontId="2" fillId="0" borderId="0"/>
    <xf numFmtId="0" fontId="2" fillId="0" borderId="0"/>
    <xf numFmtId="0" fontId="2" fillId="0" borderId="0"/>
    <xf numFmtId="0" fontId="40" fillId="0" borderId="0"/>
    <xf numFmtId="0" fontId="129" fillId="0" borderId="0"/>
    <xf numFmtId="0" fontId="2" fillId="0" borderId="0"/>
    <xf numFmtId="0" fontId="42" fillId="0" borderId="0"/>
    <xf numFmtId="0" fontId="42" fillId="0" borderId="0"/>
    <xf numFmtId="0" fontId="40" fillId="0" borderId="0"/>
    <xf numFmtId="0" fontId="42" fillId="0" borderId="0"/>
    <xf numFmtId="0" fontId="2" fillId="0" borderId="0"/>
    <xf numFmtId="0" fontId="42" fillId="0" borderId="0"/>
    <xf numFmtId="0" fontId="4" fillId="0" borderId="0"/>
    <xf numFmtId="0" fontId="2" fillId="0" borderId="0"/>
    <xf numFmtId="0" fontId="40" fillId="0" borderId="0"/>
    <xf numFmtId="0" fontId="2" fillId="0" borderId="0"/>
    <xf numFmtId="0" fontId="2" fillId="0" borderId="0"/>
    <xf numFmtId="0" fontId="129" fillId="0" borderId="0"/>
    <xf numFmtId="0" fontId="2" fillId="0" borderId="0"/>
    <xf numFmtId="0" fontId="2" fillId="0" borderId="0"/>
    <xf numFmtId="0" fontId="129" fillId="0" borderId="0"/>
    <xf numFmtId="0" fontId="2" fillId="0" borderId="0"/>
    <xf numFmtId="0" fontId="4" fillId="0" borderId="0"/>
    <xf numFmtId="0" fontId="40" fillId="0" borderId="0"/>
    <xf numFmtId="0" fontId="2" fillId="0" borderId="0"/>
    <xf numFmtId="0" fontId="2" fillId="0" borderId="0"/>
    <xf numFmtId="0" fontId="2" fillId="0" borderId="0"/>
    <xf numFmtId="0" fontId="40" fillId="0" borderId="0"/>
    <xf numFmtId="0" fontId="40" fillId="0" borderId="0"/>
    <xf numFmtId="0" fontId="4" fillId="0" borderId="0"/>
    <xf numFmtId="0" fontId="4" fillId="0" borderId="0"/>
    <xf numFmtId="0" fontId="2" fillId="0" borderId="0"/>
    <xf numFmtId="0" fontId="2" fillId="0" borderId="0"/>
    <xf numFmtId="0" fontId="42" fillId="0" borderId="0"/>
    <xf numFmtId="0" fontId="42" fillId="0" borderId="0"/>
    <xf numFmtId="0" fontId="2" fillId="0" borderId="0"/>
    <xf numFmtId="0" fontId="42" fillId="0" borderId="0"/>
    <xf numFmtId="0" fontId="2" fillId="0" borderId="0"/>
    <xf numFmtId="0" fontId="129" fillId="0" borderId="0"/>
    <xf numFmtId="0" fontId="2" fillId="0" borderId="0"/>
    <xf numFmtId="43" fontId="21" fillId="0" borderId="0" applyFont="0" applyFill="0" applyBorder="0" applyAlignment="0" applyProtection="0"/>
    <xf numFmtId="0" fontId="127" fillId="0" borderId="0"/>
    <xf numFmtId="0" fontId="3" fillId="0" borderId="0" applyProtection="0"/>
    <xf numFmtId="0" fontId="81" fillId="0" borderId="0"/>
    <xf numFmtId="0" fontId="127" fillId="0" borderId="0"/>
    <xf numFmtId="0" fontId="45" fillId="59" borderId="31" applyNumberFormat="0" applyAlignment="0" applyProtection="0"/>
    <xf numFmtId="0" fontId="45" fillId="43" borderId="31" applyNumberFormat="0" applyAlignment="0" applyProtection="0"/>
    <xf numFmtId="0" fontId="45" fillId="43" borderId="31" applyNumberFormat="0" applyAlignment="0" applyProtection="0"/>
    <xf numFmtId="0" fontId="45" fillId="43" borderId="31" applyNumberFormat="0" applyAlignment="0" applyProtection="0"/>
    <xf numFmtId="0" fontId="44" fillId="42" borderId="0" applyNumberFormat="0" applyBorder="0" applyAlignment="0" applyProtection="0"/>
    <xf numFmtId="0" fontId="54" fillId="0" borderId="0" applyNumberFormat="0" applyFill="0" applyBorder="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45" fillId="77" borderId="31" applyNumberFormat="0" applyAlignment="0" applyProtection="0"/>
    <xf numFmtId="0" fontId="71" fillId="59" borderId="31" applyNumberFormat="0" applyAlignment="0" applyProtection="0"/>
    <xf numFmtId="0" fontId="45" fillId="59" borderId="31" applyNumberFormat="0" applyAlignment="0" applyProtection="0"/>
    <xf numFmtId="0" fontId="45"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45"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45"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0" fontId="71" fillId="59" borderId="31"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39" fillId="0" borderId="0"/>
    <xf numFmtId="0" fontId="49" fillId="40" borderId="31" applyNumberFormat="0" applyAlignment="0" applyProtection="0"/>
    <xf numFmtId="0" fontId="49" fillId="40" borderId="31" applyNumberFormat="0" applyAlignment="0" applyProtection="0"/>
    <xf numFmtId="0" fontId="49" fillId="40" borderId="31" applyNumberFormat="0" applyAlignment="0" applyProtection="0"/>
    <xf numFmtId="0" fontId="49"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49" fillId="51" borderId="31" applyNumberFormat="0" applyAlignment="0" applyProtection="0"/>
    <xf numFmtId="0" fontId="78" fillId="40" borderId="31" applyNumberFormat="0" applyAlignment="0" applyProtection="0"/>
    <xf numFmtId="0" fontId="49" fillId="40" borderId="31" applyNumberFormat="0" applyAlignment="0" applyProtection="0"/>
    <xf numFmtId="0" fontId="49"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49"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49"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78" fillId="40" borderId="31" applyNumberFormat="0" applyAlignment="0" applyProtection="0"/>
    <xf numFmtId="0" fontId="52" fillId="59" borderId="32" applyNumberFormat="0" applyAlignment="0" applyProtection="0"/>
    <xf numFmtId="0" fontId="52" fillId="43" borderId="32" applyNumberFormat="0" applyAlignment="0" applyProtection="0"/>
    <xf numFmtId="0" fontId="52" fillId="43" borderId="32" applyNumberFormat="0" applyAlignment="0" applyProtection="0"/>
    <xf numFmtId="0" fontId="52" fillId="43" borderId="32" applyNumberFormat="0" applyAlignment="0" applyProtection="0"/>
    <xf numFmtId="0" fontId="52" fillId="43" borderId="32" applyNumberFormat="0" applyAlignment="0" applyProtection="0"/>
    <xf numFmtId="0" fontId="53" fillId="0" borderId="33" applyNumberFormat="0" applyFill="0" applyAlignment="0" applyProtection="0"/>
    <xf numFmtId="175" fontId="64" fillId="0" borderId="34">
      <protection locked="0"/>
    </xf>
    <xf numFmtId="0" fontId="48" fillId="44" borderId="0" applyNumberFormat="0" applyBorder="0" applyAlignment="0" applyProtection="0"/>
    <xf numFmtId="0" fontId="51" fillId="62" borderId="0" applyNumberFormat="0" applyBorder="0" applyAlignment="0" applyProtection="0"/>
    <xf numFmtId="0" fontId="42" fillId="0" borderId="0"/>
    <xf numFmtId="0" fontId="4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46" borderId="35" applyNumberFormat="0" applyFont="0" applyAlignment="0" applyProtection="0"/>
    <xf numFmtId="0" fontId="53" fillId="0" borderId="33" applyNumberFormat="0" applyFill="0" applyAlignment="0" applyProtection="0"/>
    <xf numFmtId="0" fontId="45" fillId="59" borderId="31" applyNumberFormat="0" applyAlignment="0" applyProtection="0"/>
    <xf numFmtId="0" fontId="52" fillId="59" borderId="32" applyNumberFormat="0" applyAlignment="0" applyProtection="0"/>
    <xf numFmtId="0" fontId="49" fillId="40" borderId="31"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53"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53"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0" fontId="134" fillId="0" borderId="33" applyNumberFormat="0" applyFill="0" applyAlignment="0" applyProtection="0"/>
    <xf numFmtId="43" fontId="2" fillId="0" borderId="0" applyFont="0" applyFill="0" applyBorder="0" applyAlignment="0" applyProtection="0"/>
    <xf numFmtId="0" fontId="134" fillId="0" borderId="33" applyNumberFormat="0" applyFill="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52"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52" fillId="77"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136" fillId="59" borderId="32" applyNumberFormat="0" applyAlignment="0" applyProtection="0"/>
    <xf numFmtId="0" fontId="2" fillId="46" borderId="35" applyNumberFormat="0" applyFont="0" applyAlignment="0" applyProtection="0"/>
    <xf numFmtId="0" fontId="2"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2"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2"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2"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2"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2"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5"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104" borderId="35" applyNumberFormat="0" applyAlignment="0" applyProtection="0"/>
    <xf numFmtId="0" fontId="2" fillId="46" borderId="35" applyNumberFormat="0" applyFont="0" applyAlignment="0" applyProtection="0"/>
    <xf numFmtId="0" fontId="2" fillId="104" borderId="35" applyNumberFormat="0" applyAlignment="0" applyProtection="0"/>
    <xf numFmtId="0" fontId="2" fillId="104" borderId="35" applyNumberForma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0" fontId="2" fillId="46" borderId="35" applyNumberFormat="0" applyFon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43" fontId="21" fillId="0" borderId="0" applyFont="0" applyFill="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6" fillId="0" borderId="33" applyNumberFormat="0" applyFill="0" applyAlignment="0" applyProtection="0"/>
    <xf numFmtId="0" fontId="41" fillId="104" borderId="35" applyNumberFormat="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127"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40" fillId="46" borderId="0" applyNumberFormat="0" applyBorder="0" applyAlignment="0" applyProtection="0"/>
    <xf numFmtId="0" fontId="40" fillId="49" borderId="0" applyNumberFormat="0" applyBorder="0" applyAlignment="0" applyProtection="0"/>
    <xf numFmtId="0" fontId="40" fillId="41"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49" borderId="0" applyNumberFormat="0" applyBorder="0" applyAlignment="0" applyProtection="0"/>
    <xf numFmtId="0" fontId="43" fillId="65" borderId="0" applyNumberFormat="0" applyBorder="0" applyAlignment="0" applyProtection="0"/>
    <xf numFmtId="0" fontId="43" fillId="49" borderId="0" applyNumberFormat="0" applyBorder="0" applyAlignment="0" applyProtection="0"/>
    <xf numFmtId="0" fontId="43" fillId="107" borderId="0" applyNumberFormat="0" applyBorder="0" applyAlignment="0" applyProtection="0"/>
    <xf numFmtId="0" fontId="43" fillId="65" borderId="0" applyNumberFormat="0" applyBorder="0" applyAlignment="0" applyProtection="0"/>
    <xf numFmtId="0" fontId="43" fillId="63" borderId="0" applyNumberFormat="0" applyBorder="0" applyAlignment="0" applyProtection="0"/>
    <xf numFmtId="0" fontId="43" fillId="54" borderId="0" applyNumberFormat="0" applyBorder="0" applyAlignment="0" applyProtection="0"/>
    <xf numFmtId="0" fontId="43" fillId="37" borderId="0" applyNumberFormat="0" applyBorder="0" applyAlignment="0" applyProtection="0"/>
    <xf numFmtId="0" fontId="44" fillId="47" borderId="0" applyNumberFormat="0" applyBorder="0" applyAlignment="0" applyProtection="0"/>
    <xf numFmtId="0" fontId="161" fillId="43" borderId="31" applyNumberFormat="0" applyAlignment="0" applyProtection="0"/>
    <xf numFmtId="0" fontId="21" fillId="0" borderId="0"/>
    <xf numFmtId="0" fontId="48" fillId="49" borderId="0" applyNumberFormat="0" applyBorder="0" applyAlignment="0" applyProtection="0"/>
    <xf numFmtId="0" fontId="162" fillId="0" borderId="38" applyNumberFormat="0" applyFill="0" applyAlignment="0" applyProtection="0"/>
    <xf numFmtId="0" fontId="163" fillId="0" borderId="39" applyNumberFormat="0" applyFill="0" applyAlignment="0" applyProtection="0"/>
    <xf numFmtId="0" fontId="164" fillId="0" borderId="40" applyNumberFormat="0" applyFill="0" applyAlignment="0" applyProtection="0"/>
    <xf numFmtId="0" fontId="164" fillId="0" borderId="0" applyNumberFormat="0" applyFill="0" applyBorder="0" applyAlignment="0" applyProtection="0"/>
    <xf numFmtId="0" fontId="165" fillId="0" borderId="0">
      <alignment horizontal="center" textRotation="90"/>
    </xf>
    <xf numFmtId="0" fontId="49" fillId="62" borderId="31" applyNumberFormat="0" applyAlignment="0" applyProtection="0"/>
    <xf numFmtId="0" fontId="54" fillId="0" borderId="41" applyNumberFormat="0" applyFill="0" applyAlignment="0" applyProtection="0"/>
    <xf numFmtId="0" fontId="3" fillId="108" borderId="37" applyNumberFormat="0" applyAlignment="0" applyProtection="0"/>
    <xf numFmtId="0" fontId="166" fillId="0" borderId="0"/>
    <xf numFmtId="0" fontId="167" fillId="0" borderId="0"/>
    <xf numFmtId="0" fontId="21" fillId="0" borderId="0"/>
    <xf numFmtId="0" fontId="129" fillId="0" borderId="0"/>
    <xf numFmtId="0" fontId="21" fillId="0" borderId="0"/>
    <xf numFmtId="0" fontId="3" fillId="0" borderId="0"/>
    <xf numFmtId="0" fontId="85" fillId="0" borderId="0"/>
    <xf numFmtId="0" fontId="21" fillId="0" borderId="0"/>
    <xf numFmtId="0" fontId="85" fillId="0" borderId="0"/>
    <xf numFmtId="0" fontId="166" fillId="0" borderId="0"/>
    <xf numFmtId="0" fontId="166" fillId="0" borderId="0"/>
    <xf numFmtId="0" fontId="85" fillId="0" borderId="0"/>
    <xf numFmtId="0" fontId="85" fillId="0" borderId="0"/>
    <xf numFmtId="0" fontId="85" fillId="0" borderId="0"/>
    <xf numFmtId="0" fontId="85" fillId="0" borderId="0"/>
    <xf numFmtId="0" fontId="52" fillId="43" borderId="32" applyNumberFormat="0" applyAlignment="0" applyProtection="0"/>
    <xf numFmtId="0" fontId="168" fillId="0" borderId="0"/>
    <xf numFmtId="0" fontId="3" fillId="0" borderId="0"/>
    <xf numFmtId="0" fontId="21" fillId="0" borderId="0"/>
    <xf numFmtId="0" fontId="3" fillId="0" borderId="0"/>
    <xf numFmtId="0" fontId="169" fillId="0" borderId="0"/>
    <xf numFmtId="188" fontId="169" fillId="0" borderId="0"/>
    <xf numFmtId="0" fontId="166" fillId="0" borderId="0"/>
    <xf numFmtId="0" fontId="53" fillId="0" borderId="42" applyNumberFormat="0" applyFill="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6" fillId="0" borderId="0"/>
    <xf numFmtId="0" fontId="43" fillId="35" borderId="0" applyNumberFormat="0" applyBorder="0" applyAlignment="0" applyProtection="0"/>
    <xf numFmtId="0" fontId="180" fillId="109" borderId="0"/>
    <xf numFmtId="0" fontId="180" fillId="109" borderId="0"/>
    <xf numFmtId="0" fontId="43" fillId="37" borderId="0" applyNumberFormat="0" applyBorder="0" applyAlignment="0" applyProtection="0"/>
    <xf numFmtId="0" fontId="180" fillId="110" borderId="0"/>
    <xf numFmtId="0" fontId="180" fillId="110" borderId="0"/>
    <xf numFmtId="0" fontId="82" fillId="38" borderId="0" applyNumberFormat="0" applyBorder="0" applyAlignment="0" applyProtection="0"/>
    <xf numFmtId="0" fontId="82" fillId="55" borderId="0" applyNumberFormat="0" applyBorder="0" applyAlignment="0" applyProtection="0"/>
    <xf numFmtId="0" fontId="82" fillId="41" borderId="0" applyNumberFormat="0" applyBorder="0" applyAlignment="0" applyProtection="0"/>
    <xf numFmtId="0" fontId="82" fillId="57" borderId="0" applyNumberFormat="0" applyBorder="0" applyAlignment="0" applyProtection="0"/>
    <xf numFmtId="0" fontId="82" fillId="44"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40" borderId="0" applyNumberFormat="0" applyBorder="0" applyAlignment="0" applyProtection="0"/>
    <xf numFmtId="0" fontId="82" fillId="49" borderId="0" applyNumberFormat="0" applyBorder="0" applyAlignment="0" applyProtection="0"/>
    <xf numFmtId="0" fontId="82" fillId="49" borderId="0" applyNumberFormat="0" applyBorder="0" applyAlignment="0" applyProtection="0"/>
    <xf numFmtId="0" fontId="82" fillId="40" borderId="0" applyNumberFormat="0" applyBorder="0" applyAlignment="0" applyProtection="0"/>
    <xf numFmtId="0" fontId="82" fillId="46" borderId="0" applyNumberFormat="0" applyBorder="0" applyAlignment="0" applyProtection="0"/>
    <xf numFmtId="0" fontId="40" fillId="38" borderId="0" applyNumberFormat="0" applyBorder="0" applyAlignment="0" applyProtection="0"/>
    <xf numFmtId="0" fontId="82" fillId="111" borderId="0"/>
    <xf numFmtId="0" fontId="82" fillId="111" borderId="0"/>
    <xf numFmtId="0" fontId="40" fillId="41" borderId="0" applyNumberFormat="0" applyBorder="0" applyAlignment="0" applyProtection="0"/>
    <xf numFmtId="0" fontId="82" fillId="112" borderId="0"/>
    <xf numFmtId="0" fontId="82" fillId="112" borderId="0"/>
    <xf numFmtId="0" fontId="40" fillId="44" borderId="0" applyNumberFormat="0" applyBorder="0" applyAlignment="0" applyProtection="0"/>
    <xf numFmtId="0" fontId="82" fillId="113" borderId="0"/>
    <xf numFmtId="0" fontId="82" fillId="113" borderId="0"/>
    <xf numFmtId="0" fontId="40" fillId="47" borderId="0" applyNumberFormat="0" applyBorder="0" applyAlignment="0" applyProtection="0"/>
    <xf numFmtId="0" fontId="82" fillId="114" borderId="0"/>
    <xf numFmtId="0" fontId="82" fillId="114" borderId="0"/>
    <xf numFmtId="0" fontId="82" fillId="115" borderId="0"/>
    <xf numFmtId="0" fontId="82" fillId="115" borderId="0"/>
    <xf numFmtId="0" fontId="82" fillId="116" borderId="0"/>
    <xf numFmtId="0" fontId="82" fillId="116" borderId="0"/>
    <xf numFmtId="0" fontId="43" fillId="52" borderId="0" applyNumberFormat="0" applyBorder="0" applyAlignment="0" applyProtection="0"/>
    <xf numFmtId="0" fontId="180" fillId="117" borderId="0"/>
    <xf numFmtId="0" fontId="180" fillId="117" borderId="0"/>
    <xf numFmtId="0" fontId="43" fillId="53" borderId="0" applyNumberFormat="0" applyBorder="0" applyAlignment="0" applyProtection="0"/>
    <xf numFmtId="0" fontId="180" fillId="118" borderId="0"/>
    <xf numFmtId="0" fontId="180" fillId="118" borderId="0"/>
    <xf numFmtId="0" fontId="82" fillId="55" borderId="0" applyNumberFormat="0" applyBorder="0" applyAlignment="0" applyProtection="0"/>
    <xf numFmtId="0" fontId="82" fillId="49" borderId="0" applyNumberFormat="0" applyBorder="0" applyAlignment="0" applyProtection="0"/>
    <xf numFmtId="0" fontId="82" fillId="57" borderId="0" applyNumberFormat="0" applyBorder="0" applyAlignment="0" applyProtection="0"/>
    <xf numFmtId="0" fontId="82" fillId="57" borderId="0" applyNumberFormat="0" applyBorder="0" applyAlignment="0" applyProtection="0"/>
    <xf numFmtId="0" fontId="82" fillId="60" borderId="0" applyNumberFormat="0" applyBorder="0" applyAlignment="0" applyProtection="0"/>
    <xf numFmtId="0" fontId="82" fillId="62" borderId="0" applyNumberFormat="0" applyBorder="0" applyAlignment="0" applyProtection="0"/>
    <xf numFmtId="0" fontId="82" fillId="47" borderId="0" applyNumberFormat="0" applyBorder="0" applyAlignment="0" applyProtection="0"/>
    <xf numFmtId="0" fontId="82" fillId="41" borderId="0" applyNumberFormat="0" applyBorder="0" applyAlignment="0" applyProtection="0"/>
    <xf numFmtId="0" fontId="82" fillId="55" borderId="0" applyNumberFormat="0" applyBorder="0" applyAlignment="0" applyProtection="0"/>
    <xf numFmtId="0" fontId="82" fillId="49" borderId="0" applyNumberFormat="0" applyBorder="0" applyAlignment="0" applyProtection="0"/>
    <xf numFmtId="0" fontId="40" fillId="62" borderId="0" applyNumberFormat="0" applyBorder="0" applyAlignment="0" applyProtection="0"/>
    <xf numFmtId="0" fontId="82" fillId="63" borderId="0" applyNumberFormat="0" applyBorder="0" applyAlignment="0" applyProtection="0"/>
    <xf numFmtId="0" fontId="82" fillId="46" borderId="0" applyNumberFormat="0" applyBorder="0" applyAlignment="0" applyProtection="0"/>
    <xf numFmtId="0" fontId="40" fillId="55" borderId="0" applyNumberFormat="0" applyBorder="0" applyAlignment="0" applyProtection="0"/>
    <xf numFmtId="0" fontId="82" fillId="119" borderId="0"/>
    <xf numFmtId="0" fontId="82" fillId="119" borderId="0"/>
    <xf numFmtId="0" fontId="82" fillId="120" borderId="0"/>
    <xf numFmtId="0" fontId="82" fillId="120" borderId="0"/>
    <xf numFmtId="0" fontId="40" fillId="60" borderId="0" applyNumberFormat="0" applyBorder="0" applyAlignment="0" applyProtection="0"/>
    <xf numFmtId="0" fontId="82" fillId="121" borderId="0"/>
    <xf numFmtId="0" fontId="82" fillId="121" borderId="0"/>
    <xf numFmtId="0" fontId="40" fillId="47" borderId="0" applyNumberFormat="0" applyBorder="0" applyAlignment="0" applyProtection="0"/>
    <xf numFmtId="0" fontId="82" fillId="114" borderId="0"/>
    <xf numFmtId="0" fontId="82" fillId="114" borderId="0"/>
    <xf numFmtId="0" fontId="40" fillId="62" borderId="0" applyNumberFormat="0" applyBorder="0" applyAlignment="0" applyProtection="0"/>
    <xf numFmtId="0" fontId="82" fillId="119" borderId="0"/>
    <xf numFmtId="0" fontId="82" fillId="119" borderId="0"/>
    <xf numFmtId="0" fontId="40" fillId="63" borderId="0" applyNumberFormat="0" applyBorder="0" applyAlignment="0" applyProtection="0"/>
    <xf numFmtId="0" fontId="82" fillId="122" borderId="0"/>
    <xf numFmtId="0" fontId="82" fillId="122" borderId="0"/>
    <xf numFmtId="0" fontId="40" fillId="59" borderId="0" applyNumberFormat="0" applyBorder="0" applyAlignment="0" applyProtection="0"/>
    <xf numFmtId="0" fontId="43" fillId="36" borderId="0" applyNumberFormat="0" applyBorder="0" applyAlignment="0" applyProtection="0"/>
    <xf numFmtId="0" fontId="180" fillId="123" borderId="0"/>
    <xf numFmtId="0" fontId="180" fillId="123" borderId="0"/>
    <xf numFmtId="0" fontId="43" fillId="65" borderId="0" applyNumberFormat="0" applyBorder="0" applyAlignment="0" applyProtection="0"/>
    <xf numFmtId="0" fontId="180" fillId="124" borderId="0"/>
    <xf numFmtId="0" fontId="180" fillId="124" borderId="0"/>
    <xf numFmtId="0" fontId="40" fillId="40" borderId="0" applyNumberFormat="0" applyBorder="0" applyAlignment="0" applyProtection="0"/>
    <xf numFmtId="0" fontId="180" fillId="66" borderId="0" applyNumberFormat="0" applyBorder="0" applyAlignment="0" applyProtection="0"/>
    <xf numFmtId="0" fontId="180" fillId="49" borderId="0" applyNumberFormat="0" applyBorder="0" applyAlignment="0" applyProtection="0"/>
    <xf numFmtId="0" fontId="180" fillId="57" borderId="0" applyNumberFormat="0" applyBorder="0" applyAlignment="0" applyProtection="0"/>
    <xf numFmtId="0" fontId="180" fillId="65" borderId="0" applyNumberFormat="0" applyBorder="0" applyAlignment="0" applyProtection="0"/>
    <xf numFmtId="0" fontId="180" fillId="60" borderId="0" applyNumberFormat="0" applyBorder="0" applyAlignment="0" applyProtection="0"/>
    <xf numFmtId="0" fontId="180" fillId="63" borderId="0" applyNumberFormat="0" applyBorder="0" applyAlignment="0" applyProtection="0"/>
    <xf numFmtId="0" fontId="180" fillId="53" borderId="0" applyNumberFormat="0" applyBorder="0" applyAlignment="0" applyProtection="0"/>
    <xf numFmtId="0" fontId="180" fillId="41" borderId="0" applyNumberFormat="0" applyBorder="0" applyAlignment="0" applyProtection="0"/>
    <xf numFmtId="0" fontId="180" fillId="36" borderId="0" applyNumberFormat="0" applyBorder="0" applyAlignment="0" applyProtection="0"/>
    <xf numFmtId="0" fontId="180" fillId="49" borderId="0" applyNumberFormat="0" applyBorder="0" applyAlignment="0" applyProtection="0"/>
    <xf numFmtId="0" fontId="180" fillId="70" borderId="0" applyNumberFormat="0" applyBorder="0" applyAlignment="0" applyProtection="0"/>
    <xf numFmtId="0" fontId="180" fillId="57" borderId="0" applyNumberFormat="0" applyBorder="0" applyAlignment="0" applyProtection="0"/>
    <xf numFmtId="0" fontId="43" fillId="66" borderId="0" applyNumberFormat="0" applyBorder="0" applyAlignment="0" applyProtection="0"/>
    <xf numFmtId="0" fontId="180" fillId="125" borderId="0"/>
    <xf numFmtId="0" fontId="180" fillId="125" borderId="0"/>
    <xf numFmtId="0" fontId="43" fillId="57" borderId="0" applyNumberFormat="0" applyBorder="0" applyAlignment="0" applyProtection="0"/>
    <xf numFmtId="0" fontId="180" fillId="120" borderId="0"/>
    <xf numFmtId="0" fontId="180" fillId="120" borderId="0"/>
    <xf numFmtId="0" fontId="43" fillId="60" borderId="0" applyNumberFormat="0" applyBorder="0" applyAlignment="0" applyProtection="0"/>
    <xf numFmtId="0" fontId="180" fillId="121" borderId="0"/>
    <xf numFmtId="0" fontId="180" fillId="121" borderId="0"/>
    <xf numFmtId="0" fontId="43" fillId="53" borderId="0" applyNumberFormat="0" applyBorder="0" applyAlignment="0" applyProtection="0"/>
    <xf numFmtId="0" fontId="180" fillId="118" borderId="0"/>
    <xf numFmtId="0" fontId="180" fillId="118" borderId="0"/>
    <xf numFmtId="0" fontId="43" fillId="36" borderId="0" applyNumberFormat="0" applyBorder="0" applyAlignment="0" applyProtection="0"/>
    <xf numFmtId="0" fontId="180" fillId="123" borderId="0"/>
    <xf numFmtId="0" fontId="180" fillId="123" borderId="0"/>
    <xf numFmtId="0" fontId="43" fillId="70" borderId="0" applyNumberFormat="0" applyBorder="0" applyAlignment="0" applyProtection="0"/>
    <xf numFmtId="0" fontId="180" fillId="126" borderId="0"/>
    <xf numFmtId="0" fontId="180" fillId="126" borderId="0"/>
    <xf numFmtId="0" fontId="45" fillId="59" borderId="31" applyNumberFormat="0" applyAlignment="0" applyProtection="0"/>
    <xf numFmtId="0" fontId="182" fillId="127" borderId="31"/>
    <xf numFmtId="0" fontId="182" fillId="127" borderId="31"/>
    <xf numFmtId="0" fontId="54" fillId="0" borderId="0" applyNumberFormat="0" applyFill="0" applyBorder="0" applyAlignment="0" applyProtection="0"/>
    <xf numFmtId="0" fontId="195" fillId="0" borderId="0"/>
    <xf numFmtId="0" fontId="195" fillId="0" borderId="0"/>
    <xf numFmtId="43" fontId="66" fillId="0" borderId="0" applyFont="0" applyFill="0" applyBorder="0" applyAlignment="0" applyProtection="0"/>
    <xf numFmtId="176" fontId="2" fillId="0" borderId="0" applyFill="0" applyBorder="0" applyAlignment="0" applyProtection="0"/>
    <xf numFmtId="191" fontId="171" fillId="0" borderId="0" applyFill="0" applyBorder="0" applyAlignment="0" applyProtection="0"/>
    <xf numFmtId="193" fontId="174" fillId="0" borderId="0"/>
    <xf numFmtId="43" fontId="2" fillId="0" borderId="0" applyFont="0" applyFill="0" applyBorder="0" applyAlignment="0" applyProtection="0"/>
    <xf numFmtId="193" fontId="174" fillId="0" borderId="0"/>
    <xf numFmtId="43" fontId="2" fillId="0" borderId="0" applyFont="0" applyFill="0" applyBorder="0" applyAlignment="0" applyProtection="0"/>
    <xf numFmtId="43" fontId="66" fillId="0" borderId="0" applyFont="0" applyFill="0" applyBorder="0" applyAlignment="0" applyProtection="0"/>
    <xf numFmtId="43" fontId="2" fillId="0" borderId="0" applyFont="0" applyFill="0" applyBorder="0" applyAlignment="0" applyProtection="0"/>
    <xf numFmtId="195" fontId="82" fillId="0" borderId="0" applyFill="0" applyBorder="0" applyAlignment="0" applyProtection="0"/>
    <xf numFmtId="194" fontId="174" fillId="0" borderId="0"/>
    <xf numFmtId="190" fontId="41" fillId="0" borderId="0" applyFont="0" applyFill="0" applyBorder="0" applyAlignment="0" applyProtection="0"/>
    <xf numFmtId="190" fontId="41" fillId="0" borderId="0" applyFont="0" applyFill="0" applyBorder="0" applyAlignment="0" applyProtection="0"/>
    <xf numFmtId="192" fontId="2" fillId="0" borderId="0" applyFill="0" applyBorder="0" applyAlignment="0" applyProtection="0"/>
    <xf numFmtId="196" fontId="58" fillId="0" borderId="0"/>
    <xf numFmtId="197" fontId="174" fillId="0" borderId="0"/>
    <xf numFmtId="165" fontId="2" fillId="0" borderId="0" applyFont="0" applyFill="0" applyBorder="0" applyAlignment="0" applyProtection="0"/>
    <xf numFmtId="197" fontId="174" fillId="0" borderId="0"/>
    <xf numFmtId="189" fontId="41" fillId="0" borderId="0" applyFont="0" applyFill="0" applyBorder="0" applyAlignment="0" applyProtection="0"/>
    <xf numFmtId="189" fontId="41" fillId="0" borderId="0" applyFont="0" applyFill="0" applyBorder="0" applyAlignment="0" applyProtection="0"/>
    <xf numFmtId="189" fontId="41" fillId="0" borderId="0" applyFont="0" applyFill="0" applyBorder="0" applyAlignment="0" applyProtection="0"/>
    <xf numFmtId="189" fontId="41" fillId="0" borderId="0" applyFont="0" applyFill="0" applyBorder="0" applyAlignment="0" applyProtection="0"/>
    <xf numFmtId="189" fontId="41" fillId="0" borderId="0" applyFont="0" applyFill="0" applyBorder="0" applyAlignment="0" applyProtection="0"/>
    <xf numFmtId="173" fontId="201" fillId="0" borderId="0">
      <protection locked="0"/>
    </xf>
    <xf numFmtId="178" fontId="58" fillId="0" borderId="0"/>
    <xf numFmtId="0" fontId="40" fillId="0" borderId="0"/>
    <xf numFmtId="178" fontId="174" fillId="0" borderId="0"/>
    <xf numFmtId="0" fontId="40" fillId="0" borderId="0"/>
    <xf numFmtId="174" fontId="201" fillId="0" borderId="0">
      <protection locked="0"/>
    </xf>
    <xf numFmtId="0" fontId="196" fillId="0" borderId="0">
      <alignment horizontal="center"/>
    </xf>
    <xf numFmtId="178" fontId="196" fillId="0" borderId="0">
      <alignment horizontal="center"/>
    </xf>
    <xf numFmtId="0" fontId="196" fillId="0" borderId="0">
      <alignment horizontal="center" textRotation="90"/>
    </xf>
    <xf numFmtId="178" fontId="196" fillId="0" borderId="0">
      <alignment horizontal="center" textRotation="90"/>
    </xf>
    <xf numFmtId="175" fontId="202" fillId="0" borderId="0">
      <protection locked="0"/>
    </xf>
    <xf numFmtId="175" fontId="202" fillId="0" borderId="0">
      <protection locked="0"/>
    </xf>
    <xf numFmtId="0" fontId="172" fillId="0" borderId="0" applyNumberFormat="0" applyFill="0" applyBorder="0" applyAlignment="0" applyProtection="0">
      <alignment vertical="top"/>
      <protection locked="0"/>
    </xf>
    <xf numFmtId="0" fontId="172" fillId="0" borderId="0" applyNumberFormat="0" applyFill="0" applyBorder="0" applyAlignment="0" applyProtection="0">
      <alignment vertical="top"/>
      <protection locked="0"/>
    </xf>
    <xf numFmtId="0" fontId="189" fillId="0" borderId="0"/>
    <xf numFmtId="0" fontId="189" fillId="0" borderId="0"/>
    <xf numFmtId="0" fontId="190" fillId="116" borderId="31"/>
    <xf numFmtId="0" fontId="190" fillId="116" borderId="31"/>
    <xf numFmtId="0" fontId="43" fillId="35" borderId="0" applyNumberFormat="0" applyBorder="0" applyAlignment="0" applyProtection="0"/>
    <xf numFmtId="0" fontId="43" fillId="37" borderId="0" applyNumberFormat="0" applyBorder="0" applyAlignment="0" applyProtection="0"/>
    <xf numFmtId="0" fontId="43" fillId="52" borderId="0" applyNumberFormat="0" applyBorder="0" applyAlignment="0" applyProtection="0"/>
    <xf numFmtId="0" fontId="43" fillId="53" borderId="0" applyNumberFormat="0" applyBorder="0" applyAlignment="0" applyProtection="0"/>
    <xf numFmtId="0" fontId="43" fillId="36" borderId="0" applyNumberFormat="0" applyBorder="0" applyAlignment="0" applyProtection="0"/>
    <xf numFmtId="0" fontId="43" fillId="65" borderId="0" applyNumberFormat="0" applyBorder="0" applyAlignment="0" applyProtection="0"/>
    <xf numFmtId="0" fontId="52" fillId="59" borderId="32" applyNumberFormat="0" applyAlignment="0" applyProtection="0"/>
    <xf numFmtId="0" fontId="193" fillId="127" borderId="32"/>
    <xf numFmtId="0" fontId="193" fillId="127" borderId="32"/>
    <xf numFmtId="0" fontId="53" fillId="0" borderId="33" applyNumberFormat="0" applyFill="0" applyAlignment="0" applyProtection="0"/>
    <xf numFmtId="0" fontId="194" fillId="0" borderId="33"/>
    <xf numFmtId="0" fontId="194" fillId="0" borderId="33"/>
    <xf numFmtId="0" fontId="48" fillId="44" borderId="0" applyNumberFormat="0" applyBorder="0" applyAlignment="0" applyProtection="0"/>
    <xf numFmtId="0" fontId="185" fillId="113" borderId="0"/>
    <xf numFmtId="0" fontId="185" fillId="113" borderId="0"/>
    <xf numFmtId="0" fontId="51" fillId="62" borderId="0" applyNumberFormat="0" applyBorder="0" applyAlignment="0" applyProtection="0"/>
    <xf numFmtId="0" fontId="192" fillId="128" borderId="0"/>
    <xf numFmtId="0" fontId="192" fillId="128" borderId="0"/>
    <xf numFmtId="0" fontId="173" fillId="0" borderId="0"/>
    <xf numFmtId="0" fontId="66" fillId="0" borderId="0"/>
    <xf numFmtId="0" fontId="41" fillId="0" borderId="0"/>
    <xf numFmtId="0" fontId="66" fillId="0" borderId="0"/>
    <xf numFmtId="0" fontId="40" fillId="0" borderId="0"/>
    <xf numFmtId="0" fontId="41" fillId="0" borderId="0"/>
    <xf numFmtId="0" fontId="2" fillId="0" borderId="0">
      <alignment vertical="center" wrapText="1"/>
    </xf>
    <xf numFmtId="0" fontId="170" fillId="0" borderId="0"/>
    <xf numFmtId="178" fontId="58" fillId="0" borderId="0"/>
    <xf numFmtId="0" fontId="40" fillId="0" borderId="0"/>
    <xf numFmtId="178" fontId="82" fillId="0" borderId="0"/>
    <xf numFmtId="178" fontId="82" fillId="0" borderId="0"/>
    <xf numFmtId="0" fontId="40" fillId="0" borderId="0"/>
    <xf numFmtId="0" fontId="3" fillId="0" borderId="0"/>
    <xf numFmtId="178" fontId="174" fillId="0" borderId="0"/>
    <xf numFmtId="178" fontId="174" fillId="0" borderId="0"/>
    <xf numFmtId="0" fontId="2" fillId="0" borderId="0"/>
    <xf numFmtId="0" fontId="204" fillId="0" borderId="0"/>
    <xf numFmtId="0" fontId="204" fillId="0" borderId="0"/>
    <xf numFmtId="0" fontId="2" fillId="0" borderId="0">
      <alignment vertical="center" wrapText="1"/>
    </xf>
    <xf numFmtId="0" fontId="66" fillId="0" borderId="0"/>
    <xf numFmtId="0" fontId="40" fillId="44" borderId="0" applyNumberFormat="0" applyBorder="0" applyAlignment="0" applyProtection="0"/>
    <xf numFmtId="178" fontId="58" fillId="0" borderId="0">
      <alignment vertical="center"/>
    </xf>
    <xf numFmtId="0" fontId="82" fillId="0" borderId="0"/>
    <xf numFmtId="0" fontId="3" fillId="0" borderId="0"/>
    <xf numFmtId="0" fontId="3" fillId="0" borderId="0"/>
    <xf numFmtId="0" fontId="41" fillId="0" borderId="0"/>
    <xf numFmtId="0" fontId="40" fillId="38" borderId="0" applyNumberFormat="0" applyBorder="0" applyAlignment="0" applyProtection="0"/>
    <xf numFmtId="178" fontId="197" fillId="0" borderId="0"/>
    <xf numFmtId="178" fontId="197" fillId="0" borderId="0"/>
    <xf numFmtId="0" fontId="40" fillId="0" borderId="0"/>
    <xf numFmtId="0" fontId="2" fillId="0" borderId="0"/>
    <xf numFmtId="0" fontId="41" fillId="0" borderId="0"/>
    <xf numFmtId="0" fontId="40" fillId="0" borderId="0"/>
    <xf numFmtId="178" fontId="58" fillId="0" borderId="0">
      <alignment vertical="center"/>
    </xf>
    <xf numFmtId="0" fontId="5" fillId="0" borderId="0"/>
    <xf numFmtId="0" fontId="3" fillId="0" borderId="0">
      <alignment vertical="center"/>
    </xf>
    <xf numFmtId="0" fontId="3" fillId="0" borderId="0"/>
    <xf numFmtId="0" fontId="41" fillId="0" borderId="0"/>
    <xf numFmtId="178" fontId="58" fillId="0" borderId="0"/>
    <xf numFmtId="178" fontId="58" fillId="0" borderId="0"/>
    <xf numFmtId="0" fontId="84" fillId="0" borderId="0"/>
    <xf numFmtId="0" fontId="40" fillId="46" borderId="0" applyNumberFormat="0" applyBorder="0" applyAlignment="0" applyProtection="0"/>
    <xf numFmtId="0" fontId="41" fillId="0" borderId="0"/>
    <xf numFmtId="0" fontId="174" fillId="0" borderId="0"/>
    <xf numFmtId="0" fontId="40" fillId="43" borderId="0" applyNumberFormat="0" applyBorder="0" applyAlignment="0" applyProtection="0"/>
    <xf numFmtId="0" fontId="2" fillId="129" borderId="0">
      <alignment vertical="center" wrapText="1"/>
    </xf>
    <xf numFmtId="0" fontId="2" fillId="0" borderId="0">
      <alignment vertical="center" wrapText="1"/>
    </xf>
    <xf numFmtId="0" fontId="40" fillId="40" borderId="0" applyNumberFormat="0" applyBorder="0" applyAlignment="0" applyProtection="0"/>
    <xf numFmtId="0" fontId="131" fillId="0" borderId="0" applyNumberFormat="0" applyFill="0" applyBorder="0" applyAlignment="0" applyProtection="0"/>
    <xf numFmtId="0" fontId="198" fillId="0" borderId="0"/>
    <xf numFmtId="0" fontId="198" fillId="0" borderId="0"/>
    <xf numFmtId="0" fontId="41" fillId="46" borderId="35" applyNumberFormat="0" applyFont="0" applyAlignment="0" applyProtection="0"/>
    <xf numFmtId="0" fontId="41" fillId="0" borderId="0"/>
    <xf numFmtId="0" fontId="175" fillId="0" borderId="0"/>
    <xf numFmtId="0" fontId="2" fillId="0" borderId="0"/>
    <xf numFmtId="0" fontId="47" fillId="0" borderId="0" applyNumberFormat="0" applyFill="0" applyBorder="0" applyAlignment="0" applyProtection="0"/>
    <xf numFmtId="0" fontId="184" fillId="0" borderId="0"/>
    <xf numFmtId="0" fontId="184" fillId="0" borderId="0"/>
    <xf numFmtId="0" fontId="46" fillId="74" borderId="11" applyNumberFormat="0" applyAlignment="0" applyProtection="0"/>
    <xf numFmtId="0" fontId="183" fillId="130" borderId="11"/>
    <xf numFmtId="0" fontId="183" fillId="130" borderId="11"/>
    <xf numFmtId="9" fontId="41" fillId="0" borderId="0" applyFont="0" applyFill="0" applyBorder="0" applyAlignment="0" applyProtection="0"/>
    <xf numFmtId="9" fontId="41" fillId="0" borderId="0" applyFont="0" applyFill="0" applyBorder="0" applyAlignment="0" applyProtection="0"/>
    <xf numFmtId="0" fontId="3" fillId="46" borderId="35" applyNumberFormat="0" applyFont="0" applyAlignment="0" applyProtection="0"/>
    <xf numFmtId="0" fontId="174" fillId="131" borderId="35"/>
    <xf numFmtId="0" fontId="174" fillId="131" borderId="35"/>
    <xf numFmtId="0" fontId="199" fillId="0" borderId="0"/>
    <xf numFmtId="178" fontId="199" fillId="0" borderId="0"/>
    <xf numFmtId="198" fontId="199" fillId="0" borderId="0"/>
    <xf numFmtId="199" fontId="199" fillId="0" borderId="0"/>
    <xf numFmtId="199" fontId="199" fillId="0" borderId="0"/>
    <xf numFmtId="0" fontId="199" fillId="0" borderId="0"/>
    <xf numFmtId="0" fontId="40" fillId="49" borderId="0" applyNumberFormat="0" applyBorder="0" applyAlignment="0" applyProtection="0"/>
    <xf numFmtId="0" fontId="50" fillId="0" borderId="20" applyNumberFormat="0" applyFill="0" applyAlignment="0" applyProtection="0"/>
    <xf numFmtId="0" fontId="191" fillId="0" borderId="20"/>
    <xf numFmtId="0" fontId="191" fillId="0" borderId="20"/>
    <xf numFmtId="0" fontId="44" fillId="41" borderId="0" applyNumberFormat="0" applyBorder="0" applyAlignment="0" applyProtection="0"/>
    <xf numFmtId="0" fontId="181" fillId="112" borderId="0"/>
    <xf numFmtId="0" fontId="181" fillId="112" borderId="0"/>
    <xf numFmtId="0" fontId="11" fillId="0" borderId="0"/>
    <xf numFmtId="0" fontId="41" fillId="0" borderId="0"/>
    <xf numFmtId="0" fontId="41" fillId="0" borderId="0"/>
    <xf numFmtId="178" fontId="200" fillId="0" borderId="0"/>
    <xf numFmtId="0" fontId="11" fillId="0" borderId="0"/>
    <xf numFmtId="0" fontId="41" fillId="0" borderId="0"/>
    <xf numFmtId="0" fontId="2" fillId="0" borderId="0"/>
    <xf numFmtId="0" fontId="41" fillId="0" borderId="0"/>
    <xf numFmtId="200" fontId="203" fillId="0" borderId="0">
      <alignment horizontal="left"/>
    </xf>
    <xf numFmtId="0" fontId="55" fillId="0" borderId="15" applyNumberFormat="0" applyFill="0" applyAlignment="0" applyProtection="0"/>
    <xf numFmtId="0" fontId="186" fillId="0" borderId="44"/>
    <xf numFmtId="0" fontId="186" fillId="0" borderId="44"/>
    <xf numFmtId="0" fontId="56" fillId="0" borderId="14" applyNumberFormat="0" applyFill="0" applyAlignment="0" applyProtection="0"/>
    <xf numFmtId="0" fontId="187" fillId="0" borderId="45"/>
    <xf numFmtId="0" fontId="187" fillId="0" borderId="45"/>
    <xf numFmtId="0" fontId="57" fillId="0" borderId="16" applyNumberFormat="0" applyFill="0" applyAlignment="0" applyProtection="0"/>
    <xf numFmtId="0" fontId="188" fillId="0" borderId="46"/>
    <xf numFmtId="0" fontId="188" fillId="0" borderId="46"/>
    <xf numFmtId="0" fontId="57" fillId="0" borderId="0" applyNumberFormat="0" applyFill="0" applyBorder="0" applyAlignment="0" applyProtection="0"/>
    <xf numFmtId="0" fontId="188" fillId="0" borderId="0"/>
    <xf numFmtId="0" fontId="188" fillId="0" borderId="0"/>
    <xf numFmtId="0" fontId="43" fillId="36" borderId="0" applyNumberFormat="0" applyBorder="0" applyAlignment="0" applyProtection="0"/>
    <xf numFmtId="0" fontId="43" fillId="65" borderId="0" applyNumberFormat="0" applyBorder="0" applyAlignment="0" applyProtection="0"/>
    <xf numFmtId="0" fontId="43" fillId="74" borderId="0" applyNumberFormat="0" applyBorder="0" applyAlignment="0" applyProtection="0"/>
    <xf numFmtId="0" fontId="43" fillId="63" borderId="0" applyNumberFormat="0" applyBorder="0" applyAlignment="0" applyProtection="0"/>
    <xf numFmtId="0" fontId="43" fillId="35" borderId="0" applyNumberFormat="0" applyBorder="0" applyAlignment="0" applyProtection="0"/>
    <xf numFmtId="0" fontId="43" fillId="52" borderId="0" applyNumberFormat="0" applyBorder="0" applyAlignment="0" applyProtection="0"/>
    <xf numFmtId="0" fontId="176" fillId="0" borderId="47" applyNumberFormat="0" applyFill="0" applyAlignment="0" applyProtection="0"/>
    <xf numFmtId="0" fontId="177" fillId="0" borderId="48" applyNumberFormat="0" applyFill="0" applyAlignment="0" applyProtection="0"/>
    <xf numFmtId="0" fontId="178" fillId="0" borderId="49" applyNumberFormat="0" applyFill="0" applyAlignment="0" applyProtection="0"/>
    <xf numFmtId="0" fontId="178" fillId="0" borderId="0" applyNumberFormat="0" applyFill="0" applyBorder="0" applyAlignment="0" applyProtection="0"/>
    <xf numFmtId="0" fontId="53" fillId="0" borderId="50" applyNumberFormat="0" applyFill="0" applyAlignment="0" applyProtection="0"/>
    <xf numFmtId="0" fontId="179" fillId="0" borderId="0" applyNumberFormat="0" applyFill="0" applyBorder="0" applyAlignment="0" applyProtection="0"/>
    <xf numFmtId="0" fontId="86" fillId="0" borderId="0"/>
    <xf numFmtId="0" fontId="40" fillId="0" borderId="0"/>
    <xf numFmtId="0" fontId="3" fillId="46" borderId="35" applyNumberFormat="0" applyFont="0" applyAlignment="0" applyProtection="0"/>
    <xf numFmtId="0" fontId="11" fillId="0" borderId="0"/>
    <xf numFmtId="176" fontId="2" fillId="0" borderId="0" applyFill="0" applyBorder="0" applyAlignment="0" applyProtection="0"/>
    <xf numFmtId="0" fontId="43" fillId="55" borderId="0" applyNumberFormat="0" applyBorder="0" applyAlignment="0" applyProtection="0"/>
    <xf numFmtId="0" fontId="43" fillId="40" borderId="0" applyNumberFormat="0" applyBorder="0" applyAlignment="0" applyProtection="0"/>
    <xf numFmtId="0" fontId="43" fillId="59" borderId="0" applyNumberFormat="0" applyBorder="0" applyAlignment="0" applyProtection="0"/>
    <xf numFmtId="0" fontId="43" fillId="62" borderId="0" applyNumberFormat="0" applyBorder="0" applyAlignment="0" applyProtection="0"/>
    <xf numFmtId="0" fontId="43" fillId="52" borderId="0" applyNumberFormat="0" applyBorder="0" applyAlignment="0" applyProtection="0"/>
    <xf numFmtId="43" fontId="66" fillId="0" borderId="0" applyFont="0" applyFill="0" applyBorder="0" applyAlignment="0" applyProtection="0"/>
    <xf numFmtId="0" fontId="66" fillId="0" borderId="0"/>
    <xf numFmtId="0" fontId="41" fillId="0" borderId="0"/>
    <xf numFmtId="0" fontId="127" fillId="0" borderId="0"/>
    <xf numFmtId="0" fontId="127" fillId="0" borderId="0"/>
    <xf numFmtId="0" fontId="127" fillId="0" borderId="0"/>
    <xf numFmtId="0" fontId="127" fillId="0" borderId="0"/>
    <xf numFmtId="0" fontId="127"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27" fillId="0" borderId="0"/>
    <xf numFmtId="164" fontId="66" fillId="0" borderId="0" applyFont="0" applyFill="0" applyBorder="0" applyAlignment="0" applyProtection="0"/>
    <xf numFmtId="0" fontId="127" fillId="0" borderId="0"/>
    <xf numFmtId="0" fontId="127" fillId="0" borderId="0"/>
    <xf numFmtId="0" fontId="127" fillId="0" borderId="0"/>
    <xf numFmtId="0" fontId="127"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27" fillId="0" borderId="0"/>
    <xf numFmtId="0" fontId="127" fillId="0" borderId="0"/>
    <xf numFmtId="0" fontId="127" fillId="0" borderId="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127" fillId="0" borderId="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127" fillId="0" borderId="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4" fontId="6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26" fillId="4" borderId="0" applyNumberFormat="0" applyBorder="0" applyAlignment="0" applyProtection="0"/>
    <xf numFmtId="0" fontId="152" fillId="82" borderId="0" applyNumberFormat="0" applyBorder="0" applyAlignment="0" applyProtection="0"/>
    <xf numFmtId="0" fontId="28" fillId="7" borderId="4" applyNumberFormat="0" applyAlignment="0" applyProtection="0"/>
    <xf numFmtId="0" fontId="21" fillId="20" borderId="0" applyNumberFormat="0" applyBorder="0" applyAlignment="0" applyProtection="0"/>
    <xf numFmtId="0" fontId="36" fillId="18" borderId="0" applyNumberFormat="0" applyBorder="0" applyAlignment="0" applyProtection="0"/>
    <xf numFmtId="0" fontId="148" fillId="0" borderId="15" applyNumberFormat="0" applyFill="0" applyAlignment="0" applyProtection="0"/>
    <xf numFmtId="0" fontId="36" fillId="30" borderId="0" applyNumberFormat="0" applyBorder="0" applyAlignment="0" applyProtection="0"/>
    <xf numFmtId="0" fontId="25" fillId="0" borderId="0" applyNumberFormat="0" applyFill="0" applyBorder="0" applyAlignment="0" applyProtection="0"/>
    <xf numFmtId="0" fontId="151" fillId="0" borderId="0" applyNumberFormat="0" applyFill="0" applyBorder="0" applyAlignment="0" applyProtection="0"/>
    <xf numFmtId="0" fontId="21" fillId="0" borderId="0"/>
    <xf numFmtId="0" fontId="149" fillId="0" borderId="14" applyNumberFormat="0" applyFill="0" applyAlignment="0" applyProtection="0"/>
    <xf numFmtId="0" fontId="36" fillId="31" borderId="0" applyNumberFormat="0" applyBorder="0" applyAlignment="0" applyProtection="0"/>
    <xf numFmtId="0" fontId="66" fillId="39" borderId="0" applyNumberFormat="0" applyBorder="0" applyAlignment="0" applyProtection="0"/>
    <xf numFmtId="0" fontId="36" fillId="30" borderId="0" applyNumberFormat="0" applyBorder="0" applyAlignment="0" applyProtection="0"/>
    <xf numFmtId="0" fontId="129" fillId="0" borderId="0"/>
    <xf numFmtId="0" fontId="21" fillId="0" borderId="0"/>
    <xf numFmtId="0" fontId="138" fillId="68" borderId="0" applyNumberFormat="0" applyBorder="0" applyAlignment="0" applyProtection="0"/>
    <xf numFmtId="0" fontId="36" fillId="23" borderId="0" applyNumberFormat="0" applyBorder="0" applyAlignment="0" applyProtection="0"/>
    <xf numFmtId="0" fontId="36" fillId="22" borderId="0" applyNumberFormat="0" applyBorder="0" applyAlignment="0" applyProtection="0"/>
    <xf numFmtId="0" fontId="66" fillId="48" borderId="0" applyNumberFormat="0" applyBorder="0" applyAlignment="0" applyProtection="0"/>
    <xf numFmtId="0" fontId="21" fillId="0" borderId="0"/>
    <xf numFmtId="0" fontId="32" fillId="9" borderId="7" applyNumberFormat="0" applyAlignment="0" applyProtection="0"/>
    <xf numFmtId="0" fontId="34" fillId="0" borderId="0" applyNumberFormat="0" applyFill="0" applyBorder="0" applyAlignment="0" applyProtection="0"/>
    <xf numFmtId="0" fontId="66" fillId="50" borderId="0" applyNumberFormat="0" applyBorder="0" applyAlignment="0" applyProtection="0"/>
    <xf numFmtId="0" fontId="138" fillId="61" borderId="0" applyNumberFormat="0" applyBorder="0" applyAlignment="0" applyProtection="0"/>
    <xf numFmtId="0" fontId="145" fillId="77" borderId="32" applyNumberFormat="0" applyAlignment="0" applyProtection="0"/>
    <xf numFmtId="0" fontId="152" fillId="82" borderId="0" applyNumberFormat="0" applyBorder="0" applyAlignment="0" applyProtection="0"/>
    <xf numFmtId="0" fontId="2" fillId="0" borderId="0"/>
    <xf numFmtId="0" fontId="25" fillId="0" borderId="3" applyNumberFormat="0" applyFill="0" applyAlignment="0" applyProtection="0"/>
    <xf numFmtId="0" fontId="150" fillId="0" borderId="16" applyNumberFormat="0" applyFill="0" applyAlignment="0" applyProtection="0"/>
    <xf numFmtId="0" fontId="66" fillId="51" borderId="0" applyNumberFormat="0" applyBorder="0" applyAlignment="0" applyProtection="0"/>
    <xf numFmtId="0" fontId="138" fillId="68" borderId="0" applyNumberFormat="0" applyBorder="0" applyAlignment="0" applyProtection="0"/>
    <xf numFmtId="0" fontId="41" fillId="0" borderId="0"/>
    <xf numFmtId="0" fontId="139" fillId="77" borderId="31" applyNumberFormat="0" applyAlignment="0" applyProtection="0"/>
    <xf numFmtId="0" fontId="21" fillId="0" borderId="0"/>
    <xf numFmtId="0" fontId="21" fillId="0" borderId="0"/>
    <xf numFmtId="0" fontId="147" fillId="0" borderId="0" applyNumberFormat="0" applyFill="0" applyBorder="0" applyAlignment="0" applyProtection="0"/>
    <xf numFmtId="0" fontId="144" fillId="0" borderId="20" applyNumberFormat="0" applyFill="0" applyAlignment="0" applyProtection="0"/>
    <xf numFmtId="0" fontId="41" fillId="0" borderId="0"/>
    <xf numFmtId="0" fontId="21" fillId="13" borderId="0" applyNumberFormat="0" applyBorder="0" applyAlignment="0" applyProtection="0"/>
    <xf numFmtId="0" fontId="138" fillId="69" borderId="0" applyNumberFormat="0" applyBorder="0" applyAlignment="0" applyProtection="0"/>
    <xf numFmtId="0" fontId="36" fillId="18" borderId="0" applyNumberFormat="0" applyBorder="0" applyAlignment="0" applyProtection="0"/>
    <xf numFmtId="0" fontId="66" fillId="39" borderId="0" applyNumberFormat="0" applyBorder="0" applyAlignment="0" applyProtection="0"/>
    <xf numFmtId="0" fontId="21" fillId="0" borderId="0"/>
    <xf numFmtId="0" fontId="36" fillId="15" borderId="0" applyNumberFormat="0" applyBorder="0" applyAlignment="0" applyProtection="0"/>
    <xf numFmtId="0" fontId="138" fillId="76" borderId="0" applyNumberFormat="0" applyBorder="0" applyAlignment="0" applyProtection="0"/>
    <xf numFmtId="0" fontId="36" fillId="27" borderId="0" applyNumberFormat="0" applyBorder="0" applyAlignment="0" applyProtection="0"/>
    <xf numFmtId="0" fontId="66" fillId="39" borderId="0" applyNumberFormat="0" applyBorder="0" applyAlignment="0" applyProtection="0"/>
    <xf numFmtId="0" fontId="21" fillId="32" borderId="0" applyNumberFormat="0" applyBorder="0" applyAlignment="0" applyProtection="0"/>
    <xf numFmtId="0" fontId="66" fillId="45" borderId="0" applyNumberFormat="0" applyBorder="0" applyAlignment="0" applyProtection="0"/>
    <xf numFmtId="0" fontId="27" fillId="5" borderId="0" applyNumberFormat="0" applyBorder="0" applyAlignment="0" applyProtection="0"/>
    <xf numFmtId="0" fontId="36" fillId="14" borderId="0" applyNumberFormat="0" applyBorder="0" applyAlignment="0" applyProtection="0"/>
    <xf numFmtId="0" fontId="36" fillId="31" borderId="0" applyNumberFormat="0" applyBorder="0" applyAlignment="0" applyProtection="0"/>
    <xf numFmtId="0" fontId="66" fillId="58" borderId="0" applyNumberFormat="0" applyBorder="0" applyAlignment="0" applyProtection="0"/>
    <xf numFmtId="0" fontId="138" fillId="69" borderId="0" applyNumberFormat="0" applyBorder="0" applyAlignment="0" applyProtection="0"/>
    <xf numFmtId="0" fontId="21" fillId="10" borderId="8" applyNumberFormat="0" applyFont="0" applyAlignment="0" applyProtection="0"/>
    <xf numFmtId="0" fontId="150" fillId="0" borderId="0" applyNumberFormat="0" applyFill="0" applyBorder="0" applyAlignment="0" applyProtection="0"/>
    <xf numFmtId="0" fontId="25" fillId="0" borderId="3" applyNumberFormat="0" applyFill="0" applyAlignment="0" applyProtection="0"/>
    <xf numFmtId="0" fontId="138" fillId="69" borderId="0" applyNumberFormat="0" applyBorder="0" applyAlignment="0" applyProtection="0"/>
    <xf numFmtId="0" fontId="138" fillId="72" borderId="0" applyNumberFormat="0" applyBorder="0" applyAlignment="0" applyProtection="0"/>
    <xf numFmtId="0" fontId="21" fillId="29" borderId="0" applyNumberFormat="0" applyBorder="0" applyAlignment="0" applyProtection="0"/>
    <xf numFmtId="0" fontId="36" fillId="19" borderId="0" applyNumberFormat="0" applyBorder="0" applyAlignment="0" applyProtection="0"/>
    <xf numFmtId="0" fontId="41" fillId="0" borderId="0"/>
    <xf numFmtId="0" fontId="2" fillId="10" borderId="8" applyNumberFormat="0" applyFont="0" applyAlignment="0" applyProtection="0"/>
    <xf numFmtId="0" fontId="146" fillId="0" borderId="33" applyNumberFormat="0" applyFill="0" applyAlignment="0" applyProtection="0"/>
    <xf numFmtId="0" fontId="66" fillId="61" borderId="0" applyNumberFormat="0" applyBorder="0" applyAlignment="0" applyProtection="0"/>
    <xf numFmtId="0" fontId="35" fillId="0" borderId="9" applyNumberFormat="0" applyFill="0" applyAlignment="0" applyProtection="0"/>
    <xf numFmtId="0" fontId="21" fillId="0" borderId="0"/>
    <xf numFmtId="0" fontId="138" fillId="69" borderId="0" applyNumberFormat="0" applyBorder="0" applyAlignment="0" applyProtection="0"/>
    <xf numFmtId="0" fontId="21" fillId="0" borderId="0"/>
    <xf numFmtId="0" fontId="21" fillId="33" borderId="0" applyNumberFormat="0" applyBorder="0" applyAlignment="0" applyProtection="0"/>
    <xf numFmtId="0" fontId="36" fillId="23" borderId="0" applyNumberFormat="0" applyBorder="0" applyAlignment="0" applyProtection="0"/>
    <xf numFmtId="0" fontId="21" fillId="0" borderId="0"/>
    <xf numFmtId="0" fontId="29" fillId="8" borderId="5" applyNumberFormat="0" applyAlignment="0" applyProtection="0"/>
    <xf numFmtId="0" fontId="140" fillId="78" borderId="11" applyNumberFormat="0" applyAlignment="0" applyProtection="0"/>
    <xf numFmtId="0" fontId="36" fillId="11" borderId="0" applyNumberFormat="0" applyBorder="0" applyAlignment="0" applyProtection="0"/>
    <xf numFmtId="0" fontId="66" fillId="56" borderId="0" applyNumberFormat="0" applyBorder="0" applyAlignment="0" applyProtection="0"/>
    <xf numFmtId="0" fontId="36" fillId="27" borderId="0" applyNumberFormat="0" applyBorder="0" applyAlignment="0" applyProtection="0"/>
    <xf numFmtId="0" fontId="21" fillId="0" borderId="0"/>
    <xf numFmtId="0" fontId="151" fillId="0" borderId="0" applyNumberFormat="0" applyFill="0" applyBorder="0" applyAlignment="0" applyProtection="0"/>
    <xf numFmtId="0" fontId="36" fillId="31" borderId="0" applyNumberFormat="0" applyBorder="0" applyAlignment="0" applyProtection="0"/>
    <xf numFmtId="0" fontId="138" fillId="68" borderId="0" applyNumberFormat="0" applyBorder="0" applyAlignment="0" applyProtection="0"/>
    <xf numFmtId="0" fontId="11" fillId="0" borderId="0"/>
    <xf numFmtId="0" fontId="21" fillId="12" borderId="0" applyNumberFormat="0" applyBorder="0" applyAlignment="0" applyProtection="0"/>
    <xf numFmtId="0" fontId="66" fillId="56" borderId="0" applyNumberFormat="0" applyBorder="0" applyAlignment="0" applyProtection="0"/>
    <xf numFmtId="0" fontId="154" fillId="0" borderId="0" applyNumberFormat="0" applyFill="0" applyBorder="0" applyAlignment="0" applyProtection="0"/>
    <xf numFmtId="0" fontId="22" fillId="0" borderId="0" applyNumberFormat="0" applyFill="0" applyBorder="0" applyAlignment="0" applyProtection="0"/>
    <xf numFmtId="0" fontId="153" fillId="42" borderId="0" applyNumberFormat="0" applyBorder="0" applyAlignment="0" applyProtection="0"/>
    <xf numFmtId="0" fontId="31" fillId="0" borderId="6" applyNumberFormat="0" applyFill="0" applyAlignment="0" applyProtection="0"/>
    <xf numFmtId="0" fontId="21" fillId="0" borderId="0"/>
    <xf numFmtId="0" fontId="37" fillId="6" borderId="0" applyNumberFormat="0" applyBorder="0" applyAlignment="0" applyProtection="0"/>
    <xf numFmtId="0" fontId="31" fillId="0" borderId="6" applyNumberFormat="0" applyFill="0" applyAlignment="0" applyProtection="0"/>
    <xf numFmtId="0" fontId="21" fillId="0" borderId="0"/>
    <xf numFmtId="0" fontId="66" fillId="58" borderId="0" applyNumberFormat="0" applyBorder="0" applyAlignment="0" applyProtection="0"/>
    <xf numFmtId="0" fontId="21" fillId="16" borderId="0" applyNumberFormat="0" applyBorder="0" applyAlignment="0" applyProtection="0"/>
    <xf numFmtId="0" fontId="66" fillId="64" borderId="0" applyNumberFormat="0" applyBorder="0" applyAlignment="0" applyProtection="0"/>
    <xf numFmtId="0" fontId="28" fillId="7" borderId="4" applyNumberFormat="0" applyAlignment="0" applyProtection="0"/>
    <xf numFmtId="0" fontId="21" fillId="0" borderId="0"/>
    <xf numFmtId="0" fontId="35" fillId="0" borderId="9" applyNumberFormat="0" applyFill="0" applyAlignment="0" applyProtection="0"/>
    <xf numFmtId="0" fontId="141" fillId="0" borderId="0" applyNumberFormat="0" applyFill="0" applyBorder="0" applyAlignment="0" applyProtection="0"/>
    <xf numFmtId="0" fontId="138" fillId="73" borderId="0" applyNumberFormat="0" applyBorder="0" applyAlignment="0" applyProtection="0"/>
    <xf numFmtId="0" fontId="66" fillId="51" borderId="0" applyNumberFormat="0" applyBorder="0" applyAlignment="0" applyProtection="0"/>
    <xf numFmtId="0" fontId="21" fillId="20" borderId="0" applyNumberFormat="0" applyBorder="0" applyAlignment="0" applyProtection="0"/>
    <xf numFmtId="0" fontId="36" fillId="14" borderId="0" applyNumberFormat="0" applyBorder="0" applyAlignment="0" applyProtection="0"/>
    <xf numFmtId="0" fontId="31" fillId="0" borderId="6" applyNumberFormat="0" applyFill="0" applyAlignment="0" applyProtection="0"/>
    <xf numFmtId="0" fontId="21" fillId="0" borderId="0"/>
    <xf numFmtId="0" fontId="33" fillId="0" borderId="0" applyNumberFormat="0" applyFill="0" applyBorder="0" applyAlignment="0" applyProtection="0"/>
    <xf numFmtId="0" fontId="41" fillId="104" borderId="35" applyNumberFormat="0" applyAlignment="0" applyProtection="0"/>
    <xf numFmtId="0" fontId="36" fillId="34" borderId="0" applyNumberFormat="0" applyBorder="0" applyAlignment="0" applyProtection="0"/>
    <xf numFmtId="0" fontId="41" fillId="0" borderId="0"/>
    <xf numFmtId="0" fontId="21" fillId="24" borderId="0" applyNumberFormat="0" applyBorder="0" applyAlignment="0" applyProtection="0"/>
    <xf numFmtId="0" fontId="36" fillId="18" borderId="0" applyNumberFormat="0" applyBorder="0" applyAlignment="0" applyProtection="0"/>
    <xf numFmtId="0" fontId="37" fillId="6" borderId="0" applyNumberFormat="0" applyBorder="0" applyAlignment="0" applyProtection="0"/>
    <xf numFmtId="0" fontId="21" fillId="0" borderId="0"/>
    <xf numFmtId="0" fontId="138" fillId="72" borderId="0" applyNumberFormat="0" applyBorder="0" applyAlignment="0" applyProtection="0"/>
    <xf numFmtId="0" fontId="144" fillId="0" borderId="20" applyNumberFormat="0" applyFill="0" applyAlignment="0" applyProtection="0"/>
    <xf numFmtId="0" fontId="138" fillId="68" borderId="0" applyNumberFormat="0" applyBorder="0" applyAlignment="0" applyProtection="0"/>
    <xf numFmtId="0" fontId="21" fillId="24" borderId="0" applyNumberFormat="0" applyBorder="0" applyAlignment="0" applyProtection="0"/>
    <xf numFmtId="0" fontId="66" fillId="42" borderId="0" applyNumberFormat="0" applyBorder="0" applyAlignment="0" applyProtection="0"/>
    <xf numFmtId="0" fontId="21" fillId="32" borderId="0" applyNumberFormat="0" applyBorder="0" applyAlignment="0" applyProtection="0"/>
    <xf numFmtId="0" fontId="36" fillId="34" borderId="0" applyNumberFormat="0" applyBorder="0" applyAlignment="0" applyProtection="0"/>
    <xf numFmtId="0" fontId="36" fillId="26" borderId="0" applyNumberFormat="0" applyBorder="0" applyAlignment="0" applyProtection="0"/>
    <xf numFmtId="0" fontId="32" fillId="9" borderId="7" applyNumberFormat="0" applyAlignment="0" applyProtection="0"/>
    <xf numFmtId="0" fontId="66" fillId="0" borderId="0"/>
    <xf numFmtId="0" fontId="34" fillId="0" borderId="0" applyNumberFormat="0" applyFill="0" applyBorder="0" applyAlignment="0" applyProtection="0"/>
    <xf numFmtId="0" fontId="23" fillId="0" borderId="1" applyNumberFormat="0" applyFill="0" applyAlignment="0" applyProtection="0"/>
    <xf numFmtId="0" fontId="30" fillId="8" borderId="4" applyNumberFormat="0" applyAlignment="0" applyProtection="0"/>
    <xf numFmtId="0" fontId="127" fillId="0" borderId="0"/>
    <xf numFmtId="0" fontId="127" fillId="0" borderId="0"/>
    <xf numFmtId="0" fontId="21" fillId="0" borderId="0"/>
    <xf numFmtId="0" fontId="21" fillId="0" borderId="0"/>
    <xf numFmtId="0" fontId="41" fillId="0" borderId="0"/>
    <xf numFmtId="0" fontId="41" fillId="0" borderId="0"/>
    <xf numFmtId="0" fontId="21" fillId="0" borderId="0"/>
    <xf numFmtId="0" fontId="138" fillId="69" borderId="0" applyNumberFormat="0" applyBorder="0" applyAlignment="0" applyProtection="0"/>
    <xf numFmtId="0" fontId="138" fillId="75" borderId="0" applyNumberFormat="0" applyBorder="0" applyAlignment="0" applyProtection="0"/>
    <xf numFmtId="0" fontId="142" fillId="45" borderId="0" applyNumberFormat="0" applyBorder="0" applyAlignment="0" applyProtection="0"/>
    <xf numFmtId="0" fontId="32" fillId="9" borderId="7" applyNumberFormat="0" applyAlignment="0" applyProtection="0"/>
    <xf numFmtId="0" fontId="37" fillId="6" borderId="0" applyNumberFormat="0" applyBorder="0" applyAlignment="0" applyProtection="0"/>
    <xf numFmtId="0" fontId="29" fillId="8" borderId="5" applyNumberFormat="0" applyAlignment="0" applyProtection="0"/>
    <xf numFmtId="0" fontId="21" fillId="29" borderId="0" applyNumberFormat="0" applyBorder="0" applyAlignment="0" applyProtection="0"/>
    <xf numFmtId="0" fontId="21" fillId="33" borderId="0" applyNumberFormat="0" applyBorder="0" applyAlignment="0" applyProtection="0"/>
    <xf numFmtId="0" fontId="146" fillId="0" borderId="33" applyNumberFormat="0" applyFill="0" applyAlignment="0" applyProtection="0"/>
    <xf numFmtId="0" fontId="142" fillId="45" borderId="0" applyNumberFormat="0" applyBorder="0" applyAlignment="0" applyProtection="0"/>
    <xf numFmtId="0" fontId="66" fillId="64" borderId="0" applyNumberFormat="0" applyBorder="0" applyAlignment="0" applyProtection="0"/>
    <xf numFmtId="0" fontId="138" fillId="75" borderId="0" applyNumberFormat="0" applyBorder="0" applyAlignment="0" applyProtection="0"/>
    <xf numFmtId="0" fontId="138" fillId="75" borderId="0" applyNumberFormat="0" applyBorder="0" applyAlignment="0" applyProtection="0"/>
    <xf numFmtId="0" fontId="138" fillId="58" borderId="0" applyNumberFormat="0" applyBorder="0" applyAlignment="0" applyProtection="0"/>
    <xf numFmtId="0" fontId="23" fillId="0" borderId="1" applyNumberFormat="0" applyFill="0" applyAlignment="0" applyProtection="0"/>
    <xf numFmtId="0" fontId="21" fillId="32" borderId="0" applyNumberFormat="0" applyBorder="0" applyAlignment="0" applyProtection="0"/>
    <xf numFmtId="0" fontId="30" fillId="8" borderId="4" applyNumberFormat="0" applyAlignment="0" applyProtection="0"/>
    <xf numFmtId="0" fontId="150" fillId="0" borderId="0" applyNumberFormat="0" applyFill="0" applyBorder="0" applyAlignment="0" applyProtection="0"/>
    <xf numFmtId="0" fontId="21" fillId="0" borderId="0"/>
    <xf numFmtId="0" fontId="33" fillId="0" borderId="0" applyNumberFormat="0" applyFill="0" applyBorder="0" applyAlignment="0" applyProtection="0"/>
    <xf numFmtId="0" fontId="36" fillId="11" borderId="0" applyNumberFormat="0" applyBorder="0" applyAlignment="0" applyProtection="0"/>
    <xf numFmtId="0" fontId="28" fillId="7" borderId="4" applyNumberFormat="0" applyAlignment="0" applyProtection="0"/>
    <xf numFmtId="0" fontId="66" fillId="64" borderId="0" applyNumberFormat="0" applyBorder="0" applyAlignment="0" applyProtection="0"/>
    <xf numFmtId="0" fontId="138" fillId="73" borderId="0" applyNumberFormat="0" applyBorder="0" applyAlignment="0" applyProtection="0"/>
    <xf numFmtId="0" fontId="41" fillId="0" borderId="0"/>
    <xf numFmtId="0" fontId="23" fillId="0" borderId="1" applyNumberFormat="0" applyFill="0" applyAlignment="0" applyProtection="0"/>
    <xf numFmtId="0" fontId="2" fillId="10" borderId="8" applyNumberFormat="0" applyFont="0" applyAlignment="0" applyProtection="0"/>
    <xf numFmtId="0" fontId="36" fillId="14" borderId="0" applyNumberFormat="0" applyBorder="0" applyAlignment="0" applyProtection="0"/>
    <xf numFmtId="0" fontId="66" fillId="42" borderId="0" applyNumberFormat="0" applyBorder="0" applyAlignment="0" applyProtection="0"/>
    <xf numFmtId="0" fontId="2" fillId="0" borderId="0"/>
    <xf numFmtId="0" fontId="36" fillId="30" borderId="0" applyNumberFormat="0" applyBorder="0" applyAlignment="0" applyProtection="0"/>
    <xf numFmtId="0" fontId="21" fillId="0" borderId="0"/>
    <xf numFmtId="0" fontId="127" fillId="0" borderId="0"/>
    <xf numFmtId="0" fontId="21" fillId="0" borderId="0"/>
    <xf numFmtId="0" fontId="36" fillId="23" borderId="0" applyNumberFormat="0" applyBorder="0" applyAlignment="0" applyProtection="0"/>
    <xf numFmtId="0" fontId="21" fillId="20" borderId="0" applyNumberFormat="0" applyBorder="0" applyAlignment="0" applyProtection="0"/>
    <xf numFmtId="0" fontId="2" fillId="0" borderId="0"/>
    <xf numFmtId="0" fontId="147" fillId="0" borderId="0" applyNumberFormat="0" applyFill="0" applyBorder="0" applyAlignment="0" applyProtection="0"/>
    <xf numFmtId="0" fontId="138" fillId="73" borderId="0" applyNumberFormat="0" applyBorder="0" applyAlignment="0" applyProtection="0"/>
    <xf numFmtId="0" fontId="66" fillId="45"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138" fillId="67" borderId="0" applyNumberFormat="0" applyBorder="0" applyAlignment="0" applyProtection="0"/>
    <xf numFmtId="0" fontId="36" fillId="31" borderId="0" applyNumberFormat="0" applyBorder="0" applyAlignment="0" applyProtection="0"/>
    <xf numFmtId="43" fontId="21" fillId="0" borderId="0" applyFont="0" applyFill="0" applyBorder="0" applyAlignment="0" applyProtection="0"/>
    <xf numFmtId="0" fontId="25" fillId="0" borderId="3" applyNumberFormat="0" applyFill="0" applyAlignment="0" applyProtection="0"/>
    <xf numFmtId="0" fontId="21" fillId="0" borderId="0"/>
    <xf numFmtId="0" fontId="21" fillId="0" borderId="0"/>
    <xf numFmtId="0" fontId="21" fillId="0" borderId="0"/>
    <xf numFmtId="0" fontId="21" fillId="0" borderId="0"/>
    <xf numFmtId="0" fontId="21" fillId="0" borderId="0"/>
    <xf numFmtId="0" fontId="41" fillId="0" borderId="0"/>
    <xf numFmtId="0" fontId="11" fillId="0" borderId="0"/>
    <xf numFmtId="0" fontId="138" fillId="76" borderId="0" applyNumberFormat="0" applyBorder="0" applyAlignment="0" applyProtection="0"/>
    <xf numFmtId="0" fontId="152" fillId="82" borderId="0" applyNumberFormat="0" applyBorder="0" applyAlignment="0" applyProtection="0"/>
    <xf numFmtId="0" fontId="149" fillId="0" borderId="14" applyNumberFormat="0" applyFill="0" applyAlignment="0" applyProtection="0"/>
    <xf numFmtId="0" fontId="140" fillId="78" borderId="11" applyNumberFormat="0" applyAlignment="0" applyProtection="0"/>
    <xf numFmtId="0" fontId="36" fillId="18" borderId="0" applyNumberFormat="0" applyBorder="0" applyAlignment="0" applyProtection="0"/>
    <xf numFmtId="0" fontId="21" fillId="0" borderId="0"/>
    <xf numFmtId="0" fontId="28" fillId="7" borderId="4" applyNumberFormat="0" applyAlignment="0" applyProtection="0"/>
    <xf numFmtId="0" fontId="138" fillId="61" borderId="0" applyNumberFormat="0" applyBorder="0" applyAlignment="0" applyProtection="0"/>
    <xf numFmtId="0" fontId="2" fillId="0" borderId="0"/>
    <xf numFmtId="0" fontId="21" fillId="17" borderId="0" applyNumberFormat="0" applyBorder="0" applyAlignment="0" applyProtection="0"/>
    <xf numFmtId="0" fontId="2" fillId="0" borderId="0"/>
    <xf numFmtId="0" fontId="154" fillId="0" borderId="0" applyNumberFormat="0" applyFill="0" applyBorder="0" applyAlignment="0" applyProtection="0"/>
    <xf numFmtId="0" fontId="21" fillId="28" borderId="0" applyNumberFormat="0" applyBorder="0" applyAlignment="0" applyProtection="0"/>
    <xf numFmtId="0" fontId="146" fillId="0" borderId="33" applyNumberFormat="0" applyFill="0" applyAlignment="0" applyProtection="0"/>
    <xf numFmtId="0" fontId="138" fillId="72" borderId="0" applyNumberFormat="0" applyBorder="0" applyAlignment="0" applyProtection="0"/>
    <xf numFmtId="0" fontId="21" fillId="0" borderId="0"/>
    <xf numFmtId="0" fontId="21" fillId="0" borderId="0"/>
    <xf numFmtId="0" fontId="21" fillId="10" borderId="8" applyNumberFormat="0" applyFont="0" applyAlignment="0" applyProtection="0"/>
    <xf numFmtId="0" fontId="149" fillId="0" borderId="14" applyNumberFormat="0" applyFill="0" applyAlignment="0" applyProtection="0"/>
    <xf numFmtId="0" fontId="66" fillId="56" borderId="0" applyNumberFormat="0" applyBorder="0" applyAlignment="0" applyProtection="0"/>
    <xf numFmtId="0" fontId="36" fillId="34" borderId="0" applyNumberFormat="0" applyBorder="0" applyAlignment="0" applyProtection="0"/>
    <xf numFmtId="0" fontId="148" fillId="0" borderId="15" applyNumberFormat="0" applyFill="0" applyAlignment="0" applyProtection="0"/>
    <xf numFmtId="0" fontId="41" fillId="0" borderId="0"/>
    <xf numFmtId="0" fontId="27" fillId="5" borderId="0" applyNumberFormat="0" applyBorder="0" applyAlignment="0" applyProtection="0"/>
    <xf numFmtId="0" fontId="21" fillId="13" borderId="0" applyNumberFormat="0" applyBorder="0" applyAlignment="0" applyProtection="0"/>
    <xf numFmtId="0" fontId="138" fillId="61" borderId="0" applyNumberFormat="0" applyBorder="0" applyAlignment="0" applyProtection="0"/>
    <xf numFmtId="0" fontId="145" fillId="77" borderId="32" applyNumberFormat="0" applyAlignment="0" applyProtection="0"/>
    <xf numFmtId="0" fontId="21" fillId="17" borderId="0" applyNumberFormat="0" applyBorder="0" applyAlignment="0" applyProtection="0"/>
    <xf numFmtId="0" fontId="138" fillId="68" borderId="0" applyNumberFormat="0" applyBorder="0" applyAlignment="0" applyProtection="0"/>
    <xf numFmtId="0" fontId="66" fillId="50" borderId="0" applyNumberFormat="0" applyBorder="0" applyAlignment="0" applyProtection="0"/>
    <xf numFmtId="0" fontId="21" fillId="0" borderId="0"/>
    <xf numFmtId="0" fontId="11" fillId="0" borderId="0"/>
    <xf numFmtId="0" fontId="36" fillId="27" borderId="0" applyNumberFormat="0" applyBorder="0" applyAlignment="0" applyProtection="0"/>
    <xf numFmtId="0" fontId="139" fillId="77" borderId="31" applyNumberFormat="0" applyAlignment="0" applyProtection="0"/>
    <xf numFmtId="0" fontId="138" fillId="76" borderId="0" applyNumberFormat="0" applyBorder="0" applyAlignment="0" applyProtection="0"/>
    <xf numFmtId="0" fontId="147" fillId="0" borderId="0" applyNumberFormat="0" applyFill="0" applyBorder="0" applyAlignment="0" applyProtection="0"/>
    <xf numFmtId="0" fontId="21" fillId="0" borderId="0"/>
    <xf numFmtId="0" fontId="37" fillId="6" borderId="0" applyNumberFormat="0" applyBorder="0" applyAlignment="0" applyProtection="0"/>
    <xf numFmtId="0" fontId="29" fillId="8" borderId="5" applyNumberFormat="0" applyAlignment="0" applyProtection="0"/>
    <xf numFmtId="0" fontId="21" fillId="0" borderId="0"/>
    <xf numFmtId="0" fontId="31" fillId="0" borderId="6" applyNumberFormat="0" applyFill="0" applyAlignment="0" applyProtection="0"/>
    <xf numFmtId="0" fontId="154" fillId="0" borderId="0" applyNumberFormat="0" applyFill="0" applyBorder="0" applyAlignment="0" applyProtection="0"/>
    <xf numFmtId="0" fontId="66" fillId="56" borderId="0" applyNumberFormat="0" applyBorder="0" applyAlignment="0" applyProtection="0"/>
    <xf numFmtId="0" fontId="36" fillId="27" borderId="0" applyNumberFormat="0" applyBorder="0" applyAlignment="0" applyProtection="0"/>
    <xf numFmtId="0" fontId="129" fillId="0" borderId="0"/>
    <xf numFmtId="0" fontId="21" fillId="29" borderId="0" applyNumberFormat="0" applyBorder="0" applyAlignment="0" applyProtection="0"/>
    <xf numFmtId="0" fontId="21" fillId="21" borderId="0" applyNumberFormat="0" applyBorder="0" applyAlignment="0" applyProtection="0"/>
    <xf numFmtId="0" fontId="138" fillId="69" borderId="0" applyNumberFormat="0" applyBorder="0" applyAlignment="0" applyProtection="0"/>
    <xf numFmtId="0" fontId="143" fillId="51" borderId="31" applyNumberFormat="0" applyAlignment="0" applyProtection="0"/>
    <xf numFmtId="0" fontId="22" fillId="0" borderId="0" applyNumberFormat="0" applyFill="0" applyBorder="0" applyAlignment="0" applyProtection="0"/>
    <xf numFmtId="0" fontId="35" fillId="0" borderId="9" applyNumberFormat="0" applyFill="0" applyAlignment="0" applyProtection="0"/>
    <xf numFmtId="0" fontId="139" fillId="77" borderId="31" applyNumberFormat="0" applyAlignment="0" applyProtection="0"/>
    <xf numFmtId="0" fontId="66" fillId="51" borderId="0" applyNumberFormat="0" applyBorder="0" applyAlignment="0" applyProtection="0"/>
    <xf numFmtId="0" fontId="150" fillId="0" borderId="0" applyNumberFormat="0" applyFill="0" applyBorder="0" applyAlignment="0" applyProtection="0"/>
    <xf numFmtId="0" fontId="33" fillId="0" borderId="0" applyNumberFormat="0" applyFill="0" applyBorder="0" applyAlignment="0" applyProtection="0"/>
    <xf numFmtId="0" fontId="21" fillId="0" borderId="0"/>
    <xf numFmtId="0" fontId="21" fillId="12" borderId="0" applyNumberFormat="0" applyBorder="0" applyAlignment="0" applyProtection="0"/>
    <xf numFmtId="0" fontId="36" fillId="34" borderId="0" applyNumberFormat="0" applyBorder="0" applyAlignment="0" applyProtection="0"/>
    <xf numFmtId="0" fontId="138" fillId="69" borderId="0" applyNumberFormat="0" applyBorder="0" applyAlignment="0" applyProtection="0"/>
    <xf numFmtId="0" fontId="146" fillId="0" borderId="33" applyNumberFormat="0" applyFill="0" applyAlignment="0" applyProtection="0"/>
    <xf numFmtId="0" fontId="21" fillId="0" borderId="0"/>
    <xf numFmtId="0" fontId="24" fillId="0" borderId="2" applyNumberFormat="0" applyFill="0" applyAlignment="0" applyProtection="0"/>
    <xf numFmtId="0" fontId="21" fillId="0" borderId="0"/>
    <xf numFmtId="0" fontId="21" fillId="0" borderId="0"/>
    <xf numFmtId="0" fontId="66" fillId="50" borderId="0" applyNumberFormat="0" applyBorder="0" applyAlignment="0" applyProtection="0"/>
    <xf numFmtId="0" fontId="21" fillId="0" borderId="0"/>
    <xf numFmtId="0" fontId="150" fillId="0" borderId="16" applyNumberFormat="0" applyFill="0" applyAlignment="0" applyProtection="0"/>
    <xf numFmtId="0" fontId="30" fillId="8" borderId="4" applyNumberFormat="0" applyAlignment="0" applyProtection="0"/>
    <xf numFmtId="0" fontId="127" fillId="0" borderId="0"/>
    <xf numFmtId="0" fontId="21" fillId="12" borderId="0" applyNumberFormat="0" applyBorder="0" applyAlignment="0" applyProtection="0"/>
    <xf numFmtId="0" fontId="36" fillId="14" borderId="0" applyNumberFormat="0" applyBorder="0" applyAlignment="0" applyProtection="0"/>
    <xf numFmtId="0" fontId="153" fillId="42" borderId="0" applyNumberFormat="0" applyBorder="0" applyAlignment="0" applyProtection="0"/>
    <xf numFmtId="0" fontId="150" fillId="0" borderId="0" applyNumberFormat="0" applyFill="0" applyBorder="0" applyAlignment="0" applyProtection="0"/>
    <xf numFmtId="0" fontId="66" fillId="48" borderId="0" applyNumberFormat="0" applyBorder="0" applyAlignment="0" applyProtection="0"/>
    <xf numFmtId="0" fontId="21" fillId="25" borderId="0" applyNumberFormat="0" applyBorder="0" applyAlignment="0" applyProtection="0"/>
    <xf numFmtId="0" fontId="148" fillId="0" borderId="15" applyNumberFormat="0" applyFill="0" applyAlignment="0" applyProtection="0"/>
    <xf numFmtId="0" fontId="138" fillId="67" borderId="0" applyNumberFormat="0" applyBorder="0" applyAlignment="0" applyProtection="0"/>
    <xf numFmtId="0" fontId="138" fillId="68" borderId="0" applyNumberFormat="0" applyBorder="0" applyAlignment="0" applyProtection="0"/>
    <xf numFmtId="0" fontId="138" fillId="71" borderId="0" applyNumberFormat="0" applyBorder="0" applyAlignment="0" applyProtection="0"/>
    <xf numFmtId="0" fontId="21" fillId="0" borderId="0"/>
    <xf numFmtId="0" fontId="66" fillId="48" borderId="0" applyNumberFormat="0" applyBorder="0" applyAlignment="0" applyProtection="0"/>
    <xf numFmtId="0" fontId="66" fillId="48" borderId="0" applyNumberFormat="0" applyBorder="0" applyAlignment="0" applyProtection="0"/>
    <xf numFmtId="0" fontId="30" fillId="8" borderId="4" applyNumberFormat="0" applyAlignment="0" applyProtection="0"/>
    <xf numFmtId="0" fontId="66" fillId="56" borderId="0" applyNumberFormat="0" applyBorder="0" applyAlignment="0" applyProtection="0"/>
    <xf numFmtId="0" fontId="66" fillId="56" borderId="0" applyNumberFormat="0" applyBorder="0" applyAlignment="0" applyProtection="0"/>
    <xf numFmtId="0" fontId="21" fillId="33" borderId="0" applyNumberFormat="0" applyBorder="0" applyAlignment="0" applyProtection="0"/>
    <xf numFmtId="0" fontId="21" fillId="0" borderId="0"/>
    <xf numFmtId="0" fontId="21" fillId="21" borderId="0" applyNumberFormat="0" applyBorder="0" applyAlignment="0" applyProtection="0"/>
    <xf numFmtId="43" fontId="21" fillId="0" borderId="0" applyFont="0" applyFill="0" applyBorder="0" applyAlignment="0" applyProtection="0"/>
    <xf numFmtId="0" fontId="36" fillId="22" borderId="0" applyNumberFormat="0" applyBorder="0" applyAlignment="0" applyProtection="0"/>
    <xf numFmtId="0" fontId="41" fillId="0" borderId="0"/>
    <xf numFmtId="0" fontId="140" fillId="78" borderId="11" applyNumberFormat="0" applyAlignment="0" applyProtection="0"/>
    <xf numFmtId="0" fontId="154" fillId="0" borderId="0" applyNumberFormat="0" applyFill="0" applyBorder="0" applyAlignment="0" applyProtection="0"/>
    <xf numFmtId="0" fontId="21" fillId="16" borderId="0" applyNumberFormat="0" applyBorder="0" applyAlignment="0" applyProtection="0"/>
    <xf numFmtId="0" fontId="21" fillId="0" borderId="0"/>
    <xf numFmtId="0" fontId="152" fillId="82" borderId="0" applyNumberFormat="0" applyBorder="0" applyAlignment="0" applyProtection="0"/>
    <xf numFmtId="0" fontId="138" fillId="76" borderId="0" applyNumberFormat="0" applyBorder="0" applyAlignment="0" applyProtection="0"/>
    <xf numFmtId="0" fontId="11" fillId="0" borderId="0"/>
    <xf numFmtId="0" fontId="21" fillId="0" borderId="0"/>
    <xf numFmtId="0" fontId="41" fillId="0" borderId="0"/>
    <xf numFmtId="0" fontId="21" fillId="0" borderId="0"/>
    <xf numFmtId="0" fontId="21" fillId="0" borderId="0"/>
    <xf numFmtId="0" fontId="21" fillId="0" borderId="0"/>
    <xf numFmtId="0" fontId="21" fillId="0" borderId="0"/>
    <xf numFmtId="0" fontId="21" fillId="0" borderId="0"/>
    <xf numFmtId="0" fontId="25" fillId="0" borderId="3" applyNumberFormat="0" applyFill="0" applyAlignment="0" applyProtection="0"/>
    <xf numFmtId="0" fontId="24" fillId="0" borderId="2" applyNumberFormat="0" applyFill="0" applyAlignment="0" applyProtection="0"/>
    <xf numFmtId="0" fontId="26" fillId="4" borderId="0" applyNumberFormat="0" applyBorder="0" applyAlignment="0" applyProtection="0"/>
    <xf numFmtId="0" fontId="21" fillId="0" borderId="0"/>
    <xf numFmtId="43" fontId="21" fillId="0" borderId="0" applyFont="0" applyFill="0" applyBorder="0" applyAlignment="0" applyProtection="0"/>
    <xf numFmtId="0" fontId="36" fillId="31" borderId="0" applyNumberFormat="0" applyBorder="0" applyAlignment="0" applyProtection="0"/>
    <xf numFmtId="0" fontId="138" fillId="67" borderId="0" applyNumberFormat="0" applyBorder="0" applyAlignment="0" applyProtection="0"/>
    <xf numFmtId="0" fontId="66" fillId="61" borderId="0" applyNumberFormat="0" applyBorder="0" applyAlignment="0" applyProtection="0"/>
    <xf numFmtId="0" fontId="66" fillId="58" borderId="0" applyNumberFormat="0" applyBorder="0" applyAlignment="0" applyProtection="0"/>
    <xf numFmtId="0" fontId="66" fillId="45" borderId="0" applyNumberFormat="0" applyBorder="0" applyAlignment="0" applyProtection="0"/>
    <xf numFmtId="0" fontId="21" fillId="28" borderId="0" applyNumberFormat="0" applyBorder="0" applyAlignment="0" applyProtection="0"/>
    <xf numFmtId="0" fontId="36" fillId="22" borderId="0" applyNumberFormat="0" applyBorder="0" applyAlignment="0" applyProtection="0"/>
    <xf numFmtId="0" fontId="27" fillId="5" borderId="0" applyNumberFormat="0" applyBorder="0" applyAlignment="0" applyProtection="0"/>
    <xf numFmtId="0" fontId="2" fillId="0" borderId="0"/>
    <xf numFmtId="0" fontId="21" fillId="0" borderId="0"/>
    <xf numFmtId="0" fontId="138" fillId="73" borderId="0" applyNumberFormat="0" applyBorder="0" applyAlignment="0" applyProtection="0"/>
    <xf numFmtId="0" fontId="147" fillId="0" borderId="0" applyNumberFormat="0" applyFill="0" applyBorder="0" applyAlignment="0" applyProtection="0"/>
    <xf numFmtId="0" fontId="21" fillId="10" borderId="8" applyNumberFormat="0" applyFont="0" applyAlignment="0" applyProtection="0"/>
    <xf numFmtId="0" fontId="41" fillId="0" borderId="0"/>
    <xf numFmtId="0" fontId="66" fillId="45" borderId="0" applyNumberFormat="0" applyBorder="0" applyAlignment="0" applyProtection="0"/>
    <xf numFmtId="0" fontId="33" fillId="0" borderId="0" applyNumberFormat="0" applyFill="0" applyBorder="0" applyAlignment="0" applyProtection="0"/>
    <xf numFmtId="0" fontId="152" fillId="8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41" fillId="0" borderId="0"/>
    <xf numFmtId="0" fontId="66" fillId="48" borderId="0" applyNumberFormat="0" applyBorder="0" applyAlignment="0" applyProtection="0"/>
    <xf numFmtId="0" fontId="66" fillId="50" borderId="0" applyNumberFormat="0" applyBorder="0" applyAlignment="0" applyProtection="0"/>
    <xf numFmtId="0" fontId="41" fillId="104" borderId="35" applyNumberFormat="0" applyAlignment="0" applyProtection="0"/>
    <xf numFmtId="0" fontId="138" fillId="71" borderId="0" applyNumberFormat="0" applyBorder="0" applyAlignment="0" applyProtection="0"/>
    <xf numFmtId="0" fontId="41" fillId="0" borderId="0"/>
    <xf numFmtId="0" fontId="21" fillId="0" borderId="0"/>
    <xf numFmtId="0" fontId="23" fillId="0" borderId="1" applyNumberFormat="0" applyFill="0" applyAlignment="0" applyProtection="0"/>
    <xf numFmtId="0" fontId="21" fillId="0" borderId="0"/>
    <xf numFmtId="0" fontId="142" fillId="45" borderId="0" applyNumberFormat="0" applyBorder="0" applyAlignment="0" applyProtection="0"/>
    <xf numFmtId="0" fontId="138" fillId="73" borderId="0" applyNumberFormat="0" applyBorder="0" applyAlignment="0" applyProtection="0"/>
    <xf numFmtId="43" fontId="21" fillId="0" borderId="0" applyFont="0" applyFill="0" applyBorder="0" applyAlignment="0" applyProtection="0"/>
    <xf numFmtId="0" fontId="127" fillId="0" borderId="0"/>
    <xf numFmtId="0" fontId="66" fillId="61" borderId="0" applyNumberFormat="0" applyBorder="0" applyAlignment="0" applyProtection="0"/>
    <xf numFmtId="0" fontId="138" fillId="69" borderId="0" applyNumberFormat="0" applyBorder="0" applyAlignment="0" applyProtection="0"/>
    <xf numFmtId="0" fontId="138" fillId="61" borderId="0" applyNumberFormat="0" applyBorder="0" applyAlignment="0" applyProtection="0"/>
    <xf numFmtId="0" fontId="41" fillId="0" borderId="0"/>
    <xf numFmtId="0" fontId="138" fillId="75" borderId="0" applyNumberFormat="0" applyBorder="0" applyAlignment="0" applyProtection="0"/>
    <xf numFmtId="0" fontId="32" fillId="9" borderId="7" applyNumberFormat="0" applyAlignment="0" applyProtection="0"/>
    <xf numFmtId="0" fontId="36" fillId="26" borderId="0" applyNumberFormat="0" applyBorder="0" applyAlignment="0" applyProtection="0"/>
    <xf numFmtId="0" fontId="21" fillId="24" borderId="0" applyNumberFormat="0" applyBorder="0" applyAlignment="0" applyProtection="0"/>
    <xf numFmtId="0" fontId="21" fillId="33" borderId="0" applyNumberFormat="0" applyBorder="0" applyAlignment="0" applyProtection="0"/>
    <xf numFmtId="0" fontId="11" fillId="0" borderId="0"/>
    <xf numFmtId="0" fontId="141" fillId="0" borderId="0" applyNumberFormat="0" applyFill="0" applyBorder="0" applyAlignment="0" applyProtection="0"/>
    <xf numFmtId="0" fontId="66" fillId="0" borderId="0"/>
    <xf numFmtId="0" fontId="36" fillId="15" borderId="0" applyNumberFormat="0" applyBorder="0" applyAlignment="0" applyProtection="0"/>
    <xf numFmtId="0" fontId="21" fillId="0" borderId="0"/>
    <xf numFmtId="0" fontId="2" fillId="0" borderId="0"/>
    <xf numFmtId="0" fontId="141" fillId="0" borderId="0" applyNumberFormat="0" applyFill="0" applyBorder="0" applyAlignment="0" applyProtection="0"/>
    <xf numFmtId="0" fontId="145" fillId="77" borderId="32" applyNumberFormat="0" applyAlignment="0" applyProtection="0"/>
    <xf numFmtId="0" fontId="36" fillId="23" borderId="0" applyNumberFormat="0" applyBorder="0" applyAlignment="0" applyProtection="0"/>
    <xf numFmtId="0" fontId="21" fillId="0" borderId="0"/>
    <xf numFmtId="0" fontId="143" fillId="51" borderId="31" applyNumberFormat="0" applyAlignment="0" applyProtection="0"/>
    <xf numFmtId="0" fontId="21" fillId="0" borderId="0"/>
    <xf numFmtId="0" fontId="41" fillId="0" borderId="0"/>
    <xf numFmtId="0" fontId="2" fillId="0" borderId="0"/>
    <xf numFmtId="0" fontId="66" fillId="48" borderId="0" applyNumberFormat="0" applyBorder="0" applyAlignment="0" applyProtection="0"/>
    <xf numFmtId="0" fontId="21" fillId="0" borderId="0"/>
    <xf numFmtId="0" fontId="34" fillId="0" borderId="0" applyNumberFormat="0" applyFill="0" applyBorder="0" applyAlignment="0" applyProtection="0"/>
    <xf numFmtId="0" fontId="66" fillId="64" borderId="0" applyNumberFormat="0" applyBorder="0" applyAlignment="0" applyProtection="0"/>
    <xf numFmtId="0" fontId="21" fillId="13" borderId="0" applyNumberFormat="0" applyBorder="0" applyAlignment="0" applyProtection="0"/>
    <xf numFmtId="0" fontId="151" fillId="0" borderId="0" applyNumberFormat="0" applyFill="0" applyBorder="0" applyAlignment="0" applyProtection="0"/>
    <xf numFmtId="0" fontId="127" fillId="0" borderId="0"/>
    <xf numFmtId="0" fontId="66" fillId="48" borderId="0" applyNumberFormat="0" applyBorder="0" applyAlignment="0" applyProtection="0"/>
    <xf numFmtId="0" fontId="21" fillId="0" borderId="0"/>
    <xf numFmtId="0" fontId="142" fillId="45" borderId="0" applyNumberFormat="0" applyBorder="0" applyAlignment="0" applyProtection="0"/>
    <xf numFmtId="0" fontId="138" fillId="75" borderId="0" applyNumberFormat="0" applyBorder="0" applyAlignment="0" applyProtection="0"/>
    <xf numFmtId="0" fontId="138" fillId="69" borderId="0" applyNumberFormat="0" applyBorder="0" applyAlignment="0" applyProtection="0"/>
    <xf numFmtId="0" fontId="21" fillId="0" borderId="0"/>
    <xf numFmtId="0" fontId="41" fillId="0" borderId="0"/>
    <xf numFmtId="0" fontId="41" fillId="0" borderId="0"/>
    <xf numFmtId="0" fontId="21" fillId="0" borderId="0"/>
    <xf numFmtId="0" fontId="21" fillId="0" borderId="0"/>
    <xf numFmtId="0" fontId="127" fillId="0" borderId="0"/>
    <xf numFmtId="0" fontId="127" fillId="0" borderId="0"/>
    <xf numFmtId="0" fontId="30" fillId="8" borderId="4" applyNumberFormat="0" applyAlignment="0" applyProtection="0"/>
    <xf numFmtId="0" fontId="23" fillId="0" borderId="1" applyNumberFormat="0" applyFill="0" applyAlignment="0" applyProtection="0"/>
    <xf numFmtId="0" fontId="34" fillId="0" borderId="0" applyNumberFormat="0" applyFill="0" applyBorder="0" applyAlignment="0" applyProtection="0"/>
    <xf numFmtId="0" fontId="66" fillId="0" borderId="0"/>
    <xf numFmtId="0" fontId="32" fillId="9" borderId="7" applyNumberFormat="0" applyAlignment="0" applyProtection="0"/>
    <xf numFmtId="0" fontId="36" fillId="26" borderId="0" applyNumberFormat="0" applyBorder="0" applyAlignment="0" applyProtection="0"/>
    <xf numFmtId="0" fontId="36" fillId="34" borderId="0" applyNumberFormat="0" applyBorder="0" applyAlignment="0" applyProtection="0"/>
    <xf numFmtId="0" fontId="21" fillId="32" borderId="0" applyNumberFormat="0" applyBorder="0" applyAlignment="0" applyProtection="0"/>
    <xf numFmtId="0" fontId="66" fillId="42" borderId="0" applyNumberFormat="0" applyBorder="0" applyAlignment="0" applyProtection="0"/>
    <xf numFmtId="0" fontId="138" fillId="58" borderId="0" applyNumberFormat="0" applyBorder="0" applyAlignment="0" applyProtection="0"/>
    <xf numFmtId="0" fontId="2" fillId="0" borderId="0"/>
    <xf numFmtId="0" fontId="21" fillId="21" borderId="0" applyNumberFormat="0" applyBorder="0" applyAlignment="0" applyProtection="0"/>
    <xf numFmtId="0" fontId="147" fillId="0" borderId="0" applyNumberFormat="0" applyFill="0" applyBorder="0" applyAlignment="0" applyProtection="0"/>
    <xf numFmtId="0" fontId="36" fillId="19" borderId="0" applyNumberFormat="0" applyBorder="0" applyAlignment="0" applyProtection="0"/>
    <xf numFmtId="0" fontId="41" fillId="0" borderId="0"/>
    <xf numFmtId="0" fontId="21" fillId="16" borderId="0" applyNumberFormat="0" applyBorder="0" applyAlignment="0" applyProtection="0"/>
    <xf numFmtId="0" fontId="144" fillId="0" borderId="20" applyNumberFormat="0" applyFill="0" applyAlignment="0" applyProtection="0"/>
    <xf numFmtId="0" fontId="138" fillId="72" borderId="0" applyNumberFormat="0" applyBorder="0" applyAlignment="0" applyProtection="0"/>
    <xf numFmtId="0" fontId="21" fillId="0" borderId="0"/>
    <xf numFmtId="0" fontId="37" fillId="6" borderId="0" applyNumberFormat="0" applyBorder="0" applyAlignment="0" applyProtection="0"/>
    <xf numFmtId="0" fontId="36" fillId="18" borderId="0" applyNumberFormat="0" applyBorder="0" applyAlignment="0" applyProtection="0"/>
    <xf numFmtId="0" fontId="21" fillId="24" borderId="0" applyNumberFormat="0" applyBorder="0" applyAlignment="0" applyProtection="0"/>
    <xf numFmtId="0" fontId="148" fillId="0" borderId="15" applyNumberFormat="0" applyFill="0" applyAlignment="0" applyProtection="0"/>
    <xf numFmtId="0" fontId="36" fillId="11" borderId="0" applyNumberFormat="0" applyBorder="0" applyAlignment="0" applyProtection="0"/>
    <xf numFmtId="0" fontId="129" fillId="0" borderId="0"/>
    <xf numFmtId="0" fontId="138" fillId="72" borderId="0" applyNumberFormat="0" applyBorder="0" applyAlignment="0" applyProtection="0"/>
    <xf numFmtId="0" fontId="26" fillId="4" borderId="0" applyNumberFormat="0" applyBorder="0" applyAlignment="0" applyProtection="0"/>
    <xf numFmtId="0" fontId="21" fillId="0" borderId="0"/>
    <xf numFmtId="0" fontId="127" fillId="0" borderId="0"/>
    <xf numFmtId="0" fontId="41" fillId="104" borderId="35" applyNumberFormat="0" applyAlignment="0" applyProtection="0"/>
    <xf numFmtId="0" fontId="33" fillId="0" borderId="0" applyNumberFormat="0" applyFill="0" applyBorder="0" applyAlignment="0" applyProtection="0"/>
    <xf numFmtId="0" fontId="21" fillId="0" borderId="0"/>
    <xf numFmtId="0" fontId="31" fillId="0" borderId="6" applyNumberFormat="0" applyFill="0" applyAlignment="0" applyProtection="0"/>
    <xf numFmtId="0" fontId="36" fillId="14" borderId="0" applyNumberFormat="0" applyBorder="0" applyAlignment="0" applyProtection="0"/>
    <xf numFmtId="0" fontId="21" fillId="20" borderId="0" applyNumberFormat="0" applyBorder="0" applyAlignment="0" applyProtection="0"/>
    <xf numFmtId="0" fontId="66" fillId="61" borderId="0" applyNumberFormat="0" applyBorder="0" applyAlignment="0" applyProtection="0"/>
    <xf numFmtId="0" fontId="24" fillId="0" borderId="2" applyNumberFormat="0" applyFill="0" applyAlignment="0" applyProtection="0"/>
    <xf numFmtId="0" fontId="143" fillId="51" borderId="31" applyNumberFormat="0" applyAlignment="0" applyProtection="0"/>
    <xf numFmtId="0" fontId="34" fillId="0" borderId="0" applyNumberFormat="0" applyFill="0" applyBorder="0" applyAlignment="0" applyProtection="0"/>
    <xf numFmtId="0" fontId="141" fillId="0" borderId="0" applyNumberFormat="0" applyFill="0" applyBorder="0" applyAlignment="0" applyProtection="0"/>
    <xf numFmtId="0" fontId="35" fillId="0" borderId="9" applyNumberFormat="0" applyFill="0" applyAlignment="0" applyProtection="0"/>
    <xf numFmtId="0" fontId="21" fillId="0" borderId="0"/>
    <xf numFmtId="0" fontId="28" fillId="7" borderId="4" applyNumberFormat="0" applyAlignment="0" applyProtection="0"/>
    <xf numFmtId="0" fontId="66" fillId="64" borderId="0" applyNumberFormat="0" applyBorder="0" applyAlignment="0" applyProtection="0"/>
    <xf numFmtId="0" fontId="21" fillId="16" borderId="0" applyNumberFormat="0" applyBorder="0" applyAlignment="0" applyProtection="0"/>
    <xf numFmtId="0" fontId="36" fillId="11" borderId="0" applyNumberFormat="0" applyBorder="0" applyAlignment="0" applyProtection="0"/>
    <xf numFmtId="0" fontId="21" fillId="0" borderId="0"/>
    <xf numFmtId="0" fontId="21" fillId="0" borderId="0"/>
    <xf numFmtId="0" fontId="138" fillId="71" borderId="0" applyNumberFormat="0" applyBorder="0" applyAlignment="0" applyProtection="0"/>
    <xf numFmtId="0" fontId="66" fillId="0" borderId="0"/>
    <xf numFmtId="0" fontId="153" fillId="42" borderId="0" applyNumberFormat="0" applyBorder="0" applyAlignment="0" applyProtection="0"/>
    <xf numFmtId="0" fontId="22" fillId="0" borderId="0" applyNumberFormat="0" applyFill="0" applyBorder="0" applyAlignment="0" applyProtection="0"/>
    <xf numFmtId="0" fontId="154" fillId="0" borderId="0" applyNumberFormat="0" applyFill="0" applyBorder="0" applyAlignment="0" applyProtection="0"/>
    <xf numFmtId="0" fontId="66" fillId="56" borderId="0" applyNumberFormat="0" applyBorder="0" applyAlignment="0" applyProtection="0"/>
    <xf numFmtId="0" fontId="21" fillId="12" borderId="0" applyNumberFormat="0" applyBorder="0" applyAlignment="0" applyProtection="0"/>
    <xf numFmtId="0" fontId="150" fillId="0" borderId="16" applyNumberFormat="0" applyFill="0" applyAlignment="0" applyProtection="0"/>
    <xf numFmtId="0" fontId="2" fillId="0" borderId="0"/>
    <xf numFmtId="0" fontId="21" fillId="21" borderId="0" applyNumberFormat="0" applyBorder="0" applyAlignment="0" applyProtection="0"/>
    <xf numFmtId="0" fontId="41" fillId="0" borderId="0"/>
    <xf numFmtId="0" fontId="127" fillId="0" borderId="0"/>
    <xf numFmtId="0" fontId="11" fillId="0" borderId="0"/>
    <xf numFmtId="0" fontId="21" fillId="32" borderId="0" applyNumberFormat="0" applyBorder="0" applyAlignment="0" applyProtection="0"/>
    <xf numFmtId="0" fontId="41" fillId="0" borderId="0"/>
    <xf numFmtId="0" fontId="11" fillId="0" borderId="0"/>
    <xf numFmtId="0" fontId="25" fillId="0" borderId="0" applyNumberFormat="0" applyFill="0" applyBorder="0" applyAlignment="0" applyProtection="0"/>
    <xf numFmtId="0" fontId="66" fillId="48" borderId="0" applyNumberFormat="0" applyBorder="0" applyAlignment="0" applyProtection="0"/>
    <xf numFmtId="0" fontId="21" fillId="17" borderId="0" applyNumberFormat="0" applyBorder="0" applyAlignment="0" applyProtection="0"/>
    <xf numFmtId="0" fontId="138" fillId="58" borderId="0" applyNumberFormat="0" applyBorder="0" applyAlignment="0" applyProtection="0"/>
    <xf numFmtId="0" fontId="24" fillId="0" borderId="2" applyNumberFormat="0" applyFill="0" applyAlignment="0" applyProtection="0"/>
    <xf numFmtId="0" fontId="27" fillId="5" borderId="0" applyNumberFormat="0" applyBorder="0" applyAlignment="0" applyProtection="0"/>
    <xf numFmtId="0" fontId="66" fillId="42" borderId="0" applyNumberFormat="0" applyBorder="0" applyAlignment="0" applyProtection="0"/>
    <xf numFmtId="0" fontId="2" fillId="10" borderId="8" applyNumberFormat="0" applyFont="0" applyAlignment="0" applyProtection="0"/>
    <xf numFmtId="0" fontId="151" fillId="0" borderId="0" applyNumberFormat="0" applyFill="0" applyBorder="0" applyAlignment="0" applyProtection="0"/>
    <xf numFmtId="0" fontId="21" fillId="0" borderId="0"/>
    <xf numFmtId="0" fontId="36" fillId="27" borderId="0" applyNumberFormat="0" applyBorder="0" applyAlignment="0" applyProtection="0"/>
    <xf numFmtId="0" fontId="66" fillId="56" borderId="0" applyNumberFormat="0" applyBorder="0" applyAlignment="0" applyProtection="0"/>
    <xf numFmtId="0" fontId="138" fillId="71" borderId="0" applyNumberFormat="0" applyBorder="0" applyAlignment="0" applyProtection="0"/>
    <xf numFmtId="0" fontId="25" fillId="0" borderId="3" applyNumberFormat="0" applyFill="0" applyAlignment="0" applyProtection="0"/>
    <xf numFmtId="0" fontId="36" fillId="22" borderId="0" applyNumberFormat="0" applyBorder="0" applyAlignment="0" applyProtection="0"/>
    <xf numFmtId="0" fontId="22" fillId="0" borderId="0" applyNumberFormat="0" applyFill="0" applyBorder="0" applyAlignment="0" applyProtection="0"/>
    <xf numFmtId="0" fontId="140" fillId="78" borderId="11" applyNumberFormat="0" applyAlignment="0" applyProtection="0"/>
    <xf numFmtId="0" fontId="29" fillId="8" borderId="5" applyNumberFormat="0" applyAlignment="0" applyProtection="0"/>
    <xf numFmtId="0" fontId="21" fillId="0" borderId="0"/>
    <xf numFmtId="0" fontId="36" fillId="23" borderId="0" applyNumberFormat="0" applyBorder="0" applyAlignment="0" applyProtection="0"/>
    <xf numFmtId="0" fontId="21" fillId="33" borderId="0" applyNumberFormat="0" applyBorder="0" applyAlignment="0" applyProtection="0"/>
    <xf numFmtId="0" fontId="26" fillId="4" borderId="0" applyNumberFormat="0" applyBorder="0" applyAlignment="0" applyProtection="0"/>
    <xf numFmtId="0" fontId="21" fillId="28" borderId="0" applyNumberFormat="0" applyBorder="0" applyAlignment="0" applyProtection="0"/>
    <xf numFmtId="0" fontId="138" fillId="58" borderId="0" applyNumberFormat="0" applyBorder="0" applyAlignment="0" applyProtection="0"/>
    <xf numFmtId="0" fontId="36" fillId="19" borderId="0" applyNumberFormat="0" applyBorder="0" applyAlignment="0" applyProtection="0"/>
    <xf numFmtId="0" fontId="129" fillId="0" borderId="0"/>
    <xf numFmtId="0" fontId="146" fillId="0" borderId="33" applyNumberFormat="0" applyFill="0" applyAlignment="0" applyProtection="0"/>
    <xf numFmtId="0" fontId="2" fillId="10" borderId="8" applyNumberFormat="0" applyFont="0" applyAlignment="0" applyProtection="0"/>
    <xf numFmtId="0" fontId="41" fillId="0" borderId="0"/>
    <xf numFmtId="0" fontId="36" fillId="19" borderId="0" applyNumberFormat="0" applyBorder="0" applyAlignment="0" applyProtection="0"/>
    <xf numFmtId="0" fontId="21" fillId="29" borderId="0" applyNumberFormat="0" applyBorder="0" applyAlignment="0" applyProtection="0"/>
    <xf numFmtId="0" fontId="2" fillId="0" borderId="0"/>
    <xf numFmtId="0" fontId="66" fillId="58" borderId="0" applyNumberFormat="0" applyBorder="0" applyAlignment="0" applyProtection="0"/>
    <xf numFmtId="0" fontId="138" fillId="76" borderId="0" applyNumberFormat="0" applyBorder="0" applyAlignment="0" applyProtection="0"/>
    <xf numFmtId="0" fontId="150" fillId="0" borderId="0" applyNumberFormat="0" applyFill="0" applyBorder="0" applyAlignment="0" applyProtection="0"/>
    <xf numFmtId="0" fontId="21" fillId="10" borderId="8" applyNumberFormat="0" applyFont="0" applyAlignment="0" applyProtection="0"/>
    <xf numFmtId="0" fontId="36" fillId="15" borderId="0" applyNumberFormat="0" applyBorder="0" applyAlignment="0" applyProtection="0"/>
    <xf numFmtId="0" fontId="21" fillId="25" borderId="0" applyNumberFormat="0" applyBorder="0" applyAlignment="0" applyProtection="0"/>
    <xf numFmtId="0" fontId="149" fillId="0" borderId="14" applyNumberFormat="0" applyFill="0" applyAlignment="0" applyProtection="0"/>
    <xf numFmtId="0" fontId="2" fillId="0" borderId="0"/>
    <xf numFmtId="0" fontId="35" fillId="0" borderId="9" applyNumberFormat="0" applyFill="0" applyAlignment="0" applyProtection="0"/>
    <xf numFmtId="0" fontId="66" fillId="56" borderId="0" applyNumberFormat="0" applyBorder="0" applyAlignment="0" applyProtection="0"/>
    <xf numFmtId="0" fontId="144" fillId="0" borderId="20" applyNumberFormat="0" applyFill="0" applyAlignment="0" applyProtection="0"/>
    <xf numFmtId="0" fontId="141" fillId="0" borderId="0" applyNumberFormat="0" applyFill="0" applyBorder="0" applyAlignment="0" applyProtection="0"/>
    <xf numFmtId="0" fontId="139" fillId="77" borderId="31" applyNumberFormat="0" applyAlignment="0" applyProtection="0"/>
    <xf numFmtId="0" fontId="153" fillId="42" borderId="0" applyNumberFormat="0" applyBorder="0" applyAlignment="0" applyProtection="0"/>
    <xf numFmtId="0" fontId="150" fillId="0" borderId="16" applyNumberFormat="0" applyFill="0" applyAlignment="0" applyProtection="0"/>
    <xf numFmtId="0" fontId="36" fillId="11" borderId="0" applyNumberFormat="0" applyBorder="0" applyAlignment="0" applyProtection="0"/>
    <xf numFmtId="0" fontId="21" fillId="21" borderId="0" applyNumberFormat="0" applyBorder="0" applyAlignment="0" applyProtection="0"/>
    <xf numFmtId="0" fontId="21" fillId="29" borderId="0" applyNumberFormat="0" applyBorder="0" applyAlignment="0" applyProtection="0"/>
    <xf numFmtId="0" fontId="21" fillId="25" borderId="0" applyNumberFormat="0" applyBorder="0" applyAlignment="0" applyProtection="0"/>
    <xf numFmtId="0" fontId="21" fillId="28" borderId="0" applyNumberFormat="0" applyBorder="0" applyAlignment="0" applyProtection="0"/>
    <xf numFmtId="0" fontId="21" fillId="25" borderId="0" applyNumberFormat="0" applyBorder="0" applyAlignment="0" applyProtection="0"/>
    <xf numFmtId="0" fontId="27" fillId="5" borderId="0" applyNumberFormat="0" applyBorder="0" applyAlignment="0" applyProtection="0"/>
    <xf numFmtId="0" fontId="143" fillId="51" borderId="31" applyNumberFormat="0" applyAlignment="0" applyProtection="0"/>
    <xf numFmtId="0" fontId="149" fillId="0" borderId="14" applyNumberFormat="0" applyFill="0" applyAlignment="0" applyProtection="0"/>
    <xf numFmtId="0" fontId="2" fillId="0" borderId="0"/>
    <xf numFmtId="0" fontId="138" fillId="71" borderId="0" applyNumberFormat="0" applyBorder="0" applyAlignment="0" applyProtection="0"/>
    <xf numFmtId="0" fontId="21" fillId="17" borderId="0" applyNumberFormat="0" applyBorder="0" applyAlignment="0" applyProtection="0"/>
    <xf numFmtId="0" fontId="36" fillId="15" borderId="0" applyNumberFormat="0" applyBorder="0" applyAlignment="0" applyProtection="0"/>
    <xf numFmtId="0" fontId="41" fillId="0" borderId="0"/>
    <xf numFmtId="0" fontId="21" fillId="25" borderId="0" applyNumberFormat="0" applyBorder="0" applyAlignment="0" applyProtection="0"/>
    <xf numFmtId="0" fontId="145" fillId="77" borderId="32" applyNumberFormat="0" applyAlignment="0" applyProtection="0"/>
    <xf numFmtId="0" fontId="21" fillId="28" borderId="0" applyNumberFormat="0" applyBorder="0" applyAlignment="0" applyProtection="0"/>
    <xf numFmtId="0" fontId="36" fillId="30" borderId="0" applyNumberFormat="0" applyBorder="0" applyAlignment="0" applyProtection="0"/>
    <xf numFmtId="0" fontId="22" fillId="0" borderId="0" applyNumberFormat="0" applyFill="0" applyBorder="0" applyAlignment="0" applyProtection="0"/>
    <xf numFmtId="0" fontId="36" fillId="22" borderId="0" applyNumberFormat="0" applyBorder="0" applyAlignment="0" applyProtection="0"/>
    <xf numFmtId="0" fontId="148" fillId="0" borderId="15" applyNumberFormat="0" applyFill="0" applyAlignment="0" applyProtection="0"/>
    <xf numFmtId="0" fontId="2" fillId="0" borderId="0"/>
    <xf numFmtId="0" fontId="138" fillId="69" borderId="0" applyNumberFormat="0" applyBorder="0" applyAlignment="0" applyProtection="0"/>
    <xf numFmtId="0" fontId="21" fillId="13" borderId="0" applyNumberFormat="0" applyBorder="0" applyAlignment="0" applyProtection="0"/>
    <xf numFmtId="0" fontId="138" fillId="67" borderId="0" applyNumberFormat="0" applyBorder="0" applyAlignment="0" applyProtection="0"/>
    <xf numFmtId="0" fontId="144" fillId="0" borderId="20" applyNumberFormat="0" applyFill="0" applyAlignment="0" applyProtection="0"/>
    <xf numFmtId="0" fontId="21" fillId="0" borderId="0"/>
    <xf numFmtId="0" fontId="139" fillId="77" borderId="31" applyNumberFormat="0" applyAlignment="0" applyProtection="0"/>
    <xf numFmtId="0" fontId="41" fillId="0" borderId="0"/>
    <xf numFmtId="0" fontId="21" fillId="20" borderId="0" applyNumberFormat="0" applyBorder="0" applyAlignment="0" applyProtection="0"/>
    <xf numFmtId="0" fontId="138" fillId="68" borderId="0" applyNumberFormat="0" applyBorder="0" applyAlignment="0" applyProtection="0"/>
    <xf numFmtId="0" fontId="66" fillId="51" borderId="0" applyNumberFormat="0" applyBorder="0" applyAlignment="0" applyProtection="0"/>
    <xf numFmtId="0" fontId="25" fillId="0" borderId="0" applyNumberFormat="0" applyFill="0" applyBorder="0" applyAlignment="0" applyProtection="0"/>
    <xf numFmtId="0" fontId="36" fillId="26" borderId="0" applyNumberFormat="0" applyBorder="0" applyAlignment="0" applyProtection="0"/>
    <xf numFmtId="0" fontId="138" fillId="68" borderId="0" applyNumberFormat="0" applyBorder="0" applyAlignment="0" applyProtection="0"/>
    <xf numFmtId="0" fontId="36" fillId="19" borderId="0" applyNumberFormat="0" applyBorder="0" applyAlignment="0" applyProtection="0"/>
    <xf numFmtId="0" fontId="21" fillId="0" borderId="0"/>
    <xf numFmtId="0" fontId="145" fillId="77" borderId="32" applyNumberFormat="0" applyAlignment="0" applyProtection="0"/>
    <xf numFmtId="0" fontId="138" fillId="6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41" fillId="104" borderId="35" applyNumberFormat="0" applyAlignment="0" applyProtection="0"/>
    <xf numFmtId="0" fontId="41" fillId="104" borderId="35" applyNumberFormat="0" applyAlignment="0" applyProtection="0"/>
    <xf numFmtId="0" fontId="36" fillId="15" borderId="0" applyNumberFormat="0" applyBorder="0" applyAlignment="0" applyProtection="0"/>
    <xf numFmtId="0" fontId="143" fillId="51" borderId="31" applyNumberFormat="0" applyAlignment="0" applyProtection="0"/>
    <xf numFmtId="0" fontId="21" fillId="0" borderId="0"/>
    <xf numFmtId="0" fontId="21" fillId="17" borderId="0" applyNumberFormat="0" applyBorder="0" applyAlignment="0" applyProtection="0"/>
    <xf numFmtId="0" fontId="138" fillId="58" borderId="0" applyNumberFormat="0" applyBorder="0" applyAlignment="0" applyProtection="0"/>
    <xf numFmtId="0" fontId="66" fillId="48" borderId="0" applyNumberFormat="0" applyBorder="0" applyAlignment="0" applyProtection="0"/>
    <xf numFmtId="0" fontId="25" fillId="0" borderId="0" applyNumberFormat="0" applyFill="0" applyBorder="0" applyAlignment="0" applyProtection="0"/>
    <xf numFmtId="0" fontId="21" fillId="16" borderId="0" applyNumberFormat="0" applyBorder="0" applyAlignment="0" applyProtection="0"/>
    <xf numFmtId="0" fontId="150" fillId="0" borderId="16" applyNumberFormat="0" applyFill="0" applyAlignment="0" applyProtection="0"/>
    <xf numFmtId="0" fontId="21" fillId="0" borderId="0"/>
    <xf numFmtId="0" fontId="29" fillId="8" borderId="5" applyNumberFormat="0" applyAlignment="0" applyProtection="0"/>
    <xf numFmtId="0" fontId="36" fillId="26" borderId="0" applyNumberFormat="0" applyBorder="0" applyAlignment="0" applyProtection="0"/>
    <xf numFmtId="0" fontId="138" fillId="68" borderId="0" applyNumberFormat="0" applyBorder="0" applyAlignment="0" applyProtection="0"/>
    <xf numFmtId="0" fontId="21" fillId="0" borderId="0"/>
    <xf numFmtId="0" fontId="129" fillId="0" borderId="0"/>
    <xf numFmtId="0" fontId="36" fillId="30" borderId="0" applyNumberFormat="0" applyBorder="0" applyAlignment="0" applyProtection="0"/>
    <xf numFmtId="0" fontId="66" fillId="39" borderId="0" applyNumberFormat="0" applyBorder="0" applyAlignment="0" applyProtection="0"/>
    <xf numFmtId="0" fontId="11" fillId="0" borderId="0"/>
    <xf numFmtId="0" fontId="26" fillId="4" borderId="0" applyNumberFormat="0" applyBorder="0" applyAlignment="0" applyProtection="0"/>
    <xf numFmtId="0" fontId="140" fillId="78" borderId="11" applyNumberFormat="0" applyAlignment="0" applyProtection="0"/>
    <xf numFmtId="0" fontId="41" fillId="0" borderId="0"/>
    <xf numFmtId="43" fontId="21" fillId="0" borderId="0" applyFont="0" applyFill="0" applyBorder="0" applyAlignment="0" applyProtection="0"/>
    <xf numFmtId="0" fontId="21" fillId="0" borderId="0"/>
    <xf numFmtId="0" fontId="11" fillId="0" borderId="0"/>
    <xf numFmtId="0" fontId="21" fillId="24" borderId="0" applyNumberFormat="0" applyBorder="0" applyAlignment="0" applyProtection="0"/>
    <xf numFmtId="0" fontId="66" fillId="39" borderId="0" applyNumberFormat="0" applyBorder="0" applyAlignment="0" applyProtection="0"/>
    <xf numFmtId="0" fontId="142" fillId="45" borderId="0" applyNumberFormat="0" applyBorder="0" applyAlignment="0" applyProtection="0"/>
    <xf numFmtId="0" fontId="66" fillId="51" borderId="0" applyNumberFormat="0" applyBorder="0" applyAlignment="0" applyProtection="0"/>
    <xf numFmtId="0" fontId="151" fillId="0" borderId="0" applyNumberFormat="0" applyFill="0" applyBorder="0" applyAlignment="0" applyProtection="0"/>
    <xf numFmtId="0" fontId="21" fillId="0" borderId="0"/>
    <xf numFmtId="0" fontId="41" fillId="0" borderId="0"/>
    <xf numFmtId="0" fontId="2" fillId="10" borderId="8" applyNumberFormat="0" applyFont="0" applyAlignment="0" applyProtection="0"/>
    <xf numFmtId="0" fontId="41" fillId="0" borderId="0"/>
    <xf numFmtId="0" fontId="11" fillId="0" borderId="0"/>
    <xf numFmtId="0" fontId="21" fillId="0" borderId="0"/>
    <xf numFmtId="0" fontId="25" fillId="0" borderId="0" applyNumberFormat="0" applyFill="0" applyBorder="0" applyAlignment="0" applyProtection="0"/>
    <xf numFmtId="0" fontId="41" fillId="0" borderId="0"/>
    <xf numFmtId="0" fontId="2" fillId="0" borderId="0"/>
    <xf numFmtId="0" fontId="21" fillId="0" borderId="0"/>
    <xf numFmtId="0" fontId="24" fillId="0" borderId="2" applyNumberFormat="0" applyFill="0" applyAlignment="0" applyProtection="0"/>
    <xf numFmtId="0" fontId="21" fillId="0" borderId="0"/>
    <xf numFmtId="0" fontId="21" fillId="0" borderId="0"/>
    <xf numFmtId="0" fontId="138" fillId="68" borderId="0" applyNumberFormat="0" applyBorder="0" applyAlignment="0" applyProtection="0"/>
    <xf numFmtId="0" fontId="21" fillId="0" borderId="0"/>
    <xf numFmtId="0" fontId="66" fillId="45" borderId="0" applyNumberFormat="0" applyBorder="0" applyAlignment="0" applyProtection="0"/>
    <xf numFmtId="0" fontId="21" fillId="10" borderId="8" applyNumberFormat="0" applyFont="0" applyAlignment="0" applyProtection="0"/>
    <xf numFmtId="0" fontId="21" fillId="0" borderId="0"/>
    <xf numFmtId="0" fontId="66" fillId="0" borderId="0"/>
    <xf numFmtId="0" fontId="41" fillId="0" borderId="0"/>
    <xf numFmtId="0" fontId="41" fillId="0" borderId="0"/>
    <xf numFmtId="0" fontId="153" fillId="42" borderId="0" applyNumberFormat="0" applyBorder="0" applyAlignment="0" applyProtection="0"/>
    <xf numFmtId="0" fontId="66" fillId="42" borderId="0" applyNumberFormat="0" applyBorder="0" applyAlignment="0" applyProtection="0"/>
    <xf numFmtId="0" fontId="66" fillId="56" borderId="0" applyNumberFormat="0" applyBorder="0" applyAlignment="0" applyProtection="0"/>
    <xf numFmtId="0" fontId="21" fillId="0" borderId="0"/>
    <xf numFmtId="0" fontId="138" fillId="67" borderId="0" applyNumberFormat="0" applyBorder="0" applyAlignment="0" applyProtection="0"/>
    <xf numFmtId="0" fontId="21" fillId="12" borderId="0" applyNumberFormat="0" applyBorder="0" applyAlignment="0" applyProtection="0"/>
    <xf numFmtId="0" fontId="21" fillId="16" borderId="0" applyNumberFormat="0" applyBorder="0" applyAlignment="0" applyProtection="0"/>
    <xf numFmtId="0" fontId="21" fillId="20" borderId="0" applyNumberFormat="0" applyBorder="0" applyAlignment="0" applyProtection="0"/>
    <xf numFmtId="0" fontId="21" fillId="24" borderId="0" applyNumberFormat="0" applyBorder="0" applyAlignment="0" applyProtection="0"/>
    <xf numFmtId="0" fontId="21" fillId="28" borderId="0" applyNumberFormat="0" applyBorder="0" applyAlignment="0" applyProtection="0"/>
    <xf numFmtId="0" fontId="21" fillId="32" borderId="0" applyNumberFormat="0" applyBorder="0" applyAlignment="0" applyProtection="0"/>
    <xf numFmtId="0" fontId="66" fillId="39" borderId="0" applyNumberFormat="0" applyBorder="0" applyAlignment="0" applyProtection="0"/>
    <xf numFmtId="0" fontId="66" fillId="42" borderId="0" applyNumberFormat="0" applyBorder="0" applyAlignment="0" applyProtection="0"/>
    <xf numFmtId="0" fontId="66" fillId="45" borderId="0" applyNumberFormat="0" applyBorder="0" applyAlignment="0" applyProtection="0"/>
    <xf numFmtId="0" fontId="66" fillId="48" borderId="0" applyNumberFormat="0" applyBorder="0" applyAlignment="0" applyProtection="0"/>
    <xf numFmtId="0" fontId="66" fillId="50" borderId="0" applyNumberFormat="0" applyBorder="0" applyAlignment="0" applyProtection="0"/>
    <xf numFmtId="0" fontId="66" fillId="51" borderId="0" applyNumberFormat="0" applyBorder="0" applyAlignment="0" applyProtection="0"/>
    <xf numFmtId="0" fontId="21" fillId="13"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66" fillId="42"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129" fillId="0" borderId="0"/>
    <xf numFmtId="0" fontId="127" fillId="0" borderId="0"/>
    <xf numFmtId="0" fontId="21" fillId="0" borderId="0"/>
    <xf numFmtId="0" fontId="66" fillId="39" borderId="0" applyNumberFormat="0" applyBorder="0" applyAlignment="0" applyProtection="0"/>
    <xf numFmtId="0" fontId="21" fillId="32" borderId="0" applyNumberFormat="0" applyBorder="0" applyAlignment="0" applyProtection="0"/>
    <xf numFmtId="0" fontId="21" fillId="28" borderId="0" applyNumberFormat="0" applyBorder="0" applyAlignment="0" applyProtection="0"/>
    <xf numFmtId="0" fontId="21" fillId="24" borderId="0" applyNumberFormat="0" applyBorder="0" applyAlignment="0" applyProtection="0"/>
    <xf numFmtId="0" fontId="21" fillId="20" borderId="0" applyNumberFormat="0" applyBorder="0" applyAlignment="0" applyProtection="0"/>
    <xf numFmtId="0" fontId="21" fillId="16" borderId="0" applyNumberFormat="0" applyBorder="0" applyAlignment="0" applyProtection="0"/>
    <xf numFmtId="0" fontId="21" fillId="12"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33"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5"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66" fillId="45" borderId="0" applyNumberFormat="0" applyBorder="0" applyAlignment="0" applyProtection="0"/>
    <xf numFmtId="0" fontId="66" fillId="48" borderId="0" applyNumberFormat="0" applyBorder="0" applyAlignment="0" applyProtection="0"/>
    <xf numFmtId="0" fontId="66" fillId="50" borderId="0" applyNumberFormat="0" applyBorder="0" applyAlignment="0" applyProtection="0"/>
    <xf numFmtId="0" fontId="66" fillId="51" borderId="0" applyNumberFormat="0" applyBorder="0" applyAlignment="0" applyProtection="0"/>
    <xf numFmtId="0" fontId="21" fillId="13"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21"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129" fillId="0" borderId="0"/>
    <xf numFmtId="0" fontId="127" fillId="0" borderId="0"/>
    <xf numFmtId="0" fontId="21" fillId="0" borderId="0"/>
    <xf numFmtId="0" fontId="21" fillId="17" borderId="0" applyNumberFormat="0" applyBorder="0" applyAlignment="0" applyProtection="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6" fillId="39" borderId="0" applyNumberFormat="0" applyBorder="0" applyAlignment="0" applyProtection="0"/>
    <xf numFmtId="0" fontId="41" fillId="0" borderId="0"/>
    <xf numFmtId="0" fontId="41" fillId="0" borderId="0"/>
    <xf numFmtId="0" fontId="41" fillId="0" borderId="0"/>
    <xf numFmtId="0" fontId="21" fillId="32" borderId="0" applyNumberFormat="0" applyBorder="0" applyAlignment="0" applyProtection="0"/>
    <xf numFmtId="0" fontId="21" fillId="28" borderId="0" applyNumberFormat="0" applyBorder="0" applyAlignment="0" applyProtection="0"/>
    <xf numFmtId="0" fontId="21" fillId="24" borderId="0" applyNumberFormat="0" applyBorder="0" applyAlignment="0" applyProtection="0"/>
    <xf numFmtId="0" fontId="41" fillId="0" borderId="0"/>
    <xf numFmtId="0" fontId="2" fillId="0" borderId="0"/>
    <xf numFmtId="0" fontId="2" fillId="0" borderId="0"/>
    <xf numFmtId="0" fontId="21" fillId="20"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6" borderId="0" applyNumberFormat="0" applyBorder="0" applyAlignment="0" applyProtection="0"/>
    <xf numFmtId="0" fontId="11" fillId="0" borderId="0"/>
    <xf numFmtId="0" fontId="21" fillId="12" borderId="0" applyNumberFormat="0" applyBorder="0" applyAlignment="0" applyProtection="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33"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5"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21" fillId="17" borderId="0" applyNumberFormat="0" applyBorder="0" applyAlignment="0" applyProtection="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129" fillId="0" borderId="0"/>
    <xf numFmtId="0" fontId="127" fillId="0" borderId="0"/>
    <xf numFmtId="0" fontId="21" fillId="0" borderId="0"/>
    <xf numFmtId="0" fontId="21" fillId="13" borderId="0" applyNumberFormat="0" applyBorder="0" applyAlignment="0" applyProtection="0"/>
    <xf numFmtId="0" fontId="66" fillId="51" borderId="0" applyNumberFormat="0" applyBorder="0" applyAlignment="0" applyProtection="0"/>
    <xf numFmtId="0" fontId="66" fillId="50" borderId="0" applyNumberFormat="0" applyBorder="0" applyAlignment="0" applyProtection="0"/>
    <xf numFmtId="0" fontId="66" fillId="48" borderId="0" applyNumberFormat="0" applyBorder="0" applyAlignment="0" applyProtection="0"/>
    <xf numFmtId="0" fontId="66" fillId="45" borderId="0" applyNumberFormat="0" applyBorder="0" applyAlignment="0" applyProtection="0"/>
    <xf numFmtId="0" fontId="66" fillId="42" borderId="0" applyNumberFormat="0" applyBorder="0" applyAlignment="0" applyProtection="0"/>
    <xf numFmtId="0" fontId="66" fillId="39" borderId="0" applyNumberFormat="0" applyBorder="0" applyAlignment="0" applyProtection="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32" borderId="0" applyNumberFormat="0" applyBorder="0" applyAlignment="0" applyProtection="0"/>
    <xf numFmtId="0" fontId="41" fillId="0" borderId="0"/>
    <xf numFmtId="0" fontId="41" fillId="0" borderId="0"/>
    <xf numFmtId="0" fontId="41" fillId="0" borderId="0"/>
    <xf numFmtId="0" fontId="21" fillId="28" borderId="0" applyNumberFormat="0" applyBorder="0" applyAlignment="0" applyProtection="0"/>
    <xf numFmtId="0" fontId="21" fillId="24" borderId="0" applyNumberFormat="0" applyBorder="0" applyAlignment="0" applyProtection="0"/>
    <xf numFmtId="0" fontId="21" fillId="20" borderId="0" applyNumberFormat="0" applyBorder="0" applyAlignment="0" applyProtection="0"/>
    <xf numFmtId="0" fontId="41" fillId="0" borderId="0"/>
    <xf numFmtId="0" fontId="2" fillId="0" borderId="0"/>
    <xf numFmtId="0" fontId="2" fillId="0" borderId="0"/>
    <xf numFmtId="0" fontId="21" fillId="16" borderId="0" applyNumberFormat="0" applyBorder="0" applyAlignment="0" applyProtection="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21" fillId="12" borderId="0" applyNumberFormat="0" applyBorder="0" applyAlignment="0" applyProtection="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33"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5"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66" fillId="56" borderId="0" applyNumberFormat="0" applyBorder="0" applyAlignment="0" applyProtection="0"/>
    <xf numFmtId="0" fontId="66" fillId="58" borderId="0" applyNumberFormat="0" applyBorder="0" applyAlignment="0" applyProtection="0"/>
    <xf numFmtId="0" fontId="66" fillId="61" borderId="0" applyNumberFormat="0" applyBorder="0" applyAlignment="0" applyProtection="0"/>
    <xf numFmtId="0" fontId="66" fillId="48" borderId="0" applyNumberFormat="0" applyBorder="0" applyAlignment="0" applyProtection="0"/>
    <xf numFmtId="0" fontId="66" fillId="56" borderId="0" applyNumberFormat="0" applyBorder="0" applyAlignment="0" applyProtection="0"/>
    <xf numFmtId="0" fontId="66" fillId="64" borderId="0" applyNumberFormat="0" applyBorder="0" applyAlignment="0" applyProtection="0"/>
    <xf numFmtId="0" fontId="36" fillId="14" borderId="0" applyNumberFormat="0" applyBorder="0" applyAlignment="0" applyProtection="0"/>
    <xf numFmtId="0" fontId="36" fillId="18" borderId="0" applyNumberFormat="0" applyBorder="0" applyAlignment="0" applyProtection="0"/>
    <xf numFmtId="0" fontId="36" fillId="22" borderId="0" applyNumberFormat="0" applyBorder="0" applyAlignment="0" applyProtection="0"/>
    <xf numFmtId="0" fontId="36" fillId="26" borderId="0" applyNumberFormat="0" applyBorder="0" applyAlignment="0" applyProtection="0"/>
    <xf numFmtId="0" fontId="36" fillId="30" borderId="0" applyNumberFormat="0" applyBorder="0" applyAlignment="0" applyProtection="0"/>
    <xf numFmtId="0" fontId="36" fillId="34" borderId="0" applyNumberFormat="0" applyBorder="0" applyAlignment="0" applyProtection="0"/>
    <xf numFmtId="0" fontId="138" fillId="67" borderId="0" applyNumberFormat="0" applyBorder="0" applyAlignment="0" applyProtection="0"/>
    <xf numFmtId="0" fontId="138" fillId="58" borderId="0" applyNumberFormat="0" applyBorder="0" applyAlignment="0" applyProtection="0"/>
    <xf numFmtId="0" fontId="138" fillId="61"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1"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9" borderId="0" applyNumberFormat="0" applyBorder="0" applyAlignment="0" applyProtection="0"/>
    <xf numFmtId="0" fontId="36" fillId="23" borderId="0" applyNumberFormat="0" applyBorder="0" applyAlignment="0" applyProtection="0"/>
    <xf numFmtId="0" fontId="36" fillId="27" borderId="0" applyNumberFormat="0" applyBorder="0" applyAlignment="0" applyProtection="0"/>
    <xf numFmtId="0" fontId="36" fillId="31" borderId="0" applyNumberFormat="0" applyBorder="0" applyAlignment="0" applyProtection="0"/>
    <xf numFmtId="0" fontId="27" fillId="5" borderId="0" applyNumberFormat="0" applyBorder="0" applyAlignment="0" applyProtection="0"/>
    <xf numFmtId="0" fontId="30" fillId="8" borderId="4" applyNumberFormat="0" applyAlignment="0" applyProtection="0"/>
    <xf numFmtId="0" fontId="32" fillId="9" borderId="7" applyNumberFormat="0" applyAlignment="0" applyProtection="0"/>
    <xf numFmtId="43" fontId="21" fillId="0" borderId="0" applyFont="0" applyFill="0" applyBorder="0" applyAlignment="0" applyProtection="0"/>
    <xf numFmtId="0" fontId="66" fillId="0" borderId="0"/>
    <xf numFmtId="0" fontId="34" fillId="0" borderId="0" applyNumberFormat="0" applyFill="0" applyBorder="0" applyAlignment="0" applyProtection="0"/>
    <xf numFmtId="0" fontId="26" fillId="4" borderId="0" applyNumberFormat="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154" fillId="0" borderId="0" applyNumberFormat="0" applyFill="0" applyBorder="0" applyAlignment="0" applyProtection="0"/>
    <xf numFmtId="0" fontId="28" fillId="7" borderId="4" applyNumberFormat="0" applyAlignment="0" applyProtection="0"/>
    <xf numFmtId="0" fontId="31" fillId="0" borderId="6" applyNumberFormat="0" applyFill="0" applyAlignment="0" applyProtection="0"/>
    <xf numFmtId="0" fontId="37" fillId="6" borderId="0" applyNumberFormat="0" applyBorder="0" applyAlignment="0" applyProtection="0"/>
    <xf numFmtId="0" fontId="2" fillId="0" borderId="0"/>
    <xf numFmtId="0" fontId="127" fillId="0" borderId="0"/>
    <xf numFmtId="0" fontId="129" fillId="0" borderId="0"/>
    <xf numFmtId="0" fontId="127" fillId="0" borderId="0"/>
    <xf numFmtId="0" fontId="21" fillId="0" borderId="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41" fillId="0" borderId="0"/>
    <xf numFmtId="0" fontId="41" fillId="0" borderId="0"/>
    <xf numFmtId="0" fontId="2" fillId="0" borderId="0"/>
    <xf numFmtId="0" fontId="2" fillId="0" borderId="0"/>
    <xf numFmtId="0" fontId="21" fillId="10" borderId="8" applyNumberFormat="0" applyFont="0" applyAlignment="0" applyProtection="0"/>
    <xf numFmtId="0" fontId="2" fillId="10" borderId="8" applyNumberFormat="0" applyFont="0" applyAlignment="0" applyProtection="0"/>
    <xf numFmtId="0" fontId="29" fillId="8" borderId="5" applyNumberFormat="0" applyAlignment="0" applyProtection="0"/>
    <xf numFmtId="0" fontId="11" fillId="0" borderId="0"/>
    <xf numFmtId="0" fontId="11" fillId="0" borderId="0"/>
    <xf numFmtId="0" fontId="41" fillId="0" borderId="0"/>
    <xf numFmtId="0" fontId="22" fillId="0" borderId="0" applyNumberFormat="0" applyFill="0" applyBorder="0" applyAlignment="0" applyProtection="0"/>
    <xf numFmtId="0" fontId="35" fillId="0" borderId="9" applyNumberFormat="0" applyFill="0" applyAlignment="0" applyProtection="0"/>
    <xf numFmtId="0" fontId="33" fillId="0" borderId="0" applyNumberFormat="0" applyFill="0" applyBorder="0" applyAlignment="0" applyProtection="0"/>
    <xf numFmtId="0" fontId="138" fillId="72" borderId="0" applyNumberFormat="0" applyBorder="0" applyAlignment="0" applyProtection="0"/>
    <xf numFmtId="0" fontId="138" fillId="73" borderId="0" applyNumberFormat="0" applyBorder="0" applyAlignment="0" applyProtection="0"/>
    <xf numFmtId="0" fontId="138" fillId="75" borderId="0" applyNumberFormat="0" applyBorder="0" applyAlignment="0" applyProtection="0"/>
    <xf numFmtId="0" fontId="138" fillId="68" borderId="0" applyNumberFormat="0" applyBorder="0" applyAlignment="0" applyProtection="0"/>
    <xf numFmtId="0" fontId="138" fillId="69" borderId="0" applyNumberFormat="0" applyBorder="0" applyAlignment="0" applyProtection="0"/>
    <xf numFmtId="0" fontId="138" fillId="76" borderId="0" applyNumberFormat="0" applyBorder="0" applyAlignment="0" applyProtection="0"/>
    <xf numFmtId="0" fontId="143" fillId="51" borderId="31" applyNumberFormat="0" applyAlignment="0" applyProtection="0"/>
    <xf numFmtId="0" fontId="145" fillId="77" borderId="32" applyNumberFormat="0" applyAlignment="0" applyProtection="0"/>
    <xf numFmtId="0" fontId="139" fillId="77" borderId="31" applyNumberFormat="0" applyAlignment="0" applyProtection="0"/>
    <xf numFmtId="0" fontId="148" fillId="0" borderId="15" applyNumberFormat="0" applyFill="0" applyAlignment="0" applyProtection="0"/>
    <xf numFmtId="0" fontId="149" fillId="0" borderId="14" applyNumberFormat="0" applyFill="0" applyAlignment="0" applyProtection="0"/>
    <xf numFmtId="0" fontId="150" fillId="0" borderId="16" applyNumberFormat="0" applyFill="0" applyAlignment="0" applyProtection="0"/>
    <xf numFmtId="0" fontId="150" fillId="0" borderId="0" applyNumberFormat="0" applyFill="0" applyBorder="0" applyAlignment="0" applyProtection="0"/>
    <xf numFmtId="0" fontId="146" fillId="0" borderId="33" applyNumberFormat="0" applyFill="0" applyAlignment="0" applyProtection="0"/>
    <xf numFmtId="0" fontId="140" fillId="78" borderId="11" applyNumberFormat="0" applyAlignment="0" applyProtection="0"/>
    <xf numFmtId="0" fontId="151" fillId="0" borderId="0" applyNumberFormat="0" applyFill="0" applyBorder="0" applyAlignment="0" applyProtection="0"/>
    <xf numFmtId="0" fontId="152" fillId="82" borderId="0" applyNumberFormat="0" applyBorder="0" applyAlignment="0" applyProtection="0"/>
    <xf numFmtId="0" fontId="153" fillId="42" borderId="0" applyNumberFormat="0" applyBorder="0" applyAlignment="0" applyProtection="0"/>
    <xf numFmtId="0" fontId="141" fillId="0" borderId="0" applyNumberFormat="0" applyFill="0" applyBorder="0" applyAlignment="0" applyProtection="0"/>
    <xf numFmtId="0" fontId="41" fillId="104" borderId="35" applyNumberFormat="0" applyAlignment="0" applyProtection="0"/>
    <xf numFmtId="0" fontId="144" fillId="0" borderId="20" applyNumberFormat="0" applyFill="0" applyAlignment="0" applyProtection="0"/>
    <xf numFmtId="0" fontId="147" fillId="0" borderId="0" applyNumberFormat="0" applyFill="0" applyBorder="0" applyAlignment="0" applyProtection="0"/>
    <xf numFmtId="0" fontId="142" fillId="45" borderId="0" applyNumberFormat="0" applyBorder="0" applyAlignment="0" applyProtection="0"/>
    <xf numFmtId="0" fontId="81"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4" fontId="6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127" fillId="0" borderId="0"/>
    <xf numFmtId="0" fontId="127" fillId="0" borderId="0"/>
    <xf numFmtId="0" fontId="127" fillId="0" borderId="0"/>
    <xf numFmtId="0" fontId="127" fillId="0" borderId="0"/>
    <xf numFmtId="0" fontId="127" fillId="0" borderId="0"/>
    <xf numFmtId="0" fontId="2" fillId="0" borderId="0"/>
    <xf numFmtId="0" fontId="2" fillId="0" borderId="0"/>
    <xf numFmtId="0" fontId="43" fillId="72" borderId="0" applyNumberFormat="0" applyBorder="0" applyProtection="0">
      <alignment vertical="center" wrapText="1"/>
    </xf>
    <xf numFmtId="0" fontId="43" fillId="73" borderId="0" applyNumberFormat="0" applyBorder="0" applyProtection="0">
      <alignment vertical="center" wrapText="1"/>
    </xf>
    <xf numFmtId="0" fontId="40" fillId="39" borderId="0" applyNumberFormat="0" applyBorder="0" applyProtection="0">
      <alignment vertical="center" wrapText="1"/>
    </xf>
    <xf numFmtId="0" fontId="40" fillId="42" borderId="0" applyNumberFormat="0" applyBorder="0" applyProtection="0">
      <alignment vertical="center" wrapText="1"/>
    </xf>
    <xf numFmtId="0" fontId="40" fillId="45" borderId="0" applyNumberFormat="0" applyBorder="0" applyProtection="0">
      <alignment vertical="center" wrapText="1"/>
    </xf>
    <xf numFmtId="0" fontId="40" fillId="48" borderId="0" applyNumberFormat="0" applyBorder="0" applyProtection="0">
      <alignment vertical="center" wrapText="1"/>
    </xf>
    <xf numFmtId="0" fontId="40" fillId="50" borderId="0" applyNumberFormat="0" applyBorder="0" applyProtection="0">
      <alignment vertical="center" wrapText="1"/>
    </xf>
    <xf numFmtId="0" fontId="40" fillId="51" borderId="0" applyNumberFormat="0" applyBorder="0" applyProtection="0">
      <alignment vertical="center" wrapText="1"/>
    </xf>
    <xf numFmtId="0" fontId="43" fillId="75" borderId="0" applyNumberFormat="0" applyBorder="0" applyProtection="0">
      <alignment vertical="center" wrapText="1"/>
    </xf>
    <xf numFmtId="0" fontId="43" fillId="68" borderId="0" applyNumberFormat="0" applyBorder="0" applyProtection="0">
      <alignment vertical="center" wrapText="1"/>
    </xf>
    <xf numFmtId="0" fontId="40" fillId="56" borderId="0" applyNumberFormat="0" applyBorder="0" applyProtection="0">
      <alignment vertical="center" wrapText="1"/>
    </xf>
    <xf numFmtId="0" fontId="40" fillId="58" borderId="0" applyNumberFormat="0" applyBorder="0" applyProtection="0">
      <alignment vertical="center" wrapText="1"/>
    </xf>
    <xf numFmtId="0" fontId="40" fillId="61" borderId="0" applyNumberFormat="0" applyBorder="0" applyProtection="0">
      <alignment vertical="center" wrapText="1"/>
    </xf>
    <xf numFmtId="0" fontId="40" fillId="48" borderId="0" applyNumberFormat="0" applyBorder="0" applyProtection="0">
      <alignment vertical="center" wrapText="1"/>
    </xf>
    <xf numFmtId="0" fontId="40" fillId="56" borderId="0" applyNumberFormat="0" applyBorder="0" applyProtection="0">
      <alignment vertical="center" wrapText="1"/>
    </xf>
    <xf numFmtId="0" fontId="40" fillId="64" borderId="0" applyNumberFormat="0" applyBorder="0" applyProtection="0">
      <alignment vertical="center" wrapText="1"/>
    </xf>
    <xf numFmtId="0" fontId="43" fillId="69" borderId="0" applyNumberFormat="0" applyBorder="0" applyProtection="0">
      <alignment vertical="center" wrapText="1"/>
    </xf>
    <xf numFmtId="0" fontId="43" fillId="76" borderId="0" applyNumberFormat="0" applyBorder="0" applyProtection="0">
      <alignment vertical="center" wrapText="1"/>
    </xf>
    <xf numFmtId="0" fontId="43" fillId="66" borderId="0" applyNumberFormat="0" applyBorder="0" applyAlignment="0" applyProtection="0"/>
    <xf numFmtId="0" fontId="43" fillId="57" borderId="0" applyNumberFormat="0" applyBorder="0" applyAlignment="0" applyProtection="0"/>
    <xf numFmtId="0" fontId="43" fillId="60" borderId="0" applyNumberFormat="0" applyBorder="0" applyAlignment="0" applyProtection="0"/>
    <xf numFmtId="0" fontId="43" fillId="53" borderId="0" applyNumberFormat="0" applyBorder="0" applyAlignment="0" applyProtection="0"/>
    <xf numFmtId="0" fontId="43" fillId="36" borderId="0" applyNumberFormat="0" applyBorder="0" applyAlignment="0" applyProtection="0"/>
    <xf numFmtId="0" fontId="43" fillId="70" borderId="0" applyNumberFormat="0" applyBorder="0" applyAlignment="0" applyProtection="0"/>
    <xf numFmtId="0" fontId="43" fillId="67" borderId="0" applyNumberFormat="0" applyBorder="0" applyProtection="0">
      <alignment vertical="center" wrapText="1"/>
    </xf>
    <xf numFmtId="0" fontId="43" fillId="58" borderId="0" applyNumberFormat="0" applyBorder="0" applyProtection="0">
      <alignment vertical="center" wrapText="1"/>
    </xf>
    <xf numFmtId="0" fontId="43" fillId="61" borderId="0" applyNumberFormat="0" applyBorder="0" applyProtection="0">
      <alignment vertical="center" wrapText="1"/>
    </xf>
    <xf numFmtId="0" fontId="43" fillId="68" borderId="0" applyNumberFormat="0" applyBorder="0" applyProtection="0">
      <alignment vertical="center" wrapText="1"/>
    </xf>
    <xf numFmtId="0" fontId="43" fillId="69" borderId="0" applyNumberFormat="0" applyBorder="0" applyProtection="0">
      <alignment vertical="center" wrapText="1"/>
    </xf>
    <xf numFmtId="0" fontId="43" fillId="71" borderId="0" applyNumberFormat="0" applyBorder="0" applyProtection="0">
      <alignment vertical="center" wrapText="1"/>
    </xf>
    <xf numFmtId="0" fontId="43" fillId="35" borderId="0" applyNumberFormat="0" applyBorder="0" applyAlignment="0" applyProtection="0"/>
    <xf numFmtId="0" fontId="43" fillId="37" borderId="0" applyNumberFormat="0" applyBorder="0" applyAlignment="0" applyProtection="0"/>
    <xf numFmtId="0" fontId="43" fillId="52" borderId="0" applyNumberFormat="0" applyBorder="0" applyAlignment="0" applyProtection="0"/>
    <xf numFmtId="0" fontId="43" fillId="53" borderId="0" applyNumberFormat="0" applyBorder="0" applyAlignment="0" applyProtection="0"/>
    <xf numFmtId="0" fontId="43" fillId="36" borderId="0" applyNumberFormat="0" applyBorder="0" applyAlignment="0" applyProtection="0"/>
    <xf numFmtId="0" fontId="43" fillId="65" borderId="0" applyNumberFormat="0" applyBorder="0" applyAlignment="0" applyProtection="0"/>
    <xf numFmtId="0" fontId="45" fillId="77" borderId="31" applyNumberFormat="0" applyProtection="0">
      <alignment vertical="center" wrapText="1"/>
    </xf>
    <xf numFmtId="0" fontId="44" fillId="41" borderId="0" applyNumberFormat="0" applyBorder="0" applyAlignment="0" applyProtection="0"/>
    <xf numFmtId="0" fontId="54" fillId="0" borderId="0" applyNumberFormat="0" applyFill="0" applyBorder="0" applyProtection="0">
      <alignment vertical="center" wrapText="1"/>
    </xf>
    <xf numFmtId="0" fontId="45" fillId="59" borderId="31" applyNumberFormat="0" applyAlignment="0" applyProtection="0"/>
    <xf numFmtId="0" fontId="46" fillId="74" borderId="11" applyNumberFormat="0" applyAlignment="0" applyProtection="0"/>
    <xf numFmtId="0" fontId="68" fillId="0" borderId="0"/>
    <xf numFmtId="0" fontId="47" fillId="0" borderId="0" applyNumberFormat="0" applyFill="0" applyBorder="0" applyAlignment="0" applyProtection="0"/>
    <xf numFmtId="0" fontId="48" fillId="44" borderId="0" applyNumberFormat="0" applyBorder="0" applyAlignment="0" applyProtection="0"/>
    <xf numFmtId="0" fontId="2" fillId="0" borderId="0"/>
    <xf numFmtId="0" fontId="55" fillId="0" borderId="15" applyNumberFormat="0" applyFill="0" applyAlignment="0" applyProtection="0"/>
    <xf numFmtId="0" fontId="56" fillId="0" borderId="14" applyNumberFormat="0" applyFill="0" applyAlignment="0" applyProtection="0"/>
    <xf numFmtId="0" fontId="57" fillId="0" borderId="16" applyNumberFormat="0" applyFill="0" applyAlignment="0" applyProtection="0"/>
    <xf numFmtId="0" fontId="2" fillId="0" borderId="0"/>
    <xf numFmtId="0" fontId="57" fillId="0" borderId="0" applyNumberFormat="0" applyFill="0" applyBorder="0" applyAlignment="0" applyProtection="0"/>
    <xf numFmtId="0" fontId="49" fillId="51" borderId="31" applyNumberFormat="0" applyProtection="0">
      <alignment vertical="center" wrapText="1"/>
    </xf>
    <xf numFmtId="0" fontId="49" fillId="40" borderId="31" applyNumberFormat="0" applyAlignment="0" applyProtection="0"/>
    <xf numFmtId="0" fontId="52" fillId="77" borderId="32" applyNumberFormat="0" applyProtection="0">
      <alignment vertical="center" wrapText="1"/>
    </xf>
    <xf numFmtId="0" fontId="53" fillId="0" borderId="33" applyNumberFormat="0" applyFill="0" applyProtection="0">
      <alignment vertical="center" wrapText="1"/>
    </xf>
    <xf numFmtId="0" fontId="48" fillId="45" borderId="0" applyNumberFormat="0" applyBorder="0" applyProtection="0">
      <alignment vertical="center" wrapText="1"/>
    </xf>
    <xf numFmtId="0" fontId="50" fillId="0" borderId="20" applyNumberFormat="0" applyFill="0" applyAlignment="0" applyProtection="0"/>
    <xf numFmtId="0" fontId="51" fillId="82" borderId="0" applyNumberFormat="0" applyBorder="0" applyProtection="0">
      <alignment vertical="center" wrapText="1"/>
    </xf>
    <xf numFmtId="0" fontId="51" fillId="62" borderId="0" applyNumberFormat="0" applyBorder="0" applyAlignment="0" applyProtection="0"/>
    <xf numFmtId="0" fontId="2" fillId="0" borderId="0">
      <alignment vertical="center" wrapText="1"/>
    </xf>
    <xf numFmtId="0" fontId="2" fillId="0" borderId="0">
      <alignment vertical="center" wrapText="1"/>
    </xf>
    <xf numFmtId="0" fontId="2" fillId="0" borderId="0">
      <alignment vertical="center" wrapText="1"/>
    </xf>
    <xf numFmtId="0" fontId="2" fillId="0" borderId="0"/>
    <xf numFmtId="0" fontId="2" fillId="0" borderId="0">
      <alignment vertical="center" wrapText="1"/>
    </xf>
    <xf numFmtId="0" fontId="40" fillId="0" borderId="0"/>
    <xf numFmtId="0" fontId="131" fillId="0" borderId="0" applyNumberFormat="0" applyFill="0" applyBorder="0" applyProtection="0">
      <alignment vertical="center" wrapText="1"/>
    </xf>
    <xf numFmtId="0" fontId="2" fillId="0" borderId="0"/>
    <xf numFmtId="0" fontId="52" fillId="59" borderId="32" applyNumberFormat="0" applyAlignment="0" applyProtection="0"/>
    <xf numFmtId="0" fontId="46" fillId="78" borderId="11" applyNumberFormat="0" applyProtection="0">
      <alignment vertical="center" wrapText="1"/>
    </xf>
    <xf numFmtId="0" fontId="47" fillId="0" borderId="0" applyNumberFormat="0" applyFill="0" applyBorder="0" applyProtection="0">
      <alignment vertical="center" wrapText="1"/>
    </xf>
    <xf numFmtId="0" fontId="2" fillId="104" borderId="35" applyNumberFormat="0" applyProtection="0">
      <alignment vertical="center" wrapText="1"/>
    </xf>
    <xf numFmtId="0" fontId="50" fillId="0" borderId="20" applyNumberFormat="0" applyFill="0" applyProtection="0">
      <alignment vertical="center" wrapText="1"/>
    </xf>
    <xf numFmtId="0" fontId="49" fillId="51" borderId="31" applyNumberFormat="0" applyAlignment="0" applyProtection="0"/>
    <xf numFmtId="0" fontId="44" fillId="42" borderId="0" applyNumberFormat="0" applyBorder="0" applyProtection="0">
      <alignment vertical="center" wrapText="1"/>
    </xf>
    <xf numFmtId="0" fontId="2" fillId="0" borderId="0"/>
    <xf numFmtId="0" fontId="53" fillId="0" borderId="33" applyNumberFormat="0" applyFill="0" applyAlignment="0" applyProtection="0"/>
    <xf numFmtId="0" fontId="55" fillId="0" borderId="15" applyNumberFormat="0" applyFill="0" applyProtection="0">
      <alignment vertical="center" wrapText="1"/>
    </xf>
    <xf numFmtId="0" fontId="56" fillId="0" borderId="14" applyNumberFormat="0" applyFill="0" applyProtection="0">
      <alignment vertical="center" wrapText="1"/>
    </xf>
    <xf numFmtId="0" fontId="57" fillId="0" borderId="16" applyNumberFormat="0" applyFill="0" applyProtection="0">
      <alignment vertical="center" wrapText="1"/>
    </xf>
    <xf numFmtId="0" fontId="57" fillId="0" borderId="0" applyNumberFormat="0" applyFill="0" applyBorder="0" applyProtection="0">
      <alignment vertical="center" wrapText="1"/>
    </xf>
    <xf numFmtId="0" fontId="54"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3" fillId="0" borderId="0"/>
    <xf numFmtId="0" fontId="40" fillId="0" borderId="0"/>
    <xf numFmtId="0" fontId="41" fillId="0" borderId="0"/>
    <xf numFmtId="0" fontId="225" fillId="0" borderId="0"/>
    <xf numFmtId="0" fontId="44" fillId="135" borderId="0" applyNumberFormat="0" applyBorder="0" applyAlignment="0" applyProtection="0"/>
    <xf numFmtId="0" fontId="44" fillId="136" borderId="0" applyNumberFormat="0" applyBorder="0" applyAlignment="0" applyProtection="0"/>
    <xf numFmtId="0" fontId="2" fillId="0" borderId="0"/>
    <xf numFmtId="0" fontId="41" fillId="0" borderId="0"/>
    <xf numFmtId="0" fontId="227" fillId="0" borderId="0"/>
    <xf numFmtId="0" fontId="66" fillId="0" borderId="0"/>
    <xf numFmtId="0" fontId="40" fillId="40" borderId="0" applyNumberFormat="0" applyBorder="0" applyAlignment="0" applyProtection="0"/>
    <xf numFmtId="0" fontId="40" fillId="59" borderId="0" applyNumberFormat="0" applyBorder="0" applyAlignment="0" applyProtection="0"/>
    <xf numFmtId="0" fontId="40" fillId="40" borderId="0" applyNumberFormat="0" applyBorder="0" applyAlignment="0" applyProtection="0"/>
    <xf numFmtId="0" fontId="40" fillId="62" borderId="0" applyNumberFormat="0" applyBorder="0" applyAlignment="0" applyProtection="0"/>
    <xf numFmtId="0" fontId="40" fillId="59" borderId="0" applyNumberFormat="0" applyBorder="0" applyAlignment="0" applyProtection="0"/>
    <xf numFmtId="0" fontId="40" fillId="40" borderId="0" applyNumberFormat="0" applyBorder="0" applyAlignment="0" applyProtection="0"/>
    <xf numFmtId="0" fontId="40" fillId="49"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59"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46" borderId="0" applyNumberFormat="0" applyBorder="0" applyAlignment="0" applyProtection="0"/>
    <xf numFmtId="0" fontId="40" fillId="62" borderId="0" applyNumberFormat="0" applyBorder="0" applyAlignment="0" applyProtection="0"/>
    <xf numFmtId="0" fontId="40" fillId="59" borderId="0" applyNumberFormat="0" applyBorder="0" applyAlignment="0" applyProtection="0"/>
    <xf numFmtId="0" fontId="40" fillId="38" borderId="0" applyNumberFormat="0" applyBorder="0" applyAlignment="0" applyProtection="0"/>
    <xf numFmtId="0" fontId="40" fillId="40" borderId="0" applyNumberFormat="0" applyBorder="0" applyAlignment="0" applyProtection="0"/>
    <xf numFmtId="0" fontId="40" fillId="44"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59" borderId="0" applyNumberFormat="0" applyBorder="0" applyAlignment="0" applyProtection="0"/>
    <xf numFmtId="0" fontId="40" fillId="40"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62"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62"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1" fillId="0" borderId="0"/>
    <xf numFmtId="0" fontId="40" fillId="59" borderId="0" applyNumberFormat="0" applyBorder="0" applyAlignment="0" applyProtection="0"/>
    <xf numFmtId="0" fontId="41" fillId="0" borderId="0"/>
    <xf numFmtId="0" fontId="41" fillId="0" borderId="0"/>
    <xf numFmtId="0" fontId="40" fillId="62" borderId="0" applyNumberFormat="0" applyBorder="0" applyAlignment="0" applyProtection="0"/>
    <xf numFmtId="0" fontId="41" fillId="0" borderId="0"/>
    <xf numFmtId="0" fontId="41" fillId="0" borderId="0"/>
    <xf numFmtId="0" fontId="41" fillId="0" borderId="0"/>
    <xf numFmtId="0" fontId="40" fillId="62" borderId="0" applyNumberFormat="0" applyBorder="0" applyAlignment="0" applyProtection="0"/>
    <xf numFmtId="0" fontId="41" fillId="0" borderId="0"/>
    <xf numFmtId="0" fontId="41" fillId="0" borderId="0"/>
    <xf numFmtId="0" fontId="66" fillId="0" borderId="0"/>
    <xf numFmtId="0" fontId="66" fillId="0" borderId="0"/>
    <xf numFmtId="0" fontId="43" fillId="55" borderId="0" applyNumberFormat="0" applyBorder="0" applyAlignment="0" applyProtection="0"/>
    <xf numFmtId="0" fontId="66" fillId="0" borderId="0"/>
    <xf numFmtId="0" fontId="66" fillId="0" borderId="0"/>
    <xf numFmtId="0" fontId="43" fillId="55" borderId="0" applyNumberFormat="0" applyBorder="0" applyAlignment="0" applyProtection="0"/>
    <xf numFmtId="0" fontId="66" fillId="0" borderId="0"/>
    <xf numFmtId="0" fontId="43" fillId="55" borderId="0" applyNumberFormat="0" applyBorder="0" applyAlignment="0" applyProtection="0"/>
    <xf numFmtId="0" fontId="43" fillId="40" borderId="0" applyNumberFormat="0" applyBorder="0" applyAlignment="0" applyProtection="0"/>
    <xf numFmtId="0" fontId="43" fillId="55" borderId="0" applyNumberFormat="0" applyBorder="0" applyAlignment="0" applyProtection="0"/>
    <xf numFmtId="0" fontId="43" fillId="40" borderId="0" applyNumberFormat="0" applyBorder="0" applyAlignment="0" applyProtection="0"/>
    <xf numFmtId="0" fontId="43" fillId="59" borderId="0" applyNumberFormat="0" applyBorder="0" applyAlignment="0" applyProtection="0"/>
    <xf numFmtId="0" fontId="43" fillId="40" borderId="0" applyNumberFormat="0" applyBorder="0" applyAlignment="0" applyProtection="0"/>
    <xf numFmtId="0" fontId="66" fillId="0" borderId="0"/>
    <xf numFmtId="0" fontId="43" fillId="62" borderId="0" applyNumberFormat="0" applyBorder="0" applyAlignment="0" applyProtection="0"/>
    <xf numFmtId="0" fontId="43" fillId="55" borderId="0" applyNumberFormat="0" applyBorder="0" applyAlignment="0" applyProtection="0"/>
    <xf numFmtId="0" fontId="43" fillId="59" borderId="0" applyNumberFormat="0" applyBorder="0" applyAlignment="0" applyProtection="0"/>
    <xf numFmtId="0" fontId="43" fillId="59" borderId="0" applyNumberFormat="0" applyBorder="0" applyAlignment="0" applyProtection="0"/>
    <xf numFmtId="0" fontId="43" fillId="40" borderId="0" applyNumberFormat="0" applyBorder="0" applyAlignment="0" applyProtection="0"/>
    <xf numFmtId="0" fontId="43" fillId="62" borderId="0" applyNumberFormat="0" applyBorder="0" applyAlignment="0" applyProtection="0"/>
    <xf numFmtId="0" fontId="43" fillId="52" borderId="0" applyNumberFormat="0" applyBorder="0" applyAlignment="0" applyProtection="0"/>
    <xf numFmtId="0" fontId="66" fillId="0" borderId="0"/>
    <xf numFmtId="0" fontId="43" fillId="59" borderId="0" applyNumberFormat="0" applyBorder="0" applyAlignment="0" applyProtection="0"/>
    <xf numFmtId="0" fontId="43" fillId="40" borderId="0" applyNumberFormat="0" applyBorder="0" applyAlignment="0" applyProtection="0"/>
    <xf numFmtId="0" fontId="43" fillId="52" borderId="0" applyNumberFormat="0" applyBorder="0" applyAlignment="0" applyProtection="0"/>
    <xf numFmtId="0" fontId="43" fillId="55" borderId="0" applyNumberFormat="0" applyBorder="0" applyAlignment="0" applyProtection="0"/>
    <xf numFmtId="0" fontId="66" fillId="0" borderId="0"/>
    <xf numFmtId="0" fontId="43" fillId="55" borderId="0" applyNumberFormat="0" applyBorder="0" applyAlignment="0" applyProtection="0"/>
    <xf numFmtId="0" fontId="43" fillId="40" borderId="0" applyNumberFormat="0" applyBorder="0" applyAlignment="0" applyProtection="0"/>
    <xf numFmtId="0" fontId="43" fillId="62" borderId="0" applyNumberFormat="0" applyBorder="0" applyAlignment="0" applyProtection="0"/>
    <xf numFmtId="0" fontId="43" fillId="59" borderId="0" applyNumberFormat="0" applyBorder="0" applyAlignment="0" applyProtection="0"/>
    <xf numFmtId="0" fontId="43" fillId="52" borderId="0" applyNumberFormat="0" applyBorder="0" applyAlignment="0" applyProtection="0"/>
    <xf numFmtId="0" fontId="43" fillId="55" borderId="0" applyNumberFormat="0" applyBorder="0" applyAlignment="0" applyProtection="0"/>
    <xf numFmtId="0" fontId="43" fillId="62" borderId="0" applyNumberFormat="0" applyBorder="0" applyAlignment="0" applyProtection="0"/>
    <xf numFmtId="0" fontId="43" fillId="62" borderId="0" applyNumberFormat="0" applyBorder="0" applyAlignment="0" applyProtection="0"/>
    <xf numFmtId="0" fontId="43" fillId="52" borderId="0" applyNumberFormat="0" applyBorder="0" applyAlignment="0" applyProtection="0"/>
    <xf numFmtId="0" fontId="43" fillId="52" borderId="0" applyNumberFormat="0" applyBorder="0" applyAlignment="0" applyProtection="0"/>
    <xf numFmtId="0" fontId="43" fillId="52" borderId="0" applyNumberFormat="0" applyBorder="0" applyAlignment="0" applyProtection="0"/>
    <xf numFmtId="0" fontId="43" fillId="52" borderId="0" applyNumberFormat="0" applyBorder="0" applyAlignment="0" applyProtection="0"/>
    <xf numFmtId="0" fontId="43" fillId="52" borderId="0" applyNumberFormat="0" applyBorder="0" applyAlignment="0" applyProtection="0"/>
    <xf numFmtId="43" fontId="66" fillId="0" borderId="0" applyFont="0" applyFill="0" applyBorder="0" applyAlignment="0" applyProtection="0"/>
    <xf numFmtId="43" fontId="2" fillId="0" borderId="0" applyFont="0" applyFill="0" applyBorder="0" applyAlignment="0" applyProtection="0"/>
    <xf numFmtId="0" fontId="43" fillId="52" borderId="0" applyNumberFormat="0" applyBorder="0" applyAlignment="0" applyProtection="0"/>
    <xf numFmtId="0" fontId="43" fillId="52" borderId="0" applyNumberFormat="0" applyBorder="0" applyAlignment="0" applyProtection="0"/>
    <xf numFmtId="0" fontId="43" fillId="52" borderId="0" applyNumberFormat="0" applyBorder="0" applyAlignment="0" applyProtection="0"/>
    <xf numFmtId="0" fontId="43" fillId="62" borderId="0" applyNumberFormat="0" applyBorder="0" applyAlignment="0" applyProtection="0"/>
    <xf numFmtId="0" fontId="43" fillId="62" borderId="0" applyNumberFormat="0" applyBorder="0" applyAlignment="0" applyProtection="0"/>
    <xf numFmtId="0" fontId="43" fillId="55" borderId="0" applyNumberFormat="0" applyBorder="0" applyAlignment="0" applyProtection="0"/>
    <xf numFmtId="0" fontId="43" fillId="62" borderId="0" applyNumberFormat="0" applyBorder="0" applyAlignment="0" applyProtection="0"/>
    <xf numFmtId="0" fontId="66" fillId="0" borderId="0"/>
    <xf numFmtId="0" fontId="43" fillId="40" borderId="0" applyNumberFormat="0" applyBorder="0" applyAlignment="0" applyProtection="0"/>
    <xf numFmtId="0" fontId="43" fillId="59" borderId="0" applyNumberFormat="0" applyBorder="0" applyAlignment="0" applyProtection="0"/>
    <xf numFmtId="0" fontId="43" fillId="55" borderId="0" applyNumberFormat="0" applyBorder="0" applyAlignment="0" applyProtection="0"/>
    <xf numFmtId="0" fontId="66" fillId="0" borderId="0"/>
    <xf numFmtId="0" fontId="43" fillId="40" borderId="0" applyNumberFormat="0" applyBorder="0" applyAlignment="0" applyProtection="0"/>
    <xf numFmtId="0" fontId="43" fillId="59" borderId="0" applyNumberFormat="0" applyBorder="0" applyAlignment="0" applyProtection="0"/>
    <xf numFmtId="0" fontId="43" fillId="55" borderId="0" applyNumberFormat="0" applyBorder="0" applyAlignment="0" applyProtection="0"/>
    <xf numFmtId="0" fontId="43" fillId="40" borderId="0" applyNumberFormat="0" applyBorder="0" applyAlignment="0" applyProtection="0"/>
    <xf numFmtId="0" fontId="43" fillId="52" borderId="0" applyNumberFormat="0" applyBorder="0" applyAlignment="0" applyProtection="0"/>
    <xf numFmtId="0" fontId="43" fillId="59" borderId="0" applyNumberFormat="0" applyBorder="0" applyAlignment="0" applyProtection="0"/>
    <xf numFmtId="0" fontId="43" fillId="55" borderId="0" applyNumberFormat="0" applyBorder="0" applyAlignment="0" applyProtection="0"/>
    <xf numFmtId="0" fontId="66" fillId="0" borderId="0"/>
    <xf numFmtId="0" fontId="43" fillId="40" borderId="0" applyNumberFormat="0" applyBorder="0" applyAlignment="0" applyProtection="0"/>
    <xf numFmtId="0" fontId="43" fillId="55" borderId="0" applyNumberFormat="0" applyBorder="0" applyAlignment="0" applyProtection="0"/>
    <xf numFmtId="0" fontId="43" fillId="52" borderId="0" applyNumberFormat="0" applyBorder="0" applyAlignment="0" applyProtection="0"/>
    <xf numFmtId="0" fontId="43" fillId="62" borderId="0" applyNumberFormat="0" applyBorder="0" applyAlignment="0" applyProtection="0"/>
    <xf numFmtId="0" fontId="66" fillId="0" borderId="0"/>
    <xf numFmtId="0" fontId="43" fillId="55" borderId="0" applyNumberFormat="0" applyBorder="0" applyAlignment="0" applyProtection="0"/>
    <xf numFmtId="0" fontId="43" fillId="59" borderId="0" applyNumberFormat="0" applyBorder="0" applyAlignment="0" applyProtection="0"/>
    <xf numFmtId="0" fontId="66" fillId="0" borderId="0"/>
    <xf numFmtId="0" fontId="43" fillId="62" borderId="0" applyNumberFormat="0" applyBorder="0" applyAlignment="0" applyProtection="0"/>
    <xf numFmtId="0" fontId="43" fillId="40" borderId="0" applyNumberFormat="0" applyBorder="0" applyAlignment="0" applyProtection="0"/>
    <xf numFmtId="0" fontId="43" fillId="59" borderId="0" applyNumberFormat="0" applyBorder="0" applyAlignment="0" applyProtection="0"/>
    <xf numFmtId="0" fontId="43" fillId="40" borderId="0" applyNumberFormat="0" applyBorder="0" applyAlignment="0" applyProtection="0"/>
    <xf numFmtId="0" fontId="43" fillId="55" borderId="0" applyNumberFormat="0" applyBorder="0" applyAlignment="0" applyProtection="0"/>
    <xf numFmtId="0" fontId="66" fillId="0" borderId="0"/>
    <xf numFmtId="0" fontId="43" fillId="55" borderId="0" applyNumberFormat="0" applyBorder="0" applyAlignment="0" applyProtection="0"/>
    <xf numFmtId="0" fontId="66" fillId="0" borderId="0"/>
    <xf numFmtId="0" fontId="6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59"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59" borderId="0" applyNumberFormat="0" applyBorder="0" applyAlignment="0" applyProtection="0"/>
    <xf numFmtId="0" fontId="40" fillId="62" borderId="0" applyNumberFormat="0" applyBorder="0" applyAlignment="0" applyProtection="0"/>
    <xf numFmtId="0" fontId="40" fillId="40" borderId="0" applyNumberFormat="0" applyBorder="0" applyAlignment="0" applyProtection="0"/>
    <xf numFmtId="0" fontId="40" fillId="59" borderId="0" applyNumberFormat="0" applyBorder="0" applyAlignment="0" applyProtection="0"/>
    <xf numFmtId="0" fontId="40" fillId="4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6"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0" fillId="38"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46" borderId="0" applyNumberFormat="0" applyBorder="0" applyAlignment="0" applyProtection="0"/>
    <xf numFmtId="0" fontId="40" fillId="49"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3" fillId="55" borderId="0" applyNumberFormat="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0" fontId="228" fillId="0" borderId="0"/>
    <xf numFmtId="0" fontId="40" fillId="44" borderId="0" applyNumberFormat="0" applyBorder="0" applyAlignment="0" applyProtection="0"/>
    <xf numFmtId="0" fontId="40" fillId="38" borderId="0" applyNumberFormat="0" applyBorder="0" applyAlignment="0" applyProtection="0"/>
    <xf numFmtId="0" fontId="40" fillId="46"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40" fillId="38" borderId="0" applyNumberFormat="0" applyBorder="0" applyAlignment="0" applyProtection="0"/>
    <xf numFmtId="0" fontId="43" fillId="62" borderId="0" applyNumberFormat="0" applyBorder="0" applyAlignment="0" applyProtection="0"/>
    <xf numFmtId="0" fontId="43" fillId="52" borderId="0" applyNumberFormat="0" applyBorder="0" applyAlignment="0" applyProtection="0"/>
    <xf numFmtId="0" fontId="43" fillId="62"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3" fillId="52" borderId="0" applyNumberFormat="0" applyBorder="0" applyAlignment="0" applyProtection="0"/>
    <xf numFmtId="0" fontId="66" fillId="0" borderId="0"/>
    <xf numFmtId="0" fontId="40" fillId="46"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3" fillId="52" borderId="0" applyNumberFormat="0" applyBorder="0" applyAlignment="0" applyProtection="0"/>
    <xf numFmtId="0" fontId="43" fillId="52" borderId="0" applyNumberFormat="0" applyBorder="0" applyAlignment="0" applyProtection="0"/>
    <xf numFmtId="0" fontId="43" fillId="62"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40" borderId="0" applyNumberFormat="0" applyBorder="0" applyAlignment="0" applyProtection="0"/>
    <xf numFmtId="0" fontId="43" fillId="62" borderId="0" applyNumberFormat="0" applyBorder="0" applyAlignment="0" applyProtection="0"/>
    <xf numFmtId="0" fontId="43" fillId="62" borderId="0" applyNumberFormat="0" applyBorder="0" applyAlignment="0" applyProtection="0"/>
    <xf numFmtId="0" fontId="40" fillId="46"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40" borderId="0" applyNumberFormat="0" applyBorder="0" applyAlignment="0" applyProtection="0"/>
    <xf numFmtId="0" fontId="43" fillId="62" borderId="0" applyNumberFormat="0" applyBorder="0" applyAlignment="0" applyProtection="0"/>
    <xf numFmtId="0" fontId="43" fillId="59"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40" borderId="0" applyNumberFormat="0" applyBorder="0" applyAlignment="0" applyProtection="0"/>
    <xf numFmtId="0" fontId="43" fillId="62" borderId="0" applyNumberFormat="0" applyBorder="0" applyAlignment="0" applyProtection="0"/>
    <xf numFmtId="0" fontId="43" fillId="59"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40" borderId="0" applyNumberFormat="0" applyBorder="0" applyAlignment="0" applyProtection="0"/>
    <xf numFmtId="0" fontId="43" fillId="59"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40" borderId="0" applyNumberFormat="0" applyBorder="0" applyAlignment="0" applyProtection="0"/>
    <xf numFmtId="0" fontId="43" fillId="59"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59"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59" borderId="0" applyNumberFormat="0" applyBorder="0" applyAlignment="0" applyProtection="0"/>
    <xf numFmtId="0" fontId="40" fillId="44"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38" borderId="0" applyNumberFormat="0" applyBorder="0" applyAlignment="0" applyProtection="0"/>
    <xf numFmtId="0" fontId="40" fillId="49" borderId="0" applyNumberFormat="0" applyBorder="0" applyAlignment="0" applyProtection="0"/>
    <xf numFmtId="0" fontId="40" fillId="46" borderId="0" applyNumberFormat="0" applyBorder="0" applyAlignment="0" applyProtection="0"/>
    <xf numFmtId="0" fontId="43" fillId="59"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49" borderId="0" applyNumberFormat="0" applyBorder="0" applyAlignment="0" applyProtection="0"/>
    <xf numFmtId="0" fontId="40" fillId="43" borderId="0" applyNumberFormat="0" applyBorder="0" applyAlignment="0" applyProtection="0"/>
    <xf numFmtId="0" fontId="40" fillId="40" borderId="0" applyNumberFormat="0" applyBorder="0" applyAlignment="0" applyProtection="0"/>
    <xf numFmtId="0" fontId="40" fillId="49" borderId="0" applyNumberFormat="0" applyBorder="0" applyAlignment="0" applyProtection="0"/>
    <xf numFmtId="0" fontId="26" fillId="4" borderId="0" applyNumberFormat="0" applyBorder="0" applyAlignment="0" applyProtection="0"/>
    <xf numFmtId="0" fontId="4" fillId="0" borderId="0"/>
    <xf numFmtId="0" fontId="4"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4" fontId="6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66" fillId="0" borderId="0" applyFont="0" applyFill="0" applyBorder="0" applyAlignment="0" applyProtection="0"/>
    <xf numFmtId="43" fontId="2" fillId="0" borderId="0" applyFont="0" applyFill="0" applyBorder="0" applyAlignment="0" applyProtection="0"/>
    <xf numFmtId="43" fontId="66" fillId="0" borderId="0" applyFont="0" applyFill="0" applyBorder="0" applyAlignment="0" applyProtection="0"/>
    <xf numFmtId="43" fontId="2" fillId="0" borderId="0" applyFont="0" applyFill="0" applyBorder="0" applyAlignment="0" applyProtection="0"/>
    <xf numFmtId="43" fontId="6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4" fontId="6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4" fontId="6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4" fontId="6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cellStyleXfs>
  <cellXfs count="567">
    <xf numFmtId="0" fontId="0" fillId="0" borderId="0" xfId="0"/>
    <xf numFmtId="0" fontId="1" fillId="0" borderId="0" xfId="0" applyFont="1"/>
    <xf numFmtId="0" fontId="1" fillId="0" borderId="0" xfId="0" applyFont="1" applyAlignment="1">
      <alignment horizontal="center" vertical="center"/>
    </xf>
    <xf numFmtId="0" fontId="12" fillId="0" borderId="0" xfId="0" applyFont="1"/>
    <xf numFmtId="0" fontId="12" fillId="0" borderId="0" xfId="0" applyFont="1" applyAlignment="1">
      <alignment horizontal="center" vertical="center"/>
    </xf>
    <xf numFmtId="0" fontId="17" fillId="0" borderId="0" xfId="0" applyFont="1" applyAlignment="1">
      <alignment vertical="top"/>
    </xf>
    <xf numFmtId="0" fontId="12" fillId="0" borderId="0" xfId="0" applyFont="1" applyAlignment="1">
      <alignment vertical="center"/>
    </xf>
    <xf numFmtId="0" fontId="1" fillId="0" borderId="0" xfId="0" applyFont="1" applyAlignment="1">
      <alignment vertical="center"/>
    </xf>
    <xf numFmtId="4" fontId="12" fillId="0" borderId="0" xfId="0" applyNumberFormat="1" applyFont="1" applyAlignment="1">
      <alignment horizontal="center" vertical="center"/>
    </xf>
    <xf numFmtId="0" fontId="6" fillId="0" borderId="36" xfId="0" applyFont="1" applyBorder="1" applyAlignment="1">
      <alignment horizontal="center" vertical="center" wrapText="1"/>
    </xf>
    <xf numFmtId="0" fontId="8" fillId="0" borderId="36" xfId="0" applyFont="1" applyBorder="1" applyAlignment="1">
      <alignment horizontal="left" vertical="center" wrapText="1"/>
    </xf>
    <xf numFmtId="0" fontId="8" fillId="105" borderId="36" xfId="0" applyFont="1" applyFill="1" applyBorder="1" applyAlignment="1">
      <alignment horizontal="center" vertical="center" wrapText="1"/>
    </xf>
    <xf numFmtId="4" fontId="19" fillId="105" borderId="36" xfId="0" applyNumberFormat="1" applyFont="1" applyFill="1" applyBorder="1" applyAlignment="1">
      <alignment horizontal="center" vertical="center" wrapText="1"/>
    </xf>
    <xf numFmtId="0" fontId="8" fillId="0" borderId="36" xfId="0" applyFont="1" applyBorder="1" applyAlignment="1">
      <alignment horizontal="center" vertical="center" wrapText="1"/>
    </xf>
    <xf numFmtId="0" fontId="9" fillId="0" borderId="36" xfId="2682" applyFont="1" applyBorder="1" applyAlignment="1">
      <alignment horizontal="right" vertical="center" wrapText="1"/>
    </xf>
    <xf numFmtId="0" fontId="9" fillId="0" borderId="36" xfId="3823" applyFont="1" applyBorder="1" applyAlignment="1">
      <alignment horizontal="center" vertical="center"/>
    </xf>
    <xf numFmtId="0" fontId="9" fillId="0" borderId="36" xfId="3823" applyFont="1" applyBorder="1" applyAlignment="1">
      <alignment horizontal="left" vertical="center" wrapText="1"/>
    </xf>
    <xf numFmtId="1" fontId="9" fillId="0" borderId="36" xfId="3823" applyNumberFormat="1" applyFont="1" applyBorder="1" applyAlignment="1">
      <alignment horizontal="center" vertical="center"/>
    </xf>
    <xf numFmtId="0" fontId="6" fillId="106" borderId="36" xfId="0" applyFont="1" applyFill="1" applyBorder="1" applyAlignment="1">
      <alignment horizontal="center" vertical="center" wrapText="1"/>
    </xf>
    <xf numFmtId="0" fontId="10" fillId="106" borderId="36" xfId="0" applyFont="1" applyFill="1" applyBorder="1" applyAlignment="1">
      <alignment horizontal="left" vertical="center" wrapText="1"/>
    </xf>
    <xf numFmtId="0" fontId="8" fillId="106" borderId="36" xfId="0" applyFont="1" applyFill="1" applyBorder="1" applyAlignment="1">
      <alignment horizontal="center" vertical="center" wrapText="1"/>
    </xf>
    <xf numFmtId="0" fontId="19" fillId="0" borderId="36" xfId="0" applyFont="1" applyBorder="1" applyAlignment="1" applyProtection="1">
      <alignment vertical="center" wrapText="1"/>
      <protection locked="0"/>
    </xf>
    <xf numFmtId="0" fontId="8" fillId="105" borderId="36" xfId="0" applyFont="1" applyFill="1" applyBorder="1" applyAlignment="1">
      <alignment horizontal="left" vertical="center" wrapText="1"/>
    </xf>
    <xf numFmtId="0" fontId="19" fillId="0" borderId="36" xfId="0" applyFont="1" applyBorder="1" applyAlignment="1">
      <alignment vertical="center" wrapText="1"/>
    </xf>
    <xf numFmtId="0" fontId="19" fillId="0" borderId="36" xfId="0" applyFont="1" applyBorder="1" applyAlignment="1">
      <alignment horizontal="center" vertical="center" wrapText="1"/>
    </xf>
    <xf numFmtId="0" fontId="7" fillId="106" borderId="36" xfId="1" applyFont="1" applyFill="1" applyBorder="1" applyAlignment="1">
      <alignment horizontal="left" vertical="center" wrapText="1"/>
    </xf>
    <xf numFmtId="0" fontId="8" fillId="0" borderId="36" xfId="1" applyFont="1" applyBorder="1" applyAlignment="1">
      <alignment horizontal="center" vertical="center" wrapText="1"/>
    </xf>
    <xf numFmtId="0" fontId="8" fillId="106" borderId="36" xfId="0" applyFont="1" applyFill="1" applyBorder="1" applyAlignment="1">
      <alignment horizontal="center"/>
    </xf>
    <xf numFmtId="0" fontId="160" fillId="0" borderId="36" xfId="2682" applyFont="1" applyBorder="1" applyAlignment="1">
      <alignment horizontal="right" vertical="center" wrapText="1"/>
    </xf>
    <xf numFmtId="0" fontId="18" fillId="0" borderId="0" xfId="0" applyFont="1" applyAlignment="1">
      <alignment vertical="center"/>
    </xf>
    <xf numFmtId="0" fontId="9" fillId="105" borderId="36" xfId="3823" applyFont="1" applyFill="1" applyBorder="1" applyAlignment="1">
      <alignment horizontal="center" vertical="center"/>
    </xf>
    <xf numFmtId="0" fontId="9" fillId="105" borderId="36" xfId="0" applyFont="1" applyFill="1" applyBorder="1" applyAlignment="1">
      <alignment horizontal="left" vertical="center" wrapText="1"/>
    </xf>
    <xf numFmtId="0" fontId="12" fillId="0" borderId="36" xfId="0" applyFont="1" applyBorder="1" applyAlignment="1">
      <alignment horizontal="center" vertical="center"/>
    </xf>
    <xf numFmtId="4" fontId="19" fillId="0" borderId="0" xfId="0" applyNumberFormat="1" applyFont="1" applyAlignment="1">
      <alignment horizontal="right" vertical="center"/>
    </xf>
    <xf numFmtId="0" fontId="1" fillId="0" borderId="36" xfId="0" applyFont="1" applyBorder="1" applyAlignment="1">
      <alignment vertical="center"/>
    </xf>
    <xf numFmtId="0" fontId="1" fillId="0" borderId="36" xfId="0" applyFont="1" applyBorder="1"/>
    <xf numFmtId="0" fontId="155" fillId="0" borderId="51" xfId="0" applyFont="1" applyBorder="1" applyAlignment="1">
      <alignment vertical="center" wrapText="1"/>
    </xf>
    <xf numFmtId="0" fontId="209" fillId="2" borderId="36" xfId="0" applyFont="1" applyFill="1" applyBorder="1" applyAlignment="1">
      <alignment horizontal="center" vertical="center" wrapText="1"/>
    </xf>
    <xf numFmtId="0" fontId="210" fillId="0" borderId="0" xfId="10975" applyFont="1"/>
    <xf numFmtId="0" fontId="211" fillId="0" borderId="0" xfId="10975" applyFont="1" applyAlignment="1">
      <alignment horizontal="right"/>
    </xf>
    <xf numFmtId="0" fontId="213" fillId="0" borderId="0" xfId="10975" applyFont="1" applyAlignment="1">
      <alignment horizontal="center" vertical="top"/>
    </xf>
    <xf numFmtId="0" fontId="211" fillId="0" borderId="0" xfId="10975" applyFont="1" applyAlignment="1">
      <alignment horizontal="center"/>
    </xf>
    <xf numFmtId="0" fontId="214" fillId="0" borderId="0" xfId="10975" applyFont="1"/>
    <xf numFmtId="0" fontId="12" fillId="0" borderId="36" xfId="0" applyFont="1" applyBorder="1" applyAlignment="1">
      <alignment wrapText="1"/>
    </xf>
    <xf numFmtId="0" fontId="13" fillId="0" borderId="0" xfId="0" applyFont="1" applyAlignment="1">
      <alignment horizontal="right"/>
    </xf>
    <xf numFmtId="4" fontId="13" fillId="0" borderId="0" xfId="0" applyNumberFormat="1" applyFont="1"/>
    <xf numFmtId="0" fontId="1" fillId="0" borderId="51" xfId="0" applyFont="1" applyBorder="1" applyAlignment="1">
      <alignment horizontal="center" vertical="center"/>
    </xf>
    <xf numFmtId="49" fontId="9" fillId="105" borderId="36" xfId="2682" applyNumberFormat="1" applyFont="1" applyFill="1" applyBorder="1" applyAlignment="1">
      <alignment horizontal="left" vertical="center" wrapText="1"/>
    </xf>
    <xf numFmtId="0" fontId="8" fillId="0" borderId="36" xfId="3823" applyFont="1" applyBorder="1" applyAlignment="1">
      <alignment horizontal="left" vertical="center" wrapText="1"/>
    </xf>
    <xf numFmtId="0" fontId="217" fillId="0" borderId="0" xfId="0" applyFont="1"/>
    <xf numFmtId="4" fontId="19" fillId="0" borderId="0" xfId="0" applyNumberFormat="1" applyFont="1" applyAlignment="1">
      <alignment horizontal="center" vertical="center"/>
    </xf>
    <xf numFmtId="4" fontId="19" fillId="0" borderId="51" xfId="0" applyNumberFormat="1" applyFont="1" applyBorder="1" applyAlignment="1">
      <alignment horizontal="center" vertical="center"/>
    </xf>
    <xf numFmtId="0" fontId="19" fillId="0" borderId="0" xfId="0" applyFont="1"/>
    <xf numFmtId="0" fontId="19" fillId="106" borderId="36" xfId="0" applyFont="1" applyFill="1" applyBorder="1" applyAlignment="1">
      <alignment horizontal="center" vertical="center"/>
    </xf>
    <xf numFmtId="4" fontId="19" fillId="0" borderId="36" xfId="0" applyNumberFormat="1" applyFont="1" applyBorder="1" applyAlignment="1">
      <alignment horizontal="center" vertical="center"/>
    </xf>
    <xf numFmtId="4" fontId="19" fillId="105" borderId="36" xfId="0" applyNumberFormat="1" applyFont="1" applyFill="1" applyBorder="1" applyAlignment="1">
      <alignment horizontal="center" vertical="center"/>
    </xf>
    <xf numFmtId="0" fontId="9" fillId="106" borderId="36" xfId="0" applyFont="1" applyFill="1" applyBorder="1" applyAlignment="1">
      <alignment horizontal="left" vertical="center" wrapText="1"/>
    </xf>
    <xf numFmtId="4" fontId="19" fillId="106" borderId="36" xfId="0" applyNumberFormat="1" applyFont="1" applyFill="1" applyBorder="1" applyAlignment="1">
      <alignment horizontal="center" vertical="center"/>
    </xf>
    <xf numFmtId="49" fontId="9" fillId="0" borderId="36" xfId="7148" applyNumberFormat="1" applyFont="1" applyBorder="1" applyAlignment="1">
      <alignment horizontal="center" vertical="center"/>
    </xf>
    <xf numFmtId="49" fontId="9" fillId="0" borderId="36" xfId="7148" applyNumberFormat="1" applyFont="1" applyBorder="1" applyAlignment="1">
      <alignment horizontal="center"/>
    </xf>
    <xf numFmtId="0" fontId="218" fillId="0" borderId="0" xfId="0" applyFont="1" applyAlignment="1">
      <alignment vertical="center"/>
    </xf>
    <xf numFmtId="0" fontId="160" fillId="0" borderId="36" xfId="2682" applyFont="1" applyBorder="1" applyAlignment="1">
      <alignment horizontal="left" vertical="center" wrapText="1"/>
    </xf>
    <xf numFmtId="0" fontId="9" fillId="0" borderId="36" xfId="2682" applyFont="1" applyBorder="1" applyAlignment="1">
      <alignment horizontal="left" vertical="center" wrapText="1"/>
    </xf>
    <xf numFmtId="4" fontId="158" fillId="0" borderId="36" xfId="0" applyNumberFormat="1" applyFont="1" applyBorder="1" applyAlignment="1">
      <alignment horizontal="center" vertical="center"/>
    </xf>
    <xf numFmtId="0" fontId="19" fillId="0" borderId="36" xfId="0" applyFont="1" applyBorder="1" applyAlignment="1">
      <alignment wrapText="1"/>
    </xf>
    <xf numFmtId="4" fontId="9" fillId="0" borderId="36" xfId="0" applyNumberFormat="1" applyFont="1" applyBorder="1" applyAlignment="1">
      <alignment horizontal="center" vertical="center" wrapText="1"/>
    </xf>
    <xf numFmtId="4" fontId="12" fillId="0" borderId="0" xfId="0" applyNumberFormat="1" applyFont="1" applyAlignment="1">
      <alignment horizontal="left" vertical="center"/>
    </xf>
    <xf numFmtId="0" fontId="13" fillId="0" borderId="0" xfId="0" applyFont="1" applyAlignment="1">
      <alignment vertical="center" wrapText="1"/>
    </xf>
    <xf numFmtId="0" fontId="12" fillId="0" borderId="0" xfId="0" applyFont="1" applyAlignment="1">
      <alignment vertical="center" wrapText="1"/>
    </xf>
    <xf numFmtId="0" fontId="1" fillId="0" borderId="0" xfId="0" applyFont="1" applyAlignment="1">
      <alignment horizontal="center" vertical="center" wrapText="1"/>
    </xf>
    <xf numFmtId="0" fontId="12" fillId="0" borderId="0" xfId="0" applyFont="1" applyAlignment="1">
      <alignment horizontal="center" vertical="center" wrapText="1"/>
    </xf>
    <xf numFmtId="0" fontId="7" fillId="106" borderId="36" xfId="1" applyFont="1" applyFill="1" applyBorder="1" applyAlignment="1">
      <alignment horizontal="center" vertical="center" wrapText="1"/>
    </xf>
    <xf numFmtId="49" fontId="9" fillId="105" borderId="36" xfId="2682" applyNumberFormat="1" applyFont="1" applyFill="1" applyBorder="1" applyAlignment="1">
      <alignment horizontal="center" vertical="center" wrapText="1"/>
    </xf>
    <xf numFmtId="0" fontId="10" fillId="106" borderId="36" xfId="0" applyFont="1" applyFill="1" applyBorder="1" applyAlignment="1">
      <alignment horizontal="center" vertical="center" wrapText="1"/>
    </xf>
    <xf numFmtId="0" fontId="9" fillId="0" borderId="36" xfId="3823" applyFont="1" applyBorder="1" applyAlignment="1">
      <alignment horizontal="center" vertical="center" wrapText="1"/>
    </xf>
    <xf numFmtId="0" fontId="9" fillId="105" borderId="36" xfId="0" applyFont="1" applyFill="1" applyBorder="1" applyAlignment="1">
      <alignment horizontal="center" vertical="center" wrapText="1"/>
    </xf>
    <xf numFmtId="0" fontId="1" fillId="0" borderId="36" xfId="0" applyFont="1" applyBorder="1" applyAlignment="1">
      <alignment horizontal="center" vertical="center" wrapText="1"/>
    </xf>
    <xf numFmtId="0" fontId="18" fillId="0" borderId="0" xfId="0" applyFont="1" applyAlignment="1">
      <alignment horizontal="center" vertical="center" wrapText="1"/>
    </xf>
    <xf numFmtId="4" fontId="9" fillId="3" borderId="36" xfId="0" applyNumberFormat="1" applyFont="1" applyFill="1" applyBorder="1" applyAlignment="1">
      <alignment horizontal="center" vertical="center" wrapText="1"/>
    </xf>
    <xf numFmtId="4" fontId="9" fillId="105" borderId="36" xfId="0" applyNumberFormat="1" applyFont="1" applyFill="1" applyBorder="1" applyAlignment="1">
      <alignment horizontal="center" vertical="center" wrapText="1"/>
    </xf>
    <xf numFmtId="2" fontId="9" fillId="3" borderId="36" xfId="3823" applyNumberFormat="1" applyFont="1" applyFill="1" applyBorder="1" applyAlignment="1">
      <alignment horizontal="center" vertical="center"/>
    </xf>
    <xf numFmtId="0" fontId="19" fillId="133" borderId="36" xfId="0" applyFont="1" applyFill="1" applyBorder="1" applyAlignment="1">
      <alignment horizontal="center" vertical="center"/>
    </xf>
    <xf numFmtId="4" fontId="9" fillId="133" borderId="36" xfId="0" applyNumberFormat="1" applyFont="1" applyFill="1" applyBorder="1" applyAlignment="1">
      <alignment horizontal="center" vertical="center" wrapText="1"/>
    </xf>
    <xf numFmtId="4" fontId="19" fillId="133" borderId="36" xfId="0" applyNumberFormat="1" applyFont="1" applyFill="1" applyBorder="1" applyAlignment="1">
      <alignment horizontal="center" vertical="center"/>
    </xf>
    <xf numFmtId="0" fontId="10" fillId="133" borderId="36" xfId="1" applyFont="1" applyFill="1" applyBorder="1" applyAlignment="1">
      <alignment horizontal="left" vertical="center" wrapText="1"/>
    </xf>
    <xf numFmtId="0" fontId="221" fillId="133" borderId="36" xfId="0" applyFont="1" applyFill="1" applyBorder="1" applyAlignment="1">
      <alignment horizontal="center" vertical="center" wrapText="1"/>
    </xf>
    <xf numFmtId="0" fontId="10" fillId="133" borderId="36" xfId="1" applyFont="1" applyFill="1" applyBorder="1" applyAlignment="1">
      <alignment horizontal="center" vertical="center" wrapText="1"/>
    </xf>
    <xf numFmtId="0" fontId="9" fillId="133" borderId="36" xfId="0" applyFont="1" applyFill="1" applyBorder="1" applyAlignment="1">
      <alignment horizontal="center"/>
    </xf>
    <xf numFmtId="0" fontId="221" fillId="0" borderId="36" xfId="0" applyFont="1" applyBorder="1" applyAlignment="1">
      <alignment horizontal="center" vertical="center" wrapText="1"/>
    </xf>
    <xf numFmtId="0" fontId="9" fillId="0" borderId="36" xfId="0" applyFont="1" applyBorder="1" applyAlignment="1">
      <alignment horizontal="center" vertical="center" wrapText="1"/>
    </xf>
    <xf numFmtId="0" fontId="9" fillId="133" borderId="36" xfId="0" applyFont="1" applyFill="1" applyBorder="1" applyAlignment="1">
      <alignment horizontal="center" vertical="center" wrapText="1"/>
    </xf>
    <xf numFmtId="0" fontId="222" fillId="133" borderId="36" xfId="0" applyFont="1" applyFill="1" applyBorder="1" applyAlignment="1">
      <alignment horizontal="center" vertical="center" wrapText="1"/>
    </xf>
    <xf numFmtId="0" fontId="222" fillId="133" borderId="53" xfId="0" applyFont="1" applyFill="1" applyBorder="1" applyAlignment="1">
      <alignment horizontal="center" vertical="center" wrapText="1"/>
    </xf>
    <xf numFmtId="0" fontId="216" fillId="0" borderId="54" xfId="0" applyFont="1" applyBorder="1" applyAlignment="1">
      <alignment horizontal="left" vertical="center" wrapText="1"/>
    </xf>
    <xf numFmtId="0" fontId="9" fillId="0" borderId="54" xfId="0" applyFont="1" applyBorder="1" applyAlignment="1">
      <alignment horizontal="right" vertical="center" wrapText="1"/>
    </xf>
    <xf numFmtId="1" fontId="9" fillId="0" borderId="36" xfId="0" applyNumberFormat="1" applyFont="1" applyBorder="1" applyAlignment="1">
      <alignment horizontal="center" vertical="center"/>
    </xf>
    <xf numFmtId="0" fontId="9" fillId="0" borderId="36" xfId="0" applyFont="1" applyBorder="1" applyAlignment="1" applyProtection="1">
      <alignment horizontal="center" vertical="center" wrapText="1"/>
      <protection locked="0"/>
    </xf>
    <xf numFmtId="0" fontId="9" fillId="0" borderId="36" xfId="0" applyFont="1" applyBorder="1" applyAlignment="1">
      <alignment horizontal="right" vertical="center"/>
    </xf>
    <xf numFmtId="0" fontId="9" fillId="0" borderId="36" xfId="0" applyFont="1" applyBorder="1" applyAlignment="1">
      <alignment horizontal="center" vertical="center"/>
    </xf>
    <xf numFmtId="0" fontId="9" fillId="132" borderId="54" xfId="0" applyFont="1" applyFill="1" applyBorder="1" applyAlignment="1">
      <alignment horizontal="left" vertical="center" wrapText="1"/>
    </xf>
    <xf numFmtId="0" fontId="9" fillId="132" borderId="36" xfId="0" applyFont="1" applyFill="1" applyBorder="1" applyAlignment="1">
      <alignment horizontal="center" vertical="center" wrapText="1"/>
    </xf>
    <xf numFmtId="0" fontId="9" fillId="0" borderId="54" xfId="0" applyFont="1" applyBorder="1" applyAlignment="1">
      <alignment horizontal="left" vertical="center" wrapText="1"/>
    </xf>
    <xf numFmtId="0" fontId="9" fillId="132" borderId="54" xfId="0" applyFont="1" applyFill="1" applyBorder="1" applyAlignment="1">
      <alignment horizontal="right" vertical="center" wrapText="1"/>
    </xf>
    <xf numFmtId="0" fontId="9" fillId="132" borderId="36" xfId="0" applyFont="1" applyFill="1" applyBorder="1" applyAlignment="1" applyProtection="1">
      <alignment horizontal="center" vertical="center" wrapText="1"/>
      <protection locked="0"/>
    </xf>
    <xf numFmtId="0" fontId="160" fillId="0" borderId="36" xfId="10976" applyFont="1" applyBorder="1" applyAlignment="1">
      <alignment horizontal="center"/>
    </xf>
    <xf numFmtId="0" fontId="9" fillId="0" borderId="54" xfId="0" applyFont="1" applyBorder="1" applyAlignment="1">
      <alignment horizontal="right" vertical="center"/>
    </xf>
    <xf numFmtId="1" fontId="9" fillId="0" borderId="36" xfId="0" applyNumberFormat="1" applyFont="1" applyBorder="1" applyAlignment="1">
      <alignment horizontal="right" vertical="center" wrapText="1"/>
    </xf>
    <xf numFmtId="1" fontId="9" fillId="0" borderId="36" xfId="0" applyNumberFormat="1" applyFont="1" applyBorder="1" applyAlignment="1">
      <alignment horizontal="right" vertical="center"/>
    </xf>
    <xf numFmtId="1" fontId="9" fillId="0" borderId="54" xfId="0" applyNumberFormat="1" applyFont="1" applyBorder="1" applyAlignment="1">
      <alignment horizontal="right" vertical="center"/>
    </xf>
    <xf numFmtId="0" fontId="9" fillId="0" borderId="56" xfId="0" applyFont="1" applyBorder="1" applyAlignment="1">
      <alignment horizontal="right" vertical="center" wrapText="1"/>
    </xf>
    <xf numFmtId="0" fontId="9" fillId="0" borderId="56" xfId="0" applyFont="1" applyBorder="1" applyAlignment="1" applyProtection="1">
      <alignment horizontal="center" vertical="center" wrapText="1"/>
      <protection locked="0"/>
    </xf>
    <xf numFmtId="0" fontId="9" fillId="132" borderId="56" xfId="0" applyFont="1" applyFill="1" applyBorder="1" applyAlignment="1" applyProtection="1">
      <alignment horizontal="center" vertical="center" wrapText="1"/>
      <protection locked="0"/>
    </xf>
    <xf numFmtId="0" fontId="9" fillId="0" borderId="36" xfId="0" applyFont="1" applyBorder="1" applyAlignment="1">
      <alignment horizontal="right" vertical="center" wrapText="1"/>
    </xf>
    <xf numFmtId="49" fontId="9" fillId="0" borderId="36" xfId="6" applyNumberFormat="1" applyFont="1" applyBorder="1" applyAlignment="1">
      <alignment horizontal="right" vertical="center" wrapText="1"/>
    </xf>
    <xf numFmtId="0" fontId="9" fillId="0" borderId="36" xfId="0" applyFont="1" applyBorder="1" applyAlignment="1">
      <alignment horizontal="right" wrapText="1"/>
    </xf>
    <xf numFmtId="0" fontId="19" fillId="0" borderId="36" xfId="0" applyFont="1" applyBorder="1" applyAlignment="1">
      <alignment vertical="center"/>
    </xf>
    <xf numFmtId="0" fontId="19" fillId="0" borderId="36" xfId="0" applyFont="1" applyBorder="1"/>
    <xf numFmtId="49" fontId="9" fillId="0" borderId="36" xfId="6" applyNumberFormat="1" applyFont="1" applyBorder="1" applyAlignment="1">
      <alignment horizontal="center" vertical="center"/>
    </xf>
    <xf numFmtId="0" fontId="10" fillId="133" borderId="54" xfId="0" applyFont="1" applyFill="1" applyBorder="1" applyAlignment="1">
      <alignment horizontal="left" vertical="center" wrapText="1"/>
    </xf>
    <xf numFmtId="0" fontId="10" fillId="133" borderId="36" xfId="0" applyFont="1" applyFill="1" applyBorder="1" applyAlignment="1">
      <alignment vertical="center" wrapText="1"/>
    </xf>
    <xf numFmtId="0" fontId="10" fillId="133" borderId="36" xfId="0" applyFont="1" applyFill="1" applyBorder="1" applyAlignment="1">
      <alignment horizontal="left" vertical="center" wrapText="1"/>
    </xf>
    <xf numFmtId="0" fontId="216" fillId="0" borderId="36" xfId="0" applyFont="1" applyBorder="1" applyAlignment="1">
      <alignment horizontal="left" vertical="center" wrapText="1"/>
    </xf>
    <xf numFmtId="2" fontId="9" fillId="134" borderId="36" xfId="10977" applyNumberFormat="1" applyFont="1" applyFill="1" applyBorder="1" applyAlignment="1">
      <alignment horizontal="left" vertical="center"/>
    </xf>
    <xf numFmtId="2" fontId="9" fillId="134" borderId="36" xfId="10977" applyNumberFormat="1" applyFont="1" applyFill="1" applyBorder="1" applyAlignment="1">
      <alignment horizontal="center" vertical="center" wrapText="1"/>
    </xf>
    <xf numFmtId="2" fontId="9" fillId="134" borderId="36" xfId="10977" applyNumberFormat="1" applyFont="1" applyFill="1" applyBorder="1" applyAlignment="1">
      <alignment horizontal="left" vertical="center" wrapText="1"/>
    </xf>
    <xf numFmtId="2" fontId="9" fillId="0" borderId="36" xfId="10977" applyNumberFormat="1" applyFont="1" applyBorder="1" applyAlignment="1">
      <alignment horizontal="left" vertical="center"/>
    </xf>
    <xf numFmtId="2" fontId="9" fillId="0" borderId="36" xfId="10977" applyNumberFormat="1" applyFont="1" applyBorder="1" applyAlignment="1">
      <alignment horizontal="left" vertical="center" wrapText="1"/>
    </xf>
    <xf numFmtId="2" fontId="9" fillId="0" borderId="36" xfId="10977" applyNumberFormat="1" applyFont="1" applyBorder="1" applyAlignment="1">
      <alignment horizontal="center" vertical="center" wrapText="1"/>
    </xf>
    <xf numFmtId="2" fontId="9" fillId="134" borderId="53" xfId="10977" applyNumberFormat="1" applyFont="1" applyFill="1" applyBorder="1" applyAlignment="1">
      <alignment horizontal="center" vertical="center" wrapText="1"/>
    </xf>
    <xf numFmtId="0" fontId="10" fillId="133" borderId="36" xfId="0" applyFont="1" applyFill="1" applyBorder="1" applyAlignment="1">
      <alignment horizontal="center" vertical="center" wrapText="1"/>
    </xf>
    <xf numFmtId="4" fontId="222" fillId="133" borderId="36" xfId="0" applyNumberFormat="1" applyFont="1" applyFill="1" applyBorder="1" applyAlignment="1">
      <alignment horizontal="center" vertical="center" wrapText="1"/>
    </xf>
    <xf numFmtId="4" fontId="19" fillId="0" borderId="0" xfId="0" applyNumberFormat="1" applyFont="1"/>
    <xf numFmtId="4" fontId="217" fillId="0" borderId="0" xfId="0" applyNumberFormat="1" applyFont="1"/>
    <xf numFmtId="0" fontId="9" fillId="0" borderId="36" xfId="0" applyFont="1" applyBorder="1" applyAlignment="1">
      <alignment horizontal="right"/>
    </xf>
    <xf numFmtId="0" fontId="9" fillId="0" borderId="36" xfId="1" applyFont="1" applyBorder="1" applyAlignment="1">
      <alignment horizontal="center" vertical="center" wrapText="1"/>
    </xf>
    <xf numFmtId="4" fontId="9" fillId="0" borderId="36" xfId="0" applyNumberFormat="1" applyFont="1" applyBorder="1" applyAlignment="1">
      <alignment horizontal="center" vertical="center"/>
    </xf>
    <xf numFmtId="4" fontId="9" fillId="0" borderId="56" xfId="0" applyNumberFormat="1" applyFont="1" applyBorder="1" applyAlignment="1">
      <alignment horizontal="center" vertical="center" wrapText="1"/>
    </xf>
    <xf numFmtId="4" fontId="9" fillId="0" borderId="36" xfId="10977" applyNumberFormat="1" applyFont="1" applyBorder="1" applyAlignment="1">
      <alignment horizontal="center" vertical="center" wrapText="1"/>
    </xf>
    <xf numFmtId="4" fontId="9" fillId="133" borderId="36" xfId="0" applyNumberFormat="1" applyFont="1" applyFill="1" applyBorder="1" applyAlignment="1">
      <alignment horizontal="center" vertical="center"/>
    </xf>
    <xf numFmtId="4" fontId="9" fillId="0" borderId="53" xfId="10977" applyNumberFormat="1" applyFont="1" applyBorder="1" applyAlignment="1">
      <alignment horizontal="center" vertical="center" wrapText="1"/>
    </xf>
    <xf numFmtId="0" fontId="19" fillId="0" borderId="57" xfId="0" applyFont="1" applyBorder="1" applyAlignment="1">
      <alignment horizontal="center" vertical="center" wrapText="1"/>
    </xf>
    <xf numFmtId="0" fontId="9" fillId="0" borderId="36" xfId="0" applyFont="1" applyBorder="1" applyAlignment="1">
      <alignment horizontal="left" vertical="center" wrapText="1"/>
    </xf>
    <xf numFmtId="0" fontId="19" fillId="0" borderId="36" xfId="0" applyFont="1" applyBorder="1" applyAlignment="1">
      <alignment horizontal="left" vertical="center" wrapText="1"/>
    </xf>
    <xf numFmtId="0" fontId="9" fillId="0" borderId="36" xfId="9431" applyFont="1" applyBorder="1" applyAlignment="1">
      <alignment horizontal="center" vertical="center" wrapText="1"/>
    </xf>
    <xf numFmtId="0" fontId="9" fillId="0" borderId="36" xfId="9431" applyFont="1" applyBorder="1" applyAlignment="1">
      <alignment horizontal="left" vertical="center" wrapText="1"/>
    </xf>
    <xf numFmtId="0" fontId="158" fillId="133" borderId="36" xfId="0" applyFont="1" applyFill="1" applyBorder="1" applyAlignment="1">
      <alignment horizontal="left" vertical="center" wrapText="1"/>
    </xf>
    <xf numFmtId="0" fontId="9" fillId="133" borderId="36" xfId="1" applyFont="1" applyFill="1" applyBorder="1" applyAlignment="1">
      <alignment horizontal="center" vertical="center" wrapText="1"/>
    </xf>
    <xf numFmtId="0" fontId="9" fillId="133" borderId="36" xfId="2956" applyFont="1" applyFill="1" applyBorder="1" applyAlignment="1">
      <alignment horizontal="center" vertical="center"/>
    </xf>
    <xf numFmtId="2" fontId="9" fillId="133" borderId="54" xfId="2956" applyNumberFormat="1" applyFont="1" applyFill="1" applyBorder="1" applyAlignment="1" applyProtection="1">
      <alignment horizontal="center" vertical="center" wrapText="1"/>
      <protection locked="0"/>
    </xf>
    <xf numFmtId="0" fontId="9" fillId="133" borderId="36" xfId="9431" applyFont="1" applyFill="1" applyBorder="1" applyAlignment="1">
      <alignment horizontal="center" vertical="center" wrapText="1"/>
    </xf>
    <xf numFmtId="2" fontId="9" fillId="133" borderId="54" xfId="9431" applyNumberFormat="1" applyFont="1" applyFill="1" applyBorder="1" applyAlignment="1" applyProtection="1">
      <alignment horizontal="center" vertical="center" wrapText="1"/>
      <protection locked="0"/>
    </xf>
    <xf numFmtId="0" fontId="19" fillId="133" borderId="57" xfId="0" applyFont="1" applyFill="1" applyBorder="1" applyAlignment="1">
      <alignment horizontal="center" vertical="center" wrapText="1"/>
    </xf>
    <xf numFmtId="2" fontId="19" fillId="133" borderId="59" xfId="0" applyNumberFormat="1" applyFont="1" applyFill="1" applyBorder="1" applyAlignment="1">
      <alignment horizontal="center" vertical="center" wrapText="1"/>
    </xf>
    <xf numFmtId="0" fontId="9" fillId="0" borderId="36" xfId="10981" applyFont="1" applyBorder="1" applyAlignment="1">
      <alignment horizontal="left" vertical="center" wrapText="1"/>
    </xf>
    <xf numFmtId="0" fontId="9" fillId="0" borderId="54" xfId="10981" applyFont="1" applyBorder="1" applyAlignment="1">
      <alignment horizontal="center" vertical="center" wrapText="1"/>
    </xf>
    <xf numFmtId="0" fontId="19" fillId="0" borderId="0" xfId="0" applyFont="1" applyAlignment="1">
      <alignment horizontal="center"/>
    </xf>
    <xf numFmtId="4" fontId="19" fillId="0" borderId="0" xfId="0" applyNumberFormat="1" applyFont="1" applyAlignment="1">
      <alignment horizontal="center"/>
    </xf>
    <xf numFmtId="0" fontId="231" fillId="140" borderId="36" xfId="10982" applyFont="1" applyFill="1" applyBorder="1" applyAlignment="1" applyProtection="1">
      <alignment horizontal="center" vertical="center"/>
      <protection hidden="1"/>
    </xf>
    <xf numFmtId="0" fontId="231" fillId="140" borderId="36" xfId="10982" applyFont="1" applyFill="1" applyBorder="1" applyAlignment="1" applyProtection="1">
      <alignment horizontal="center"/>
      <protection hidden="1"/>
    </xf>
    <xf numFmtId="0" fontId="231" fillId="0" borderId="36" xfId="10982" applyFont="1" applyBorder="1" applyAlignment="1" applyProtection="1">
      <alignment horizontal="left" vertical="center" wrapText="1" shrinkToFit="1"/>
      <protection hidden="1"/>
    </xf>
    <xf numFmtId="0" fontId="230" fillId="133" borderId="36" xfId="10982" applyFont="1" applyFill="1" applyBorder="1" applyAlignment="1" applyProtection="1">
      <alignment horizontal="left" wrapText="1" shrinkToFit="1"/>
      <protection hidden="1"/>
    </xf>
    <xf numFmtId="0" fontId="231" fillId="139" borderId="36" xfId="10982" applyFont="1" applyFill="1" applyBorder="1" applyAlignment="1" applyProtection="1">
      <alignment horizontal="left" wrapText="1" shrinkToFit="1"/>
      <protection hidden="1"/>
    </xf>
    <xf numFmtId="0" fontId="231" fillId="139" borderId="36" xfId="10982" applyFont="1" applyFill="1" applyBorder="1" applyAlignment="1" applyProtection="1">
      <alignment horizontal="left" vertical="center" wrapText="1"/>
      <protection hidden="1"/>
    </xf>
    <xf numFmtId="0" fontId="10" fillId="0" borderId="36" xfId="9394" applyFont="1" applyBorder="1" applyAlignment="1">
      <alignment vertical="center" wrapText="1"/>
    </xf>
    <xf numFmtId="0" fontId="9" fillId="0" borderId="36" xfId="9394" applyFont="1" applyBorder="1" applyAlignment="1">
      <alignment vertical="center" wrapText="1"/>
    </xf>
    <xf numFmtId="0" fontId="9" fillId="0" borderId="56" xfId="9394" applyFont="1" applyBorder="1" applyAlignment="1">
      <alignment vertical="center" wrapText="1"/>
    </xf>
    <xf numFmtId="0" fontId="10" fillId="0" borderId="36" xfId="0" applyFont="1" applyBorder="1" applyAlignment="1">
      <alignment horizontal="left" vertical="center" wrapText="1"/>
    </xf>
    <xf numFmtId="0" fontId="9" fillId="0" borderId="36" xfId="10984" applyFont="1" applyBorder="1" applyAlignment="1">
      <alignment horizontal="left" vertical="center" wrapText="1"/>
    </xf>
    <xf numFmtId="0" fontId="9" fillId="134" borderId="36" xfId="10983" applyFont="1" applyFill="1" applyBorder="1" applyAlignment="1">
      <alignment horizontal="left" vertical="center" wrapText="1"/>
    </xf>
    <xf numFmtId="0" fontId="9" fillId="0" borderId="36" xfId="10983" applyFont="1" applyBorder="1" applyAlignment="1">
      <alignment horizontal="left" vertical="center" wrapText="1"/>
    </xf>
    <xf numFmtId="2" fontId="19" fillId="138" borderId="57" xfId="10983" applyNumberFormat="1" applyFont="1" applyFill="1" applyBorder="1" applyAlignment="1">
      <alignment horizontal="center" vertical="center" wrapText="1"/>
    </xf>
    <xf numFmtId="2" fontId="231" fillId="134" borderId="36" xfId="10982" applyNumberFormat="1" applyFont="1" applyFill="1" applyBorder="1" applyAlignment="1" applyProtection="1">
      <alignment horizontal="center" vertical="center"/>
      <protection hidden="1"/>
    </xf>
    <xf numFmtId="0" fontId="19" fillId="138" borderId="57" xfId="10983" applyFont="1" applyFill="1" applyBorder="1" applyAlignment="1">
      <alignment horizontal="center" vertical="center" wrapText="1"/>
    </xf>
    <xf numFmtId="2" fontId="9" fillId="0" borderId="36" xfId="10983" applyNumberFormat="1" applyFont="1" applyBorder="1" applyAlignment="1">
      <alignment horizontal="center" vertical="center"/>
    </xf>
    <xf numFmtId="2" fontId="19" fillId="0" borderId="57" xfId="10983" applyNumberFormat="1" applyFont="1" applyBorder="1" applyAlignment="1">
      <alignment horizontal="center" vertical="center"/>
    </xf>
    <xf numFmtId="0" fontId="19" fillId="0" borderId="57" xfId="10983" applyFont="1" applyBorder="1" applyAlignment="1">
      <alignment horizontal="center" vertical="center"/>
    </xf>
    <xf numFmtId="0" fontId="230" fillId="140" borderId="36" xfId="10982" applyFont="1" applyFill="1" applyBorder="1" applyAlignment="1" applyProtection="1">
      <alignment horizontal="left" wrapText="1" shrinkToFit="1"/>
      <protection hidden="1"/>
    </xf>
    <xf numFmtId="2" fontId="9" fillId="134" borderId="36" xfId="10983" applyNumberFormat="1" applyFont="1" applyFill="1" applyBorder="1" applyAlignment="1" applyProtection="1">
      <alignment horizontal="center" vertical="center" wrapText="1"/>
      <protection locked="0"/>
    </xf>
    <xf numFmtId="0" fontId="9" fillId="134" borderId="36" xfId="10983" applyFont="1" applyFill="1" applyBorder="1" applyAlignment="1">
      <alignment horizontal="center" vertical="center" wrapText="1"/>
    </xf>
    <xf numFmtId="2" fontId="9" fillId="0" borderId="36" xfId="10983" applyNumberFormat="1" applyFont="1" applyBorder="1" applyAlignment="1">
      <alignment horizontal="center" vertical="center" wrapText="1"/>
    </xf>
    <xf numFmtId="2" fontId="9" fillId="0" borderId="36" xfId="10983" applyNumberFormat="1" applyFont="1" applyBorder="1" applyAlignment="1" applyProtection="1">
      <alignment horizontal="center" vertical="center" wrapText="1"/>
      <protection locked="0"/>
    </xf>
    <xf numFmtId="0" fontId="9" fillId="0" borderId="36" xfId="10983" applyFont="1" applyBorder="1" applyAlignment="1">
      <alignment horizontal="center" vertical="center" wrapText="1"/>
    </xf>
    <xf numFmtId="2" fontId="19" fillId="0" borderId="57" xfId="10983" applyNumberFormat="1" applyFont="1" applyBorder="1" applyAlignment="1">
      <alignment horizontal="center" vertical="center" wrapText="1"/>
    </xf>
    <xf numFmtId="0" fontId="19" fillId="0" borderId="57" xfId="10983" applyFont="1" applyBorder="1" applyAlignment="1">
      <alignment horizontal="center" vertical="center" wrapText="1"/>
    </xf>
    <xf numFmtId="0" fontId="231" fillId="139" borderId="36" xfId="10982" applyFont="1" applyFill="1" applyBorder="1" applyAlignment="1" applyProtection="1">
      <alignment horizontal="left" vertical="center" wrapText="1" shrinkToFit="1"/>
      <protection hidden="1"/>
    </xf>
    <xf numFmtId="0" fontId="230" fillId="140" borderId="36" xfId="10982" applyFont="1" applyFill="1" applyBorder="1" applyAlignment="1" applyProtection="1">
      <alignment horizontal="left"/>
      <protection hidden="1"/>
    </xf>
    <xf numFmtId="0" fontId="10" fillId="0" borderId="54" xfId="10982" applyFont="1" applyBorder="1" applyAlignment="1" applyProtection="1">
      <alignment horizontal="center"/>
      <protection hidden="1"/>
    </xf>
    <xf numFmtId="14" fontId="9" fillId="0" borderId="54" xfId="10982" applyNumberFormat="1" applyFont="1" applyBorder="1" applyAlignment="1" applyProtection="1">
      <alignment horizontal="center" vertical="center"/>
      <protection hidden="1"/>
    </xf>
    <xf numFmtId="0" fontId="9" fillId="0" borderId="54" xfId="10982" applyFont="1" applyBorder="1" applyAlignment="1" applyProtection="1">
      <alignment horizontal="center" vertical="center"/>
      <protection hidden="1"/>
    </xf>
    <xf numFmtId="0" fontId="232" fillId="133" borderId="36" xfId="10982" applyFont="1" applyFill="1" applyBorder="1" applyAlignment="1" applyProtection="1">
      <alignment horizontal="left" vertical="center" wrapText="1" shrinkToFit="1"/>
      <protection hidden="1"/>
    </xf>
    <xf numFmtId="0" fontId="233" fillId="0" borderId="36" xfId="10982" applyFont="1" applyBorder="1" applyAlignment="1" applyProtection="1">
      <alignment horizontal="left" vertical="center" wrapText="1" shrinkToFit="1"/>
      <protection hidden="1"/>
    </xf>
    <xf numFmtId="0" fontId="10" fillId="133" borderId="36" xfId="10982" applyFont="1" applyFill="1" applyBorder="1" applyAlignment="1" applyProtection="1">
      <alignment horizontal="left" wrapText="1" shrinkToFit="1"/>
      <protection hidden="1"/>
    </xf>
    <xf numFmtId="0" fontId="10" fillId="133" borderId="36" xfId="10982" applyFont="1" applyFill="1" applyBorder="1" applyAlignment="1" applyProtection="1">
      <alignment horizontal="left" vertical="center" wrapText="1" shrinkToFit="1"/>
      <protection hidden="1"/>
    </xf>
    <xf numFmtId="0" fontId="10" fillId="133" borderId="36" xfId="10982" applyFont="1" applyFill="1" applyBorder="1" applyAlignment="1" applyProtection="1">
      <alignment horizontal="left" vertical="center" wrapText="1"/>
      <protection hidden="1"/>
    </xf>
    <xf numFmtId="0" fontId="231" fillId="139" borderId="36" xfId="0" applyFont="1" applyFill="1" applyBorder="1" applyAlignment="1">
      <alignment horizontal="center"/>
    </xf>
    <xf numFmtId="0" fontId="231" fillId="0" borderId="36" xfId="0" applyFont="1" applyBorder="1" applyAlignment="1">
      <alignment horizontal="center" vertical="center"/>
    </xf>
    <xf numFmtId="2" fontId="229" fillId="0" borderId="36" xfId="0" applyNumberFormat="1" applyFont="1" applyBorder="1" applyAlignment="1">
      <alignment horizontal="center"/>
    </xf>
    <xf numFmtId="0" fontId="231" fillId="0" borderId="36" xfId="0" applyFont="1" applyBorder="1" applyAlignment="1">
      <alignment horizontal="center"/>
    </xf>
    <xf numFmtId="0" fontId="231" fillId="139" borderId="36" xfId="0" applyFont="1" applyFill="1" applyBorder="1" applyAlignment="1">
      <alignment horizontal="center" vertical="center"/>
    </xf>
    <xf numFmtId="49" fontId="233" fillId="133" borderId="36" xfId="0" applyNumberFormat="1" applyFont="1" applyFill="1" applyBorder="1" applyAlignment="1">
      <alignment horizontal="center"/>
    </xf>
    <xf numFmtId="0" fontId="229" fillId="0" borderId="36" xfId="0" applyFont="1" applyBorder="1" applyAlignment="1">
      <alignment horizontal="center"/>
    </xf>
    <xf numFmtId="2" fontId="229" fillId="134" borderId="36" xfId="10982" applyNumberFormat="1" applyFont="1" applyFill="1" applyBorder="1" applyAlignment="1" applyProtection="1">
      <alignment horizontal="center" vertical="center"/>
      <protection hidden="1"/>
    </xf>
    <xf numFmtId="0" fontId="234" fillId="0" borderId="0" xfId="0" applyFont="1"/>
    <xf numFmtId="0" fontId="235" fillId="0" borderId="36" xfId="10982" applyFont="1" applyBorder="1" applyAlignment="1" applyProtection="1">
      <alignment horizontal="left"/>
      <protection hidden="1"/>
    </xf>
    <xf numFmtId="0" fontId="236" fillId="0" borderId="36" xfId="10982" applyFont="1" applyBorder="1" applyAlignment="1" applyProtection="1">
      <alignment horizontal="center"/>
      <protection hidden="1"/>
    </xf>
    <xf numFmtId="0" fontId="236" fillId="0" borderId="36" xfId="10982" applyFont="1" applyBorder="1" applyAlignment="1" applyProtection="1">
      <alignment horizontal="left" vertical="center" wrapText="1"/>
      <protection hidden="1"/>
    </xf>
    <xf numFmtId="0" fontId="236" fillId="0" borderId="36" xfId="2652" applyFont="1" applyBorder="1" applyAlignment="1">
      <alignment horizontal="center"/>
    </xf>
    <xf numFmtId="2" fontId="236" fillId="0" borderId="36" xfId="10982" applyNumberFormat="1" applyFont="1" applyBorder="1" applyAlignment="1" applyProtection="1">
      <alignment horizontal="center" vertical="center"/>
      <protection hidden="1"/>
    </xf>
    <xf numFmtId="0" fontId="235" fillId="0" borderId="36" xfId="10982" applyFont="1" applyBorder="1" applyAlignment="1" applyProtection="1">
      <alignment horizontal="left" wrapText="1" shrinkToFit="1"/>
      <protection hidden="1"/>
    </xf>
    <xf numFmtId="0" fontId="236" fillId="0" borderId="36" xfId="10982" applyFont="1" applyBorder="1" applyAlignment="1" applyProtection="1">
      <alignment horizontal="left" vertical="center" wrapText="1" shrinkToFit="1"/>
      <protection hidden="1"/>
    </xf>
    <xf numFmtId="0" fontId="236" fillId="0" borderId="36" xfId="2652" applyFont="1" applyBorder="1" applyAlignment="1">
      <alignment horizontal="center" vertical="center"/>
    </xf>
    <xf numFmtId="2" fontId="236" fillId="0" borderId="36" xfId="2652" applyNumberFormat="1" applyFont="1" applyBorder="1" applyAlignment="1">
      <alignment horizontal="center"/>
    </xf>
    <xf numFmtId="0" fontId="236" fillId="0" borderId="36" xfId="10982" applyFont="1" applyBorder="1" applyAlignment="1" applyProtection="1">
      <alignment horizontal="center" vertical="center"/>
      <protection hidden="1"/>
    </xf>
    <xf numFmtId="0" fontId="236" fillId="0" borderId="36" xfId="2652" applyFont="1" applyBorder="1" applyAlignment="1">
      <alignment horizontal="center" vertical="center" wrapText="1"/>
    </xf>
    <xf numFmtId="0" fontId="236" fillId="0" borderId="36" xfId="10982" applyFont="1" applyBorder="1" applyAlignment="1" applyProtection="1">
      <alignment horizontal="left" wrapText="1" shrinkToFit="1"/>
      <protection hidden="1"/>
    </xf>
    <xf numFmtId="0" fontId="235" fillId="0" borderId="36" xfId="10982" applyFont="1" applyBorder="1" applyAlignment="1" applyProtection="1">
      <alignment horizontal="left" vertical="center" wrapText="1" shrinkToFit="1"/>
      <protection hidden="1"/>
    </xf>
    <xf numFmtId="0" fontId="234" fillId="0" borderId="0" xfId="0" applyFont="1" applyAlignment="1">
      <alignment vertical="center"/>
    </xf>
    <xf numFmtId="0" fontId="234" fillId="0" borderId="0" xfId="0" applyFont="1" applyAlignment="1">
      <alignment horizontal="center" vertical="center" wrapText="1"/>
    </xf>
    <xf numFmtId="0" fontId="236" fillId="0" borderId="36" xfId="0" applyFont="1" applyBorder="1" applyAlignment="1">
      <alignment horizontal="center"/>
    </xf>
    <xf numFmtId="0" fontId="236" fillId="0" borderId="36" xfId="0" applyFont="1" applyBorder="1" applyAlignment="1">
      <alignment horizontal="center" vertical="center"/>
    </xf>
    <xf numFmtId="2" fontId="236" fillId="0" borderId="36" xfId="0" applyNumberFormat="1" applyFont="1" applyBorder="1" applyAlignment="1">
      <alignment horizontal="center"/>
    </xf>
    <xf numFmtId="2" fontId="236" fillId="0" borderId="0" xfId="0" applyNumberFormat="1" applyFont="1" applyAlignment="1">
      <alignment horizontal="center"/>
    </xf>
    <xf numFmtId="0" fontId="236" fillId="0" borderId="36" xfId="0" applyFont="1" applyBorder="1" applyAlignment="1">
      <alignment horizontal="center" vertical="center" wrapText="1"/>
    </xf>
    <xf numFmtId="49" fontId="236" fillId="0" borderId="36" xfId="0" applyNumberFormat="1" applyFont="1" applyBorder="1" applyAlignment="1">
      <alignment horizontal="center"/>
    </xf>
    <xf numFmtId="0" fontId="10" fillId="133" borderId="54" xfId="10982" applyFont="1" applyFill="1" applyBorder="1" applyAlignment="1" applyProtection="1">
      <alignment horizontal="center"/>
      <protection hidden="1"/>
    </xf>
    <xf numFmtId="0" fontId="9" fillId="133" borderId="36" xfId="10982" applyFont="1" applyFill="1" applyBorder="1" applyAlignment="1" applyProtection="1">
      <alignment horizontal="center" vertical="center"/>
      <protection hidden="1"/>
    </xf>
    <xf numFmtId="2" fontId="9" fillId="133" borderId="36" xfId="2652" applyNumberFormat="1" applyFont="1" applyFill="1" applyBorder="1" applyAlignment="1">
      <alignment horizontal="center"/>
    </xf>
    <xf numFmtId="0" fontId="9" fillId="133" borderId="36" xfId="2652" applyFont="1" applyFill="1" applyBorder="1" applyAlignment="1">
      <alignment horizontal="center" vertical="center"/>
    </xf>
    <xf numFmtId="2" fontId="9" fillId="133" borderId="36" xfId="10982" applyNumberFormat="1" applyFont="1" applyFill="1" applyBorder="1" applyAlignment="1" applyProtection="1">
      <alignment horizontal="center" vertical="center"/>
      <protection hidden="1"/>
    </xf>
    <xf numFmtId="0" fontId="9" fillId="133" borderId="36" xfId="10982" applyFont="1" applyFill="1" applyBorder="1" applyAlignment="1" applyProtection="1">
      <alignment horizontal="center"/>
      <protection hidden="1"/>
    </xf>
    <xf numFmtId="2" fontId="9" fillId="133" borderId="0" xfId="2652" applyNumberFormat="1" applyFont="1" applyFill="1" applyAlignment="1">
      <alignment horizontal="center"/>
    </xf>
    <xf numFmtId="0" fontId="9" fillId="133" borderId="36" xfId="2652" applyFont="1" applyFill="1" applyBorder="1" applyAlignment="1">
      <alignment horizontal="center"/>
    </xf>
    <xf numFmtId="2" fontId="236" fillId="0" borderId="52" xfId="0" applyNumberFormat="1" applyFont="1" applyBorder="1" applyAlignment="1">
      <alignment horizontal="center"/>
    </xf>
    <xf numFmtId="0" fontId="218" fillId="0" borderId="0" xfId="0" applyFont="1" applyAlignment="1">
      <alignment horizontal="center" vertical="center"/>
    </xf>
    <xf numFmtId="4" fontId="9" fillId="3" borderId="36" xfId="10977" applyNumberFormat="1" applyFont="1" applyFill="1" applyBorder="1" applyAlignment="1">
      <alignment horizontal="center" vertical="center" wrapText="1"/>
    </xf>
    <xf numFmtId="0" fontId="231" fillId="0" borderId="36" xfId="10982" applyFont="1" applyBorder="1" applyAlignment="1" applyProtection="1">
      <alignment horizontal="left"/>
      <protection hidden="1"/>
    </xf>
    <xf numFmtId="0" fontId="231" fillId="0" borderId="36" xfId="10982" applyFont="1" applyBorder="1" applyAlignment="1" applyProtection="1">
      <alignment horizontal="left" wrapText="1"/>
      <protection hidden="1"/>
    </xf>
    <xf numFmtId="0" fontId="231" fillId="139" borderId="36" xfId="10982" applyFont="1" applyFill="1" applyBorder="1" applyAlignment="1" applyProtection="1">
      <alignment horizontal="left" vertical="distributed" wrapText="1"/>
      <protection hidden="1"/>
    </xf>
    <xf numFmtId="0" fontId="231" fillId="139" borderId="36" xfId="10982" applyFont="1" applyFill="1" applyBorder="1" applyAlignment="1" applyProtection="1">
      <alignment horizontal="left"/>
      <protection hidden="1"/>
    </xf>
    <xf numFmtId="0" fontId="231" fillId="139" borderId="36" xfId="10982" applyFont="1" applyFill="1" applyBorder="1" applyAlignment="1" applyProtection="1">
      <alignment horizontal="left" vertical="center"/>
      <protection hidden="1"/>
    </xf>
    <xf numFmtId="0" fontId="231" fillId="134" borderId="36" xfId="0" applyFont="1" applyFill="1" applyBorder="1" applyAlignment="1">
      <alignment horizontal="left" vertical="center"/>
    </xf>
    <xf numFmtId="0" fontId="231" fillId="139" borderId="36" xfId="10982" applyFont="1" applyFill="1" applyBorder="1" applyAlignment="1" applyProtection="1">
      <alignment horizontal="left" wrapText="1"/>
      <protection hidden="1"/>
    </xf>
    <xf numFmtId="0" fontId="230" fillId="140" borderId="36" xfId="10982" applyFont="1" applyFill="1" applyBorder="1" applyAlignment="1" applyProtection="1">
      <alignment horizontal="left" vertical="center" wrapText="1" shrinkToFit="1"/>
      <protection hidden="1"/>
    </xf>
    <xf numFmtId="0" fontId="231" fillId="0" borderId="36" xfId="10982" applyFont="1" applyBorder="1" applyAlignment="1" applyProtection="1">
      <alignment horizontal="left" wrapText="1" shrinkToFit="1"/>
      <protection hidden="1"/>
    </xf>
    <xf numFmtId="0" fontId="232" fillId="140" borderId="36" xfId="10982" applyFont="1" applyFill="1" applyBorder="1" applyAlignment="1" applyProtection="1">
      <alignment horizontal="left" vertical="center" wrapText="1" shrinkToFit="1"/>
      <protection hidden="1"/>
    </xf>
    <xf numFmtId="0" fontId="233" fillId="134" borderId="36" xfId="10982" applyFont="1" applyFill="1" applyBorder="1" applyAlignment="1" applyProtection="1">
      <alignment horizontal="left" vertical="center" wrapText="1" shrinkToFit="1"/>
      <protection hidden="1"/>
    </xf>
    <xf numFmtId="0" fontId="233" fillId="134" borderId="36" xfId="10982" applyFont="1" applyFill="1" applyBorder="1" applyAlignment="1" applyProtection="1">
      <alignment horizontal="left" wrapText="1" shrinkToFit="1"/>
      <protection hidden="1"/>
    </xf>
    <xf numFmtId="0" fontId="232" fillId="133" borderId="36" xfId="10982" applyFont="1" applyFill="1" applyBorder="1" applyAlignment="1" applyProtection="1">
      <alignment horizontal="left" wrapText="1" shrinkToFit="1"/>
      <protection hidden="1"/>
    </xf>
    <xf numFmtId="0" fontId="233" fillId="0" borderId="36" xfId="10982" applyFont="1" applyBorder="1" applyAlignment="1" applyProtection="1">
      <alignment horizontal="left" wrapText="1" shrinkToFit="1"/>
      <protection hidden="1"/>
    </xf>
    <xf numFmtId="0" fontId="231" fillId="134" borderId="36" xfId="10982" applyFont="1" applyFill="1" applyBorder="1" applyAlignment="1" applyProtection="1">
      <alignment horizontal="left" vertical="center" wrapText="1" shrinkToFit="1"/>
      <protection hidden="1"/>
    </xf>
    <xf numFmtId="0" fontId="232" fillId="140" borderId="54" xfId="10982" applyFont="1" applyFill="1" applyBorder="1" applyAlignment="1" applyProtection="1">
      <alignment horizontal="center"/>
      <protection hidden="1"/>
    </xf>
    <xf numFmtId="0" fontId="231" fillId="0" borderId="54" xfId="10982" applyFont="1" applyBorder="1" applyAlignment="1" applyProtection="1">
      <alignment horizontal="center"/>
      <protection hidden="1"/>
    </xf>
    <xf numFmtId="0" fontId="231" fillId="0" borderId="54" xfId="10982" applyFont="1" applyBorder="1" applyAlignment="1" applyProtection="1">
      <alignment horizontal="center" vertical="center"/>
      <protection hidden="1"/>
    </xf>
    <xf numFmtId="14" fontId="231" fillId="0" borderId="54" xfId="10982" applyNumberFormat="1" applyFont="1" applyBorder="1" applyAlignment="1" applyProtection="1">
      <alignment horizontal="center"/>
      <protection hidden="1"/>
    </xf>
    <xf numFmtId="0" fontId="231" fillId="140" borderId="54" xfId="10982" applyFont="1" applyFill="1" applyBorder="1" applyAlignment="1" applyProtection="1">
      <alignment horizontal="center"/>
      <protection hidden="1"/>
    </xf>
    <xf numFmtId="0" fontId="231" fillId="133" borderId="54" xfId="10982" applyFont="1" applyFill="1" applyBorder="1" applyAlignment="1" applyProtection="1">
      <alignment horizontal="center"/>
      <protection hidden="1"/>
    </xf>
    <xf numFmtId="0" fontId="231" fillId="134" borderId="54" xfId="10982" applyFont="1" applyFill="1" applyBorder="1" applyAlignment="1" applyProtection="1">
      <alignment horizontal="center" vertical="center"/>
      <protection hidden="1"/>
    </xf>
    <xf numFmtId="0" fontId="231" fillId="140" borderId="54" xfId="10982" applyFont="1" applyFill="1" applyBorder="1" applyAlignment="1" applyProtection="1">
      <alignment horizontal="center" vertical="center"/>
      <protection hidden="1"/>
    </xf>
    <xf numFmtId="0" fontId="233" fillId="0" borderId="54" xfId="10982" applyFont="1" applyBorder="1" applyAlignment="1" applyProtection="1">
      <alignment horizontal="center" vertical="center"/>
      <protection hidden="1"/>
    </xf>
    <xf numFmtId="49" fontId="231" fillId="133" borderId="54" xfId="10982" applyNumberFormat="1" applyFont="1" applyFill="1" applyBorder="1" applyAlignment="1" applyProtection="1">
      <alignment horizontal="center"/>
      <protection hidden="1"/>
    </xf>
    <xf numFmtId="0" fontId="231" fillId="133" borderId="54" xfId="10982" applyFont="1" applyFill="1" applyBorder="1" applyAlignment="1" applyProtection="1">
      <alignment horizontal="center" vertical="center"/>
      <protection hidden="1"/>
    </xf>
    <xf numFmtId="0" fontId="233" fillId="133" borderId="54" xfId="10982" applyFont="1" applyFill="1" applyBorder="1" applyAlignment="1" applyProtection="1">
      <alignment horizontal="center" vertical="center"/>
      <protection hidden="1"/>
    </xf>
    <xf numFmtId="0" fontId="232" fillId="133" borderId="54" xfId="10982" applyFont="1" applyFill="1" applyBorder="1" applyAlignment="1" applyProtection="1">
      <alignment horizontal="center"/>
      <protection hidden="1"/>
    </xf>
    <xf numFmtId="0" fontId="233" fillId="0" borderId="54" xfId="10982" applyFont="1" applyBorder="1" applyAlignment="1" applyProtection="1">
      <alignment horizontal="center"/>
      <protection hidden="1"/>
    </xf>
    <xf numFmtId="0" fontId="233" fillId="140" borderId="36" xfId="10982" applyFont="1" applyFill="1" applyBorder="1" applyAlignment="1" applyProtection="1">
      <alignment horizontal="center"/>
      <protection hidden="1"/>
    </xf>
    <xf numFmtId="49" fontId="230" fillId="140" borderId="36" xfId="0" applyNumberFormat="1" applyFont="1" applyFill="1" applyBorder="1" applyAlignment="1">
      <alignment horizontal="center"/>
    </xf>
    <xf numFmtId="0" fontId="231" fillId="139" borderId="36" xfId="10982" applyFont="1" applyFill="1" applyBorder="1" applyAlignment="1" applyProtection="1">
      <alignment horizontal="center"/>
      <protection hidden="1"/>
    </xf>
    <xf numFmtId="2" fontId="231" fillId="139" borderId="36" xfId="0" applyNumberFormat="1" applyFont="1" applyFill="1" applyBorder="1" applyAlignment="1">
      <alignment horizontal="center" vertical="center"/>
    </xf>
    <xf numFmtId="0" fontId="231" fillId="139" borderId="36" xfId="10982" applyFont="1" applyFill="1" applyBorder="1" applyAlignment="1" applyProtection="1">
      <alignment horizontal="center" vertical="center"/>
      <protection hidden="1"/>
    </xf>
    <xf numFmtId="2" fontId="231" fillId="140" borderId="36" xfId="10982" applyNumberFormat="1" applyFont="1" applyFill="1" applyBorder="1" applyAlignment="1" applyProtection="1">
      <alignment horizontal="center" vertical="center"/>
      <protection hidden="1"/>
    </xf>
    <xf numFmtId="2" fontId="231" fillId="139" borderId="36" xfId="10982" applyNumberFormat="1" applyFont="1" applyFill="1" applyBorder="1" applyAlignment="1" applyProtection="1">
      <alignment horizontal="center" vertical="center"/>
      <protection hidden="1"/>
    </xf>
    <xf numFmtId="0" fontId="231" fillId="0" borderId="36" xfId="10982" applyFont="1" applyBorder="1" applyAlignment="1" applyProtection="1">
      <alignment horizontal="center" vertical="center"/>
      <protection hidden="1"/>
    </xf>
    <xf numFmtId="2" fontId="231" fillId="0" borderId="36" xfId="10982" applyNumberFormat="1" applyFont="1" applyBorder="1" applyAlignment="1" applyProtection="1">
      <alignment horizontal="center" vertical="center"/>
      <protection hidden="1"/>
    </xf>
    <xf numFmtId="201" fontId="231" fillId="139" borderId="36" xfId="10982" applyNumberFormat="1" applyFont="1" applyFill="1" applyBorder="1" applyAlignment="1" applyProtection="1">
      <alignment horizontal="center" vertical="center"/>
      <protection hidden="1"/>
    </xf>
    <xf numFmtId="201" fontId="231" fillId="140" borderId="36" xfId="10982" applyNumberFormat="1" applyFont="1" applyFill="1" applyBorder="1" applyAlignment="1" applyProtection="1">
      <alignment horizontal="center"/>
      <protection hidden="1"/>
    </xf>
    <xf numFmtId="0" fontId="231" fillId="133" borderId="36" xfId="10982" applyFont="1" applyFill="1" applyBorder="1" applyAlignment="1" applyProtection="1">
      <alignment horizontal="center"/>
      <protection hidden="1"/>
    </xf>
    <xf numFmtId="201" fontId="231" fillId="133" borderId="36" xfId="10982" applyNumberFormat="1" applyFont="1" applyFill="1" applyBorder="1" applyAlignment="1" applyProtection="1">
      <alignment horizontal="center"/>
      <protection hidden="1"/>
    </xf>
    <xf numFmtId="201" fontId="231" fillId="140" borderId="36" xfId="10982" applyNumberFormat="1" applyFont="1" applyFill="1" applyBorder="1" applyAlignment="1" applyProtection="1">
      <alignment horizontal="center" vertical="center"/>
      <protection hidden="1"/>
    </xf>
    <xf numFmtId="0" fontId="231" fillId="0" borderId="36" xfId="10982" applyFont="1" applyBorder="1" applyAlignment="1" applyProtection="1">
      <alignment horizontal="center" vertical="center" wrapText="1" shrinkToFit="1"/>
      <protection hidden="1"/>
    </xf>
    <xf numFmtId="2" fontId="231" fillId="140" borderId="36" xfId="10982" applyNumberFormat="1" applyFont="1" applyFill="1" applyBorder="1" applyAlignment="1" applyProtection="1">
      <alignment horizontal="right"/>
      <protection hidden="1"/>
    </xf>
    <xf numFmtId="0" fontId="231" fillId="134" borderId="36" xfId="10982" applyFont="1" applyFill="1" applyBorder="1" applyAlignment="1" applyProtection="1">
      <alignment horizontal="center" vertical="center" wrapText="1" shrinkToFit="1"/>
      <protection hidden="1"/>
    </xf>
    <xf numFmtId="0" fontId="231" fillId="134" borderId="36" xfId="0" applyFont="1" applyFill="1" applyBorder="1" applyAlignment="1">
      <alignment horizontal="center" vertical="center"/>
    </xf>
    <xf numFmtId="2" fontId="233" fillId="134" borderId="36" xfId="10982" applyNumberFormat="1" applyFont="1" applyFill="1" applyBorder="1" applyAlignment="1" applyProtection="1">
      <alignment horizontal="center" vertical="center"/>
      <protection hidden="1"/>
    </xf>
    <xf numFmtId="0" fontId="231" fillId="133" borderId="36" xfId="10982" applyFont="1" applyFill="1" applyBorder="1" applyAlignment="1" applyProtection="1">
      <alignment horizontal="center" vertical="center"/>
      <protection hidden="1"/>
    </xf>
    <xf numFmtId="2" fontId="231" fillId="133" borderId="36" xfId="10982" applyNumberFormat="1" applyFont="1" applyFill="1" applyBorder="1" applyAlignment="1" applyProtection="1">
      <alignment horizontal="right" vertical="center"/>
      <protection hidden="1"/>
    </xf>
    <xf numFmtId="0" fontId="231" fillId="133" borderId="36" xfId="0" applyFont="1" applyFill="1" applyBorder="1" applyAlignment="1">
      <alignment horizontal="center"/>
    </xf>
    <xf numFmtId="2" fontId="231" fillId="133" borderId="36" xfId="10982" applyNumberFormat="1" applyFont="1" applyFill="1" applyBorder="1" applyAlignment="1" applyProtection="1">
      <alignment horizontal="right"/>
      <protection hidden="1"/>
    </xf>
    <xf numFmtId="2" fontId="233" fillId="133" borderId="36" xfId="10982" applyNumberFormat="1" applyFont="1" applyFill="1" applyBorder="1" applyAlignment="1" applyProtection="1">
      <alignment horizontal="center" vertical="center"/>
      <protection hidden="1"/>
    </xf>
    <xf numFmtId="0" fontId="229" fillId="0" borderId="36" xfId="0" applyFont="1" applyBorder="1" applyAlignment="1">
      <alignment horizontal="center" vertical="center"/>
    </xf>
    <xf numFmtId="2" fontId="229" fillId="0" borderId="36" xfId="10982" applyNumberFormat="1" applyFont="1" applyBorder="1" applyAlignment="1" applyProtection="1">
      <alignment horizontal="center" vertical="center"/>
      <protection hidden="1"/>
    </xf>
    <xf numFmtId="2" fontId="229" fillId="133" borderId="36" xfId="10982" applyNumberFormat="1" applyFont="1" applyFill="1" applyBorder="1" applyAlignment="1" applyProtection="1">
      <alignment horizontal="center" vertical="center"/>
      <protection hidden="1"/>
    </xf>
    <xf numFmtId="0" fontId="231" fillId="139" borderId="36" xfId="10982" applyFont="1" applyFill="1" applyBorder="1" applyAlignment="1" applyProtection="1">
      <alignment horizontal="center" vertical="center" wrapText="1" shrinkToFit="1"/>
      <protection hidden="1"/>
    </xf>
    <xf numFmtId="2" fontId="10" fillId="133" borderId="36" xfId="10977" applyNumberFormat="1" applyFont="1" applyFill="1" applyBorder="1" applyAlignment="1">
      <alignment horizontal="left" vertical="center"/>
    </xf>
    <xf numFmtId="2" fontId="9" fillId="133" borderId="36" xfId="10977" applyNumberFormat="1" applyFont="1" applyFill="1" applyBorder="1" applyAlignment="1">
      <alignment horizontal="center" vertical="center" wrapText="1"/>
    </xf>
    <xf numFmtId="4" fontId="9" fillId="133" borderId="36" xfId="10977" applyNumberFormat="1" applyFont="1" applyFill="1" applyBorder="1" applyAlignment="1">
      <alignment horizontal="center" vertical="center" wrapText="1"/>
    </xf>
    <xf numFmtId="0" fontId="231" fillId="134" borderId="36" xfId="10982" applyFont="1" applyFill="1" applyBorder="1" applyAlignment="1" applyProtection="1">
      <alignment horizontal="left" vertical="distributed"/>
      <protection hidden="1"/>
    </xf>
    <xf numFmtId="0" fontId="231" fillId="134" borderId="36" xfId="0" applyFont="1" applyFill="1" applyBorder="1" applyAlignment="1">
      <alignment horizontal="left"/>
    </xf>
    <xf numFmtId="0" fontId="230" fillId="140" borderId="36" xfId="10982" applyFont="1" applyFill="1" applyBorder="1" applyAlignment="1" applyProtection="1">
      <alignment horizontal="left" vertical="center"/>
      <protection hidden="1"/>
    </xf>
    <xf numFmtId="0" fontId="231" fillId="0" borderId="36" xfId="10982" applyFont="1" applyBorder="1" applyAlignment="1" applyProtection="1">
      <alignment horizontal="left" vertical="center" wrapText="1"/>
      <protection hidden="1"/>
    </xf>
    <xf numFmtId="0" fontId="232" fillId="140" borderId="36" xfId="10982" applyFont="1" applyFill="1" applyBorder="1" applyAlignment="1" applyProtection="1">
      <alignment horizontal="left" wrapText="1" shrinkToFit="1"/>
      <protection hidden="1"/>
    </xf>
    <xf numFmtId="0" fontId="229" fillId="0" borderId="36" xfId="10982" applyFont="1" applyBorder="1" applyAlignment="1" applyProtection="1">
      <alignment horizontal="left" vertical="center" wrapText="1" shrinkToFit="1"/>
      <protection hidden="1"/>
    </xf>
    <xf numFmtId="0" fontId="231" fillId="134" borderId="54" xfId="10982" applyFont="1" applyFill="1" applyBorder="1" applyAlignment="1" applyProtection="1">
      <alignment horizontal="center"/>
      <protection hidden="1"/>
    </xf>
    <xf numFmtId="0" fontId="233" fillId="134" borderId="54" xfId="10982" applyFont="1" applyFill="1" applyBorder="1" applyAlignment="1" applyProtection="1">
      <alignment horizontal="center" vertical="center"/>
      <protection hidden="1"/>
    </xf>
    <xf numFmtId="49" fontId="231" fillId="140" borderId="54" xfId="10982" applyNumberFormat="1" applyFont="1" applyFill="1" applyBorder="1" applyAlignment="1" applyProtection="1">
      <alignment horizontal="center"/>
      <protection hidden="1"/>
    </xf>
    <xf numFmtId="0" fontId="232" fillId="140" borderId="54" xfId="10982" applyFont="1" applyFill="1" applyBorder="1" applyAlignment="1" applyProtection="1">
      <alignment horizontal="center" vertical="center"/>
      <protection hidden="1"/>
    </xf>
    <xf numFmtId="2" fontId="231" fillId="139" borderId="36" xfId="0" applyNumberFormat="1" applyFont="1" applyFill="1" applyBorder="1" applyAlignment="1">
      <alignment horizontal="center"/>
    </xf>
    <xf numFmtId="0" fontId="231" fillId="134" borderId="36" xfId="10982" applyFont="1" applyFill="1" applyBorder="1" applyAlignment="1" applyProtection="1">
      <alignment horizontal="center"/>
      <protection hidden="1"/>
    </xf>
    <xf numFmtId="2" fontId="231" fillId="134" borderId="36" xfId="0" applyNumberFormat="1" applyFont="1" applyFill="1" applyBorder="1" applyAlignment="1">
      <alignment horizontal="center"/>
    </xf>
    <xf numFmtId="2" fontId="231" fillId="134" borderId="36" xfId="10982" applyNumberFormat="1" applyFont="1" applyFill="1" applyBorder="1" applyAlignment="1" applyProtection="1">
      <alignment horizontal="center"/>
      <protection hidden="1"/>
    </xf>
    <xf numFmtId="2" fontId="231" fillId="140" borderId="54" xfId="10982" applyNumberFormat="1" applyFont="1" applyFill="1" applyBorder="1" applyAlignment="1" applyProtection="1">
      <alignment horizontal="center" vertical="center"/>
      <protection hidden="1"/>
    </xf>
    <xf numFmtId="2" fontId="231" fillId="140" borderId="54" xfId="10982" applyNumberFormat="1" applyFont="1" applyFill="1" applyBorder="1" applyAlignment="1" applyProtection="1">
      <alignment horizontal="right" vertical="center"/>
      <protection hidden="1"/>
    </xf>
    <xf numFmtId="2" fontId="231" fillId="133" borderId="54" xfId="10982" applyNumberFormat="1" applyFont="1" applyFill="1" applyBorder="1" applyAlignment="1" applyProtection="1">
      <alignment horizontal="right" vertical="center"/>
      <protection hidden="1"/>
    </xf>
    <xf numFmtId="2" fontId="231" fillId="140" borderId="54" xfId="10982" applyNumberFormat="1" applyFont="1" applyFill="1" applyBorder="1" applyAlignment="1" applyProtection="1">
      <alignment horizontal="center"/>
      <protection hidden="1"/>
    </xf>
    <xf numFmtId="0" fontId="231" fillId="0" borderId="36" xfId="10982" applyFont="1" applyBorder="1" applyAlignment="1" applyProtection="1">
      <alignment horizontal="center"/>
      <protection hidden="1"/>
    </xf>
    <xf numFmtId="2" fontId="231" fillId="0" borderId="36" xfId="10982" applyNumberFormat="1" applyFont="1" applyBorder="1" applyAlignment="1" applyProtection="1">
      <alignment horizontal="center"/>
      <protection hidden="1"/>
    </xf>
    <xf numFmtId="2" fontId="229" fillId="0" borderId="0" xfId="0" applyNumberFormat="1" applyFont="1" applyAlignment="1">
      <alignment horizontal="center" vertical="center"/>
    </xf>
    <xf numFmtId="2" fontId="231" fillId="140" borderId="54" xfId="10982" applyNumberFormat="1" applyFont="1" applyFill="1" applyBorder="1" applyAlignment="1" applyProtection="1">
      <alignment horizontal="right"/>
      <protection hidden="1"/>
    </xf>
    <xf numFmtId="0" fontId="231" fillId="140" borderId="36" xfId="0" applyFont="1" applyFill="1" applyBorder="1" applyAlignment="1">
      <alignment horizontal="center" vertical="center"/>
    </xf>
    <xf numFmtId="2" fontId="231" fillId="140" borderId="36" xfId="10982" applyNumberFormat="1" applyFont="1" applyFill="1" applyBorder="1" applyAlignment="1" applyProtection="1">
      <alignment horizontal="right" vertical="center"/>
      <protection hidden="1"/>
    </xf>
    <xf numFmtId="49" fontId="233" fillId="140" borderId="36" xfId="0" applyNumberFormat="1" applyFont="1" applyFill="1" applyBorder="1" applyAlignment="1">
      <alignment horizontal="center"/>
    </xf>
    <xf numFmtId="2" fontId="233" fillId="0" borderId="36" xfId="10982" applyNumberFormat="1" applyFont="1" applyBorder="1" applyAlignment="1" applyProtection="1">
      <alignment horizontal="center" vertical="center"/>
      <protection hidden="1"/>
    </xf>
    <xf numFmtId="2" fontId="10" fillId="133" borderId="36" xfId="10977" applyNumberFormat="1" applyFont="1" applyFill="1" applyBorder="1" applyAlignment="1">
      <alignment horizontal="left" vertical="center" wrapText="1"/>
    </xf>
    <xf numFmtId="2" fontId="10" fillId="133" borderId="36" xfId="10977" applyNumberFormat="1" applyFont="1" applyFill="1" applyBorder="1" applyAlignment="1">
      <alignment horizontal="center" vertical="center" wrapText="1"/>
    </xf>
    <xf numFmtId="4" fontId="10" fillId="133" borderId="36" xfId="10977" applyNumberFormat="1" applyFont="1" applyFill="1" applyBorder="1" applyAlignment="1">
      <alignment horizontal="center" vertical="center" wrapText="1"/>
    </xf>
    <xf numFmtId="4" fontId="158" fillId="133" borderId="36" xfId="0" applyNumberFormat="1" applyFont="1" applyFill="1" applyBorder="1" applyAlignment="1">
      <alignment horizontal="center" vertical="center"/>
    </xf>
    <xf numFmtId="0" fontId="239" fillId="140" borderId="36" xfId="10982" applyFont="1" applyFill="1" applyBorder="1" applyAlignment="1" applyProtection="1">
      <alignment horizontal="left"/>
      <protection hidden="1"/>
    </xf>
    <xf numFmtId="0" fontId="231" fillId="134" borderId="36" xfId="10982" applyFont="1" applyFill="1" applyBorder="1" applyAlignment="1" applyProtection="1">
      <alignment horizontal="left" vertical="center" wrapText="1"/>
      <protection hidden="1"/>
    </xf>
    <xf numFmtId="0" fontId="230" fillId="133" borderId="36" xfId="10982" applyFont="1" applyFill="1" applyBorder="1" applyAlignment="1" applyProtection="1">
      <alignment horizontal="left" vertical="center"/>
      <protection hidden="1"/>
    </xf>
    <xf numFmtId="0" fontId="233" fillId="134" borderId="36" xfId="11280" applyFont="1" applyFill="1" applyBorder="1" applyAlignment="1" applyProtection="1">
      <alignment horizontal="left" vertical="center" wrapText="1" shrinkToFit="1"/>
      <protection hidden="1"/>
    </xf>
    <xf numFmtId="0" fontId="233" fillId="140" borderId="54" xfId="10982" applyFont="1" applyFill="1" applyBorder="1" applyAlignment="1" applyProtection="1">
      <alignment horizontal="center"/>
      <protection hidden="1"/>
    </xf>
    <xf numFmtId="0" fontId="233" fillId="133" borderId="54" xfId="10982" applyFont="1" applyFill="1" applyBorder="1" applyAlignment="1" applyProtection="1">
      <alignment horizontal="center"/>
      <protection hidden="1"/>
    </xf>
    <xf numFmtId="2" fontId="231" fillId="133" borderId="36" xfId="0" applyNumberFormat="1" applyFont="1" applyFill="1" applyBorder="1" applyAlignment="1">
      <alignment horizontal="center"/>
    </xf>
    <xf numFmtId="2" fontId="231" fillId="0" borderId="36" xfId="0" applyNumberFormat="1" applyFont="1" applyBorder="1" applyAlignment="1">
      <alignment horizontal="center"/>
    </xf>
    <xf numFmtId="0" fontId="231" fillId="134" borderId="36" xfId="0" applyFont="1" applyFill="1" applyBorder="1" applyAlignment="1">
      <alignment horizontal="center"/>
    </xf>
    <xf numFmtId="2" fontId="229" fillId="134" borderId="0" xfId="0" applyNumberFormat="1" applyFont="1" applyFill="1" applyAlignment="1">
      <alignment horizontal="center"/>
    </xf>
    <xf numFmtId="2" fontId="231" fillId="133" borderId="54" xfId="10982" applyNumberFormat="1" applyFont="1" applyFill="1" applyBorder="1" applyAlignment="1" applyProtection="1">
      <alignment horizontal="center" vertical="center"/>
      <protection hidden="1"/>
    </xf>
    <xf numFmtId="0" fontId="233" fillId="133" borderId="36" xfId="10982" applyFont="1" applyFill="1" applyBorder="1" applyAlignment="1" applyProtection="1">
      <alignment horizontal="center"/>
      <protection hidden="1"/>
    </xf>
    <xf numFmtId="2" fontId="240" fillId="140" borderId="54" xfId="10982" applyNumberFormat="1" applyFont="1" applyFill="1" applyBorder="1" applyAlignment="1" applyProtection="1">
      <alignment horizontal="right" vertical="center"/>
      <protection hidden="1"/>
    </xf>
    <xf numFmtId="2" fontId="240" fillId="133" borderId="54" xfId="10982" applyNumberFormat="1" applyFont="1" applyFill="1" applyBorder="1" applyAlignment="1" applyProtection="1">
      <alignment horizontal="right" vertical="center"/>
      <protection hidden="1"/>
    </xf>
    <xf numFmtId="0" fontId="233" fillId="0" borderId="36" xfId="10982" applyFont="1" applyBorder="1" applyAlignment="1" applyProtection="1">
      <alignment horizontal="center" vertical="center"/>
      <protection hidden="1"/>
    </xf>
    <xf numFmtId="0" fontId="229" fillId="0" borderId="36" xfId="10982" applyFont="1" applyBorder="1" applyAlignment="1" applyProtection="1">
      <alignment horizontal="center" vertical="center"/>
      <protection hidden="1"/>
    </xf>
    <xf numFmtId="2" fontId="229" fillId="0" borderId="54" xfId="10982" applyNumberFormat="1" applyFont="1" applyBorder="1" applyAlignment="1" applyProtection="1">
      <alignment horizontal="center" vertical="center"/>
      <protection hidden="1"/>
    </xf>
    <xf numFmtId="0" fontId="231" fillId="133" borderId="36" xfId="10982" applyFont="1" applyFill="1" applyBorder="1" applyAlignment="1" applyProtection="1">
      <alignment horizontal="center" vertical="center" wrapText="1" shrinkToFit="1"/>
      <protection hidden="1"/>
    </xf>
    <xf numFmtId="201" fontId="231" fillId="133" borderId="54" xfId="10982" applyNumberFormat="1" applyFont="1" applyFill="1" applyBorder="1" applyAlignment="1" applyProtection="1">
      <alignment horizontal="center" vertical="center"/>
      <protection hidden="1"/>
    </xf>
    <xf numFmtId="0" fontId="229" fillId="134" borderId="36" xfId="0" applyFont="1" applyFill="1" applyBorder="1" applyAlignment="1">
      <alignment horizontal="center" vertical="center"/>
    </xf>
    <xf numFmtId="0" fontId="231" fillId="140" borderId="36" xfId="0" applyFont="1" applyFill="1" applyBorder="1" applyAlignment="1">
      <alignment horizontal="center"/>
    </xf>
    <xf numFmtId="0" fontId="231" fillId="134" borderId="36" xfId="10982" applyFont="1" applyFill="1" applyBorder="1" applyAlignment="1" applyProtection="1">
      <alignment horizontal="left" wrapText="1"/>
      <protection hidden="1"/>
    </xf>
    <xf numFmtId="0" fontId="233" fillId="139" borderId="36" xfId="10982" applyFont="1" applyFill="1" applyBorder="1" applyAlignment="1" applyProtection="1">
      <alignment horizontal="left" wrapText="1" shrinkToFit="1"/>
      <protection hidden="1"/>
    </xf>
    <xf numFmtId="0" fontId="231" fillId="134" borderId="36" xfId="10982" applyFont="1" applyFill="1" applyBorder="1" applyAlignment="1" applyProtection="1">
      <alignment horizontal="left" wrapText="1" shrinkToFit="1"/>
      <protection hidden="1"/>
    </xf>
    <xf numFmtId="0" fontId="231" fillId="134" borderId="36" xfId="10982" applyFont="1" applyFill="1" applyBorder="1" applyAlignment="1" applyProtection="1">
      <alignment horizontal="center" vertical="center"/>
      <protection hidden="1"/>
    </xf>
    <xf numFmtId="2" fontId="231" fillId="139" borderId="36" xfId="10982" applyNumberFormat="1" applyFont="1" applyFill="1" applyBorder="1" applyAlignment="1" applyProtection="1">
      <alignment horizontal="center"/>
      <protection hidden="1"/>
    </xf>
    <xf numFmtId="2" fontId="231" fillId="140" borderId="36" xfId="10982" applyNumberFormat="1" applyFont="1" applyFill="1" applyBorder="1" applyAlignment="1" applyProtection="1">
      <alignment horizontal="center"/>
      <protection hidden="1"/>
    </xf>
    <xf numFmtId="0" fontId="231" fillId="139" borderId="36" xfId="10982" applyFont="1" applyFill="1" applyBorder="1" applyAlignment="1" applyProtection="1">
      <alignment horizontal="center" wrapText="1" shrinkToFit="1"/>
      <protection hidden="1"/>
    </xf>
    <xf numFmtId="0" fontId="229" fillId="139" borderId="36" xfId="0" applyFont="1" applyFill="1" applyBorder="1" applyAlignment="1">
      <alignment horizontal="center"/>
    </xf>
    <xf numFmtId="2" fontId="233" fillId="139" borderId="36" xfId="10982" applyNumberFormat="1" applyFont="1" applyFill="1" applyBorder="1" applyAlignment="1" applyProtection="1">
      <alignment horizontal="center"/>
      <protection hidden="1"/>
    </xf>
    <xf numFmtId="0" fontId="231" fillId="134" borderId="36" xfId="0" applyFont="1" applyFill="1" applyBorder="1" applyAlignment="1">
      <alignment horizontal="left" vertical="distributed"/>
    </xf>
    <xf numFmtId="0" fontId="158" fillId="133" borderId="0" xfId="0" applyFont="1" applyFill="1"/>
    <xf numFmtId="0" fontId="233" fillId="139" borderId="36" xfId="10982" applyFont="1" applyFill="1" applyBorder="1" applyAlignment="1" applyProtection="1">
      <alignment horizontal="left" vertical="center" wrapText="1" shrinkToFit="1"/>
      <protection hidden="1"/>
    </xf>
    <xf numFmtId="49" fontId="232" fillId="140" borderId="36" xfId="0" applyNumberFormat="1" applyFont="1" applyFill="1" applyBorder="1" applyAlignment="1">
      <alignment horizontal="left" vertical="center"/>
    </xf>
    <xf numFmtId="0" fontId="231" fillId="134" borderId="36" xfId="10982" applyFont="1" applyFill="1" applyBorder="1" applyAlignment="1" applyProtection="1">
      <alignment horizontal="left"/>
      <protection hidden="1"/>
    </xf>
    <xf numFmtId="0" fontId="231" fillId="134" borderId="36" xfId="10982" applyFont="1" applyFill="1" applyBorder="1" applyAlignment="1" applyProtection="1">
      <alignment horizontal="justify" vertical="justify" wrapText="1"/>
      <protection hidden="1"/>
    </xf>
    <xf numFmtId="0" fontId="230" fillId="140" borderId="36" xfId="0" applyFont="1" applyFill="1" applyBorder="1" applyAlignment="1">
      <alignment horizontal="left"/>
    </xf>
    <xf numFmtId="0" fontId="231" fillId="134" borderId="36" xfId="0" applyFont="1" applyFill="1" applyBorder="1" applyAlignment="1">
      <alignment horizontal="left" wrapText="1"/>
    </xf>
    <xf numFmtId="0" fontId="232" fillId="140" borderId="36" xfId="10982" applyFont="1" applyFill="1" applyBorder="1" applyAlignment="1" applyProtection="1">
      <alignment horizontal="left"/>
      <protection hidden="1"/>
    </xf>
    <xf numFmtId="0" fontId="231" fillId="139" borderId="36" xfId="0" applyFont="1" applyFill="1" applyBorder="1" applyAlignment="1">
      <alignment horizontal="left"/>
    </xf>
    <xf numFmtId="0" fontId="232" fillId="140" borderId="36" xfId="0" applyFont="1" applyFill="1" applyBorder="1" applyAlignment="1">
      <alignment horizontal="left"/>
    </xf>
    <xf numFmtId="0" fontId="229" fillId="134" borderId="36" xfId="0" applyFont="1" applyFill="1" applyBorder="1" applyAlignment="1">
      <alignment horizontal="left" wrapText="1"/>
    </xf>
    <xf numFmtId="0" fontId="229" fillId="134" borderId="36" xfId="0" applyFont="1" applyFill="1" applyBorder="1" applyAlignment="1">
      <alignment horizontal="left" vertical="center" wrapText="1"/>
    </xf>
    <xf numFmtId="49" fontId="230" fillId="140" borderId="54" xfId="0" applyNumberFormat="1" applyFont="1" applyFill="1" applyBorder="1" applyAlignment="1">
      <alignment horizontal="center"/>
    </xf>
    <xf numFmtId="49" fontId="231" fillId="134" borderId="54" xfId="0" applyNumberFormat="1" applyFont="1" applyFill="1" applyBorder="1" applyAlignment="1">
      <alignment horizontal="center"/>
    </xf>
    <xf numFmtId="49" fontId="232" fillId="140" borderId="54" xfId="0" applyNumberFormat="1" applyFont="1" applyFill="1" applyBorder="1" applyAlignment="1">
      <alignment horizontal="center"/>
    </xf>
    <xf numFmtId="14" fontId="231" fillId="134" borderId="54" xfId="10982" applyNumberFormat="1" applyFont="1" applyFill="1" applyBorder="1" applyAlignment="1" applyProtection="1">
      <alignment horizontal="center"/>
      <protection hidden="1"/>
    </xf>
    <xf numFmtId="49" fontId="231" fillId="0" borderId="54" xfId="0" applyNumberFormat="1" applyFont="1" applyBorder="1" applyAlignment="1">
      <alignment horizontal="center"/>
    </xf>
    <xf numFmtId="49" fontId="231" fillId="140" borderId="54" xfId="0" applyNumberFormat="1" applyFont="1" applyFill="1" applyBorder="1" applyAlignment="1">
      <alignment horizontal="center"/>
    </xf>
    <xf numFmtId="49" fontId="231" fillId="133" borderId="54" xfId="0" applyNumberFormat="1" applyFont="1" applyFill="1" applyBorder="1" applyAlignment="1">
      <alignment horizontal="center"/>
    </xf>
    <xf numFmtId="49" fontId="231" fillId="0" borderId="54" xfId="0" applyNumberFormat="1" applyFont="1" applyBorder="1" applyAlignment="1">
      <alignment horizontal="center" vertical="center"/>
    </xf>
    <xf numFmtId="49" fontId="231" fillId="134" borderId="54" xfId="0" applyNumberFormat="1" applyFont="1" applyFill="1" applyBorder="1" applyAlignment="1">
      <alignment horizontal="center" vertical="center"/>
    </xf>
    <xf numFmtId="2" fontId="231" fillId="134" borderId="36" xfId="0" applyNumberFormat="1" applyFont="1" applyFill="1" applyBorder="1" applyAlignment="1">
      <alignment horizontal="center" vertical="center"/>
    </xf>
    <xf numFmtId="2" fontId="229" fillId="134" borderId="36" xfId="0" applyNumberFormat="1" applyFont="1" applyFill="1" applyBorder="1" applyAlignment="1">
      <alignment horizontal="center"/>
    </xf>
    <xf numFmtId="2" fontId="229" fillId="140" borderId="36" xfId="0" applyNumberFormat="1" applyFont="1" applyFill="1" applyBorder="1" applyAlignment="1">
      <alignment horizontal="center"/>
    </xf>
    <xf numFmtId="0" fontId="229" fillId="134" borderId="36" xfId="0" applyFont="1" applyFill="1" applyBorder="1" applyAlignment="1">
      <alignment horizontal="center"/>
    </xf>
    <xf numFmtId="2" fontId="229" fillId="134" borderId="36" xfId="0" applyNumberFormat="1" applyFont="1" applyFill="1" applyBorder="1" applyAlignment="1">
      <alignment horizontal="center" vertical="center"/>
    </xf>
    <xf numFmtId="2" fontId="229" fillId="140" borderId="36" xfId="0" applyNumberFormat="1" applyFont="1" applyFill="1" applyBorder="1" applyAlignment="1">
      <alignment horizontal="center" vertical="center"/>
    </xf>
    <xf numFmtId="2" fontId="229" fillId="133" borderId="36" xfId="0" applyNumberFormat="1" applyFont="1" applyFill="1" applyBorder="1" applyAlignment="1">
      <alignment horizontal="center" vertical="center"/>
    </xf>
    <xf numFmtId="0" fontId="233" fillId="139" borderId="36" xfId="10982" applyFont="1" applyFill="1" applyBorder="1" applyAlignment="1" applyProtection="1">
      <alignment horizontal="center" wrapText="1" shrinkToFit="1"/>
      <protection hidden="1"/>
    </xf>
    <xf numFmtId="2" fontId="229" fillId="139" borderId="36" xfId="0" applyNumberFormat="1" applyFont="1" applyFill="1" applyBorder="1" applyAlignment="1">
      <alignment horizontal="center" vertical="center"/>
    </xf>
    <xf numFmtId="0" fontId="229" fillId="140" borderId="36" xfId="0" applyFont="1" applyFill="1" applyBorder="1" applyAlignment="1">
      <alignment horizontal="center" vertical="center"/>
    </xf>
    <xf numFmtId="2" fontId="229" fillId="140" borderId="36" xfId="0" applyNumberFormat="1" applyFont="1" applyFill="1" applyBorder="1" applyAlignment="1">
      <alignment horizontal="right" vertical="center"/>
    </xf>
    <xf numFmtId="2" fontId="229" fillId="134" borderId="43" xfId="0" applyNumberFormat="1" applyFont="1" applyFill="1" applyBorder="1" applyAlignment="1">
      <alignment horizontal="center" vertical="center"/>
    </xf>
    <xf numFmtId="0" fontId="231" fillId="139" borderId="36" xfId="0" applyFont="1" applyFill="1" applyBorder="1" applyAlignment="1">
      <alignment horizontal="left" wrapText="1"/>
    </xf>
    <xf numFmtId="0" fontId="231" fillId="0" borderId="36" xfId="0" applyFont="1" applyBorder="1" applyAlignment="1">
      <alignment horizontal="left" wrapText="1"/>
    </xf>
    <xf numFmtId="0" fontId="229" fillId="139" borderId="36" xfId="0" applyFont="1" applyFill="1" applyBorder="1" applyAlignment="1">
      <alignment horizontal="center" vertical="center"/>
    </xf>
    <xf numFmtId="2" fontId="229" fillId="0" borderId="36" xfId="0" applyNumberFormat="1" applyFont="1" applyBorder="1" applyAlignment="1">
      <alignment horizontal="center" vertical="center"/>
    </xf>
    <xf numFmtId="0" fontId="231" fillId="139" borderId="36" xfId="10982" applyFont="1" applyFill="1" applyBorder="1" applyAlignment="1" applyProtection="1">
      <alignment horizontal="justify" vertical="justify" wrapText="1"/>
      <protection hidden="1"/>
    </xf>
    <xf numFmtId="0" fontId="231" fillId="0" borderId="36" xfId="0" applyFont="1" applyBorder="1" applyAlignment="1">
      <alignment horizontal="left"/>
    </xf>
    <xf numFmtId="0" fontId="231" fillId="0" borderId="36" xfId="0" applyFont="1" applyBorder="1" applyAlignment="1">
      <alignment horizontal="left" vertical="center" wrapText="1"/>
    </xf>
    <xf numFmtId="2" fontId="229" fillId="139" borderId="36" xfId="0" applyNumberFormat="1" applyFont="1" applyFill="1" applyBorder="1" applyAlignment="1">
      <alignment horizontal="center"/>
    </xf>
    <xf numFmtId="0" fontId="243" fillId="140" borderId="36" xfId="0" applyFont="1" applyFill="1" applyBorder="1" applyAlignment="1">
      <alignment horizontal="left"/>
    </xf>
    <xf numFmtId="0" fontId="229" fillId="139" borderId="36" xfId="10982" applyFont="1" applyFill="1" applyBorder="1" applyAlignment="1" applyProtection="1">
      <alignment horizontal="left" wrapText="1" shrinkToFit="1"/>
      <protection hidden="1"/>
    </xf>
    <xf numFmtId="0" fontId="243" fillId="140" borderId="36" xfId="10982" applyFont="1" applyFill="1" applyBorder="1" applyAlignment="1" applyProtection="1">
      <alignment horizontal="left"/>
      <protection hidden="1"/>
    </xf>
    <xf numFmtId="0" fontId="231" fillId="139" borderId="36" xfId="10982" applyFont="1" applyFill="1" applyBorder="1" applyAlignment="1" applyProtection="1">
      <alignment horizontal="left" shrinkToFit="1"/>
      <protection hidden="1"/>
    </xf>
    <xf numFmtId="0" fontId="229" fillId="0" borderId="36" xfId="0" applyFont="1" applyBorder="1" applyAlignment="1">
      <alignment horizontal="left" wrapText="1"/>
    </xf>
    <xf numFmtId="0" fontId="229" fillId="0" borderId="36" xfId="0" applyFont="1" applyBorder="1" applyAlignment="1">
      <alignment horizontal="center" vertical="center" wrapText="1"/>
    </xf>
    <xf numFmtId="0" fontId="229" fillId="0" borderId="36" xfId="0" applyFont="1" applyBorder="1" applyAlignment="1">
      <alignment horizontal="left"/>
    </xf>
    <xf numFmtId="49" fontId="229" fillId="0" borderId="36" xfId="0" applyNumberFormat="1" applyFont="1" applyBorder="1" applyAlignment="1">
      <alignment horizontal="center"/>
    </xf>
    <xf numFmtId="49" fontId="229" fillId="0" borderId="36" xfId="0" applyNumberFormat="1" applyFont="1" applyBorder="1" applyAlignment="1">
      <alignment horizontal="center" vertical="center" wrapText="1"/>
    </xf>
    <xf numFmtId="0" fontId="229" fillId="139" borderId="36" xfId="10982" applyFont="1" applyFill="1" applyBorder="1" applyAlignment="1" applyProtection="1">
      <alignment horizontal="center" wrapText="1" shrinkToFit="1"/>
      <protection hidden="1"/>
    </xf>
    <xf numFmtId="49" fontId="229" fillId="0" borderId="36" xfId="0" applyNumberFormat="1" applyFont="1" applyBorder="1" applyAlignment="1">
      <alignment horizontal="center" vertical="center"/>
    </xf>
    <xf numFmtId="0" fontId="229" fillId="139" borderId="36" xfId="10982" applyFont="1" applyFill="1" applyBorder="1" applyAlignment="1" applyProtection="1">
      <alignment horizontal="center" vertical="center" wrapText="1" shrinkToFit="1"/>
      <protection hidden="1"/>
    </xf>
    <xf numFmtId="49" fontId="229" fillId="134" borderId="36" xfId="0" applyNumberFormat="1" applyFont="1" applyFill="1" applyBorder="1" applyAlignment="1">
      <alignment horizontal="center" vertical="distributed"/>
    </xf>
    <xf numFmtId="0" fontId="244" fillId="0" borderId="36" xfId="0" applyFont="1" applyBorder="1" applyAlignment="1">
      <alignment horizontal="center"/>
    </xf>
    <xf numFmtId="0" fontId="244" fillId="140" borderId="54" xfId="10982" applyFont="1" applyFill="1" applyBorder="1" applyAlignment="1" applyProtection="1">
      <alignment horizontal="center"/>
      <protection hidden="1"/>
    </xf>
    <xf numFmtId="0" fontId="245" fillId="0" borderId="54" xfId="10982" applyFont="1" applyBorder="1" applyAlignment="1" applyProtection="1">
      <alignment horizontal="center"/>
      <protection hidden="1"/>
    </xf>
    <xf numFmtId="0" fontId="245" fillId="0" borderId="54" xfId="10982" applyFont="1" applyBorder="1" applyAlignment="1" applyProtection="1">
      <alignment horizontal="center" vertical="center"/>
      <protection hidden="1"/>
    </xf>
    <xf numFmtId="14" fontId="245" fillId="0" borderId="54" xfId="10982" applyNumberFormat="1" applyFont="1" applyBorder="1" applyAlignment="1" applyProtection="1">
      <alignment horizontal="center" vertical="center"/>
      <protection hidden="1"/>
    </xf>
    <xf numFmtId="0" fontId="245" fillId="140" borderId="54" xfId="10982" applyFont="1" applyFill="1" applyBorder="1" applyAlignment="1" applyProtection="1">
      <alignment horizontal="center"/>
      <protection hidden="1"/>
    </xf>
    <xf numFmtId="0" fontId="245" fillId="133" borderId="54" xfId="10982" applyFont="1" applyFill="1" applyBorder="1" applyAlignment="1" applyProtection="1">
      <alignment horizontal="center" vertical="center"/>
      <protection hidden="1"/>
    </xf>
    <xf numFmtId="0" fontId="244" fillId="140" borderId="54" xfId="10982" applyFont="1" applyFill="1" applyBorder="1" applyAlignment="1" applyProtection="1">
      <alignment horizontal="center" vertical="center"/>
      <protection hidden="1"/>
    </xf>
    <xf numFmtId="0" fontId="244" fillId="133" borderId="54" xfId="10982" applyFont="1" applyFill="1" applyBorder="1" applyAlignment="1" applyProtection="1">
      <alignment horizontal="center"/>
      <protection hidden="1"/>
    </xf>
    <xf numFmtId="49" fontId="245" fillId="0" borderId="54" xfId="10982" applyNumberFormat="1" applyFont="1" applyBorder="1" applyAlignment="1" applyProtection="1">
      <alignment horizontal="center"/>
      <protection hidden="1"/>
    </xf>
    <xf numFmtId="49" fontId="245" fillId="0" borderId="54" xfId="10982" applyNumberFormat="1" applyFont="1" applyBorder="1" applyAlignment="1" applyProtection="1">
      <alignment horizontal="center" vertical="center"/>
      <protection hidden="1"/>
    </xf>
    <xf numFmtId="49" fontId="245" fillId="140" borderId="54" xfId="10982" applyNumberFormat="1" applyFont="1" applyFill="1" applyBorder="1" applyAlignment="1" applyProtection="1">
      <alignment horizontal="center" vertical="center"/>
      <protection hidden="1"/>
    </xf>
    <xf numFmtId="49" fontId="245" fillId="133" borderId="54" xfId="10982" applyNumberFormat="1" applyFont="1" applyFill="1" applyBorder="1" applyAlignment="1" applyProtection="1">
      <alignment horizontal="center" vertical="center"/>
      <protection hidden="1"/>
    </xf>
    <xf numFmtId="49" fontId="245" fillId="140" borderId="54" xfId="10982" applyNumberFormat="1" applyFont="1" applyFill="1" applyBorder="1" applyAlignment="1" applyProtection="1">
      <alignment horizontal="center"/>
      <protection hidden="1"/>
    </xf>
    <xf numFmtId="49" fontId="244" fillId="133" borderId="54" xfId="10982" applyNumberFormat="1" applyFont="1" applyFill="1" applyBorder="1" applyAlignment="1" applyProtection="1">
      <alignment horizontal="center"/>
      <protection hidden="1"/>
    </xf>
    <xf numFmtId="49" fontId="244" fillId="133" borderId="54" xfId="10982" applyNumberFormat="1" applyFont="1" applyFill="1" applyBorder="1" applyAlignment="1" applyProtection="1">
      <alignment horizontal="center" vertical="center"/>
      <protection hidden="1"/>
    </xf>
    <xf numFmtId="49" fontId="245" fillId="133" borderId="54" xfId="10982" applyNumberFormat="1" applyFont="1" applyFill="1" applyBorder="1" applyAlignment="1" applyProtection="1">
      <alignment horizontal="center"/>
      <protection hidden="1"/>
    </xf>
    <xf numFmtId="16" fontId="244" fillId="140" borderId="54" xfId="10982" applyNumberFormat="1" applyFont="1" applyFill="1" applyBorder="1" applyAlignment="1" applyProtection="1">
      <alignment horizontal="center" vertical="center"/>
      <protection hidden="1"/>
    </xf>
    <xf numFmtId="49" fontId="245" fillId="134" borderId="54" xfId="10982" applyNumberFormat="1" applyFont="1" applyFill="1" applyBorder="1" applyAlignment="1" applyProtection="1">
      <alignment horizontal="center"/>
      <protection hidden="1"/>
    </xf>
    <xf numFmtId="0" fontId="245" fillId="140" borderId="54" xfId="10982" applyFont="1" applyFill="1" applyBorder="1" applyAlignment="1" applyProtection="1">
      <alignment horizontal="center" vertical="center"/>
      <protection hidden="1"/>
    </xf>
    <xf numFmtId="0" fontId="245" fillId="0" borderId="60" xfId="0" applyFont="1" applyBorder="1" applyAlignment="1">
      <alignment horizontal="center"/>
    </xf>
    <xf numFmtId="49" fontId="244" fillId="140" borderId="54" xfId="10982" applyNumberFormat="1" applyFont="1" applyFill="1" applyBorder="1" applyAlignment="1" applyProtection="1">
      <alignment horizontal="center"/>
      <protection hidden="1"/>
    </xf>
    <xf numFmtId="49" fontId="244" fillId="0" borderId="36" xfId="0" applyNumberFormat="1" applyFont="1" applyBorder="1" applyAlignment="1">
      <alignment horizontal="center"/>
    </xf>
    <xf numFmtId="49" fontId="244" fillId="140" borderId="54" xfId="0" applyNumberFormat="1" applyFont="1" applyFill="1" applyBorder="1" applyAlignment="1">
      <alignment horizontal="center"/>
    </xf>
    <xf numFmtId="49" fontId="245" fillId="134" borderId="54" xfId="0" applyNumberFormat="1" applyFont="1" applyFill="1" applyBorder="1" applyAlignment="1">
      <alignment horizontal="center"/>
    </xf>
    <xf numFmtId="49" fontId="245" fillId="0" borderId="54" xfId="0" applyNumberFormat="1" applyFont="1" applyBorder="1" applyAlignment="1">
      <alignment horizontal="center" vertical="center"/>
    </xf>
    <xf numFmtId="49" fontId="244" fillId="134" borderId="36" xfId="0" applyNumberFormat="1" applyFont="1" applyFill="1" applyBorder="1" applyAlignment="1">
      <alignment horizontal="center" vertical="center"/>
    </xf>
    <xf numFmtId="49" fontId="245" fillId="0" borderId="36" xfId="0" applyNumberFormat="1" applyFont="1" applyBorder="1" applyAlignment="1">
      <alignment horizontal="center" vertical="center"/>
    </xf>
    <xf numFmtId="49" fontId="244" fillId="134" borderId="37" xfId="0" applyNumberFormat="1" applyFont="1" applyFill="1" applyBorder="1" applyAlignment="1">
      <alignment horizontal="center" vertical="center"/>
    </xf>
    <xf numFmtId="49" fontId="245" fillId="134" borderId="36" xfId="0" applyNumberFormat="1" applyFont="1" applyFill="1" applyBorder="1" applyAlignment="1">
      <alignment horizontal="center" vertical="center"/>
    </xf>
    <xf numFmtId="0" fontId="244" fillId="133" borderId="36" xfId="0" applyFont="1" applyFill="1" applyBorder="1" applyAlignment="1">
      <alignment horizontal="center"/>
    </xf>
    <xf numFmtId="0" fontId="231" fillId="134" borderId="36" xfId="10982" applyFont="1" applyFill="1" applyBorder="1" applyAlignment="1" applyProtection="1">
      <alignment horizontal="left" vertical="center"/>
      <protection hidden="1"/>
    </xf>
    <xf numFmtId="0" fontId="229" fillId="134" borderId="36" xfId="10982" applyFont="1" applyFill="1" applyBorder="1" applyAlignment="1" applyProtection="1">
      <alignment horizontal="left" wrapText="1" shrinkToFit="1"/>
      <protection hidden="1"/>
    </xf>
    <xf numFmtId="0" fontId="233" fillId="134" borderId="36" xfId="10982" applyFont="1" applyFill="1" applyBorder="1" applyAlignment="1" applyProtection="1">
      <alignment horizontal="center" wrapText="1" shrinkToFit="1"/>
      <protection hidden="1"/>
    </xf>
    <xf numFmtId="0" fontId="233" fillId="139" borderId="36" xfId="10982" applyFont="1" applyFill="1" applyBorder="1" applyAlignment="1" applyProtection="1">
      <alignment horizontal="center" vertical="center" wrapText="1" shrinkToFit="1"/>
      <protection hidden="1"/>
    </xf>
    <xf numFmtId="0" fontId="229" fillId="134" borderId="54" xfId="10982" applyFont="1" applyFill="1" applyBorder="1" applyAlignment="1" applyProtection="1">
      <alignment horizontal="center" vertical="center"/>
      <protection hidden="1"/>
    </xf>
    <xf numFmtId="0" fontId="229" fillId="134" borderId="36" xfId="10982" applyFont="1" applyFill="1" applyBorder="1" applyAlignment="1" applyProtection="1">
      <alignment horizontal="center" vertical="center"/>
      <protection hidden="1"/>
    </xf>
    <xf numFmtId="16" fontId="244" fillId="140" borderId="54" xfId="10982" applyNumberFormat="1" applyFont="1" applyFill="1" applyBorder="1" applyAlignment="1" applyProtection="1">
      <alignment horizontal="center"/>
      <protection hidden="1"/>
    </xf>
    <xf numFmtId="14" fontId="245" fillId="134" borderId="54" xfId="10982" applyNumberFormat="1" applyFont="1" applyFill="1" applyBorder="1" applyAlignment="1" applyProtection="1">
      <alignment horizontal="center" vertical="center"/>
      <protection hidden="1"/>
    </xf>
    <xf numFmtId="2" fontId="231" fillId="140" borderId="36" xfId="0" applyNumberFormat="1" applyFont="1" applyFill="1" applyBorder="1" applyAlignment="1">
      <alignment horizontal="center"/>
    </xf>
    <xf numFmtId="2" fontId="229" fillId="0" borderId="36" xfId="11280" applyNumberFormat="1" applyFont="1" applyFill="1" applyBorder="1" applyAlignment="1">
      <alignment horizontal="center" vertical="center" wrapText="1"/>
    </xf>
    <xf numFmtId="2" fontId="229" fillId="134" borderId="36" xfId="11280" applyNumberFormat="1" applyFont="1" applyFill="1" applyBorder="1" applyAlignment="1">
      <alignment horizontal="center" wrapText="1"/>
    </xf>
    <xf numFmtId="2" fontId="229" fillId="0" borderId="36" xfId="11280" applyNumberFormat="1" applyFont="1" applyFill="1" applyBorder="1" applyAlignment="1">
      <alignment horizontal="center" wrapText="1"/>
    </xf>
    <xf numFmtId="2" fontId="231" fillId="134" borderId="36" xfId="8739" applyNumberFormat="1" applyFont="1" applyFill="1" applyBorder="1" applyAlignment="1">
      <alignment horizontal="center"/>
    </xf>
    <xf numFmtId="2" fontId="229" fillId="134" borderId="36" xfId="11280" applyNumberFormat="1" applyFont="1" applyFill="1" applyBorder="1" applyAlignment="1">
      <alignment horizontal="center" vertical="center" wrapText="1"/>
    </xf>
    <xf numFmtId="2" fontId="233" fillId="133" borderId="36" xfId="0" applyNumberFormat="1" applyFont="1" applyFill="1" applyBorder="1" applyAlignment="1">
      <alignment horizontal="center"/>
    </xf>
    <xf numFmtId="2" fontId="231" fillId="140" borderId="36" xfId="0" applyNumberFormat="1" applyFont="1" applyFill="1" applyBorder="1" applyAlignment="1">
      <alignment horizontal="center" vertical="center"/>
    </xf>
    <xf numFmtId="2" fontId="229" fillId="0" borderId="36" xfId="11281" applyNumberFormat="1" applyFont="1" applyBorder="1" applyAlignment="1">
      <alignment horizontal="center" vertical="center" wrapText="1"/>
    </xf>
    <xf numFmtId="2" fontId="241" fillId="0" borderId="36" xfId="11281" applyNumberFormat="1" applyFont="1" applyBorder="1" applyAlignment="1">
      <alignment horizontal="center" vertical="center" wrapText="1"/>
    </xf>
    <xf numFmtId="2" fontId="241" fillId="134" borderId="36" xfId="11281" applyNumberFormat="1" applyFont="1" applyFill="1" applyBorder="1" applyAlignment="1">
      <alignment horizontal="center" wrapText="1"/>
    </xf>
    <xf numFmtId="2" fontId="229" fillId="134" borderId="36" xfId="11281" applyNumberFormat="1" applyFont="1" applyFill="1" applyBorder="1" applyAlignment="1">
      <alignment horizontal="center" vertical="center" wrapText="1"/>
    </xf>
    <xf numFmtId="2" fontId="241" fillId="134" borderId="36" xfId="11281" applyNumberFormat="1" applyFont="1" applyFill="1" applyBorder="1" applyAlignment="1">
      <alignment horizontal="center" vertical="center" wrapText="1"/>
    </xf>
    <xf numFmtId="2" fontId="229" fillId="134" borderId="36" xfId="11281" applyNumberFormat="1" applyFont="1" applyFill="1" applyBorder="1" applyAlignment="1">
      <alignment horizontal="center" wrapText="1"/>
    </xf>
    <xf numFmtId="2" fontId="229" fillId="134" borderId="36" xfId="11281" applyNumberFormat="1" applyFont="1" applyFill="1" applyBorder="1" applyAlignment="1">
      <alignment horizontal="center" vertical="distributed" wrapText="1"/>
    </xf>
    <xf numFmtId="2" fontId="241" fillId="0" borderId="36" xfId="11282" applyNumberFormat="1" applyFont="1" applyBorder="1" applyAlignment="1">
      <alignment horizontal="center" vertical="center" wrapText="1"/>
    </xf>
    <xf numFmtId="2" fontId="241" fillId="134" borderId="0" xfId="11282" applyNumberFormat="1" applyFont="1" applyFill="1" applyAlignment="1">
      <alignment horizontal="center" wrapText="1"/>
    </xf>
    <xf numFmtId="2" fontId="241" fillId="134" borderId="36" xfId="11282" applyNumberFormat="1" applyFont="1" applyFill="1" applyBorder="1" applyAlignment="1">
      <alignment horizontal="center" wrapText="1"/>
    </xf>
    <xf numFmtId="2" fontId="241" fillId="134" borderId="36" xfId="11282" applyNumberFormat="1" applyFont="1" applyFill="1" applyBorder="1" applyAlignment="1">
      <alignment horizontal="center" vertical="center" wrapText="1"/>
    </xf>
    <xf numFmtId="4" fontId="217" fillId="0" borderId="0" xfId="0" applyNumberFormat="1" applyFont="1" applyAlignment="1">
      <alignment horizontal="center"/>
    </xf>
    <xf numFmtId="2" fontId="19" fillId="0" borderId="36" xfId="0" applyNumberFormat="1" applyFont="1" applyBorder="1" applyAlignment="1">
      <alignment horizontal="center" vertical="center" wrapText="1"/>
    </xf>
    <xf numFmtId="0" fontId="9" fillId="134" borderId="36" xfId="0" applyFont="1" applyFill="1" applyBorder="1" applyAlignment="1">
      <alignment horizontal="center" vertical="center" wrapText="1"/>
    </xf>
    <xf numFmtId="2" fontId="9" fillId="134" borderId="36" xfId="0" applyNumberFormat="1" applyFont="1" applyFill="1" applyBorder="1" applyAlignment="1" applyProtection="1">
      <alignment horizontal="center" vertical="center" wrapText="1"/>
      <protection locked="0"/>
    </xf>
    <xf numFmtId="2" fontId="9" fillId="0" borderId="36" xfId="0" applyNumberFormat="1" applyFont="1" applyBorder="1" applyAlignment="1" applyProtection="1">
      <alignment horizontal="center" vertical="center" wrapText="1"/>
      <protection locked="0"/>
    </xf>
    <xf numFmtId="0" fontId="19" fillId="0" borderId="36" xfId="0" applyFont="1" applyBorder="1" applyAlignment="1">
      <alignment horizontal="center" vertical="center"/>
    </xf>
    <xf numFmtId="2" fontId="9" fillId="0" borderId="36" xfId="0" applyNumberFormat="1" applyFont="1" applyBorder="1" applyAlignment="1">
      <alignment horizontal="center" vertical="center"/>
    </xf>
    <xf numFmtId="2" fontId="9" fillId="0" borderId="36" xfId="10984" applyNumberFormat="1" applyFont="1" applyBorder="1" applyAlignment="1" applyProtection="1">
      <alignment horizontal="center" vertical="center" wrapText="1"/>
      <protection locked="0"/>
    </xf>
    <xf numFmtId="2" fontId="9" fillId="0" borderId="36" xfId="9431" applyNumberFormat="1" applyFont="1" applyBorder="1" applyAlignment="1" applyProtection="1">
      <alignment horizontal="center" vertical="center" wrapText="1"/>
      <protection locked="0"/>
    </xf>
    <xf numFmtId="2" fontId="9" fillId="0" borderId="36" xfId="0" applyNumberFormat="1" applyFont="1" applyBorder="1" applyAlignment="1">
      <alignment horizontal="center" vertical="center" wrapText="1"/>
    </xf>
    <xf numFmtId="4" fontId="9" fillId="0" borderId="36" xfId="0" applyNumberFormat="1" applyFont="1" applyBorder="1" applyAlignment="1" applyProtection="1">
      <alignment horizontal="center"/>
      <protection locked="0"/>
    </xf>
    <xf numFmtId="0" fontId="9" fillId="134" borderId="36" xfId="0" applyFont="1" applyFill="1" applyBorder="1" applyAlignment="1">
      <alignment horizontal="left" vertical="center" wrapText="1"/>
    </xf>
    <xf numFmtId="0" fontId="9" fillId="0" borderId="36" xfId="0" applyFont="1" applyBorder="1" applyAlignment="1" applyProtection="1">
      <alignment horizontal="left"/>
      <protection locked="0"/>
    </xf>
    <xf numFmtId="2" fontId="19" fillId="0" borderId="57" xfId="0" applyNumberFormat="1" applyFont="1" applyBorder="1" applyAlignment="1">
      <alignment horizontal="center" vertical="center" wrapText="1"/>
    </xf>
    <xf numFmtId="0" fontId="19" fillId="0" borderId="58" xfId="0" applyFont="1" applyBorder="1" applyAlignment="1">
      <alignment horizontal="center" vertical="center" wrapText="1"/>
    </xf>
    <xf numFmtId="2" fontId="19" fillId="0" borderId="0" xfId="0" applyNumberFormat="1" applyFont="1" applyAlignment="1">
      <alignment horizontal="center" vertical="center" wrapText="1"/>
    </xf>
    <xf numFmtId="0" fontId="19" fillId="0" borderId="57" xfId="0" applyFont="1" applyBorder="1" applyAlignment="1">
      <alignment horizontal="center" vertical="center"/>
    </xf>
    <xf numFmtId="2" fontId="19" fillId="0" borderId="57" xfId="0" applyNumberFormat="1" applyFont="1" applyBorder="1" applyAlignment="1">
      <alignment horizontal="center" vertical="center"/>
    </xf>
    <xf numFmtId="0" fontId="19" fillId="138" borderId="57" xfId="0" applyFont="1" applyFill="1" applyBorder="1" applyAlignment="1">
      <alignment horizontal="center" vertical="center" wrapText="1"/>
    </xf>
    <xf numFmtId="2" fontId="19" fillId="138" borderId="57" xfId="0" applyNumberFormat="1" applyFont="1" applyFill="1" applyBorder="1" applyAlignment="1">
      <alignment horizontal="center" vertical="center" wrapText="1"/>
    </xf>
    <xf numFmtId="0" fontId="19" fillId="0" borderId="0" xfId="0" applyFont="1" applyAlignment="1">
      <alignment horizontal="left" vertical="center" wrapText="1"/>
    </xf>
    <xf numFmtId="2" fontId="241" fillId="0" borderId="36" xfId="11282" applyNumberFormat="1" applyFont="1" applyBorder="1" applyAlignment="1">
      <alignment horizontal="right" vertical="center" wrapText="1"/>
    </xf>
    <xf numFmtId="2" fontId="231" fillId="139" borderId="36" xfId="0" applyNumberFormat="1" applyFont="1" applyFill="1" applyBorder="1" applyAlignment="1">
      <alignment horizontal="right"/>
    </xf>
    <xf numFmtId="2" fontId="231" fillId="140" borderId="36" xfId="0" applyNumberFormat="1" applyFont="1" applyFill="1" applyBorder="1"/>
    <xf numFmtId="2" fontId="241" fillId="134" borderId="36" xfId="11282" applyNumberFormat="1" applyFont="1" applyFill="1" applyBorder="1" applyAlignment="1">
      <alignment horizontal="right" wrapText="1"/>
    </xf>
    <xf numFmtId="2" fontId="231" fillId="133" borderId="36" xfId="0" applyNumberFormat="1" applyFont="1" applyFill="1" applyBorder="1"/>
    <xf numFmtId="2" fontId="241" fillId="134" borderId="36" xfId="11282" applyNumberFormat="1" applyFont="1" applyFill="1" applyBorder="1" applyAlignment="1">
      <alignment horizontal="right" vertical="center" wrapText="1"/>
    </xf>
    <xf numFmtId="2" fontId="231" fillId="0" borderId="54" xfId="10982" applyNumberFormat="1" applyFont="1" applyBorder="1" applyAlignment="1" applyProtection="1">
      <alignment horizontal="center" vertical="center"/>
      <protection hidden="1"/>
    </xf>
    <xf numFmtId="4" fontId="13" fillId="0" borderId="0" xfId="0" applyNumberFormat="1" applyFont="1" applyAlignment="1">
      <alignment horizontal="center" vertical="center"/>
    </xf>
    <xf numFmtId="0" fontId="12" fillId="0" borderId="0" xfId="0" applyFont="1" applyAlignment="1">
      <alignment horizontal="center"/>
    </xf>
    <xf numFmtId="0" fontId="1" fillId="0" borderId="0" xfId="0" applyFont="1" applyAlignment="1">
      <alignment horizontal="center"/>
    </xf>
    <xf numFmtId="0" fontId="12" fillId="0" borderId="0" xfId="0" applyFont="1" applyAlignment="1">
      <alignment horizontal="left"/>
    </xf>
    <xf numFmtId="0" fontId="9" fillId="0" borderId="36" xfId="2682" applyFont="1" applyBorder="1" applyAlignment="1">
      <alignment horizontal="center" vertical="center" wrapText="1"/>
    </xf>
    <xf numFmtId="0" fontId="160" fillId="0" borderId="36" xfId="2682" applyFont="1" applyBorder="1" applyAlignment="1">
      <alignment horizontal="center" vertical="center" wrapText="1"/>
    </xf>
    <xf numFmtId="0" fontId="19" fillId="0" borderId="36" xfId="0" applyFont="1" applyBorder="1" applyAlignment="1" applyProtection="1">
      <alignment horizontal="center" vertical="center" wrapText="1"/>
      <protection locked="0"/>
    </xf>
    <xf numFmtId="0" fontId="8" fillId="0" borderId="36" xfId="3823" applyFont="1" applyBorder="1" applyAlignment="1">
      <alignment horizontal="center" vertical="center" wrapText="1"/>
    </xf>
    <xf numFmtId="0" fontId="1" fillId="0" borderId="36" xfId="0" applyFont="1" applyBorder="1" applyAlignment="1">
      <alignment horizontal="center" vertical="center"/>
    </xf>
    <xf numFmtId="0" fontId="18" fillId="0" borderId="0" xfId="0" applyFont="1" applyAlignment="1">
      <alignment horizontal="center" vertical="center"/>
    </xf>
    <xf numFmtId="1" fontId="9" fillId="0" borderId="36" xfId="0" applyNumberFormat="1" applyFont="1" applyBorder="1" applyAlignment="1">
      <alignment horizontal="center" vertical="center" wrapText="1"/>
    </xf>
    <xf numFmtId="0" fontId="9" fillId="0" borderId="36" xfId="10981" applyFont="1" applyBorder="1" applyAlignment="1">
      <alignment horizontal="center" vertical="center" wrapText="1"/>
    </xf>
    <xf numFmtId="2" fontId="9" fillId="134" borderId="36" xfId="10977" applyNumberFormat="1" applyFont="1" applyFill="1" applyBorder="1" applyAlignment="1">
      <alignment horizontal="center" vertical="center"/>
    </xf>
    <xf numFmtId="0" fontId="216" fillId="0" borderId="36" xfId="0" applyFont="1" applyBorder="1" applyAlignment="1">
      <alignment horizontal="center" vertical="center" wrapText="1"/>
    </xf>
    <xf numFmtId="0" fontId="19" fillId="0" borderId="36" xfId="0" applyFont="1" applyBorder="1" applyAlignment="1">
      <alignment horizontal="center"/>
    </xf>
    <xf numFmtId="0" fontId="19" fillId="0" borderId="59" xfId="10983" applyFont="1" applyBorder="1" applyAlignment="1">
      <alignment horizontal="left" vertical="center" wrapText="1"/>
    </xf>
    <xf numFmtId="0" fontId="9" fillId="0" borderId="54" xfId="10983" applyFont="1" applyBorder="1" applyAlignment="1">
      <alignment horizontal="left" vertical="center" wrapText="1"/>
    </xf>
    <xf numFmtId="0" fontId="19" fillId="137" borderId="59" xfId="10983" applyFont="1" applyFill="1" applyBorder="1" applyAlignment="1">
      <alignment horizontal="left" vertical="center" wrapText="1"/>
    </xf>
    <xf numFmtId="0" fontId="10" fillId="133" borderId="54" xfId="1" applyFont="1" applyFill="1" applyBorder="1" applyAlignment="1">
      <alignment horizontal="left" vertical="center" wrapText="1"/>
    </xf>
    <xf numFmtId="0" fontId="9" fillId="134" borderId="54" xfId="10983" applyFont="1" applyFill="1" applyBorder="1" applyAlignment="1">
      <alignment horizontal="left" vertical="center" wrapText="1"/>
    </xf>
    <xf numFmtId="0" fontId="19" fillId="138" borderId="59" xfId="10983" applyFont="1" applyFill="1" applyBorder="1" applyAlignment="1">
      <alignment horizontal="left" vertical="center" wrapText="1"/>
    </xf>
    <xf numFmtId="0" fontId="19" fillId="0" borderId="59" xfId="0" applyFont="1" applyBorder="1" applyAlignment="1">
      <alignment horizontal="left" vertical="center" wrapText="1"/>
    </xf>
    <xf numFmtId="0" fontId="9" fillId="134" borderId="54" xfId="0" applyFont="1" applyFill="1" applyBorder="1" applyAlignment="1">
      <alignment horizontal="left" vertical="center" wrapText="1"/>
    </xf>
    <xf numFmtId="0" fontId="19" fillId="138" borderId="59" xfId="0" applyFont="1" applyFill="1" applyBorder="1" applyAlignment="1">
      <alignment horizontal="left" vertical="center" wrapText="1"/>
    </xf>
    <xf numFmtId="0" fontId="19" fillId="0" borderId="54" xfId="0" applyFont="1" applyBorder="1" applyAlignment="1">
      <alignment horizontal="left" vertical="center" wrapText="1"/>
    </xf>
    <xf numFmtId="0" fontId="9" fillId="0" borderId="54" xfId="10984" applyFont="1" applyBorder="1" applyAlignment="1">
      <alignment horizontal="left" vertical="center" wrapText="1"/>
    </xf>
    <xf numFmtId="0" fontId="158" fillId="133" borderId="54" xfId="0" applyFont="1" applyFill="1" applyBorder="1" applyAlignment="1">
      <alignment horizontal="left" vertical="center" wrapText="1"/>
    </xf>
    <xf numFmtId="0" fontId="9" fillId="0" borderId="54" xfId="9431" applyFont="1" applyBorder="1" applyAlignment="1">
      <alignment horizontal="left" vertical="center" wrapText="1"/>
    </xf>
    <xf numFmtId="0" fontId="9" fillId="0" borderId="54" xfId="0" applyFont="1" applyBorder="1" applyAlignment="1" applyProtection="1">
      <alignment horizontal="left"/>
      <protection locked="0"/>
    </xf>
    <xf numFmtId="0" fontId="19" fillId="0" borderId="36" xfId="10983" applyFont="1" applyBorder="1" applyAlignment="1">
      <alignment horizontal="left" vertical="center" wrapText="1"/>
    </xf>
    <xf numFmtId="0" fontId="19" fillId="137" borderId="36" xfId="10983" applyFont="1" applyFill="1" applyBorder="1" applyAlignment="1">
      <alignment horizontal="left" vertical="center" wrapText="1"/>
    </xf>
    <xf numFmtId="0" fontId="19" fillId="138" borderId="36" xfId="10983" applyFont="1" applyFill="1" applyBorder="1" applyAlignment="1">
      <alignment horizontal="left" vertical="center" wrapText="1"/>
    </xf>
    <xf numFmtId="0" fontId="19" fillId="138" borderId="36" xfId="0" applyFont="1" applyFill="1" applyBorder="1" applyAlignment="1">
      <alignment horizontal="left" vertical="center" wrapText="1"/>
    </xf>
    <xf numFmtId="0" fontId="15" fillId="0" borderId="0" xfId="0" applyFont="1" applyAlignment="1">
      <alignment horizontal="center" vertical="center" wrapText="1"/>
    </xf>
    <xf numFmtId="0" fontId="210" fillId="0" borderId="0" xfId="10975" applyFont="1" applyAlignment="1">
      <alignment horizontal="right"/>
    </xf>
    <xf numFmtId="0" fontId="13" fillId="0" borderId="36" xfId="0" applyFont="1" applyBorder="1" applyAlignment="1">
      <alignment horizontal="right"/>
    </xf>
    <xf numFmtId="0" fontId="12" fillId="0" borderId="36" xfId="0" applyFont="1" applyBorder="1" applyAlignment="1">
      <alignment horizontal="left"/>
    </xf>
    <xf numFmtId="4" fontId="157" fillId="0" borderId="36" xfId="0" applyNumberFormat="1" applyFont="1" applyBorder="1" applyAlignment="1">
      <alignment horizontal="center" vertical="center"/>
    </xf>
    <xf numFmtId="0" fontId="13" fillId="0" borderId="51" xfId="0" applyFont="1" applyBorder="1" applyAlignment="1">
      <alignment horizontal="left" vertical="center"/>
    </xf>
    <xf numFmtId="4" fontId="13" fillId="0" borderId="36" xfId="0" applyNumberFormat="1" applyFont="1" applyBorder="1" applyAlignment="1">
      <alignment horizontal="center" vertical="center"/>
    </xf>
    <xf numFmtId="4" fontId="12" fillId="0" borderId="36" xfId="0" applyNumberFormat="1" applyFont="1" applyBorder="1" applyAlignment="1">
      <alignment horizontal="center" vertical="center"/>
    </xf>
    <xf numFmtId="4" fontId="13" fillId="0" borderId="0" xfId="0" applyNumberFormat="1" applyFont="1" applyAlignment="1">
      <alignment horizontal="center" vertical="center"/>
    </xf>
    <xf numFmtId="0" fontId="209" fillId="2" borderId="36" xfId="0" applyFont="1" applyFill="1" applyBorder="1" applyAlignment="1">
      <alignment horizontal="center" vertical="center" wrapText="1"/>
    </xf>
    <xf numFmtId="0" fontId="212" fillId="0" borderId="0" xfId="10975" applyFont="1" applyAlignment="1">
      <alignment horizontal="center" vertical="top"/>
    </xf>
    <xf numFmtId="0" fontId="211" fillId="0" borderId="0" xfId="10975" applyFont="1" applyAlignment="1">
      <alignment horizontal="right"/>
    </xf>
    <xf numFmtId="0" fontId="155" fillId="0" borderId="51" xfId="0" applyFont="1" applyBorder="1" applyAlignment="1">
      <alignment horizontal="left" vertical="center" wrapText="1"/>
    </xf>
    <xf numFmtId="0" fontId="12" fillId="0" borderId="51" xfId="0" applyFont="1" applyBorder="1" applyAlignment="1">
      <alignment horizontal="left" vertical="center" wrapText="1"/>
    </xf>
    <xf numFmtId="4" fontId="157" fillId="0" borderId="54" xfId="0" applyNumberFormat="1" applyFont="1" applyBorder="1" applyAlignment="1">
      <alignment horizontal="center" vertical="center"/>
    </xf>
    <xf numFmtId="4" fontId="157" fillId="0" borderId="55" xfId="0" applyNumberFormat="1" applyFont="1" applyBorder="1" applyAlignment="1">
      <alignment horizontal="center" vertical="center"/>
    </xf>
    <xf numFmtId="0" fontId="12" fillId="0" borderId="0" xfId="0" applyFont="1" applyAlignment="1">
      <alignment vertical="center" wrapText="1"/>
    </xf>
    <xf numFmtId="0" fontId="17" fillId="0" borderId="0" xfId="0" applyFont="1" applyAlignment="1">
      <alignment horizontal="left" vertical="top"/>
    </xf>
    <xf numFmtId="0" fontId="12" fillId="0" borderId="0" xfId="0" applyFont="1" applyAlignment="1">
      <alignment horizontal="left" vertical="center" wrapText="1"/>
    </xf>
    <xf numFmtId="0" fontId="13" fillId="0" borderId="36" xfId="0" applyFont="1" applyBorder="1" applyAlignment="1">
      <alignment horizontal="right" vertical="center"/>
    </xf>
    <xf numFmtId="0" fontId="20" fillId="2" borderId="52" xfId="0" applyFont="1" applyFill="1" applyBorder="1" applyAlignment="1">
      <alignment horizontal="center" vertical="center" wrapText="1"/>
    </xf>
    <xf numFmtId="0" fontId="20" fillId="2" borderId="53" xfId="0" applyFont="1" applyFill="1" applyBorder="1" applyAlignment="1">
      <alignment horizontal="center" vertical="center" wrapText="1"/>
    </xf>
    <xf numFmtId="0" fontId="12" fillId="0" borderId="43" xfId="0" applyFont="1" applyBorder="1" applyAlignment="1">
      <alignment horizontal="left" vertical="center" wrapText="1"/>
    </xf>
    <xf numFmtId="0" fontId="13" fillId="0" borderId="43" xfId="0" applyFont="1" applyBorder="1" applyAlignment="1">
      <alignment horizontal="left" vertical="center"/>
    </xf>
    <xf numFmtId="0" fontId="20" fillId="2" borderId="36" xfId="0" applyFont="1" applyFill="1" applyBorder="1" applyAlignment="1">
      <alignment horizontal="center" vertical="center" wrapText="1"/>
    </xf>
    <xf numFmtId="0" fontId="207" fillId="0" borderId="0" xfId="0" applyFont="1" applyAlignment="1">
      <alignment horizontal="center"/>
    </xf>
    <xf numFmtId="0" fontId="12" fillId="0" borderId="0" xfId="0" applyFont="1" applyAlignment="1">
      <alignment horizontal="center"/>
    </xf>
    <xf numFmtId="0" fontId="14" fillId="0" borderId="0" xfId="0" applyFont="1" applyAlignment="1">
      <alignment horizontal="center"/>
    </xf>
    <xf numFmtId="4" fontId="158" fillId="0" borderId="36" xfId="0" applyNumberFormat="1" applyFont="1" applyBorder="1" applyAlignment="1">
      <alignment horizontal="right" vertical="center"/>
    </xf>
    <xf numFmtId="0" fontId="1" fillId="0" borderId="0" xfId="0" applyFont="1" applyAlignment="1">
      <alignment horizontal="center"/>
    </xf>
    <xf numFmtId="4" fontId="222" fillId="2" borderId="36" xfId="0" applyNumberFormat="1" applyFont="1" applyFill="1" applyBorder="1" applyAlignment="1">
      <alignment horizontal="center" vertical="center" wrapText="1"/>
    </xf>
    <xf numFmtId="0" fontId="222" fillId="2" borderId="36" xfId="0" applyFont="1" applyFill="1" applyBorder="1" applyAlignment="1">
      <alignment horizontal="center" vertical="center" wrapText="1"/>
    </xf>
    <xf numFmtId="4" fontId="158" fillId="0" borderId="54" xfId="0" applyNumberFormat="1" applyFont="1" applyBorder="1" applyAlignment="1">
      <alignment horizontal="right" vertical="center"/>
    </xf>
    <xf numFmtId="4" fontId="158" fillId="0" borderId="55" xfId="0" applyNumberFormat="1" applyFont="1" applyBorder="1" applyAlignment="1">
      <alignment horizontal="right" vertical="center"/>
    </xf>
    <xf numFmtId="0" fontId="231" fillId="0" borderId="52" xfId="10982" applyFont="1" applyBorder="1" applyAlignment="1" applyProtection="1">
      <alignment horizontal="center" vertical="center"/>
      <protection hidden="1"/>
    </xf>
    <xf numFmtId="0" fontId="231" fillId="0" borderId="37" xfId="10982" applyFont="1" applyBorder="1" applyAlignment="1" applyProtection="1">
      <alignment horizontal="center" vertical="center"/>
      <protection hidden="1"/>
    </xf>
    <xf numFmtId="4" fontId="158" fillId="0" borderId="36" xfId="0" applyNumberFormat="1" applyFont="1" applyBorder="1" applyAlignment="1">
      <alignment horizontal="center" vertical="center"/>
    </xf>
    <xf numFmtId="0" fontId="234" fillId="0" borderId="0" xfId="0" applyFont="1" applyAlignment="1">
      <alignment horizontal="center"/>
    </xf>
  </cellXfs>
  <cellStyles count="11756">
    <cellStyle name="?nt?ie?de? b?ch?d ?re? k?we?d?d? ? ? ‡?i`?Ne?'|'?ve?le?s ?i%?größe? a?he?on?rt?at?e" xfId="8" xr:uid="{00000000-0005-0000-0000-000000000000}"/>
    <cellStyle name="?_x0002_nt?_x0002_ie?_x0002_de?_x0002_ b?_x0002_ch?_x0002_d ?_x0002_re?_x0002_ k?_x0002_we?_x0002_d_x0003_?_x0002_d_x000e_?_x0002_ _x0008_?_x0002__x000e_ ?_x0002_ ‡?_x0002_i`?_x0003_N_x0013_e?_x0003_'|'?_x0002_ve?_x0002_le?_x0002_s ?_x0002_i%?_x0005_größe?_x0002_ a?_x0002_he?_x0002_on?_x0002_rt?_x0002_at?_x0002_e" xfId="9" xr:uid="{00000000-0005-0000-0000-000001000000}"/>
    <cellStyle name="@eading1" xfId="10" xr:uid="{00000000-0005-0000-0000-000002000000}"/>
    <cellStyle name="@eading1 2" xfId="11" xr:uid="{00000000-0005-0000-0000-000003000000}"/>
    <cellStyle name="_Apjomi-celiem" xfId="12" xr:uid="{00000000-0005-0000-0000-000004000000}"/>
    <cellStyle name="_Apjomi-celiem 2" xfId="13" xr:uid="{00000000-0005-0000-0000-000005000000}"/>
    <cellStyle name="_Brugesana_Cederi" xfId="14" xr:uid="{00000000-0005-0000-0000-000006000000}"/>
    <cellStyle name="_Brugesana_Cederi 2" xfId="15" xr:uid="{00000000-0005-0000-0000-000007000000}"/>
    <cellStyle name="_Daugavpils_Tames_jaunais_celu dala_apreķins_nesadalita_iesniegta" xfId="16" xr:uid="{00000000-0005-0000-0000-000008000000}"/>
    <cellStyle name="_Daugavpils_Tames_jaunais_celu dala_apreķins_nesadalita_iesniegta 2" xfId="17" xr:uid="{00000000-0005-0000-0000-000009000000}"/>
    <cellStyle name="_Tame _Cesis_aprekins_piedavajums" xfId="18" xr:uid="{00000000-0005-0000-0000-00000A000000}"/>
    <cellStyle name="_Tame _Cesis_aprekins_piedavajums 2" xfId="19" xr:uid="{00000000-0005-0000-0000-00000B000000}"/>
    <cellStyle name="_Tame _Valka_aprekins_piedavajuma_ar pieskaitamiem" xfId="20" xr:uid="{00000000-0005-0000-0000-00000C000000}"/>
    <cellStyle name="_Tame _Valka_aprekins_piedavajuma_ar pieskaitamiem 2" xfId="21" xr:uid="{00000000-0005-0000-0000-00000D000000}"/>
    <cellStyle name="_Tame_aprekins_Krogsetas-Rupjkalni" xfId="22" xr:uid="{00000000-0005-0000-0000-00000E000000}"/>
    <cellStyle name="_Tame_aprekins_Krogsetas-Rupjkalni 2" xfId="23" xr:uid="{00000000-0005-0000-0000-00000F000000}"/>
    <cellStyle name="1. izcēlums" xfId="24" xr:uid="{00000000-0005-0000-0000-000010000000}"/>
    <cellStyle name="1. izcēlums 2" xfId="25" xr:uid="{00000000-0005-0000-0000-000011000000}"/>
    <cellStyle name="1. izcēlums 2 2" xfId="9255" xr:uid="{A79B3352-CBF9-4487-9EAA-6928E74471F2}"/>
    <cellStyle name="1. izcēlums 3" xfId="26" xr:uid="{00000000-0005-0000-0000-000012000000}"/>
    <cellStyle name="1. izcēlums 3 2" xfId="9256" xr:uid="{3F5D57A7-C091-4658-9ADA-C50816081F7F}"/>
    <cellStyle name="1. izcēlums 4" xfId="9257" xr:uid="{ABC58481-5A84-482D-B133-6FA34E937E9D}"/>
    <cellStyle name="1. izcēlums 5" xfId="10886" xr:uid="{9755120B-C25D-4E72-AB39-FD3C7A10B546}"/>
    <cellStyle name="2. izcēlums" xfId="27" xr:uid="{00000000-0005-0000-0000-000013000000}"/>
    <cellStyle name="2. izcēlums 2" xfId="28" xr:uid="{00000000-0005-0000-0000-000014000000}"/>
    <cellStyle name="2. izcēlums 2 2" xfId="9258" xr:uid="{FA440B84-F23F-4CAE-A078-5090FC64E4F2}"/>
    <cellStyle name="2. izcēlums 3" xfId="9259" xr:uid="{3D017BD1-074F-428F-BF88-769CFC01F857}"/>
    <cellStyle name="2. izcēlums 4" xfId="9260" xr:uid="{A0DF968B-E798-4675-902A-36842D6640E2}"/>
    <cellStyle name="2. izcēlums 5" xfId="10887" xr:uid="{2197FA0E-D0EC-4B38-97A7-0967778BBFF2}"/>
    <cellStyle name="20% - Accent1 10" xfId="29" xr:uid="{00000000-0005-0000-0000-000015000000}"/>
    <cellStyle name="20% - Accent1 10 2" xfId="30" xr:uid="{00000000-0005-0000-0000-000016000000}"/>
    <cellStyle name="20% - Accent1 11" xfId="31" xr:uid="{00000000-0005-0000-0000-000017000000}"/>
    <cellStyle name="20% - Accent1 11 2" xfId="32" xr:uid="{00000000-0005-0000-0000-000018000000}"/>
    <cellStyle name="20% - Accent1 12" xfId="33" xr:uid="{00000000-0005-0000-0000-000019000000}"/>
    <cellStyle name="20% - Accent1 12 2" xfId="34" xr:uid="{00000000-0005-0000-0000-00001A000000}"/>
    <cellStyle name="20% - Accent1 13" xfId="35" xr:uid="{00000000-0005-0000-0000-00001B000000}"/>
    <cellStyle name="20% - Accent1 13 2" xfId="36" xr:uid="{00000000-0005-0000-0000-00001C000000}"/>
    <cellStyle name="20% - Accent1 14" xfId="37" xr:uid="{00000000-0005-0000-0000-00001D000000}"/>
    <cellStyle name="20% - Accent1 14 2" xfId="38" xr:uid="{00000000-0005-0000-0000-00001E000000}"/>
    <cellStyle name="20% - Accent1 15" xfId="39" xr:uid="{00000000-0005-0000-0000-00001F000000}"/>
    <cellStyle name="20% - Accent1 15 2" xfId="40" xr:uid="{00000000-0005-0000-0000-000020000000}"/>
    <cellStyle name="20% - Accent1 16" xfId="41" xr:uid="{00000000-0005-0000-0000-000021000000}"/>
    <cellStyle name="20% - Accent1 16 2" xfId="42" xr:uid="{00000000-0005-0000-0000-000022000000}"/>
    <cellStyle name="20% - Accent1 17" xfId="43" xr:uid="{00000000-0005-0000-0000-000023000000}"/>
    <cellStyle name="20% - Accent1 17 2" xfId="44" xr:uid="{00000000-0005-0000-0000-000024000000}"/>
    <cellStyle name="20% - Accent1 18" xfId="45" xr:uid="{00000000-0005-0000-0000-000025000000}"/>
    <cellStyle name="20% - Accent1 18 2" xfId="46" xr:uid="{00000000-0005-0000-0000-000026000000}"/>
    <cellStyle name="20% - Accent1 19" xfId="47" xr:uid="{00000000-0005-0000-0000-000027000000}"/>
    <cellStyle name="20% - Accent1 19 2" xfId="48" xr:uid="{00000000-0005-0000-0000-000028000000}"/>
    <cellStyle name="20% - Accent1 2" xfId="49" xr:uid="{00000000-0005-0000-0000-000029000000}"/>
    <cellStyle name="20% - Accent1 2 10" xfId="6673" xr:uid="{00000000-0005-0000-0000-00002A000000}"/>
    <cellStyle name="20% - Accent1 2 11" xfId="6792" xr:uid="{00000000-0005-0000-0000-00002B000000}"/>
    <cellStyle name="20% - Accent1 2 12" xfId="6911" xr:uid="{00000000-0005-0000-0000-00002C000000}"/>
    <cellStyle name="20% - Accent1 2 13" xfId="7025" xr:uid="{00000000-0005-0000-0000-00002D000000}"/>
    <cellStyle name="20% - Accent1 2 14" xfId="7143" xr:uid="{00000000-0005-0000-0000-00002E000000}"/>
    <cellStyle name="20% - Accent1 2 15" xfId="7268" xr:uid="{00000000-0005-0000-0000-00002F000000}"/>
    <cellStyle name="20% - Accent1 2 16" xfId="7374" xr:uid="{00000000-0005-0000-0000-000030000000}"/>
    <cellStyle name="20% - Accent1 2 17" xfId="7490" xr:uid="{00000000-0005-0000-0000-000031000000}"/>
    <cellStyle name="20% - Accent1 2 18" xfId="7613" xr:uid="{00000000-0005-0000-0000-000032000000}"/>
    <cellStyle name="20% - Accent1 2 19" xfId="7729" xr:uid="{00000000-0005-0000-0000-000033000000}"/>
    <cellStyle name="20% - Accent1 2 2" xfId="50" xr:uid="{00000000-0005-0000-0000-000034000000}"/>
    <cellStyle name="20% - Accent1 2 2 2" xfId="51" xr:uid="{00000000-0005-0000-0000-000035000000}"/>
    <cellStyle name="20% - Accent1 2 20" xfId="7845" xr:uid="{00000000-0005-0000-0000-000036000000}"/>
    <cellStyle name="20% - Accent1 2 21" xfId="7961" xr:uid="{00000000-0005-0000-0000-000037000000}"/>
    <cellStyle name="20% - Accent1 2 22" xfId="8070" xr:uid="{00000000-0005-0000-0000-000038000000}"/>
    <cellStyle name="20% - Accent1 2 23" xfId="10186" xr:uid="{1374C1CB-E6D0-4464-A0D0-2FC54F78A65D}"/>
    <cellStyle name="20% - Accent1 2 24" xfId="9844" xr:uid="{BF3EDBBF-A209-4403-A815-48E1B18FFB2E}"/>
    <cellStyle name="20% - Accent1 2 25" xfId="10075" xr:uid="{F4ACD28C-80EA-46A7-B069-2AD335C81B17}"/>
    <cellStyle name="20% - Accent1 2 26" xfId="10017" xr:uid="{142EFD5F-DC49-4C48-82FE-944B529472C5}"/>
    <cellStyle name="20% - Accent1 2 27" xfId="10004" xr:uid="{50271911-9CF6-4B14-8612-869FDFCEE5CC}"/>
    <cellStyle name="20% - Accent1 2 28" xfId="10341" xr:uid="{A0851148-7BEA-4A82-811F-41E0ECB93925}"/>
    <cellStyle name="20% - Accent1 2 29" xfId="10410" xr:uid="{FE82A22E-19D0-446B-95B2-D2A42817B265}"/>
    <cellStyle name="20% - Accent1 2 3" xfId="52" xr:uid="{00000000-0005-0000-0000-000039000000}"/>
    <cellStyle name="20% - Accent1 2 3 2" xfId="53" xr:uid="{00000000-0005-0000-0000-00003A000000}"/>
    <cellStyle name="20% - Accent1 2 30" xfId="10559" xr:uid="{4E972F9B-BCEF-4AF2-BBBA-23513B16621D}"/>
    <cellStyle name="20% - Accent1 2 31" xfId="10673" xr:uid="{42014608-936C-43EE-ADD8-1DE2CE14B12A}"/>
    <cellStyle name="20% - Accent1 2 4" xfId="54" xr:uid="{00000000-0005-0000-0000-00003B000000}"/>
    <cellStyle name="20% - Accent1 2 4 2" xfId="55" xr:uid="{00000000-0005-0000-0000-00003C000000}"/>
    <cellStyle name="20% - Accent1 2 5" xfId="56" xr:uid="{00000000-0005-0000-0000-00003D000000}"/>
    <cellStyle name="20% - Accent1 2 6" xfId="57" xr:uid="{00000000-0005-0000-0000-00003E000000}"/>
    <cellStyle name="20% - Accent1 2 7" xfId="6318" xr:uid="{00000000-0005-0000-0000-00003F000000}"/>
    <cellStyle name="20% - Accent1 2 8" xfId="6449" xr:uid="{00000000-0005-0000-0000-000040000000}"/>
    <cellStyle name="20% - Accent1 2 9" xfId="6554" xr:uid="{00000000-0005-0000-0000-000041000000}"/>
    <cellStyle name="20% - Accent1 20" xfId="58" xr:uid="{00000000-0005-0000-0000-000042000000}"/>
    <cellStyle name="20% - Accent1 20 2" xfId="59" xr:uid="{00000000-0005-0000-0000-000043000000}"/>
    <cellStyle name="20% - Accent1 21" xfId="60" xr:uid="{00000000-0005-0000-0000-000044000000}"/>
    <cellStyle name="20% - Accent1 21 2" xfId="61" xr:uid="{00000000-0005-0000-0000-000045000000}"/>
    <cellStyle name="20% - Accent1 22" xfId="62" xr:uid="{00000000-0005-0000-0000-000046000000}"/>
    <cellStyle name="20% - Accent1 22 2" xfId="63" xr:uid="{00000000-0005-0000-0000-000047000000}"/>
    <cellStyle name="20% - Accent1 3" xfId="64" xr:uid="{00000000-0005-0000-0000-000048000000}"/>
    <cellStyle name="20% - Accent1 3 2" xfId="65" xr:uid="{00000000-0005-0000-0000-000049000000}"/>
    <cellStyle name="20% - Accent1 3 3" xfId="66" xr:uid="{00000000-0005-0000-0000-00004A000000}"/>
    <cellStyle name="20% - Accent1 4" xfId="67" xr:uid="{00000000-0005-0000-0000-00004B000000}"/>
    <cellStyle name="20% - Accent1 4 2" xfId="68" xr:uid="{00000000-0005-0000-0000-00004C000000}"/>
    <cellStyle name="20% - Accent1 5" xfId="69" xr:uid="{00000000-0005-0000-0000-00004D000000}"/>
    <cellStyle name="20% - Accent1 5 2" xfId="70" xr:uid="{00000000-0005-0000-0000-00004E000000}"/>
    <cellStyle name="20% - Accent1 6" xfId="71" xr:uid="{00000000-0005-0000-0000-00004F000000}"/>
    <cellStyle name="20% - Accent1 6 2" xfId="72" xr:uid="{00000000-0005-0000-0000-000050000000}"/>
    <cellStyle name="20% - Accent1 7" xfId="73" xr:uid="{00000000-0005-0000-0000-000051000000}"/>
    <cellStyle name="20% - Accent1 7 2" xfId="74" xr:uid="{00000000-0005-0000-0000-000052000000}"/>
    <cellStyle name="20% - Accent1 8" xfId="75" xr:uid="{00000000-0005-0000-0000-000053000000}"/>
    <cellStyle name="20% - Accent1 8 2" xfId="76" xr:uid="{00000000-0005-0000-0000-000054000000}"/>
    <cellStyle name="20% - Accent1 9" xfId="77" xr:uid="{00000000-0005-0000-0000-000055000000}"/>
    <cellStyle name="20% - Accent1 9 2" xfId="78" xr:uid="{00000000-0005-0000-0000-000056000000}"/>
    <cellStyle name="20% - Accent2 10" xfId="79" xr:uid="{00000000-0005-0000-0000-000057000000}"/>
    <cellStyle name="20% - Accent2 10 2" xfId="80" xr:uid="{00000000-0005-0000-0000-000058000000}"/>
    <cellStyle name="20% - Accent2 11" xfId="81" xr:uid="{00000000-0005-0000-0000-000059000000}"/>
    <cellStyle name="20% - Accent2 11 2" xfId="82" xr:uid="{00000000-0005-0000-0000-00005A000000}"/>
    <cellStyle name="20% - Accent2 12" xfId="83" xr:uid="{00000000-0005-0000-0000-00005B000000}"/>
    <cellStyle name="20% - Accent2 12 2" xfId="84" xr:uid="{00000000-0005-0000-0000-00005C000000}"/>
    <cellStyle name="20% - Accent2 13" xfId="85" xr:uid="{00000000-0005-0000-0000-00005D000000}"/>
    <cellStyle name="20% - Accent2 13 2" xfId="86" xr:uid="{00000000-0005-0000-0000-00005E000000}"/>
    <cellStyle name="20% - Accent2 14" xfId="87" xr:uid="{00000000-0005-0000-0000-00005F000000}"/>
    <cellStyle name="20% - Accent2 14 2" xfId="88" xr:uid="{00000000-0005-0000-0000-000060000000}"/>
    <cellStyle name="20% - Accent2 15" xfId="89" xr:uid="{00000000-0005-0000-0000-000061000000}"/>
    <cellStyle name="20% - Accent2 15 2" xfId="90" xr:uid="{00000000-0005-0000-0000-000062000000}"/>
    <cellStyle name="20% - Accent2 16" xfId="91" xr:uid="{00000000-0005-0000-0000-000063000000}"/>
    <cellStyle name="20% - Accent2 16 2" xfId="92" xr:uid="{00000000-0005-0000-0000-000064000000}"/>
    <cellStyle name="20% - Accent2 17" xfId="93" xr:uid="{00000000-0005-0000-0000-000065000000}"/>
    <cellStyle name="20% - Accent2 17 2" xfId="94" xr:uid="{00000000-0005-0000-0000-000066000000}"/>
    <cellStyle name="20% - Accent2 18" xfId="95" xr:uid="{00000000-0005-0000-0000-000067000000}"/>
    <cellStyle name="20% - Accent2 18 2" xfId="96" xr:uid="{00000000-0005-0000-0000-000068000000}"/>
    <cellStyle name="20% - Accent2 19" xfId="97" xr:uid="{00000000-0005-0000-0000-000069000000}"/>
    <cellStyle name="20% - Accent2 19 2" xfId="98" xr:uid="{00000000-0005-0000-0000-00006A000000}"/>
    <cellStyle name="20% - Accent2 2" xfId="99" xr:uid="{00000000-0005-0000-0000-00006B000000}"/>
    <cellStyle name="20% - Accent2 2 10" xfId="6668" xr:uid="{00000000-0005-0000-0000-00006C000000}"/>
    <cellStyle name="20% - Accent2 2 11" xfId="6787" xr:uid="{00000000-0005-0000-0000-00006D000000}"/>
    <cellStyle name="20% - Accent2 2 12" xfId="6906" xr:uid="{00000000-0005-0000-0000-00006E000000}"/>
    <cellStyle name="20% - Accent2 2 13" xfId="7024" xr:uid="{00000000-0005-0000-0000-00006F000000}"/>
    <cellStyle name="20% - Accent2 2 14" xfId="7142" xr:uid="{00000000-0005-0000-0000-000070000000}"/>
    <cellStyle name="20% - Accent2 2 15" xfId="7263" xr:uid="{00000000-0005-0000-0000-000071000000}"/>
    <cellStyle name="20% - Accent2 2 16" xfId="7373" xr:uid="{00000000-0005-0000-0000-000072000000}"/>
    <cellStyle name="20% - Accent2 2 17" xfId="7489" xr:uid="{00000000-0005-0000-0000-000073000000}"/>
    <cellStyle name="20% - Accent2 2 18" xfId="7606" xr:uid="{00000000-0005-0000-0000-000074000000}"/>
    <cellStyle name="20% - Accent2 2 19" xfId="7722" xr:uid="{00000000-0005-0000-0000-000075000000}"/>
    <cellStyle name="20% - Accent2 2 2" xfId="100" xr:uid="{00000000-0005-0000-0000-000076000000}"/>
    <cellStyle name="20% - Accent2 2 2 2" xfId="101" xr:uid="{00000000-0005-0000-0000-000077000000}"/>
    <cellStyle name="20% - Accent2 2 20" xfId="7838" xr:uid="{00000000-0005-0000-0000-000078000000}"/>
    <cellStyle name="20% - Accent2 2 21" xfId="7954" xr:uid="{00000000-0005-0000-0000-000079000000}"/>
    <cellStyle name="20% - Accent2 2 22" xfId="8069" xr:uid="{00000000-0005-0000-0000-00007A000000}"/>
    <cellStyle name="20% - Accent2 2 23" xfId="10176" xr:uid="{E68B6CF1-08B0-4E73-BEA6-34630E781B7C}"/>
    <cellStyle name="20% - Accent2 2 24" xfId="9855" xr:uid="{DD8FC548-F254-4786-96CC-10AC0DD9598D}"/>
    <cellStyle name="20% - Accent2 2 25" xfId="10147" xr:uid="{644E2297-5FCF-4948-8EFD-33B5550FD202}"/>
    <cellStyle name="20% - Accent2 2 26" xfId="10041" xr:uid="{05B63891-A1BA-4A74-9159-115F132784AA}"/>
    <cellStyle name="20% - Accent2 2 27" xfId="10293" xr:uid="{EAC1AEE6-FA34-40F4-A8CE-8365AF0DB533}"/>
    <cellStyle name="20% - Accent2 2 28" xfId="10342" xr:uid="{9DC56199-5BDB-4B01-8F46-DB2750863AE1}"/>
    <cellStyle name="20% - Accent2 2 29" xfId="10409" xr:uid="{20788781-CA4A-4FDC-958F-96D1FF466B3B}"/>
    <cellStyle name="20% - Accent2 2 3" xfId="102" xr:uid="{00000000-0005-0000-0000-00007B000000}"/>
    <cellStyle name="20% - Accent2 2 3 2" xfId="103" xr:uid="{00000000-0005-0000-0000-00007C000000}"/>
    <cellStyle name="20% - Accent2 2 30" xfId="10557" xr:uid="{63427F21-12B0-43EC-A283-FB8ECF8DD759}"/>
    <cellStyle name="20% - Accent2 2 31" xfId="10669" xr:uid="{51B192EA-E663-4649-896B-1B8BBDB9FFBE}"/>
    <cellStyle name="20% - Accent2 2 4" xfId="104" xr:uid="{00000000-0005-0000-0000-00007D000000}"/>
    <cellStyle name="20% - Accent2 2 4 2" xfId="105" xr:uid="{00000000-0005-0000-0000-00007E000000}"/>
    <cellStyle name="20% - Accent2 2 5" xfId="106" xr:uid="{00000000-0005-0000-0000-00007F000000}"/>
    <cellStyle name="20% - Accent2 2 6" xfId="107" xr:uid="{00000000-0005-0000-0000-000080000000}"/>
    <cellStyle name="20% - Accent2 2 7" xfId="6319" xr:uid="{00000000-0005-0000-0000-000081000000}"/>
    <cellStyle name="20% - Accent2 2 8" xfId="6450" xr:uid="{00000000-0005-0000-0000-000082000000}"/>
    <cellStyle name="20% - Accent2 2 9" xfId="6549" xr:uid="{00000000-0005-0000-0000-000083000000}"/>
    <cellStyle name="20% - Accent2 20" xfId="108" xr:uid="{00000000-0005-0000-0000-000084000000}"/>
    <cellStyle name="20% - Accent2 20 2" xfId="109" xr:uid="{00000000-0005-0000-0000-000085000000}"/>
    <cellStyle name="20% - Accent2 21" xfId="110" xr:uid="{00000000-0005-0000-0000-000086000000}"/>
    <cellStyle name="20% - Accent2 21 2" xfId="111" xr:uid="{00000000-0005-0000-0000-000087000000}"/>
    <cellStyle name="20% - Accent2 22" xfId="112" xr:uid="{00000000-0005-0000-0000-000088000000}"/>
    <cellStyle name="20% - Accent2 22 2" xfId="113" xr:uid="{00000000-0005-0000-0000-000089000000}"/>
    <cellStyle name="20% - Accent2 3" xfId="114" xr:uid="{00000000-0005-0000-0000-00008A000000}"/>
    <cellStyle name="20% - Accent2 3 2" xfId="115" xr:uid="{00000000-0005-0000-0000-00008B000000}"/>
    <cellStyle name="20% - Accent2 3 3" xfId="116" xr:uid="{00000000-0005-0000-0000-00008C000000}"/>
    <cellStyle name="20% - Accent2 4" xfId="117" xr:uid="{00000000-0005-0000-0000-00008D000000}"/>
    <cellStyle name="20% - Accent2 4 2" xfId="118" xr:uid="{00000000-0005-0000-0000-00008E000000}"/>
    <cellStyle name="20% - Accent2 5" xfId="119" xr:uid="{00000000-0005-0000-0000-00008F000000}"/>
    <cellStyle name="20% - Accent2 5 2" xfId="120" xr:uid="{00000000-0005-0000-0000-000090000000}"/>
    <cellStyle name="20% - Accent2 6" xfId="121" xr:uid="{00000000-0005-0000-0000-000091000000}"/>
    <cellStyle name="20% - Accent2 6 2" xfId="122" xr:uid="{00000000-0005-0000-0000-000092000000}"/>
    <cellStyle name="20% - Accent2 7" xfId="123" xr:uid="{00000000-0005-0000-0000-000093000000}"/>
    <cellStyle name="20% - Accent2 7 2" xfId="124" xr:uid="{00000000-0005-0000-0000-000094000000}"/>
    <cellStyle name="20% - Accent2 8" xfId="125" xr:uid="{00000000-0005-0000-0000-000095000000}"/>
    <cellStyle name="20% - Accent2 8 2" xfId="126" xr:uid="{00000000-0005-0000-0000-000096000000}"/>
    <cellStyle name="20% - Accent2 9" xfId="127" xr:uid="{00000000-0005-0000-0000-000097000000}"/>
    <cellStyle name="20% - Accent2 9 2" xfId="128" xr:uid="{00000000-0005-0000-0000-000098000000}"/>
    <cellStyle name="20% - Accent3 10" xfId="129" xr:uid="{00000000-0005-0000-0000-000099000000}"/>
    <cellStyle name="20% - Accent3 10 2" xfId="130" xr:uid="{00000000-0005-0000-0000-00009A000000}"/>
    <cellStyle name="20% - Accent3 11" xfId="131" xr:uid="{00000000-0005-0000-0000-00009B000000}"/>
    <cellStyle name="20% - Accent3 11 2" xfId="132" xr:uid="{00000000-0005-0000-0000-00009C000000}"/>
    <cellStyle name="20% - Accent3 12" xfId="133" xr:uid="{00000000-0005-0000-0000-00009D000000}"/>
    <cellStyle name="20% - Accent3 12 2" xfId="134" xr:uid="{00000000-0005-0000-0000-00009E000000}"/>
    <cellStyle name="20% - Accent3 13" xfId="135" xr:uid="{00000000-0005-0000-0000-00009F000000}"/>
    <cellStyle name="20% - Accent3 13 2" xfId="136" xr:uid="{00000000-0005-0000-0000-0000A0000000}"/>
    <cellStyle name="20% - Accent3 14" xfId="137" xr:uid="{00000000-0005-0000-0000-0000A1000000}"/>
    <cellStyle name="20% - Accent3 14 2" xfId="138" xr:uid="{00000000-0005-0000-0000-0000A2000000}"/>
    <cellStyle name="20% - Accent3 15" xfId="139" xr:uid="{00000000-0005-0000-0000-0000A3000000}"/>
    <cellStyle name="20% - Accent3 15 2" xfId="140" xr:uid="{00000000-0005-0000-0000-0000A4000000}"/>
    <cellStyle name="20% - Accent3 16" xfId="141" xr:uid="{00000000-0005-0000-0000-0000A5000000}"/>
    <cellStyle name="20% - Accent3 16 2" xfId="142" xr:uid="{00000000-0005-0000-0000-0000A6000000}"/>
    <cellStyle name="20% - Accent3 17" xfId="143" xr:uid="{00000000-0005-0000-0000-0000A7000000}"/>
    <cellStyle name="20% - Accent3 17 2" xfId="144" xr:uid="{00000000-0005-0000-0000-0000A8000000}"/>
    <cellStyle name="20% - Accent3 18" xfId="145" xr:uid="{00000000-0005-0000-0000-0000A9000000}"/>
    <cellStyle name="20% - Accent3 18 2" xfId="146" xr:uid="{00000000-0005-0000-0000-0000AA000000}"/>
    <cellStyle name="20% - Accent3 19" xfId="147" xr:uid="{00000000-0005-0000-0000-0000AB000000}"/>
    <cellStyle name="20% - Accent3 19 2" xfId="148" xr:uid="{00000000-0005-0000-0000-0000AC000000}"/>
    <cellStyle name="20% - Accent3 2" xfId="149" xr:uid="{00000000-0005-0000-0000-0000AD000000}"/>
    <cellStyle name="20% - Accent3 2 10" xfId="6667" xr:uid="{00000000-0005-0000-0000-0000AE000000}"/>
    <cellStyle name="20% - Accent3 2 11" xfId="6786" xr:uid="{00000000-0005-0000-0000-0000AF000000}"/>
    <cellStyle name="20% - Accent3 2 12" xfId="6905" xr:uid="{00000000-0005-0000-0000-0000B0000000}"/>
    <cellStyle name="20% - Accent3 2 13" xfId="7023" xr:uid="{00000000-0005-0000-0000-0000B1000000}"/>
    <cellStyle name="20% - Accent3 2 14" xfId="7138" xr:uid="{00000000-0005-0000-0000-0000B2000000}"/>
    <cellStyle name="20% - Accent3 2 15" xfId="7262" xr:uid="{00000000-0005-0000-0000-0000B3000000}"/>
    <cellStyle name="20% - Accent3 2 16" xfId="7372" xr:uid="{00000000-0005-0000-0000-0000B4000000}"/>
    <cellStyle name="20% - Accent3 2 17" xfId="7488" xr:uid="{00000000-0005-0000-0000-0000B5000000}"/>
    <cellStyle name="20% - Accent3 2 18" xfId="7605" xr:uid="{00000000-0005-0000-0000-0000B6000000}"/>
    <cellStyle name="20% - Accent3 2 19" xfId="7721" xr:uid="{00000000-0005-0000-0000-0000B7000000}"/>
    <cellStyle name="20% - Accent3 2 2" xfId="150" xr:uid="{00000000-0005-0000-0000-0000B8000000}"/>
    <cellStyle name="20% - Accent3 2 2 2" xfId="151" xr:uid="{00000000-0005-0000-0000-0000B9000000}"/>
    <cellStyle name="20% - Accent3 2 20" xfId="7837" xr:uid="{00000000-0005-0000-0000-0000BA000000}"/>
    <cellStyle name="20% - Accent3 2 21" xfId="7953" xr:uid="{00000000-0005-0000-0000-0000BB000000}"/>
    <cellStyle name="20% - Accent3 2 22" xfId="8068" xr:uid="{00000000-0005-0000-0000-0000BC000000}"/>
    <cellStyle name="20% - Accent3 2 23" xfId="10166" xr:uid="{7317C9EA-AB74-4107-A135-6141D28830C2}"/>
    <cellStyle name="20% - Accent3 2 24" xfId="9863" xr:uid="{0A57B6F3-278A-4FDB-9236-B4BC0AF17AE2}"/>
    <cellStyle name="20% - Accent3 2 25" xfId="9930" xr:uid="{665FB576-0CF7-477A-9413-AA2BDC4E6498}"/>
    <cellStyle name="20% - Accent3 2 26" xfId="9764" xr:uid="{5EC38EC2-D6C9-49A3-9B3E-DFFEECD3ACC7}"/>
    <cellStyle name="20% - Accent3 2 27" xfId="10272" xr:uid="{E759BAF3-C3AE-4BE0-80CC-825C929D6D7D}"/>
    <cellStyle name="20% - Accent3 2 28" xfId="10343" xr:uid="{0C70D03C-212A-4953-B850-F0EAEDE2D7B2}"/>
    <cellStyle name="20% - Accent3 2 29" xfId="10408" xr:uid="{6554E19F-BC4C-4881-93DF-AFAB98D046DA}"/>
    <cellStyle name="20% - Accent3 2 3" xfId="152" xr:uid="{00000000-0005-0000-0000-0000BD000000}"/>
    <cellStyle name="20% - Accent3 2 3 2" xfId="153" xr:uid="{00000000-0005-0000-0000-0000BE000000}"/>
    <cellStyle name="20% - Accent3 2 30" xfId="10553" xr:uid="{8607FA20-DAF1-4AA7-A204-1F90B1F87921}"/>
    <cellStyle name="20% - Accent3 2 31" xfId="10665" xr:uid="{02763C29-3FB8-40FE-9132-25B977888BF9}"/>
    <cellStyle name="20% - Accent3 2 4" xfId="154" xr:uid="{00000000-0005-0000-0000-0000BF000000}"/>
    <cellStyle name="20% - Accent3 2 4 2" xfId="155" xr:uid="{00000000-0005-0000-0000-0000C0000000}"/>
    <cellStyle name="20% - Accent3 2 5" xfId="156" xr:uid="{00000000-0005-0000-0000-0000C1000000}"/>
    <cellStyle name="20% - Accent3 2 6" xfId="157" xr:uid="{00000000-0005-0000-0000-0000C2000000}"/>
    <cellStyle name="20% - Accent3 2 7" xfId="6320" xr:uid="{00000000-0005-0000-0000-0000C3000000}"/>
    <cellStyle name="20% - Accent3 2 8" xfId="6451" xr:uid="{00000000-0005-0000-0000-0000C4000000}"/>
    <cellStyle name="20% - Accent3 2 9" xfId="6548" xr:uid="{00000000-0005-0000-0000-0000C5000000}"/>
    <cellStyle name="20% - Accent3 20" xfId="158" xr:uid="{00000000-0005-0000-0000-0000C6000000}"/>
    <cellStyle name="20% - Accent3 20 2" xfId="159" xr:uid="{00000000-0005-0000-0000-0000C7000000}"/>
    <cellStyle name="20% - Accent3 21" xfId="160" xr:uid="{00000000-0005-0000-0000-0000C8000000}"/>
    <cellStyle name="20% - Accent3 21 2" xfId="161" xr:uid="{00000000-0005-0000-0000-0000C9000000}"/>
    <cellStyle name="20% - Accent3 22" xfId="162" xr:uid="{00000000-0005-0000-0000-0000CA000000}"/>
    <cellStyle name="20% - Accent3 22 2" xfId="163" xr:uid="{00000000-0005-0000-0000-0000CB000000}"/>
    <cellStyle name="20% - Accent3 3" xfId="164" xr:uid="{00000000-0005-0000-0000-0000CC000000}"/>
    <cellStyle name="20% - Accent3 3 2" xfId="165" xr:uid="{00000000-0005-0000-0000-0000CD000000}"/>
    <cellStyle name="20% - Accent3 3 3" xfId="166" xr:uid="{00000000-0005-0000-0000-0000CE000000}"/>
    <cellStyle name="20% - Accent3 4" xfId="167" xr:uid="{00000000-0005-0000-0000-0000CF000000}"/>
    <cellStyle name="20% - Accent3 4 2" xfId="168" xr:uid="{00000000-0005-0000-0000-0000D0000000}"/>
    <cellStyle name="20% - Accent3 5" xfId="169" xr:uid="{00000000-0005-0000-0000-0000D1000000}"/>
    <cellStyle name="20% - Accent3 5 2" xfId="170" xr:uid="{00000000-0005-0000-0000-0000D2000000}"/>
    <cellStyle name="20% - Accent3 6" xfId="171" xr:uid="{00000000-0005-0000-0000-0000D3000000}"/>
    <cellStyle name="20% - Accent3 6 2" xfId="172" xr:uid="{00000000-0005-0000-0000-0000D4000000}"/>
    <cellStyle name="20% - Accent3 7" xfId="173" xr:uid="{00000000-0005-0000-0000-0000D5000000}"/>
    <cellStyle name="20% - Accent3 7 2" xfId="174" xr:uid="{00000000-0005-0000-0000-0000D6000000}"/>
    <cellStyle name="20% - Accent3 8" xfId="175" xr:uid="{00000000-0005-0000-0000-0000D7000000}"/>
    <cellStyle name="20% - Accent3 8 2" xfId="176" xr:uid="{00000000-0005-0000-0000-0000D8000000}"/>
    <cellStyle name="20% - Accent3 9" xfId="177" xr:uid="{00000000-0005-0000-0000-0000D9000000}"/>
    <cellStyle name="20% - Accent3 9 2" xfId="178" xr:uid="{00000000-0005-0000-0000-0000DA000000}"/>
    <cellStyle name="20% - Accent4 10" xfId="179" xr:uid="{00000000-0005-0000-0000-0000DB000000}"/>
    <cellStyle name="20% - Accent4 10 2" xfId="180" xr:uid="{00000000-0005-0000-0000-0000DC000000}"/>
    <cellStyle name="20% - Accent4 11" xfId="181" xr:uid="{00000000-0005-0000-0000-0000DD000000}"/>
    <cellStyle name="20% - Accent4 11 2" xfId="182" xr:uid="{00000000-0005-0000-0000-0000DE000000}"/>
    <cellStyle name="20% - Accent4 12" xfId="183" xr:uid="{00000000-0005-0000-0000-0000DF000000}"/>
    <cellStyle name="20% - Accent4 12 2" xfId="184" xr:uid="{00000000-0005-0000-0000-0000E0000000}"/>
    <cellStyle name="20% - Accent4 13" xfId="185" xr:uid="{00000000-0005-0000-0000-0000E1000000}"/>
    <cellStyle name="20% - Accent4 13 2" xfId="186" xr:uid="{00000000-0005-0000-0000-0000E2000000}"/>
    <cellStyle name="20% - Accent4 14" xfId="187" xr:uid="{00000000-0005-0000-0000-0000E3000000}"/>
    <cellStyle name="20% - Accent4 14 2" xfId="188" xr:uid="{00000000-0005-0000-0000-0000E4000000}"/>
    <cellStyle name="20% - Accent4 15" xfId="189" xr:uid="{00000000-0005-0000-0000-0000E5000000}"/>
    <cellStyle name="20% - Accent4 15 2" xfId="190" xr:uid="{00000000-0005-0000-0000-0000E6000000}"/>
    <cellStyle name="20% - Accent4 16" xfId="191" xr:uid="{00000000-0005-0000-0000-0000E7000000}"/>
    <cellStyle name="20% - Accent4 16 2" xfId="192" xr:uid="{00000000-0005-0000-0000-0000E8000000}"/>
    <cellStyle name="20% - Accent4 17" xfId="193" xr:uid="{00000000-0005-0000-0000-0000E9000000}"/>
    <cellStyle name="20% - Accent4 17 2" xfId="194" xr:uid="{00000000-0005-0000-0000-0000EA000000}"/>
    <cellStyle name="20% - Accent4 18" xfId="195" xr:uid="{00000000-0005-0000-0000-0000EB000000}"/>
    <cellStyle name="20% - Accent4 18 2" xfId="196" xr:uid="{00000000-0005-0000-0000-0000EC000000}"/>
    <cellStyle name="20% - Accent4 19" xfId="197" xr:uid="{00000000-0005-0000-0000-0000ED000000}"/>
    <cellStyle name="20% - Accent4 19 2" xfId="198" xr:uid="{00000000-0005-0000-0000-0000EE000000}"/>
    <cellStyle name="20% - Accent4 2" xfId="199" xr:uid="{00000000-0005-0000-0000-0000EF000000}"/>
    <cellStyle name="20% - Accent4 2 10" xfId="6666" xr:uid="{00000000-0005-0000-0000-0000F0000000}"/>
    <cellStyle name="20% - Accent4 2 11" xfId="6785" xr:uid="{00000000-0005-0000-0000-0000F1000000}"/>
    <cellStyle name="20% - Accent4 2 12" xfId="6904" xr:uid="{00000000-0005-0000-0000-0000F2000000}"/>
    <cellStyle name="20% - Accent4 2 13" xfId="7019" xr:uid="{00000000-0005-0000-0000-0000F3000000}"/>
    <cellStyle name="20% - Accent4 2 14" xfId="7137" xr:uid="{00000000-0005-0000-0000-0000F4000000}"/>
    <cellStyle name="20% - Accent4 2 15" xfId="7261" xr:uid="{00000000-0005-0000-0000-0000F5000000}"/>
    <cellStyle name="20% - Accent4 2 16" xfId="7368" xr:uid="{00000000-0005-0000-0000-0000F6000000}"/>
    <cellStyle name="20% - Accent4 2 17" xfId="7484" xr:uid="{00000000-0005-0000-0000-0000F7000000}"/>
    <cellStyle name="20% - Accent4 2 18" xfId="7604" xr:uid="{00000000-0005-0000-0000-0000F8000000}"/>
    <cellStyle name="20% - Accent4 2 19" xfId="7720" xr:uid="{00000000-0005-0000-0000-0000F9000000}"/>
    <cellStyle name="20% - Accent4 2 2" xfId="200" xr:uid="{00000000-0005-0000-0000-0000FA000000}"/>
    <cellStyle name="20% - Accent4 2 2 2" xfId="201" xr:uid="{00000000-0005-0000-0000-0000FB000000}"/>
    <cellStyle name="20% - Accent4 2 20" xfId="7836" xr:uid="{00000000-0005-0000-0000-0000FC000000}"/>
    <cellStyle name="20% - Accent4 2 21" xfId="7952" xr:uid="{00000000-0005-0000-0000-0000FD000000}"/>
    <cellStyle name="20% - Accent4 2 22" xfId="8064" xr:uid="{00000000-0005-0000-0000-0000FE000000}"/>
    <cellStyle name="20% - Accent4 2 23" xfId="10153" xr:uid="{BC1B0200-C444-4654-829E-17DA85DA0238}"/>
    <cellStyle name="20% - Accent4 2 24" xfId="9871" xr:uid="{1A8DACAD-16F0-44AE-B499-103F11C77CB7}"/>
    <cellStyle name="20% - Accent4 2 25" xfId="10097" xr:uid="{3E1E308C-EDA2-4499-9394-D543B36A4376}"/>
    <cellStyle name="20% - Accent4 2 26" xfId="10310" xr:uid="{4D6BBE37-68B6-431C-A920-B172AFC5450D}"/>
    <cellStyle name="20% - Accent4 2 27" xfId="9878" xr:uid="{338FCFAC-0B45-4FD6-B7B7-8BA1B9CB9AB4}"/>
    <cellStyle name="20% - Accent4 2 28" xfId="10344" xr:uid="{C72C6682-891B-4251-9D92-C03BBBA03051}"/>
    <cellStyle name="20% - Accent4 2 29" xfId="10407" xr:uid="{37F1D1EA-E52E-4EDD-A399-E9B30D9998B9}"/>
    <cellStyle name="20% - Accent4 2 3" xfId="202" xr:uid="{00000000-0005-0000-0000-0000FF000000}"/>
    <cellStyle name="20% - Accent4 2 3 2" xfId="203" xr:uid="{00000000-0005-0000-0000-000000010000}"/>
    <cellStyle name="20% - Accent4 2 30" xfId="10549" xr:uid="{F9DE1E79-DDC8-4213-86D9-83BD84919EF7}"/>
    <cellStyle name="20% - Accent4 2 31" xfId="10664" xr:uid="{1BB83721-4B23-4B56-9F26-2D1940130593}"/>
    <cellStyle name="20% - Accent4 2 4" xfId="204" xr:uid="{00000000-0005-0000-0000-000001010000}"/>
    <cellStyle name="20% - Accent4 2 4 2" xfId="205" xr:uid="{00000000-0005-0000-0000-000002010000}"/>
    <cellStyle name="20% - Accent4 2 5" xfId="206" xr:uid="{00000000-0005-0000-0000-000003010000}"/>
    <cellStyle name="20% - Accent4 2 6" xfId="207" xr:uid="{00000000-0005-0000-0000-000004010000}"/>
    <cellStyle name="20% - Accent4 2 7" xfId="6321" xr:uid="{00000000-0005-0000-0000-000005010000}"/>
    <cellStyle name="20% - Accent4 2 8" xfId="6452" xr:uid="{00000000-0005-0000-0000-000006010000}"/>
    <cellStyle name="20% - Accent4 2 9" xfId="6547" xr:uid="{00000000-0005-0000-0000-000007010000}"/>
    <cellStyle name="20% - Accent4 20" xfId="208" xr:uid="{00000000-0005-0000-0000-000008010000}"/>
    <cellStyle name="20% - Accent4 20 2" xfId="209" xr:uid="{00000000-0005-0000-0000-000009010000}"/>
    <cellStyle name="20% - Accent4 21" xfId="210" xr:uid="{00000000-0005-0000-0000-00000A010000}"/>
    <cellStyle name="20% - Accent4 21 2" xfId="211" xr:uid="{00000000-0005-0000-0000-00000B010000}"/>
    <cellStyle name="20% - Accent4 22" xfId="212" xr:uid="{00000000-0005-0000-0000-00000C010000}"/>
    <cellStyle name="20% - Accent4 22 2" xfId="213" xr:uid="{00000000-0005-0000-0000-00000D010000}"/>
    <cellStyle name="20% - Accent4 3" xfId="214" xr:uid="{00000000-0005-0000-0000-00000E010000}"/>
    <cellStyle name="20% - Accent4 3 2" xfId="215" xr:uid="{00000000-0005-0000-0000-00000F010000}"/>
    <cellStyle name="20% - Accent4 3 3" xfId="216" xr:uid="{00000000-0005-0000-0000-000010010000}"/>
    <cellStyle name="20% - Accent4 4" xfId="217" xr:uid="{00000000-0005-0000-0000-000011010000}"/>
    <cellStyle name="20% - Accent4 4 2" xfId="218" xr:uid="{00000000-0005-0000-0000-000012010000}"/>
    <cellStyle name="20% - Accent4 5" xfId="219" xr:uid="{00000000-0005-0000-0000-000013010000}"/>
    <cellStyle name="20% - Accent4 5 2" xfId="220" xr:uid="{00000000-0005-0000-0000-000014010000}"/>
    <cellStyle name="20% - Accent4 6" xfId="221" xr:uid="{00000000-0005-0000-0000-000015010000}"/>
    <cellStyle name="20% - Accent4 6 2" xfId="222" xr:uid="{00000000-0005-0000-0000-000016010000}"/>
    <cellStyle name="20% - Accent4 7" xfId="223" xr:uid="{00000000-0005-0000-0000-000017010000}"/>
    <cellStyle name="20% - Accent4 7 2" xfId="224" xr:uid="{00000000-0005-0000-0000-000018010000}"/>
    <cellStyle name="20% - Accent4 8" xfId="225" xr:uid="{00000000-0005-0000-0000-000019010000}"/>
    <cellStyle name="20% - Accent4 8 2" xfId="226" xr:uid="{00000000-0005-0000-0000-00001A010000}"/>
    <cellStyle name="20% - Accent4 9" xfId="227" xr:uid="{00000000-0005-0000-0000-00001B010000}"/>
    <cellStyle name="20% - Accent4 9 2" xfId="228" xr:uid="{00000000-0005-0000-0000-00001C010000}"/>
    <cellStyle name="20% - Accent5 10" xfId="229" xr:uid="{00000000-0005-0000-0000-00001D010000}"/>
    <cellStyle name="20% - Accent5 10 2" xfId="230" xr:uid="{00000000-0005-0000-0000-00001E010000}"/>
    <cellStyle name="20% - Accent5 11" xfId="231" xr:uid="{00000000-0005-0000-0000-00001F010000}"/>
    <cellStyle name="20% - Accent5 11 2" xfId="232" xr:uid="{00000000-0005-0000-0000-000020010000}"/>
    <cellStyle name="20% - Accent5 12" xfId="233" xr:uid="{00000000-0005-0000-0000-000021010000}"/>
    <cellStyle name="20% - Accent5 12 2" xfId="234" xr:uid="{00000000-0005-0000-0000-000022010000}"/>
    <cellStyle name="20% - Accent5 13" xfId="235" xr:uid="{00000000-0005-0000-0000-000023010000}"/>
    <cellStyle name="20% - Accent5 13 2" xfId="236" xr:uid="{00000000-0005-0000-0000-000024010000}"/>
    <cellStyle name="20% - Accent5 14" xfId="237" xr:uid="{00000000-0005-0000-0000-000025010000}"/>
    <cellStyle name="20% - Accent5 14 2" xfId="238" xr:uid="{00000000-0005-0000-0000-000026010000}"/>
    <cellStyle name="20% - Accent5 15" xfId="239" xr:uid="{00000000-0005-0000-0000-000027010000}"/>
    <cellStyle name="20% - Accent5 15 2" xfId="240" xr:uid="{00000000-0005-0000-0000-000028010000}"/>
    <cellStyle name="20% - Accent5 16" xfId="241" xr:uid="{00000000-0005-0000-0000-000029010000}"/>
    <cellStyle name="20% - Accent5 16 2" xfId="242" xr:uid="{00000000-0005-0000-0000-00002A010000}"/>
    <cellStyle name="20% - Accent5 17" xfId="243" xr:uid="{00000000-0005-0000-0000-00002B010000}"/>
    <cellStyle name="20% - Accent5 17 2" xfId="244" xr:uid="{00000000-0005-0000-0000-00002C010000}"/>
    <cellStyle name="20% - Accent5 18" xfId="245" xr:uid="{00000000-0005-0000-0000-00002D010000}"/>
    <cellStyle name="20% - Accent5 18 2" xfId="246" xr:uid="{00000000-0005-0000-0000-00002E010000}"/>
    <cellStyle name="20% - Accent5 19" xfId="247" xr:uid="{00000000-0005-0000-0000-00002F010000}"/>
    <cellStyle name="20% - Accent5 19 2" xfId="248" xr:uid="{00000000-0005-0000-0000-000030010000}"/>
    <cellStyle name="20% - Accent5 2" xfId="249" xr:uid="{00000000-0005-0000-0000-000031010000}"/>
    <cellStyle name="20% - Accent5 2 10" xfId="6662" xr:uid="{00000000-0005-0000-0000-000032010000}"/>
    <cellStyle name="20% - Accent5 2 11" xfId="6781" xr:uid="{00000000-0005-0000-0000-000033010000}"/>
    <cellStyle name="20% - Accent5 2 12" xfId="6900" xr:uid="{00000000-0005-0000-0000-000034010000}"/>
    <cellStyle name="20% - Accent5 2 13" xfId="7018" xr:uid="{00000000-0005-0000-0000-000035010000}"/>
    <cellStyle name="20% - Accent5 2 14" xfId="7136" xr:uid="{00000000-0005-0000-0000-000036010000}"/>
    <cellStyle name="20% - Accent5 2 15" xfId="7257" xr:uid="{00000000-0005-0000-0000-000037010000}"/>
    <cellStyle name="20% - Accent5 2 16" xfId="7351" xr:uid="{00000000-0005-0000-0000-000038010000}"/>
    <cellStyle name="20% - Accent5 2 17" xfId="7467" xr:uid="{00000000-0005-0000-0000-000039010000}"/>
    <cellStyle name="20% - Accent5 2 18" xfId="7600" xr:uid="{00000000-0005-0000-0000-00003A010000}"/>
    <cellStyle name="20% - Accent5 2 19" xfId="7716" xr:uid="{00000000-0005-0000-0000-00003B010000}"/>
    <cellStyle name="20% - Accent5 2 2" xfId="250" xr:uid="{00000000-0005-0000-0000-00003C010000}"/>
    <cellStyle name="20% - Accent5 2 2 2" xfId="251" xr:uid="{00000000-0005-0000-0000-00003D010000}"/>
    <cellStyle name="20% - Accent5 2 20" xfId="7832" xr:uid="{00000000-0005-0000-0000-00003E010000}"/>
    <cellStyle name="20% - Accent5 2 21" xfId="7948" xr:uid="{00000000-0005-0000-0000-00003F010000}"/>
    <cellStyle name="20% - Accent5 2 22" xfId="8047" xr:uid="{00000000-0005-0000-0000-000040010000}"/>
    <cellStyle name="20% - Accent5 2 23" xfId="10063" xr:uid="{79283A27-1C9D-4B7F-9E45-D16AA3A1816A}"/>
    <cellStyle name="20% - Accent5 2 24" xfId="10218" xr:uid="{6F711AB5-0252-4E09-A6AF-97F67B4B6515}"/>
    <cellStyle name="20% - Accent5 2 25" xfId="10247" xr:uid="{F32EE647-DC20-4AEB-8DE5-8095945425B3}"/>
    <cellStyle name="20% - Accent5 2 26" xfId="10259" xr:uid="{B962415F-A134-4DE9-9A10-8500C822932A}"/>
    <cellStyle name="20% - Accent5 2 27" xfId="9960" xr:uid="{510FEF55-ADFF-44DB-8340-DE6BB0934643}"/>
    <cellStyle name="20% - Accent5 2 28" xfId="10345" xr:uid="{C2BEAD9E-AC81-4670-A900-DD5315169775}"/>
    <cellStyle name="20% - Accent5 2 29" xfId="10406" xr:uid="{2A0847F3-5355-4B5F-8103-4E8547806D93}"/>
    <cellStyle name="20% - Accent5 2 3" xfId="252" xr:uid="{00000000-0005-0000-0000-000041010000}"/>
    <cellStyle name="20% - Accent5 2 3 2" xfId="253" xr:uid="{00000000-0005-0000-0000-000042010000}"/>
    <cellStyle name="20% - Accent5 2 30" xfId="10548" xr:uid="{D264F2C6-B631-4D19-8B93-F0481C0299EA}"/>
    <cellStyle name="20% - Accent5 2 31" xfId="10663" xr:uid="{052FC005-0124-4752-9FA0-E5C4FC91D783}"/>
    <cellStyle name="20% - Accent5 2 4" xfId="254" xr:uid="{00000000-0005-0000-0000-000043010000}"/>
    <cellStyle name="20% - Accent5 2 4 2" xfId="255" xr:uid="{00000000-0005-0000-0000-000044010000}"/>
    <cellStyle name="20% - Accent5 2 5" xfId="256" xr:uid="{00000000-0005-0000-0000-000045010000}"/>
    <cellStyle name="20% - Accent5 2 6" xfId="257" xr:uid="{00000000-0005-0000-0000-000046010000}"/>
    <cellStyle name="20% - Accent5 2 7" xfId="6322" xr:uid="{00000000-0005-0000-0000-000047010000}"/>
    <cellStyle name="20% - Accent5 2 8" xfId="6453" xr:uid="{00000000-0005-0000-0000-000048010000}"/>
    <cellStyle name="20% - Accent5 2 9" xfId="6543" xr:uid="{00000000-0005-0000-0000-000049010000}"/>
    <cellStyle name="20% - Accent5 20" xfId="258" xr:uid="{00000000-0005-0000-0000-00004A010000}"/>
    <cellStyle name="20% - Accent5 20 2" xfId="259" xr:uid="{00000000-0005-0000-0000-00004B010000}"/>
    <cellStyle name="20% - Accent5 21" xfId="260" xr:uid="{00000000-0005-0000-0000-00004C010000}"/>
    <cellStyle name="20% - Accent5 21 2" xfId="261" xr:uid="{00000000-0005-0000-0000-00004D010000}"/>
    <cellStyle name="20% - Accent5 22" xfId="262" xr:uid="{00000000-0005-0000-0000-00004E010000}"/>
    <cellStyle name="20% - Accent5 22 2" xfId="263" xr:uid="{00000000-0005-0000-0000-00004F010000}"/>
    <cellStyle name="20% - Accent5 3" xfId="264" xr:uid="{00000000-0005-0000-0000-000050010000}"/>
    <cellStyle name="20% - Accent5 3 2" xfId="265" xr:uid="{00000000-0005-0000-0000-000051010000}"/>
    <cellStyle name="20% - Accent5 3 3" xfId="266" xr:uid="{00000000-0005-0000-0000-000052010000}"/>
    <cellStyle name="20% - Accent5 4" xfId="267" xr:uid="{00000000-0005-0000-0000-000053010000}"/>
    <cellStyle name="20% - Accent5 4 2" xfId="268" xr:uid="{00000000-0005-0000-0000-000054010000}"/>
    <cellStyle name="20% - Accent5 5" xfId="269" xr:uid="{00000000-0005-0000-0000-000055010000}"/>
    <cellStyle name="20% - Accent5 5 2" xfId="270" xr:uid="{00000000-0005-0000-0000-000056010000}"/>
    <cellStyle name="20% - Accent5 6" xfId="271" xr:uid="{00000000-0005-0000-0000-000057010000}"/>
    <cellStyle name="20% - Accent5 6 2" xfId="272" xr:uid="{00000000-0005-0000-0000-000058010000}"/>
    <cellStyle name="20% - Accent5 7" xfId="273" xr:uid="{00000000-0005-0000-0000-000059010000}"/>
    <cellStyle name="20% - Accent5 7 2" xfId="274" xr:uid="{00000000-0005-0000-0000-00005A010000}"/>
    <cellStyle name="20% - Accent5 8" xfId="275" xr:uid="{00000000-0005-0000-0000-00005B010000}"/>
    <cellStyle name="20% - Accent5 8 2" xfId="276" xr:uid="{00000000-0005-0000-0000-00005C010000}"/>
    <cellStyle name="20% - Accent5 9" xfId="277" xr:uid="{00000000-0005-0000-0000-00005D010000}"/>
    <cellStyle name="20% - Accent5 9 2" xfId="278" xr:uid="{00000000-0005-0000-0000-00005E010000}"/>
    <cellStyle name="20% - Accent6 10" xfId="279" xr:uid="{00000000-0005-0000-0000-00005F010000}"/>
    <cellStyle name="20% - Accent6 10 2" xfId="280" xr:uid="{00000000-0005-0000-0000-000060010000}"/>
    <cellStyle name="20% - Accent6 11" xfId="281" xr:uid="{00000000-0005-0000-0000-000061010000}"/>
    <cellStyle name="20% - Accent6 11 2" xfId="282" xr:uid="{00000000-0005-0000-0000-000062010000}"/>
    <cellStyle name="20% - Accent6 12" xfId="283" xr:uid="{00000000-0005-0000-0000-000063010000}"/>
    <cellStyle name="20% - Accent6 12 2" xfId="284" xr:uid="{00000000-0005-0000-0000-000064010000}"/>
    <cellStyle name="20% - Accent6 13" xfId="285" xr:uid="{00000000-0005-0000-0000-000065010000}"/>
    <cellStyle name="20% - Accent6 13 2" xfId="286" xr:uid="{00000000-0005-0000-0000-000066010000}"/>
    <cellStyle name="20% - Accent6 14" xfId="287" xr:uid="{00000000-0005-0000-0000-000067010000}"/>
    <cellStyle name="20% - Accent6 14 2" xfId="288" xr:uid="{00000000-0005-0000-0000-000068010000}"/>
    <cellStyle name="20% - Accent6 15" xfId="289" xr:uid="{00000000-0005-0000-0000-000069010000}"/>
    <cellStyle name="20% - Accent6 15 2" xfId="290" xr:uid="{00000000-0005-0000-0000-00006A010000}"/>
    <cellStyle name="20% - Accent6 16" xfId="291" xr:uid="{00000000-0005-0000-0000-00006B010000}"/>
    <cellStyle name="20% - Accent6 16 2" xfId="292" xr:uid="{00000000-0005-0000-0000-00006C010000}"/>
    <cellStyle name="20% - Accent6 17" xfId="293" xr:uid="{00000000-0005-0000-0000-00006D010000}"/>
    <cellStyle name="20% - Accent6 17 2" xfId="294" xr:uid="{00000000-0005-0000-0000-00006E010000}"/>
    <cellStyle name="20% - Accent6 18" xfId="295" xr:uid="{00000000-0005-0000-0000-00006F010000}"/>
    <cellStyle name="20% - Accent6 18 2" xfId="296" xr:uid="{00000000-0005-0000-0000-000070010000}"/>
    <cellStyle name="20% - Accent6 19" xfId="297" xr:uid="{00000000-0005-0000-0000-000071010000}"/>
    <cellStyle name="20% - Accent6 19 2" xfId="298" xr:uid="{00000000-0005-0000-0000-000072010000}"/>
    <cellStyle name="20% - Accent6 2" xfId="299" xr:uid="{00000000-0005-0000-0000-000073010000}"/>
    <cellStyle name="20% - Accent6 2 10" xfId="6661" xr:uid="{00000000-0005-0000-0000-000074010000}"/>
    <cellStyle name="20% - Accent6 2 11" xfId="6780" xr:uid="{00000000-0005-0000-0000-000075010000}"/>
    <cellStyle name="20% - Accent6 2 12" xfId="6899" xr:uid="{00000000-0005-0000-0000-000076010000}"/>
    <cellStyle name="20% - Accent6 2 13" xfId="7017" xr:uid="{00000000-0005-0000-0000-000077010000}"/>
    <cellStyle name="20% - Accent6 2 14" xfId="7132" xr:uid="{00000000-0005-0000-0000-000078010000}"/>
    <cellStyle name="20% - Accent6 2 15" xfId="7256" xr:uid="{00000000-0005-0000-0000-000079010000}"/>
    <cellStyle name="20% - Accent6 2 16" xfId="7350" xr:uid="{00000000-0005-0000-0000-00007A010000}"/>
    <cellStyle name="20% - Accent6 2 17" xfId="7466" xr:uid="{00000000-0005-0000-0000-00007B010000}"/>
    <cellStyle name="20% - Accent6 2 18" xfId="7583" xr:uid="{00000000-0005-0000-0000-00007C010000}"/>
    <cellStyle name="20% - Accent6 2 19" xfId="7699" xr:uid="{00000000-0005-0000-0000-00007D010000}"/>
    <cellStyle name="20% - Accent6 2 2" xfId="300" xr:uid="{00000000-0005-0000-0000-00007E010000}"/>
    <cellStyle name="20% - Accent6 2 2 2" xfId="301" xr:uid="{00000000-0005-0000-0000-00007F010000}"/>
    <cellStyle name="20% - Accent6 2 20" xfId="7815" xr:uid="{00000000-0005-0000-0000-000080010000}"/>
    <cellStyle name="20% - Accent6 2 21" xfId="7931" xr:uid="{00000000-0005-0000-0000-000081010000}"/>
    <cellStyle name="20% - Accent6 2 22" xfId="8046" xr:uid="{00000000-0005-0000-0000-000082010000}"/>
    <cellStyle name="20% - Accent6 2 23" xfId="9188" xr:uid="{37609301-4A90-4872-92DF-2375C0A6926B}"/>
    <cellStyle name="20% - Accent6 2 23 2" xfId="10139" xr:uid="{DF5895B8-6BB4-44D9-B99A-9DDE9F23B448}"/>
    <cellStyle name="20% - Accent6 2 24" xfId="9880" xr:uid="{E4BCB873-91DF-4508-869F-04D3371B3438}"/>
    <cellStyle name="20% - Accent6 2 25" xfId="10193" xr:uid="{C578606A-F1CC-4181-B885-0432D88D72B2}"/>
    <cellStyle name="20% - Accent6 2 26" xfId="9809" xr:uid="{C505081B-03B8-4E5A-BD11-12B041FF3398}"/>
    <cellStyle name="20% - Accent6 2 27" xfId="9910" xr:uid="{2B064EBC-01FB-4547-BB5E-3807AD300826}"/>
    <cellStyle name="20% - Accent6 2 28" xfId="10346" xr:uid="{F2AD15CD-70B4-4F26-B832-7E376B9795E5}"/>
    <cellStyle name="20% - Accent6 2 29" xfId="10405" xr:uid="{59B086F6-37D7-477D-811C-D8CDF3A846D9}"/>
    <cellStyle name="20% - Accent6 2 3" xfId="302" xr:uid="{00000000-0005-0000-0000-000083010000}"/>
    <cellStyle name="20% - Accent6 2 3 2" xfId="303" xr:uid="{00000000-0005-0000-0000-000084010000}"/>
    <cellStyle name="20% - Accent6 2 30" xfId="10547" xr:uid="{C5877BA6-4460-46C8-8BA7-1153FE7C6CB9}"/>
    <cellStyle name="20% - Accent6 2 31" xfId="10659" xr:uid="{349682D7-921B-4DC7-B898-AE4EE8F51258}"/>
    <cellStyle name="20% - Accent6 2 4" xfId="304" xr:uid="{00000000-0005-0000-0000-000085010000}"/>
    <cellStyle name="20% - Accent6 2 4 2" xfId="305" xr:uid="{00000000-0005-0000-0000-000086010000}"/>
    <cellStyle name="20% - Accent6 2 5" xfId="306" xr:uid="{00000000-0005-0000-0000-000087010000}"/>
    <cellStyle name="20% - Accent6 2 6" xfId="307" xr:uid="{00000000-0005-0000-0000-000088010000}"/>
    <cellStyle name="20% - Accent6 2 7" xfId="6323" xr:uid="{00000000-0005-0000-0000-000089010000}"/>
    <cellStyle name="20% - Accent6 2 8" xfId="6454" xr:uid="{00000000-0005-0000-0000-00008A010000}"/>
    <cellStyle name="20% - Accent6 2 9" xfId="6542" xr:uid="{00000000-0005-0000-0000-00008B010000}"/>
    <cellStyle name="20% - Accent6 20" xfId="308" xr:uid="{00000000-0005-0000-0000-00008C010000}"/>
    <cellStyle name="20% - Accent6 20 2" xfId="309" xr:uid="{00000000-0005-0000-0000-00008D010000}"/>
    <cellStyle name="20% - Accent6 21" xfId="310" xr:uid="{00000000-0005-0000-0000-00008E010000}"/>
    <cellStyle name="20% - Accent6 21 2" xfId="311" xr:uid="{00000000-0005-0000-0000-00008F010000}"/>
    <cellStyle name="20% - Accent6 22" xfId="312" xr:uid="{00000000-0005-0000-0000-000090010000}"/>
    <cellStyle name="20% - Accent6 22 2" xfId="313" xr:uid="{00000000-0005-0000-0000-000091010000}"/>
    <cellStyle name="20% - Accent6 3" xfId="314" xr:uid="{00000000-0005-0000-0000-000092010000}"/>
    <cellStyle name="20% - Accent6 3 2" xfId="315" xr:uid="{00000000-0005-0000-0000-000093010000}"/>
    <cellStyle name="20% - Accent6 3 3" xfId="316" xr:uid="{00000000-0005-0000-0000-000094010000}"/>
    <cellStyle name="20% - Accent6 4" xfId="317" xr:uid="{00000000-0005-0000-0000-000095010000}"/>
    <cellStyle name="20% - Accent6 4 2" xfId="318" xr:uid="{00000000-0005-0000-0000-000096010000}"/>
    <cellStyle name="20% - Accent6 5" xfId="319" xr:uid="{00000000-0005-0000-0000-000097010000}"/>
    <cellStyle name="20% - Accent6 5 2" xfId="320" xr:uid="{00000000-0005-0000-0000-000098010000}"/>
    <cellStyle name="20% - Accent6 6" xfId="321" xr:uid="{00000000-0005-0000-0000-000099010000}"/>
    <cellStyle name="20% - Accent6 6 2" xfId="322" xr:uid="{00000000-0005-0000-0000-00009A010000}"/>
    <cellStyle name="20% - Accent6 7" xfId="323" xr:uid="{00000000-0005-0000-0000-00009B010000}"/>
    <cellStyle name="20% - Accent6 7 2" xfId="324" xr:uid="{00000000-0005-0000-0000-00009C010000}"/>
    <cellStyle name="20% - Accent6 8" xfId="325" xr:uid="{00000000-0005-0000-0000-00009D010000}"/>
    <cellStyle name="20% - Accent6 8 2" xfId="326" xr:uid="{00000000-0005-0000-0000-00009E010000}"/>
    <cellStyle name="20% - Accent6 9" xfId="327" xr:uid="{00000000-0005-0000-0000-00009F010000}"/>
    <cellStyle name="20% - Accent6 9 2" xfId="328" xr:uid="{00000000-0005-0000-0000-0000A0010000}"/>
    <cellStyle name="20% - Izcēlums1" xfId="329" xr:uid="{00000000-0005-0000-0000-0000A1010000}"/>
    <cellStyle name="20% - Izcēlums1 2" xfId="330" xr:uid="{00000000-0005-0000-0000-0000A2010000}"/>
    <cellStyle name="20% - Izcēlums1 3" xfId="331" xr:uid="{00000000-0005-0000-0000-0000A3010000}"/>
    <cellStyle name="20% - Izcēlums1 4" xfId="332" xr:uid="{00000000-0005-0000-0000-0000A4010000}"/>
    <cellStyle name="20% - Izcēlums2" xfId="333" xr:uid="{00000000-0005-0000-0000-0000A5010000}"/>
    <cellStyle name="20% - Izcēlums2 2" xfId="334" xr:uid="{00000000-0005-0000-0000-0000A6010000}"/>
    <cellStyle name="20% - Izcēlums2 3" xfId="335" xr:uid="{00000000-0005-0000-0000-0000A7010000}"/>
    <cellStyle name="20% - Izcēlums2 4" xfId="336" xr:uid="{00000000-0005-0000-0000-0000A8010000}"/>
    <cellStyle name="20% - Izcēlums3" xfId="337" xr:uid="{00000000-0005-0000-0000-0000A9010000}"/>
    <cellStyle name="20% - Izcēlums3 2" xfId="338" xr:uid="{00000000-0005-0000-0000-0000AA010000}"/>
    <cellStyle name="20% - Izcēlums3 3" xfId="339" xr:uid="{00000000-0005-0000-0000-0000AB010000}"/>
    <cellStyle name="20% - Izcēlums3 4" xfId="340" xr:uid="{00000000-0005-0000-0000-0000AC010000}"/>
    <cellStyle name="20% - Izcēlums4" xfId="341" xr:uid="{00000000-0005-0000-0000-0000AD010000}"/>
    <cellStyle name="20% - Izcēlums4 2" xfId="342" xr:uid="{00000000-0005-0000-0000-0000AE010000}"/>
    <cellStyle name="20% - Izcēlums4 3" xfId="343" xr:uid="{00000000-0005-0000-0000-0000AF010000}"/>
    <cellStyle name="20% - Izcēlums4 4" xfId="344" xr:uid="{00000000-0005-0000-0000-0000B0010000}"/>
    <cellStyle name="20% - Izcēlums5" xfId="345" xr:uid="{00000000-0005-0000-0000-0000B1010000}"/>
    <cellStyle name="20% - Izcēlums5 2" xfId="346" xr:uid="{00000000-0005-0000-0000-0000B2010000}"/>
    <cellStyle name="20% - Izcēlums5 3" xfId="347" xr:uid="{00000000-0005-0000-0000-0000B3010000}"/>
    <cellStyle name="20% - Izcēlums5 4" xfId="348" xr:uid="{00000000-0005-0000-0000-0000B4010000}"/>
    <cellStyle name="20% - Izcēlums6" xfId="349" xr:uid="{00000000-0005-0000-0000-0000B5010000}"/>
    <cellStyle name="20% - Izcēlums6 2" xfId="350" xr:uid="{00000000-0005-0000-0000-0000B6010000}"/>
    <cellStyle name="20% - Izcēlums6 3" xfId="351" xr:uid="{00000000-0005-0000-0000-0000B7010000}"/>
    <cellStyle name="20% - Izcēlums6 4" xfId="352" xr:uid="{00000000-0005-0000-0000-0000B8010000}"/>
    <cellStyle name="20% - Акцент1" xfId="353" xr:uid="{00000000-0005-0000-0000-0000B9010000}"/>
    <cellStyle name="20% — акцент1" xfId="9261" xr:uid="{CA8666D3-E050-45A7-941E-5766605E16CB}"/>
    <cellStyle name="20% - Акцент1 10" xfId="7013" xr:uid="{00000000-0005-0000-0000-0000BA010000}"/>
    <cellStyle name="20% - Акцент1 11" xfId="7115" xr:uid="{00000000-0005-0000-0000-0000BB010000}"/>
    <cellStyle name="20% - Акцент1 12" xfId="7255" xr:uid="{00000000-0005-0000-0000-0000BC010000}"/>
    <cellStyle name="20% - Акцент1 13" xfId="7349" xr:uid="{00000000-0005-0000-0000-0000BD010000}"/>
    <cellStyle name="20% - Акцент1 14" xfId="7465" xr:uid="{00000000-0005-0000-0000-0000BE010000}"/>
    <cellStyle name="20% - Акцент1 15" xfId="7582" xr:uid="{00000000-0005-0000-0000-0000BF010000}"/>
    <cellStyle name="20% - Акцент1 16" xfId="7698" xr:uid="{00000000-0005-0000-0000-0000C0010000}"/>
    <cellStyle name="20% - Акцент1 17" xfId="7814" xr:uid="{00000000-0005-0000-0000-0000C1010000}"/>
    <cellStyle name="20% - Акцент1 18" xfId="7930" xr:uid="{00000000-0005-0000-0000-0000C2010000}"/>
    <cellStyle name="20% - Акцент1 19" xfId="8045" xr:uid="{00000000-0005-0000-0000-0000C3010000}"/>
    <cellStyle name="20% - Акцент1 2" xfId="354" xr:uid="{00000000-0005-0000-0000-0000C4010000}"/>
    <cellStyle name="20% - Акцент1 20" xfId="9501" xr:uid="{3E2ADF2C-57B3-4BFA-80A0-7E73680CDFC6}"/>
    <cellStyle name="20% - Акцент1 20 2" xfId="10302" xr:uid="{2A7450DD-7143-4595-8C07-66F8751436A6}"/>
    <cellStyle name="20% - Акцент1 21" xfId="9773" xr:uid="{6B470B88-F6F0-4054-90E1-C050DB23990E}"/>
    <cellStyle name="20% - Акцент1 22" xfId="10311" xr:uid="{8B3229C8-6735-477E-BFE5-78D227D242B3}"/>
    <cellStyle name="20% - Акцент1 23" xfId="9803" xr:uid="{9CE703F5-D1EE-4F36-8B5A-FCF03BE8AC39}"/>
    <cellStyle name="20% - Акцент1 24" xfId="9808" xr:uid="{5EBE248B-727F-4316-87A6-A00A0088AFCB}"/>
    <cellStyle name="20% - Акцент1 25" xfId="10347" xr:uid="{DF51E015-ECD7-4C31-88D8-6310F307131F}"/>
    <cellStyle name="20% - Акцент1 26" xfId="10404" xr:uid="{075F0766-57C9-4586-B060-466E1AA38C6B}"/>
    <cellStyle name="20% - Акцент1 27" xfId="10543" xr:uid="{65E81640-05EA-461F-8D2C-DE6EDFABB588}"/>
    <cellStyle name="20% - Акцент1 28" xfId="10642" xr:uid="{606CBD14-7B2B-48C9-A57C-53600AE8524E}"/>
    <cellStyle name="20% - Акцент1 29" xfId="10991" xr:uid="{690763EF-E01E-4F18-837B-5C30D7525931}"/>
    <cellStyle name="20% - Акцент1 3" xfId="355" xr:uid="{00000000-0005-0000-0000-0000C5010000}"/>
    <cellStyle name="20% - Акцент1 30" xfId="11163" xr:uid="{EB30813D-7E8D-4307-BF4D-C69814C5565F}"/>
    <cellStyle name="20% - Акцент1 31" xfId="11184" xr:uid="{F59874F9-F83A-46E2-9EC6-76C8E8CDA4D8}"/>
    <cellStyle name="20% - Акцент1 32" xfId="11169" xr:uid="{80733124-7DAB-47DB-9643-E36BADF16E5A}"/>
    <cellStyle name="20% - Акцент1 33" xfId="11189" xr:uid="{F5402559-D058-4180-B7CD-3FB13DD9D21F}"/>
    <cellStyle name="20% - Акцент1 34" xfId="11196" xr:uid="{A5332B59-3B3A-4042-A8DF-C64A9C4C2813}"/>
    <cellStyle name="20% - Акцент1 35" xfId="11207" xr:uid="{6CFE94BE-6921-4104-9BFD-AD0BD88EC2B5}"/>
    <cellStyle name="20% - Акцент1 36" xfId="11213" xr:uid="{6E338E86-B176-4025-8C7E-AB8278C55DC1}"/>
    <cellStyle name="20% - Акцент1 37" xfId="11223" xr:uid="{33871EFD-DA7A-4AEC-BDA3-F5C1D8FC9757}"/>
    <cellStyle name="20% - Акцент1 38" xfId="11232" xr:uid="{418CB933-AE77-40C7-A75B-EF5BAC5F0B0D}"/>
    <cellStyle name="20% - Акцент1 39" xfId="11241" xr:uid="{9A90748C-8E54-4E70-B185-F4DF1D28FE16}"/>
    <cellStyle name="20% - Акцент1 4" xfId="6324" xr:uid="{00000000-0005-0000-0000-0000C6010000}"/>
    <cellStyle name="20% - Акцент1 40" xfId="11249" xr:uid="{5EAA411D-6616-4845-A11A-4C008CC62E2B}"/>
    <cellStyle name="20% - Акцент1 41" xfId="11257" xr:uid="{14E3332A-09F3-4E73-A413-4227D28D141C}"/>
    <cellStyle name="20% - Акцент1 42" xfId="11264" xr:uid="{A7D99925-42BB-4E0F-91F5-40B89A8C7D9E}"/>
    <cellStyle name="20% - Акцент1 43" xfId="11271" xr:uid="{E7E9B077-BD71-4D79-82FE-3D354B472297}"/>
    <cellStyle name="20% - Акцент1 44" xfId="11276" xr:uid="{E422D484-A487-4B44-A5C2-95EBC2A8E007}"/>
    <cellStyle name="20% - Акцент1 45" xfId="11279" xr:uid="{FC723470-972E-4224-BEF9-C28D6A2C4752}"/>
    <cellStyle name="20% - Акцент1 5" xfId="6455" xr:uid="{00000000-0005-0000-0000-0000C7010000}"/>
    <cellStyle name="20% - Акцент1 6" xfId="6541" xr:uid="{00000000-0005-0000-0000-0000C8010000}"/>
    <cellStyle name="20% - Акцент1 7" xfId="6660" xr:uid="{00000000-0005-0000-0000-0000C9010000}"/>
    <cellStyle name="20% - Акцент1 8" xfId="6779" xr:uid="{00000000-0005-0000-0000-0000CA010000}"/>
    <cellStyle name="20% - Акцент1 9" xfId="6898" xr:uid="{00000000-0005-0000-0000-0000CB010000}"/>
    <cellStyle name="20% - Акцент1_DOP" xfId="9262" xr:uid="{A7365E24-2480-4ADD-9AC8-7167DA1E559B}"/>
    <cellStyle name="20% - Акцент2" xfId="356" xr:uid="{00000000-0005-0000-0000-0000CC010000}"/>
    <cellStyle name="20% — акцент2" xfId="9263" xr:uid="{688813A0-D823-4AFE-8388-FB566F5552BB}"/>
    <cellStyle name="20% - Акцент2 10" xfId="6996" xr:uid="{00000000-0005-0000-0000-0000CD010000}"/>
    <cellStyle name="20% - Акцент2 11" xfId="7114" xr:uid="{00000000-0005-0000-0000-0000CE010000}"/>
    <cellStyle name="20% - Акцент2 12" xfId="7251" xr:uid="{00000000-0005-0000-0000-0000CF010000}"/>
    <cellStyle name="20% - Акцент2 13" xfId="7348" xr:uid="{00000000-0005-0000-0000-0000D0010000}"/>
    <cellStyle name="20% - Акцент2 14" xfId="7464" xr:uid="{00000000-0005-0000-0000-0000D1010000}"/>
    <cellStyle name="20% - Акцент2 15" xfId="7581" xr:uid="{00000000-0005-0000-0000-0000D2010000}"/>
    <cellStyle name="20% - Акцент2 16" xfId="7697" xr:uid="{00000000-0005-0000-0000-0000D3010000}"/>
    <cellStyle name="20% - Акцент2 17" xfId="7813" xr:uid="{00000000-0005-0000-0000-0000D4010000}"/>
    <cellStyle name="20% - Акцент2 18" xfId="7929" xr:uid="{00000000-0005-0000-0000-0000D5010000}"/>
    <cellStyle name="20% - Акцент2 19" xfId="8044" xr:uid="{00000000-0005-0000-0000-0000D6010000}"/>
    <cellStyle name="20% - Акцент2 2" xfId="357" xr:uid="{00000000-0005-0000-0000-0000D7010000}"/>
    <cellStyle name="20% - Акцент2 20" xfId="9476" xr:uid="{745F47F4-B511-43CA-85A4-F3274D704F9A}"/>
    <cellStyle name="20% - Акцент2 20 2" xfId="10140" xr:uid="{5F297BFD-3025-4492-BF1F-BD840499A93C}"/>
    <cellStyle name="20% - Акцент2 21" xfId="9879" xr:uid="{8527F355-D806-458A-B3B6-B80CE738F0A2}"/>
    <cellStyle name="20% - Акцент2 22" xfId="10202" xr:uid="{6A9CC2EA-81D1-40EA-94E9-DE6371F4EAB9}"/>
    <cellStyle name="20% - Акцент2 23" xfId="9923" xr:uid="{DD936577-0730-4824-A576-F5AE80485467}"/>
    <cellStyle name="20% - Акцент2 24" xfId="10337" xr:uid="{19847322-490F-4767-B48A-D8DB64728931}"/>
    <cellStyle name="20% - Акцент2 25" xfId="10348" xr:uid="{44B5BEB2-67CC-41A8-9BEF-1485120A9CA1}"/>
    <cellStyle name="20% - Акцент2 26" xfId="10388" xr:uid="{5ACF7C83-54C8-484C-B6E7-E6A867272314}"/>
    <cellStyle name="20% - Акцент2 27" xfId="10526" xr:uid="{6208C193-F016-481C-85AB-EA962680A5F7}"/>
    <cellStyle name="20% - Акцент2 28" xfId="10641" xr:uid="{B2F9DC48-E6D8-4068-8783-5B4AFC3037AB}"/>
    <cellStyle name="20% - Акцент2 29" xfId="10993" xr:uid="{39B9B04A-5006-4ECF-9246-6B8BE6E222C7}"/>
    <cellStyle name="20% - Акцент2 3" xfId="358" xr:uid="{00000000-0005-0000-0000-0000D8010000}"/>
    <cellStyle name="20% - Акцент2 30" xfId="11160" xr:uid="{DF7B5497-11F5-4886-8B1A-5D1FA7E47C49}"/>
    <cellStyle name="20% - Акцент2 31" xfId="11182" xr:uid="{549E38D9-2D4C-439A-A1C6-C1764911E46D}"/>
    <cellStyle name="20% - Акцент2 32" xfId="11167" xr:uid="{1B0A6544-449C-422A-A522-560BEA6B5BA2}"/>
    <cellStyle name="20% - Акцент2 33" xfId="11187" xr:uid="{8C7F0F64-9C0C-4A24-B38A-9A8C95341995}"/>
    <cellStyle name="20% - Акцент2 34" xfId="11194" xr:uid="{9245D652-2814-4629-BC06-BFBBEB859E27}"/>
    <cellStyle name="20% - Акцент2 35" xfId="11205" xr:uid="{D87CDB98-29A6-40EB-B862-CE9E91EBFD06}"/>
    <cellStyle name="20% - Акцент2 36" xfId="11211" xr:uid="{4B85649B-FE34-45A6-891E-674D8A3C44C7}"/>
    <cellStyle name="20% - Акцент2 37" xfId="11221" xr:uid="{F86E9571-BAC2-4FAF-86FA-6244D87291E9}"/>
    <cellStyle name="20% - Акцент2 38" xfId="11230" xr:uid="{26888AEE-484B-4AD6-B8C6-63FF730EBD53}"/>
    <cellStyle name="20% - Акцент2 39" xfId="11239" xr:uid="{0D3B144E-93DB-4DDB-BF99-8AD625B308B9}"/>
    <cellStyle name="20% - Акцент2 4" xfId="6325" xr:uid="{00000000-0005-0000-0000-0000D9010000}"/>
    <cellStyle name="20% - Акцент2 40" xfId="11247" xr:uid="{A3F4789B-2D83-4820-86D2-2AB88B5CC674}"/>
    <cellStyle name="20% - Акцент2 41" xfId="11255" xr:uid="{921B2AE0-11C7-4761-9D6A-85D36A11BB6B}"/>
    <cellStyle name="20% - Акцент2 42" xfId="11262" xr:uid="{1960A2A5-6343-44C4-BD20-35290D398D5A}"/>
    <cellStyle name="20% - Акцент2 43" xfId="11269" xr:uid="{7BF725D0-85A6-4901-8877-42F6CFD5D47F}"/>
    <cellStyle name="20% - Акцент2 44" xfId="11275" xr:uid="{3580290E-4CC0-464A-82A6-EFECF7709A34}"/>
    <cellStyle name="20% - Акцент2 45" xfId="11278" xr:uid="{1D400907-EE29-4980-B50D-9352B01B38EB}"/>
    <cellStyle name="20% - Акцент2 5" xfId="6456" xr:uid="{00000000-0005-0000-0000-0000DA010000}"/>
    <cellStyle name="20% - Акцент2 6" xfId="6537" xr:uid="{00000000-0005-0000-0000-0000DB010000}"/>
    <cellStyle name="20% - Акцент2 7" xfId="6656" xr:uid="{00000000-0005-0000-0000-0000DC010000}"/>
    <cellStyle name="20% - Акцент2 8" xfId="6775" xr:uid="{00000000-0005-0000-0000-0000DD010000}"/>
    <cellStyle name="20% - Акцент2 9" xfId="6894" xr:uid="{00000000-0005-0000-0000-0000DE010000}"/>
    <cellStyle name="20% - Акцент2_DOP" xfId="9264" xr:uid="{5793DF8A-527B-4E7D-BFE7-69FE67F92FB2}"/>
    <cellStyle name="20% - Акцент3" xfId="359" xr:uid="{00000000-0005-0000-0000-0000DF010000}"/>
    <cellStyle name="20% — акцент3" xfId="9265" xr:uid="{593863B9-ABFD-47AE-AD98-9AE90F37325E}"/>
    <cellStyle name="20% - Акцент3 10" xfId="6995" xr:uid="{00000000-0005-0000-0000-0000E0010000}"/>
    <cellStyle name="20% - Акцент3 11" xfId="7113" xr:uid="{00000000-0005-0000-0000-0000E1010000}"/>
    <cellStyle name="20% - Акцент3 12" xfId="7234" xr:uid="{00000000-0005-0000-0000-0000E2010000}"/>
    <cellStyle name="20% - Акцент3 13" xfId="7347" xr:uid="{00000000-0005-0000-0000-0000E3010000}"/>
    <cellStyle name="20% - Акцент3 14" xfId="7463" xr:uid="{00000000-0005-0000-0000-0000E4010000}"/>
    <cellStyle name="20% - Акцент3 15" xfId="7580" xr:uid="{00000000-0005-0000-0000-0000E5010000}"/>
    <cellStyle name="20% - Акцент3 16" xfId="7696" xr:uid="{00000000-0005-0000-0000-0000E6010000}"/>
    <cellStyle name="20% - Акцент3 17" xfId="7812" xr:uid="{00000000-0005-0000-0000-0000E7010000}"/>
    <cellStyle name="20% - Акцент3 18" xfId="7928" xr:uid="{00000000-0005-0000-0000-0000E8010000}"/>
    <cellStyle name="20% - Акцент3 19" xfId="8043" xr:uid="{00000000-0005-0000-0000-0000E9010000}"/>
    <cellStyle name="20% - Акцент3 2" xfId="360" xr:uid="{00000000-0005-0000-0000-0000EA010000}"/>
    <cellStyle name="20% - Акцент3 20" xfId="9473" xr:uid="{1F91ECE5-7ADC-414A-A095-39C187784222}"/>
    <cellStyle name="20% - Акцент3 20 2" xfId="10062" xr:uid="{B9301604-485F-448C-8F49-6970BC3204E9}"/>
    <cellStyle name="20% - Акцент3 21" xfId="9934" xr:uid="{5A6A9012-0E1A-4552-8123-2243D288A2F4}"/>
    <cellStyle name="20% - Акцент3 22" xfId="9810" xr:uid="{34D1638F-D1C0-4609-8166-B81571DC5C4C}"/>
    <cellStyle name="20% - Акцент3 23" xfId="10072" xr:uid="{37937E58-CF31-4A73-8871-74B4A9228B83}"/>
    <cellStyle name="20% - Акцент3 24" xfId="10330" xr:uid="{B859730B-B653-4D32-BC89-5B15F472EBAE}"/>
    <cellStyle name="20% - Акцент3 25" xfId="10349" xr:uid="{7AA35F20-B34A-4B2F-A21A-1D35A655ADDD}"/>
    <cellStyle name="20% - Акцент3 26" xfId="10465" xr:uid="{F227E428-4BE6-495A-831C-0D69E3CDBC88}"/>
    <cellStyle name="20% - Акцент3 27" xfId="10525" xr:uid="{FA9ECD5A-9E03-47BD-9FB1-E3F9E4A50159}"/>
    <cellStyle name="20% - Акцент3 28" xfId="10640" xr:uid="{B66EE7A4-AAF1-479C-A5EE-2801F6ED13F6}"/>
    <cellStyle name="20% - Акцент3 29" xfId="10995" xr:uid="{6C02EBDC-AB5D-41A2-BDD8-8747D4BC4443}"/>
    <cellStyle name="20% - Акцент3 3" xfId="361" xr:uid="{00000000-0005-0000-0000-0000EB010000}"/>
    <cellStyle name="20% - Акцент3 30" xfId="11159" xr:uid="{5A7BCB2F-E762-4796-BFFE-34C6B3248A45}"/>
    <cellStyle name="20% - Акцент3 31" xfId="11181" xr:uid="{85288466-8DEF-4E18-9F14-796F1F2F334C}"/>
    <cellStyle name="20% - Акцент3 32" xfId="11166" xr:uid="{15912A3F-CE44-40A2-86B9-EDE146319094}"/>
    <cellStyle name="20% - Акцент3 33" xfId="11186" xr:uid="{248D9896-3EDE-45B6-92BB-5D540EDDC7CA}"/>
    <cellStyle name="20% - Акцент3 34" xfId="11171" xr:uid="{8EDD7873-DD77-47C6-8845-E02FD0A7B122}"/>
    <cellStyle name="20% - Акцент3 35" xfId="11204" xr:uid="{61D4FD9B-4BB2-45C9-9655-3F88CFAC75EB}"/>
    <cellStyle name="20% - Акцент3 36" xfId="11199" xr:uid="{0AA7BA2E-F9E5-4F3D-AF57-796D208ED5E0}"/>
    <cellStyle name="20% - Акцент3 37" xfId="11220" xr:uid="{B1D066CF-CCF7-4C40-8CE3-09C2AEDB9B07}"/>
    <cellStyle name="20% - Акцент3 38" xfId="11229" xr:uid="{DB76D9AC-A86B-4F19-A306-B5D1F25E27B4}"/>
    <cellStyle name="20% - Акцент3 39" xfId="11238" xr:uid="{5DB2D34E-745D-4ECE-B70C-7BAAEF40A8D8}"/>
    <cellStyle name="20% - Акцент3 4" xfId="6326" xr:uid="{00000000-0005-0000-0000-0000EC010000}"/>
    <cellStyle name="20% - Акцент3 40" xfId="11246" xr:uid="{6066E4D7-2F41-47C8-A985-35D540B0B278}"/>
    <cellStyle name="20% - Акцент3 41" xfId="11254" xr:uid="{0CB817D5-6CC9-453D-AE61-658FCDF83DC6}"/>
    <cellStyle name="20% - Акцент3 42" xfId="11261" xr:uid="{0EBEF2F8-3704-4368-9953-2E5FB34966EF}"/>
    <cellStyle name="20% - Акцент3 43" xfId="11268" xr:uid="{7CC9ADBA-F31C-47B6-8C72-E71C4003D2D6}"/>
    <cellStyle name="20% - Акцент3 44" xfId="11274" xr:uid="{CF9EA27F-DFB1-4CAF-BF01-6AD8566811F5}"/>
    <cellStyle name="20% - Акцент3 45" xfId="11277" xr:uid="{374EABEC-8674-41B0-B55B-800CE0B156F8}"/>
    <cellStyle name="20% - Акцент3 5" xfId="6457" xr:uid="{00000000-0005-0000-0000-0000ED010000}"/>
    <cellStyle name="20% - Акцент3 6" xfId="6520" xr:uid="{00000000-0005-0000-0000-0000EE010000}"/>
    <cellStyle name="20% - Акцент3 7" xfId="6639" xr:uid="{00000000-0005-0000-0000-0000EF010000}"/>
    <cellStyle name="20% - Акцент3 8" xfId="6758" xr:uid="{00000000-0005-0000-0000-0000F0010000}"/>
    <cellStyle name="20% - Акцент3 9" xfId="6877" xr:uid="{00000000-0005-0000-0000-0000F1010000}"/>
    <cellStyle name="20% - Акцент3_DOP" xfId="9266" xr:uid="{6F00F8A4-138B-44F3-86E3-5E69B1C94D3A}"/>
    <cellStyle name="20% - Акцент4" xfId="362" xr:uid="{00000000-0005-0000-0000-0000F2010000}"/>
    <cellStyle name="20% — акцент4" xfId="9267" xr:uid="{56223686-7BC8-4DAC-8F20-97528BAA49C5}"/>
    <cellStyle name="20% - Акцент4 10" xfId="6994" xr:uid="{00000000-0005-0000-0000-0000F3010000}"/>
    <cellStyle name="20% - Акцент4 11" xfId="7112" xr:uid="{00000000-0005-0000-0000-0000F4010000}"/>
    <cellStyle name="20% - Акцент4 12" xfId="7233" xr:uid="{00000000-0005-0000-0000-0000F5010000}"/>
    <cellStyle name="20% - Акцент4 13" xfId="7346" xr:uid="{00000000-0005-0000-0000-0000F6010000}"/>
    <cellStyle name="20% - Акцент4 14" xfId="7462" xr:uid="{00000000-0005-0000-0000-0000F7010000}"/>
    <cellStyle name="20% - Акцент4 15" xfId="7579" xr:uid="{00000000-0005-0000-0000-0000F8010000}"/>
    <cellStyle name="20% - Акцент4 16" xfId="7695" xr:uid="{00000000-0005-0000-0000-0000F9010000}"/>
    <cellStyle name="20% - Акцент4 17" xfId="7811" xr:uid="{00000000-0005-0000-0000-0000FA010000}"/>
    <cellStyle name="20% - Акцент4 18" xfId="7927" xr:uid="{00000000-0005-0000-0000-0000FB010000}"/>
    <cellStyle name="20% - Акцент4 19" xfId="8042" xr:uid="{00000000-0005-0000-0000-0000FC010000}"/>
    <cellStyle name="20% - Акцент4 2" xfId="363" xr:uid="{00000000-0005-0000-0000-0000FD010000}"/>
    <cellStyle name="20% - Акцент4 20" xfId="9470" xr:uid="{6E39C9D8-9F07-4DA2-AF4D-98A6A5EA48D9}"/>
    <cellStyle name="20% - Акцент4 20 2" xfId="10291" xr:uid="{CE796758-9598-4DA3-BBEF-C318ABE6A1B4}"/>
    <cellStyle name="20% - Акцент4 21" xfId="9780" xr:uid="{A343C582-7D73-4063-8B3C-C55161957B51}"/>
    <cellStyle name="20% - Акцент4 22" xfId="10078" xr:uid="{C4B70A12-C401-4723-A5B8-5AD9EDA3144B}"/>
    <cellStyle name="20% - Акцент4 23" xfId="10028" xr:uid="{7B84ECA9-31E9-4487-B65B-DA4508E17AF8}"/>
    <cellStyle name="20% - Акцент4 24" xfId="10113" xr:uid="{7A1CCB2E-1460-4DD4-A9D2-E4A1013E5576}"/>
    <cellStyle name="20% - Акцент4 25" xfId="10350" xr:uid="{289C09A4-11E5-43FC-BA75-C929C4F92FA5}"/>
    <cellStyle name="20% - Акцент4 26" xfId="10466" xr:uid="{3FA0A5AD-90DC-421E-9A8C-2BC3BE2754B7}"/>
    <cellStyle name="20% - Акцент4 27" xfId="10524" xr:uid="{122A70D8-44A5-4EF2-A86E-C15F01CAB001}"/>
    <cellStyle name="20% - Акцент4 28" xfId="10639" xr:uid="{EFAB298A-C780-4869-A0A3-1919BE43EF33}"/>
    <cellStyle name="20% - Акцент4 29" xfId="10997" xr:uid="{3809A555-F506-48B8-A42E-009FF1F0EEB4}"/>
    <cellStyle name="20% - Акцент4 3" xfId="364" xr:uid="{00000000-0005-0000-0000-0000FE010000}"/>
    <cellStyle name="20% - Акцент4 30" xfId="11157" xr:uid="{3C2AD151-ED98-4E3C-A228-65FD0D56EE0D}"/>
    <cellStyle name="20% - Акцент4 31" xfId="11179" xr:uid="{63D7067F-9610-43D6-BAE9-3C0908485C99}"/>
    <cellStyle name="20% - Акцент4 32" xfId="11164" xr:uid="{0E4AC703-27EA-4C3B-87F7-61163A7D28F1}"/>
    <cellStyle name="20% - Акцент4 33" xfId="11185" xr:uid="{4E8FC079-2155-46A1-A78D-EC29E40F2ABC}"/>
    <cellStyle name="20% - Акцент4 34" xfId="11168" xr:uid="{445D0B5B-6A79-4F37-93BE-E4D9FF08C8D6}"/>
    <cellStyle name="20% - Акцент4 35" xfId="11202" xr:uid="{D30F53E5-B23F-4994-B840-59991309F42E}"/>
    <cellStyle name="20% - Акцент4 36" xfId="11197" xr:uid="{A14860F1-BF26-4724-B534-04BEC390731A}"/>
    <cellStyle name="20% - Акцент4 37" xfId="11218" xr:uid="{ABC3EA9D-BFDB-448C-AB0D-B1CC2346695D}"/>
    <cellStyle name="20% - Акцент4 38" xfId="11214" xr:uid="{C6EA1968-C818-42AE-847A-07321DA4A0AD}"/>
    <cellStyle name="20% - Акцент4 39" xfId="11224" xr:uid="{430CC659-028F-4D25-B098-F0DE5D289346}"/>
    <cellStyle name="20% - Акцент4 4" xfId="6327" xr:uid="{00000000-0005-0000-0000-0000FF010000}"/>
    <cellStyle name="20% - Акцент4 40" xfId="11233" xr:uid="{2E5A6A29-1CFE-4709-AB2B-A591BE2E271C}"/>
    <cellStyle name="20% - Акцент4 41" xfId="11242" xr:uid="{1441B9FF-82E2-43AB-875D-65C744FDE48E}"/>
    <cellStyle name="20% - Акцент4 42" xfId="11250" xr:uid="{D79BA3BB-3CDC-444B-987C-7A1DC960E31A}"/>
    <cellStyle name="20% - Акцент4 43" xfId="11258" xr:uid="{4DC5E0F4-5D9C-4729-98EB-AB6E18FD46AD}"/>
    <cellStyle name="20% - Акцент4 44" xfId="11265" xr:uid="{7D1E437E-49AB-4DF4-8A82-52756BF46557}"/>
    <cellStyle name="20% - Акцент4 45" xfId="11272" xr:uid="{17914331-6820-4306-B5ED-3BE970FEDF85}"/>
    <cellStyle name="20% - Акцент4 5" xfId="6458" xr:uid="{00000000-0005-0000-0000-000000020000}"/>
    <cellStyle name="20% - Акцент4 6" xfId="6519" xr:uid="{00000000-0005-0000-0000-000001020000}"/>
    <cellStyle name="20% - Акцент4 7" xfId="6638" xr:uid="{00000000-0005-0000-0000-000002020000}"/>
    <cellStyle name="20% - Акцент4 8" xfId="6757" xr:uid="{00000000-0005-0000-0000-000003020000}"/>
    <cellStyle name="20% - Акцент4 9" xfId="6876" xr:uid="{00000000-0005-0000-0000-000004020000}"/>
    <cellStyle name="20% - Акцент4_DOP" xfId="9268" xr:uid="{E44A9CD7-A131-464A-8736-6D4BDD6813A3}"/>
    <cellStyle name="20% - Акцент5" xfId="365" xr:uid="{00000000-0005-0000-0000-000005020000}"/>
    <cellStyle name="20% — акцент5" xfId="9269" xr:uid="{BCCDF4FE-2711-43F1-AF70-38BD722D13F8}"/>
    <cellStyle name="20% - Акцент5 10" xfId="6993" xr:uid="{00000000-0005-0000-0000-000006020000}"/>
    <cellStyle name="20% - Акцент5 11" xfId="7111" xr:uid="{00000000-0005-0000-0000-000007020000}"/>
    <cellStyle name="20% - Акцент5 12" xfId="7232" xr:uid="{00000000-0005-0000-0000-000008020000}"/>
    <cellStyle name="20% - Акцент5 13" xfId="7345" xr:uid="{00000000-0005-0000-0000-000009020000}"/>
    <cellStyle name="20% - Акцент5 14" xfId="7461" xr:uid="{00000000-0005-0000-0000-00000A020000}"/>
    <cellStyle name="20% - Акцент5 15" xfId="7578" xr:uid="{00000000-0005-0000-0000-00000B020000}"/>
    <cellStyle name="20% - Акцент5 16" xfId="7694" xr:uid="{00000000-0005-0000-0000-00000C020000}"/>
    <cellStyle name="20% - Акцент5 17" xfId="7810" xr:uid="{00000000-0005-0000-0000-00000D020000}"/>
    <cellStyle name="20% - Акцент5 18" xfId="7926" xr:uid="{00000000-0005-0000-0000-00000E020000}"/>
    <cellStyle name="20% - Акцент5 19" xfId="8041" xr:uid="{00000000-0005-0000-0000-00000F020000}"/>
    <cellStyle name="20% - Акцент5 2" xfId="366" xr:uid="{00000000-0005-0000-0000-000010020000}"/>
    <cellStyle name="20% - Акцент5 20" xfId="9455" xr:uid="{A452953B-4CF3-49F0-A4E5-12719FD2DA34}"/>
    <cellStyle name="20% - Акцент5 20 2" xfId="10282" xr:uid="{FEC05D0D-C16C-441E-8548-7BC740493FF1}"/>
    <cellStyle name="20% - Акцент5 21" xfId="9784" xr:uid="{389094F9-5316-431C-9DDF-0D2E8223F690}"/>
    <cellStyle name="20% - Акцент5 22" xfId="10079" xr:uid="{E764F791-2C2F-4AC0-8E57-E7DCAE59718F}"/>
    <cellStyle name="20% - Акцент5 23" xfId="9977" xr:uid="{51B76B0D-8EFB-41DE-A63A-5C48A1B46B65}"/>
    <cellStyle name="20% - Акцент5 24" xfId="10012" xr:uid="{0BD85333-DD25-4870-B1D9-D73CE35110E2}"/>
    <cellStyle name="20% - Акцент5 25" xfId="10351" xr:uid="{490ECFE0-A944-4DD8-BB41-ECC85B5D5436}"/>
    <cellStyle name="20% - Акцент5 26" xfId="10467" xr:uid="{95F532AA-86E1-41FF-94D0-74A6C65280BE}"/>
    <cellStyle name="20% - Акцент5 27" xfId="10523" xr:uid="{BF4F35EE-7C50-4294-8022-07CD65BBA09C}"/>
    <cellStyle name="20% - Акцент5 28" xfId="10638" xr:uid="{CA439BD2-E384-4904-8158-C6EFD4DE2B2C}"/>
    <cellStyle name="20% - Акцент5 29" xfId="11000" xr:uid="{E9ECE642-B6C5-414C-88FE-90AC40855DAD}"/>
    <cellStyle name="20% - Акцент5 3" xfId="367" xr:uid="{00000000-0005-0000-0000-000011020000}"/>
    <cellStyle name="20% - Акцент5 30" xfId="11156" xr:uid="{B9719A24-CF12-41B4-A280-07541F386D46}"/>
    <cellStyle name="20% - Акцент5 31" xfId="11178" xr:uid="{54B6C4E8-E1A5-471E-9E57-CDD25930659B}"/>
    <cellStyle name="20% - Акцент5 32" xfId="11161" xr:uid="{1EC4DC22-D293-45E4-8FFE-CF8F489650E0}"/>
    <cellStyle name="20% - Акцент5 33" xfId="11183" xr:uid="{489FDF38-6B34-4E3E-993C-0309421FCF3D}"/>
    <cellStyle name="20% - Акцент5 34" xfId="11165" xr:uid="{3C50F970-4017-44C8-B39F-9637BEAF7689}"/>
    <cellStyle name="20% - Акцент5 35" xfId="11190" xr:uid="{57B30856-546D-4E8D-8E5A-4A9534C8BEEF}"/>
    <cellStyle name="20% - Акцент5 36" xfId="11195" xr:uid="{B662B6DF-96A9-40BB-83BE-64AC008AA6B9}"/>
    <cellStyle name="20% - Акцент5 37" xfId="11206" xr:uid="{D1BB585E-BD06-46BC-891D-6A960D6354B9}"/>
    <cellStyle name="20% - Акцент5 38" xfId="11212" xr:uid="{CE8761B1-F1A4-48B1-B6AC-28ED3A77E811}"/>
    <cellStyle name="20% - Акцент5 39" xfId="11222" xr:uid="{B3B53103-5D39-46F3-A930-8226EDC81A0A}"/>
    <cellStyle name="20% - Акцент5 4" xfId="6328" xr:uid="{00000000-0005-0000-0000-000012020000}"/>
    <cellStyle name="20% - Акцент5 40" xfId="11231" xr:uid="{2FC7655F-6572-45A3-8E51-E972199DECBF}"/>
    <cellStyle name="20% - Акцент5 41" xfId="11240" xr:uid="{0BE50DA6-B6C0-4447-A2BB-7613F888523D}"/>
    <cellStyle name="20% - Акцент5 42" xfId="11248" xr:uid="{6EBCEDF0-F7E5-41E6-86B9-84C38D974D09}"/>
    <cellStyle name="20% - Акцент5 43" xfId="11256" xr:uid="{CE1FD2F9-4821-4075-9DD1-03CF4B17F964}"/>
    <cellStyle name="20% - Акцент5 44" xfId="11263" xr:uid="{8C715D77-9E48-4809-88CB-20356D94BBE1}"/>
    <cellStyle name="20% - Акцент5 45" xfId="11270" xr:uid="{C5F2D162-2067-46D1-B578-2720A53626D9}"/>
    <cellStyle name="20% - Акцент5 5" xfId="6459" xr:uid="{00000000-0005-0000-0000-000013020000}"/>
    <cellStyle name="20% - Акцент5 6" xfId="6518" xr:uid="{00000000-0005-0000-0000-000014020000}"/>
    <cellStyle name="20% - Акцент5 7" xfId="6637" xr:uid="{00000000-0005-0000-0000-000015020000}"/>
    <cellStyle name="20% - Акцент5 8" xfId="6756" xr:uid="{00000000-0005-0000-0000-000016020000}"/>
    <cellStyle name="20% - Акцент5 9" xfId="6875" xr:uid="{00000000-0005-0000-0000-000017020000}"/>
    <cellStyle name="20% - Акцент5_DOP" xfId="9270" xr:uid="{051ACA86-3103-4EA0-AAEB-07373E67DD11}"/>
    <cellStyle name="20% - Акцент6" xfId="368" xr:uid="{00000000-0005-0000-0000-000018020000}"/>
    <cellStyle name="20% — акцент6" xfId="9271" xr:uid="{D809DC6F-4101-489E-892B-33D2207C1AB5}"/>
    <cellStyle name="20% - Акцент6 10" xfId="6992" xr:uid="{00000000-0005-0000-0000-000019020000}"/>
    <cellStyle name="20% - Акцент6 11" xfId="7110" xr:uid="{00000000-0005-0000-0000-00001A020000}"/>
    <cellStyle name="20% - Акцент6 12" xfId="7231" xr:uid="{00000000-0005-0000-0000-00001B020000}"/>
    <cellStyle name="20% - Акцент6 13" xfId="7342" xr:uid="{00000000-0005-0000-0000-00001C020000}"/>
    <cellStyle name="20% - Акцент6 14" xfId="7458" xr:uid="{00000000-0005-0000-0000-00001D020000}"/>
    <cellStyle name="20% - Акцент6 15" xfId="7577" xr:uid="{00000000-0005-0000-0000-00001E020000}"/>
    <cellStyle name="20% - Акцент6 16" xfId="7693" xr:uid="{00000000-0005-0000-0000-00001F020000}"/>
    <cellStyle name="20% - Акцент6 17" xfId="7809" xr:uid="{00000000-0005-0000-0000-000020020000}"/>
    <cellStyle name="20% - Акцент6 18" xfId="7925" xr:uid="{00000000-0005-0000-0000-000021020000}"/>
    <cellStyle name="20% - Акцент6 19" xfId="8038" xr:uid="{00000000-0005-0000-0000-000022020000}"/>
    <cellStyle name="20% - Акцент6 2" xfId="369" xr:uid="{00000000-0005-0000-0000-000023020000}"/>
    <cellStyle name="20% - Акцент6 20" xfId="9449" xr:uid="{1D621F86-423B-4290-BFDB-62608171197A}"/>
    <cellStyle name="20% - Акцент6 20 2" xfId="10274" xr:uid="{5D890E96-950C-40BB-A1D2-2CBCD211BAC6}"/>
    <cellStyle name="20% - Акцент6 21" xfId="9791" xr:uid="{712FD9F9-BFF2-47A5-9770-313A88C38C9F}"/>
    <cellStyle name="20% - Акцент6 22" xfId="10000" xr:uid="{8E205D51-0EDF-42F8-B54F-6E4CCC040A95}"/>
    <cellStyle name="20% - Акцент6 23" xfId="9862" xr:uid="{DAE2BF82-0B38-455E-90A5-08FB658185DC}"/>
    <cellStyle name="20% - Акцент6 24" xfId="10313" xr:uid="{679BB2A6-EE3A-464F-AD00-9B981E935409}"/>
    <cellStyle name="20% - Акцент6 25" xfId="10352" xr:uid="{DD1A4E64-9DFB-4F5B-ACAB-6F40F00D1899}"/>
    <cellStyle name="20% - Акцент6 26" xfId="10468" xr:uid="{6E158456-F011-4862-AFE9-467C39ABA059}"/>
    <cellStyle name="20% - Акцент6 27" xfId="10522" xr:uid="{D58B4784-E7A2-4CD9-ACE6-7AD1A4D87CE2}"/>
    <cellStyle name="20% - Акцент6 28" xfId="10637" xr:uid="{B5567A69-54A7-4772-A70C-981062D1A488}"/>
    <cellStyle name="20% - Акцент6 29" xfId="11002" xr:uid="{DA31272B-59B1-4209-A5BB-0D11CFB7D340}"/>
    <cellStyle name="20% - Акцент6 3" xfId="370" xr:uid="{00000000-0005-0000-0000-000024020000}"/>
    <cellStyle name="20% - Акцент6 30" xfId="11155" xr:uid="{2ABA05A7-708B-4973-A06C-EC659F376744}"/>
    <cellStyle name="20% - Акцент6 31" xfId="11177" xr:uid="{F4AB0650-2FAC-4A51-A998-BF85C6A5ADF3}"/>
    <cellStyle name="20% - Акцент6 32" xfId="11158" xr:uid="{6CFC2E78-A742-437F-9664-F746EB1BA029}"/>
    <cellStyle name="20% - Акцент6 33" xfId="11180" xr:uid="{75A14A23-1DDA-4A15-BE99-3F4E7D9660ED}"/>
    <cellStyle name="20% - Акцент6 34" xfId="11162" xr:uid="{93CC9D94-ECD9-4294-9DE8-FA245D33B0AB}"/>
    <cellStyle name="20% - Акцент6 35" xfId="11188" xr:uid="{81B0CC05-AB6E-4C78-A840-07853FE309FF}"/>
    <cellStyle name="20% - Акцент6 36" xfId="11170" xr:uid="{6BE342B3-5A58-4F23-959D-7E8CC5A47B7D}"/>
    <cellStyle name="20% - Акцент6 37" xfId="11203" xr:uid="{61492D9C-5366-4A0B-B7E3-943A3FA9A757}"/>
    <cellStyle name="20% - Акцент6 38" xfId="11198" xr:uid="{72B68177-130D-4A40-939C-95A95712EEB0}"/>
    <cellStyle name="20% - Акцент6 39" xfId="11219" xr:uid="{3115D4A4-D5A7-40AE-B3C4-CC927AB46F48}"/>
    <cellStyle name="20% - Акцент6 4" xfId="6329" xr:uid="{00000000-0005-0000-0000-000025020000}"/>
    <cellStyle name="20% - Акцент6 40" xfId="11228" xr:uid="{EBF00E98-E46F-4C84-9F6F-9A2E1B9992A7}"/>
    <cellStyle name="20% - Акцент6 41" xfId="11237" xr:uid="{878AAF81-47B8-465C-B751-0E932DE25B49}"/>
    <cellStyle name="20% - Акцент6 42" xfId="11245" xr:uid="{375E48DF-AF25-4084-8C68-39FF0F496434}"/>
    <cellStyle name="20% - Акцент6 43" xfId="11253" xr:uid="{881476E6-1F95-4A86-8CB0-FC2BA3ED5237}"/>
    <cellStyle name="20% - Акцент6 44" xfId="11260" xr:uid="{230CC774-B41E-4679-B45F-3FE0EFE8FB2F}"/>
    <cellStyle name="20% - Акцент6 45" xfId="11267" xr:uid="{471D7F75-2CF9-48ED-9EDC-300BCAFF17CC}"/>
    <cellStyle name="20% - Акцент6 5" xfId="6460" xr:uid="{00000000-0005-0000-0000-000026020000}"/>
    <cellStyle name="20% - Акцент6 6" xfId="6517" xr:uid="{00000000-0005-0000-0000-000027020000}"/>
    <cellStyle name="20% - Акцент6 7" xfId="6636" xr:uid="{00000000-0005-0000-0000-000028020000}"/>
    <cellStyle name="20% - Акцент6 8" xfId="6755" xr:uid="{00000000-0005-0000-0000-000029020000}"/>
    <cellStyle name="20% - Акцент6 9" xfId="6874" xr:uid="{00000000-0005-0000-0000-00002A020000}"/>
    <cellStyle name="20% - Акцент6_DOP" xfId="9272" xr:uid="{F4E8193E-ED16-4A49-BB7F-208072FA30EE}"/>
    <cellStyle name="20% no 1. izcēluma" xfId="371" xr:uid="{00000000-0005-0000-0000-00002B020000}"/>
    <cellStyle name="20% no 1. izcēluma 2" xfId="372" xr:uid="{00000000-0005-0000-0000-00002C020000}"/>
    <cellStyle name="20% no 1. izcēluma 2 2" xfId="9273" xr:uid="{2EF8D293-C1AB-4D24-8E6B-7EBC409100BF}"/>
    <cellStyle name="20% no 1. izcēluma 3" xfId="373" xr:uid="{00000000-0005-0000-0000-00002D020000}"/>
    <cellStyle name="20% no 1. izcēluma 3 2" xfId="9274" xr:uid="{338CCB4E-FF77-4717-9DF2-2EAD5F42464D}"/>
    <cellStyle name="20% no 1. izcēluma 4" xfId="374" xr:uid="{00000000-0005-0000-0000-00002E020000}"/>
    <cellStyle name="20% no 1. izcēluma 4 2" xfId="9275" xr:uid="{340B8F84-EE68-434E-8E29-FD13B77D21DB}"/>
    <cellStyle name="20% no 1. izcēluma 5" xfId="10888" xr:uid="{45F2EBF5-7FA4-4F73-9132-9E699D78A7B1}"/>
    <cellStyle name="20% no 2. izcēluma" xfId="375" xr:uid="{00000000-0005-0000-0000-00002F020000}"/>
    <cellStyle name="20% no 2. izcēluma 2" xfId="376" xr:uid="{00000000-0005-0000-0000-000030020000}"/>
    <cellStyle name="20% no 2. izcēluma 2 2" xfId="9276" xr:uid="{E6E0D6B6-D3CB-4310-AB7D-FE5178B54DFC}"/>
    <cellStyle name="20% no 2. izcēluma 3" xfId="377" xr:uid="{00000000-0005-0000-0000-000031020000}"/>
    <cellStyle name="20% no 2. izcēluma 3 2" xfId="9277" xr:uid="{DC914FB6-5A49-4CE2-B70E-EA9A86C3864A}"/>
    <cellStyle name="20% no 2. izcēluma 4" xfId="378" xr:uid="{00000000-0005-0000-0000-000032020000}"/>
    <cellStyle name="20% no 2. izcēluma 4 2" xfId="9278" xr:uid="{D85090B4-9D41-4400-8FFE-342439AE4E14}"/>
    <cellStyle name="20% no 2. izcēluma 5" xfId="10889" xr:uid="{11759805-05B3-469C-A2FA-04EFF8F9BF75}"/>
    <cellStyle name="20% no 3. izcēluma" xfId="379" xr:uid="{00000000-0005-0000-0000-000033020000}"/>
    <cellStyle name="20% no 3. izcēluma 2" xfId="380" xr:uid="{00000000-0005-0000-0000-000034020000}"/>
    <cellStyle name="20% no 3. izcēluma 2 2" xfId="9279" xr:uid="{C2F13278-5FAB-4D1B-A1E0-AF53E90A5D82}"/>
    <cellStyle name="20% no 3. izcēluma 3" xfId="381" xr:uid="{00000000-0005-0000-0000-000035020000}"/>
    <cellStyle name="20% no 3. izcēluma 3 2" xfId="9280" xr:uid="{E40EF85F-DE2F-4395-8676-E8909F007F0C}"/>
    <cellStyle name="20% no 3. izcēluma 4" xfId="382" xr:uid="{00000000-0005-0000-0000-000036020000}"/>
    <cellStyle name="20% no 3. izcēluma 4 2" xfId="9281" xr:uid="{5BE3A4DC-474A-486A-A076-E9AC822747F9}"/>
    <cellStyle name="20% no 3. izcēluma 5" xfId="10890" xr:uid="{AC157198-E842-4973-AED8-18A9BC14A237}"/>
    <cellStyle name="20% no 4. izcēluma" xfId="383" xr:uid="{00000000-0005-0000-0000-000037020000}"/>
    <cellStyle name="20% no 4. izcēluma 2" xfId="384" xr:uid="{00000000-0005-0000-0000-000038020000}"/>
    <cellStyle name="20% no 4. izcēluma 2 2" xfId="9282" xr:uid="{7F6036DE-CF76-4FB5-8AE5-EEBA2D9A5170}"/>
    <cellStyle name="20% no 4. izcēluma 3" xfId="385" xr:uid="{00000000-0005-0000-0000-000039020000}"/>
    <cellStyle name="20% no 4. izcēluma 3 2" xfId="9283" xr:uid="{620F9CE1-F628-44A2-8F93-2DDBFA0C107B}"/>
    <cellStyle name="20% no 4. izcēluma 4" xfId="386" xr:uid="{00000000-0005-0000-0000-00003A020000}"/>
    <cellStyle name="20% no 4. izcēluma 4 2" xfId="9284" xr:uid="{B8F7B7FD-5B1F-4E17-B025-A67C846EAA8E}"/>
    <cellStyle name="20% no 4. izcēluma 5" xfId="10891" xr:uid="{B86A98B9-EB23-45B0-B2DA-A9D6DBF0E1F6}"/>
    <cellStyle name="20% no 5. izcēluma" xfId="387" xr:uid="{00000000-0005-0000-0000-00003B020000}"/>
    <cellStyle name="20% no 5. izcēluma 2" xfId="388" xr:uid="{00000000-0005-0000-0000-00003C020000}"/>
    <cellStyle name="20% no 5. izcēluma 3" xfId="389" xr:uid="{00000000-0005-0000-0000-00003D020000}"/>
    <cellStyle name="20% no 5. izcēluma 3 2" xfId="9285" xr:uid="{7DCDA573-3875-480D-A835-70053673140E}"/>
    <cellStyle name="20% no 5. izcēluma 4" xfId="9286" xr:uid="{8618CD1C-F1F2-4481-9CB4-26F8C52D04A2}"/>
    <cellStyle name="20% no 5. izcēluma 5" xfId="10892" xr:uid="{2DA9E8D4-EB75-4254-A077-8C27DC4231E2}"/>
    <cellStyle name="20% no 6. izcēluma" xfId="390" xr:uid="{00000000-0005-0000-0000-00003E020000}"/>
    <cellStyle name="20% no 6. izcēluma 2" xfId="391" xr:uid="{00000000-0005-0000-0000-00003F020000}"/>
    <cellStyle name="20% no 6. izcēluma 3" xfId="392" xr:uid="{00000000-0005-0000-0000-000040020000}"/>
    <cellStyle name="20% no 6. izcēluma 3 2" xfId="9287" xr:uid="{7958D3E4-963B-43B7-AFCF-9379C70CD8DD}"/>
    <cellStyle name="20% no 6. izcēluma 4" xfId="9288" xr:uid="{691E4858-55D4-4068-8E05-6BEB96A80CDC}"/>
    <cellStyle name="20% no 6. izcēluma 5" xfId="10893" xr:uid="{E5FF3DED-497D-4DF0-ACB6-5E1DEE6C4E11}"/>
    <cellStyle name="3. izcēlums " xfId="393" xr:uid="{00000000-0005-0000-0000-000041020000}"/>
    <cellStyle name="3. izcēlums  2" xfId="394" xr:uid="{00000000-0005-0000-0000-000042020000}"/>
    <cellStyle name="3. izcēlums  2 2" xfId="9289" xr:uid="{94287210-CE39-48D4-95E3-A0F8A3FEE4A1}"/>
    <cellStyle name="3. izcēlums  3" xfId="9290" xr:uid="{2C03D4F9-CFF1-44D1-A8BB-F54EA16396D5}"/>
    <cellStyle name="3. izcēlums  4" xfId="9291" xr:uid="{37C2F7B7-1A77-42D6-A887-CF7F41E48B9E}"/>
    <cellStyle name="3. izcēlums  5" xfId="10894" xr:uid="{F95684AA-483C-48A6-A0DD-E3909B2B078F}"/>
    <cellStyle name="4. izcēlums" xfId="395" xr:uid="{00000000-0005-0000-0000-000043020000}"/>
    <cellStyle name="4. izcēlums 2" xfId="396" xr:uid="{00000000-0005-0000-0000-000044020000}"/>
    <cellStyle name="4. izcēlums 2 2" xfId="9292" xr:uid="{F1235241-CECA-4276-92C1-A1EAF2386A6B}"/>
    <cellStyle name="4. izcēlums 3" xfId="397" xr:uid="{00000000-0005-0000-0000-000045020000}"/>
    <cellStyle name="4. izcēlums 3 2" xfId="9293" xr:uid="{36466612-D4D0-4F71-BF0C-9C0E70B18671}"/>
    <cellStyle name="4. izcēlums 4" xfId="9294" xr:uid="{5206D177-C1BC-43FB-AAC8-4F8673DED7B5}"/>
    <cellStyle name="4. izcēlums 5" xfId="10895" xr:uid="{16C6F820-C6ED-40FC-82A6-AC3749359B4E}"/>
    <cellStyle name="40% - Accent1 10" xfId="398" xr:uid="{00000000-0005-0000-0000-000046020000}"/>
    <cellStyle name="40% - Accent1 10 2" xfId="399" xr:uid="{00000000-0005-0000-0000-000047020000}"/>
    <cellStyle name="40% - Accent1 11" xfId="400" xr:uid="{00000000-0005-0000-0000-000048020000}"/>
    <cellStyle name="40% - Accent1 11 2" xfId="401" xr:uid="{00000000-0005-0000-0000-000049020000}"/>
    <cellStyle name="40% - Accent1 12" xfId="402" xr:uid="{00000000-0005-0000-0000-00004A020000}"/>
    <cellStyle name="40% - Accent1 12 2" xfId="403" xr:uid="{00000000-0005-0000-0000-00004B020000}"/>
    <cellStyle name="40% - Accent1 13" xfId="404" xr:uid="{00000000-0005-0000-0000-00004C020000}"/>
    <cellStyle name="40% - Accent1 13 2" xfId="405" xr:uid="{00000000-0005-0000-0000-00004D020000}"/>
    <cellStyle name="40% - Accent1 14" xfId="406" xr:uid="{00000000-0005-0000-0000-00004E020000}"/>
    <cellStyle name="40% - Accent1 14 2" xfId="407" xr:uid="{00000000-0005-0000-0000-00004F020000}"/>
    <cellStyle name="40% - Accent1 15" xfId="408" xr:uid="{00000000-0005-0000-0000-000050020000}"/>
    <cellStyle name="40% - Accent1 15 2" xfId="409" xr:uid="{00000000-0005-0000-0000-000051020000}"/>
    <cellStyle name="40% - Accent1 16" xfId="410" xr:uid="{00000000-0005-0000-0000-000052020000}"/>
    <cellStyle name="40% - Accent1 16 2" xfId="411" xr:uid="{00000000-0005-0000-0000-000053020000}"/>
    <cellStyle name="40% - Accent1 17" xfId="412" xr:uid="{00000000-0005-0000-0000-000054020000}"/>
    <cellStyle name="40% - Accent1 17 2" xfId="413" xr:uid="{00000000-0005-0000-0000-000055020000}"/>
    <cellStyle name="40% - Accent1 18" xfId="414" xr:uid="{00000000-0005-0000-0000-000056020000}"/>
    <cellStyle name="40% - Accent1 18 2" xfId="415" xr:uid="{00000000-0005-0000-0000-000057020000}"/>
    <cellStyle name="40% - Accent1 19" xfId="416" xr:uid="{00000000-0005-0000-0000-000058020000}"/>
    <cellStyle name="40% - Accent1 19 2" xfId="417" xr:uid="{00000000-0005-0000-0000-000059020000}"/>
    <cellStyle name="40% - Accent1 2" xfId="418" xr:uid="{00000000-0005-0000-0000-00005A020000}"/>
    <cellStyle name="40% - Accent1 2 10" xfId="6635" xr:uid="{00000000-0005-0000-0000-00005B020000}"/>
    <cellStyle name="40% - Accent1 2 11" xfId="6754" xr:uid="{00000000-0005-0000-0000-00005C020000}"/>
    <cellStyle name="40% - Accent1 2 12" xfId="6873" xr:uid="{00000000-0005-0000-0000-00005D020000}"/>
    <cellStyle name="40% - Accent1 2 13" xfId="6991" xr:uid="{00000000-0005-0000-0000-00005E020000}"/>
    <cellStyle name="40% - Accent1 2 14" xfId="7109" xr:uid="{00000000-0005-0000-0000-00005F020000}"/>
    <cellStyle name="40% - Accent1 2 15" xfId="7230" xr:uid="{00000000-0005-0000-0000-000060020000}"/>
    <cellStyle name="40% - Accent1 2 16" xfId="7329" xr:uid="{00000000-0005-0000-0000-000061020000}"/>
    <cellStyle name="40% - Accent1 2 17" xfId="7445" xr:uid="{00000000-0005-0000-0000-000062020000}"/>
    <cellStyle name="40% - Accent1 2 18" xfId="7574" xr:uid="{00000000-0005-0000-0000-000063020000}"/>
    <cellStyle name="40% - Accent1 2 19" xfId="7690" xr:uid="{00000000-0005-0000-0000-000064020000}"/>
    <cellStyle name="40% - Accent1 2 2" xfId="419" xr:uid="{00000000-0005-0000-0000-000065020000}"/>
    <cellStyle name="40% - Accent1 2 2 2" xfId="420" xr:uid="{00000000-0005-0000-0000-000066020000}"/>
    <cellStyle name="40% - Accent1 2 20" xfId="7806" xr:uid="{00000000-0005-0000-0000-000067020000}"/>
    <cellStyle name="40% - Accent1 2 21" xfId="7922" xr:uid="{00000000-0005-0000-0000-000068020000}"/>
    <cellStyle name="40% - Accent1 2 22" xfId="8025" xr:uid="{00000000-0005-0000-0000-000069020000}"/>
    <cellStyle name="40% - Accent1 2 23" xfId="9189" xr:uid="{31A0402D-6926-4545-B755-0DD52E41D719}"/>
    <cellStyle name="40% - Accent1 2 23 2" xfId="10266" xr:uid="{2ACE35A8-CCBB-4029-8319-0FD9246410BA}"/>
    <cellStyle name="40% - Accent1 2 24" xfId="9800" xr:uid="{1C67471B-2687-428C-BCF2-94276968D157}"/>
    <cellStyle name="40% - Accent1 2 25" xfId="10076" xr:uid="{1C312AD1-894D-4279-AC87-D33D83777C20}"/>
    <cellStyle name="40% - Accent1 2 26" xfId="10117" xr:uid="{2126292F-BF30-4E1E-811B-2180E2E0C170}"/>
    <cellStyle name="40% - Accent1 2 27" xfId="9972" xr:uid="{F04827F3-1F0F-4015-A726-4C22087DA0E9}"/>
    <cellStyle name="40% - Accent1 2 28" xfId="10353" xr:uid="{7517BCF1-7CE2-40F7-ADED-5445942DD40F}"/>
    <cellStyle name="40% - Accent1 2 29" xfId="10469" xr:uid="{EA7ADEE8-886B-4572-9ACA-4080E112D2F1}"/>
    <cellStyle name="40% - Accent1 2 3" xfId="421" xr:uid="{00000000-0005-0000-0000-00006A020000}"/>
    <cellStyle name="40% - Accent1 2 3 2" xfId="422" xr:uid="{00000000-0005-0000-0000-00006B020000}"/>
    <cellStyle name="40% - Accent1 2 30" xfId="10521" xr:uid="{BE8C39EC-435E-416B-92C0-FA5B8568A071}"/>
    <cellStyle name="40% - Accent1 2 31" xfId="10636" xr:uid="{DFD3113B-A015-4293-9BA5-32932E05F09C}"/>
    <cellStyle name="40% - Accent1 2 4" xfId="423" xr:uid="{00000000-0005-0000-0000-00006C020000}"/>
    <cellStyle name="40% - Accent1 2 4 2" xfId="424" xr:uid="{00000000-0005-0000-0000-00006D020000}"/>
    <cellStyle name="40% - Accent1 2 5" xfId="425" xr:uid="{00000000-0005-0000-0000-00006E020000}"/>
    <cellStyle name="40% - Accent1 2 6" xfId="426" xr:uid="{00000000-0005-0000-0000-00006F020000}"/>
    <cellStyle name="40% - Accent1 2 7" xfId="6330" xr:uid="{00000000-0005-0000-0000-000070020000}"/>
    <cellStyle name="40% - Accent1 2 8" xfId="6461" xr:uid="{00000000-0005-0000-0000-000071020000}"/>
    <cellStyle name="40% - Accent1 2 9" xfId="6516" xr:uid="{00000000-0005-0000-0000-000072020000}"/>
    <cellStyle name="40% - Accent1 20" xfId="427" xr:uid="{00000000-0005-0000-0000-000073020000}"/>
    <cellStyle name="40% - Accent1 20 2" xfId="428" xr:uid="{00000000-0005-0000-0000-000074020000}"/>
    <cellStyle name="40% - Accent1 21" xfId="429" xr:uid="{00000000-0005-0000-0000-000075020000}"/>
    <cellStyle name="40% - Accent1 21 2" xfId="430" xr:uid="{00000000-0005-0000-0000-000076020000}"/>
    <cellStyle name="40% - Accent1 22" xfId="431" xr:uid="{00000000-0005-0000-0000-000077020000}"/>
    <cellStyle name="40% - Accent1 22 2" xfId="432" xr:uid="{00000000-0005-0000-0000-000078020000}"/>
    <cellStyle name="40% - Accent1 3" xfId="433" xr:uid="{00000000-0005-0000-0000-000079020000}"/>
    <cellStyle name="40% - Accent1 3 2" xfId="434" xr:uid="{00000000-0005-0000-0000-00007A020000}"/>
    <cellStyle name="40% - Accent1 3 3" xfId="435" xr:uid="{00000000-0005-0000-0000-00007B020000}"/>
    <cellStyle name="40% - Accent1 4" xfId="436" xr:uid="{00000000-0005-0000-0000-00007C020000}"/>
    <cellStyle name="40% - Accent1 4 2" xfId="437" xr:uid="{00000000-0005-0000-0000-00007D020000}"/>
    <cellStyle name="40% - Accent1 5" xfId="438" xr:uid="{00000000-0005-0000-0000-00007E020000}"/>
    <cellStyle name="40% - Accent1 5 2" xfId="439" xr:uid="{00000000-0005-0000-0000-00007F020000}"/>
    <cellStyle name="40% - Accent1 6" xfId="440" xr:uid="{00000000-0005-0000-0000-000080020000}"/>
    <cellStyle name="40% - Accent1 6 2" xfId="441" xr:uid="{00000000-0005-0000-0000-000081020000}"/>
    <cellStyle name="40% - Accent1 7" xfId="442" xr:uid="{00000000-0005-0000-0000-000082020000}"/>
    <cellStyle name="40% - Accent1 7 2" xfId="443" xr:uid="{00000000-0005-0000-0000-000083020000}"/>
    <cellStyle name="40% - Accent1 8" xfId="444" xr:uid="{00000000-0005-0000-0000-000084020000}"/>
    <cellStyle name="40% - Accent1 8 2" xfId="445" xr:uid="{00000000-0005-0000-0000-000085020000}"/>
    <cellStyle name="40% - Accent1 9" xfId="446" xr:uid="{00000000-0005-0000-0000-000086020000}"/>
    <cellStyle name="40% - Accent1 9 2" xfId="447" xr:uid="{00000000-0005-0000-0000-000087020000}"/>
    <cellStyle name="40% - Accent2 10" xfId="448" xr:uid="{00000000-0005-0000-0000-000088020000}"/>
    <cellStyle name="40% - Accent2 10 2" xfId="449" xr:uid="{00000000-0005-0000-0000-000089020000}"/>
    <cellStyle name="40% - Accent2 11" xfId="450" xr:uid="{00000000-0005-0000-0000-00008A020000}"/>
    <cellStyle name="40% - Accent2 11 2" xfId="451" xr:uid="{00000000-0005-0000-0000-00008B020000}"/>
    <cellStyle name="40% - Accent2 12" xfId="452" xr:uid="{00000000-0005-0000-0000-00008C020000}"/>
    <cellStyle name="40% - Accent2 12 2" xfId="453" xr:uid="{00000000-0005-0000-0000-00008D020000}"/>
    <cellStyle name="40% - Accent2 13" xfId="454" xr:uid="{00000000-0005-0000-0000-00008E020000}"/>
    <cellStyle name="40% - Accent2 13 2" xfId="455" xr:uid="{00000000-0005-0000-0000-00008F020000}"/>
    <cellStyle name="40% - Accent2 14" xfId="456" xr:uid="{00000000-0005-0000-0000-000090020000}"/>
    <cellStyle name="40% - Accent2 14 2" xfId="457" xr:uid="{00000000-0005-0000-0000-000091020000}"/>
    <cellStyle name="40% - Accent2 15" xfId="458" xr:uid="{00000000-0005-0000-0000-000092020000}"/>
    <cellStyle name="40% - Accent2 15 2" xfId="459" xr:uid="{00000000-0005-0000-0000-000093020000}"/>
    <cellStyle name="40% - Accent2 16" xfId="460" xr:uid="{00000000-0005-0000-0000-000094020000}"/>
    <cellStyle name="40% - Accent2 16 2" xfId="461" xr:uid="{00000000-0005-0000-0000-000095020000}"/>
    <cellStyle name="40% - Accent2 17" xfId="462" xr:uid="{00000000-0005-0000-0000-000096020000}"/>
    <cellStyle name="40% - Accent2 17 2" xfId="463" xr:uid="{00000000-0005-0000-0000-000097020000}"/>
    <cellStyle name="40% - Accent2 18" xfId="464" xr:uid="{00000000-0005-0000-0000-000098020000}"/>
    <cellStyle name="40% - Accent2 18 2" xfId="465" xr:uid="{00000000-0005-0000-0000-000099020000}"/>
    <cellStyle name="40% - Accent2 19" xfId="466" xr:uid="{00000000-0005-0000-0000-00009A020000}"/>
    <cellStyle name="40% - Accent2 19 2" xfId="467" xr:uid="{00000000-0005-0000-0000-00009B020000}"/>
    <cellStyle name="40% - Accent2 2" xfId="468" xr:uid="{00000000-0005-0000-0000-00009C020000}"/>
    <cellStyle name="40% - Accent2 2 10" xfId="6634" xr:uid="{00000000-0005-0000-0000-00009D020000}"/>
    <cellStyle name="40% - Accent2 2 11" xfId="6753" xr:uid="{00000000-0005-0000-0000-00009E020000}"/>
    <cellStyle name="40% - Accent2 2 12" xfId="6872" xr:uid="{00000000-0005-0000-0000-00009F020000}"/>
    <cellStyle name="40% - Accent2 2 13" xfId="6990" xr:uid="{00000000-0005-0000-0000-0000A0020000}"/>
    <cellStyle name="40% - Accent2 2 14" xfId="7104" xr:uid="{00000000-0005-0000-0000-0000A1020000}"/>
    <cellStyle name="40% - Accent2 2 15" xfId="7229" xr:uid="{00000000-0005-0000-0000-0000A2020000}"/>
    <cellStyle name="40% - Accent2 2 16" xfId="7411" xr:uid="{00000000-0005-0000-0000-0000A3020000}"/>
    <cellStyle name="40% - Accent2 2 17" xfId="7527" xr:uid="{00000000-0005-0000-0000-0000A4020000}"/>
    <cellStyle name="40% - Accent2 2 18" xfId="7561" xr:uid="{00000000-0005-0000-0000-0000A5020000}"/>
    <cellStyle name="40% - Accent2 2 19" xfId="7677" xr:uid="{00000000-0005-0000-0000-0000A6020000}"/>
    <cellStyle name="40% - Accent2 2 2" xfId="469" xr:uid="{00000000-0005-0000-0000-0000A7020000}"/>
    <cellStyle name="40% - Accent2 2 2 2" xfId="470" xr:uid="{00000000-0005-0000-0000-0000A8020000}"/>
    <cellStyle name="40% - Accent2 2 20" xfId="7793" xr:uid="{00000000-0005-0000-0000-0000A9020000}"/>
    <cellStyle name="40% - Accent2 2 21" xfId="7909" xr:uid="{00000000-0005-0000-0000-0000AA020000}"/>
    <cellStyle name="40% - Accent2 2 22" xfId="8107" xr:uid="{00000000-0005-0000-0000-0000AB020000}"/>
    <cellStyle name="40% - Accent2 2 23" xfId="10254" xr:uid="{A0518A04-EA11-475F-8098-6ED4BED4B201}"/>
    <cellStyle name="40% - Accent2 2 24" xfId="10198" xr:uid="{F6066330-335C-4087-BA24-6B91BC293864}"/>
    <cellStyle name="40% - Accent2 2 25" xfId="9957" xr:uid="{8D242478-1652-4330-8368-CA98A61C2C06}"/>
    <cellStyle name="40% - Accent2 2 26" xfId="9975" xr:uid="{666EB001-21AA-4833-B0C3-27EAD658F365}"/>
    <cellStyle name="40% - Accent2 2 27" xfId="10289" xr:uid="{B2535AFE-63DC-4B44-9F24-F2244A161695}"/>
    <cellStyle name="40% - Accent2 2 28" xfId="10354" xr:uid="{AEDF5910-15AD-48E2-95A1-42DF00EED5B0}"/>
    <cellStyle name="40% - Accent2 2 29" xfId="10470" xr:uid="{3E5DB815-8CD8-434A-A929-6D7B3BBC2D83}"/>
    <cellStyle name="40% - Accent2 2 3" xfId="471" xr:uid="{00000000-0005-0000-0000-0000AC020000}"/>
    <cellStyle name="40% - Accent2 2 3 2" xfId="472" xr:uid="{00000000-0005-0000-0000-0000AD020000}"/>
    <cellStyle name="40% - Accent2 2 30" xfId="10520" xr:uid="{CF28CB28-C623-4AB2-8A27-59937B535B44}"/>
    <cellStyle name="40% - Accent2 2 31" xfId="10620" xr:uid="{F3C083AB-DF0E-4449-8881-9D5596A04D5E}"/>
    <cellStyle name="40% - Accent2 2 4" xfId="473" xr:uid="{00000000-0005-0000-0000-0000AE020000}"/>
    <cellStyle name="40% - Accent2 2 4 2" xfId="474" xr:uid="{00000000-0005-0000-0000-0000AF020000}"/>
    <cellStyle name="40% - Accent2 2 5" xfId="475" xr:uid="{00000000-0005-0000-0000-0000B0020000}"/>
    <cellStyle name="40% - Accent2 2 6" xfId="476" xr:uid="{00000000-0005-0000-0000-0000B1020000}"/>
    <cellStyle name="40% - Accent2 2 7" xfId="6331" xr:uid="{00000000-0005-0000-0000-0000B2020000}"/>
    <cellStyle name="40% - Accent2 2 8" xfId="6462" xr:uid="{00000000-0005-0000-0000-0000B3020000}"/>
    <cellStyle name="40% - Accent2 2 9" xfId="6515" xr:uid="{00000000-0005-0000-0000-0000B4020000}"/>
    <cellStyle name="40% - Accent2 20" xfId="477" xr:uid="{00000000-0005-0000-0000-0000B5020000}"/>
    <cellStyle name="40% - Accent2 20 2" xfId="478" xr:uid="{00000000-0005-0000-0000-0000B6020000}"/>
    <cellStyle name="40% - Accent2 21" xfId="479" xr:uid="{00000000-0005-0000-0000-0000B7020000}"/>
    <cellStyle name="40% - Accent2 21 2" xfId="480" xr:uid="{00000000-0005-0000-0000-0000B8020000}"/>
    <cellStyle name="40% - Accent2 22" xfId="481" xr:uid="{00000000-0005-0000-0000-0000B9020000}"/>
    <cellStyle name="40% - Accent2 22 2" xfId="482" xr:uid="{00000000-0005-0000-0000-0000BA020000}"/>
    <cellStyle name="40% - Accent2 3" xfId="483" xr:uid="{00000000-0005-0000-0000-0000BB020000}"/>
    <cellStyle name="40% - Accent2 3 2" xfId="484" xr:uid="{00000000-0005-0000-0000-0000BC020000}"/>
    <cellStyle name="40% - Accent2 3 3" xfId="485" xr:uid="{00000000-0005-0000-0000-0000BD020000}"/>
    <cellStyle name="40% - Accent2 4" xfId="486" xr:uid="{00000000-0005-0000-0000-0000BE020000}"/>
    <cellStyle name="40% - Accent2 4 2" xfId="487" xr:uid="{00000000-0005-0000-0000-0000BF020000}"/>
    <cellStyle name="40% - Accent2 5" xfId="488" xr:uid="{00000000-0005-0000-0000-0000C0020000}"/>
    <cellStyle name="40% - Accent2 5 2" xfId="489" xr:uid="{00000000-0005-0000-0000-0000C1020000}"/>
    <cellStyle name="40% - Accent2 6" xfId="490" xr:uid="{00000000-0005-0000-0000-0000C2020000}"/>
    <cellStyle name="40% - Accent2 6 2" xfId="491" xr:uid="{00000000-0005-0000-0000-0000C3020000}"/>
    <cellStyle name="40% - Accent2 7" xfId="492" xr:uid="{00000000-0005-0000-0000-0000C4020000}"/>
    <cellStyle name="40% - Accent2 7 2" xfId="493" xr:uid="{00000000-0005-0000-0000-0000C5020000}"/>
    <cellStyle name="40% - Accent2 8" xfId="494" xr:uid="{00000000-0005-0000-0000-0000C6020000}"/>
    <cellStyle name="40% - Accent2 8 2" xfId="495" xr:uid="{00000000-0005-0000-0000-0000C7020000}"/>
    <cellStyle name="40% - Accent2 9" xfId="496" xr:uid="{00000000-0005-0000-0000-0000C8020000}"/>
    <cellStyle name="40% - Accent2 9 2" xfId="497" xr:uid="{00000000-0005-0000-0000-0000C9020000}"/>
    <cellStyle name="40% - Accent3 10" xfId="498" xr:uid="{00000000-0005-0000-0000-0000CA020000}"/>
    <cellStyle name="40% - Accent3 10 2" xfId="499" xr:uid="{00000000-0005-0000-0000-0000CB020000}"/>
    <cellStyle name="40% - Accent3 11" xfId="500" xr:uid="{00000000-0005-0000-0000-0000CC020000}"/>
    <cellStyle name="40% - Accent3 11 2" xfId="501" xr:uid="{00000000-0005-0000-0000-0000CD020000}"/>
    <cellStyle name="40% - Accent3 12" xfId="502" xr:uid="{00000000-0005-0000-0000-0000CE020000}"/>
    <cellStyle name="40% - Accent3 12 2" xfId="503" xr:uid="{00000000-0005-0000-0000-0000CF020000}"/>
    <cellStyle name="40% - Accent3 13" xfId="504" xr:uid="{00000000-0005-0000-0000-0000D0020000}"/>
    <cellStyle name="40% - Accent3 13 2" xfId="505" xr:uid="{00000000-0005-0000-0000-0000D1020000}"/>
    <cellStyle name="40% - Accent3 14" xfId="506" xr:uid="{00000000-0005-0000-0000-0000D2020000}"/>
    <cellStyle name="40% - Accent3 14 2" xfId="507" xr:uid="{00000000-0005-0000-0000-0000D3020000}"/>
    <cellStyle name="40% - Accent3 15" xfId="508" xr:uid="{00000000-0005-0000-0000-0000D4020000}"/>
    <cellStyle name="40% - Accent3 15 2" xfId="509" xr:uid="{00000000-0005-0000-0000-0000D5020000}"/>
    <cellStyle name="40% - Accent3 16" xfId="510" xr:uid="{00000000-0005-0000-0000-0000D6020000}"/>
    <cellStyle name="40% - Accent3 16 2" xfId="511" xr:uid="{00000000-0005-0000-0000-0000D7020000}"/>
    <cellStyle name="40% - Accent3 17" xfId="512" xr:uid="{00000000-0005-0000-0000-0000D8020000}"/>
    <cellStyle name="40% - Accent3 17 2" xfId="513" xr:uid="{00000000-0005-0000-0000-0000D9020000}"/>
    <cellStyle name="40% - Accent3 18" xfId="514" xr:uid="{00000000-0005-0000-0000-0000DA020000}"/>
    <cellStyle name="40% - Accent3 18 2" xfId="515" xr:uid="{00000000-0005-0000-0000-0000DB020000}"/>
    <cellStyle name="40% - Accent3 19" xfId="516" xr:uid="{00000000-0005-0000-0000-0000DC020000}"/>
    <cellStyle name="40% - Accent3 19 2" xfId="517" xr:uid="{00000000-0005-0000-0000-0000DD020000}"/>
    <cellStyle name="40% - Accent3 2" xfId="518" xr:uid="{00000000-0005-0000-0000-0000DE020000}"/>
    <cellStyle name="40% - Accent3 2 10" xfId="6633" xr:uid="{00000000-0005-0000-0000-0000DF020000}"/>
    <cellStyle name="40% - Accent3 2 11" xfId="6752" xr:uid="{00000000-0005-0000-0000-0000E0020000}"/>
    <cellStyle name="40% - Accent3 2 12" xfId="6871" xr:uid="{00000000-0005-0000-0000-0000E1020000}"/>
    <cellStyle name="40% - Accent3 2 13" xfId="6985" xr:uid="{00000000-0005-0000-0000-0000E2020000}"/>
    <cellStyle name="40% - Accent3 2 14" xfId="7091" xr:uid="{00000000-0005-0000-0000-0000E3020000}"/>
    <cellStyle name="40% - Accent3 2 15" xfId="7228" xr:uid="{00000000-0005-0000-0000-0000E4020000}"/>
    <cellStyle name="40% - Accent3 2 16" xfId="7412" xr:uid="{00000000-0005-0000-0000-0000E5020000}"/>
    <cellStyle name="40% - Accent3 2 17" xfId="7528" xr:uid="{00000000-0005-0000-0000-0000E6020000}"/>
    <cellStyle name="40% - Accent3 2 18" xfId="7644" xr:uid="{00000000-0005-0000-0000-0000E7020000}"/>
    <cellStyle name="40% - Accent3 2 19" xfId="7760" xr:uid="{00000000-0005-0000-0000-0000E8020000}"/>
    <cellStyle name="40% - Accent3 2 2" xfId="519" xr:uid="{00000000-0005-0000-0000-0000E9020000}"/>
    <cellStyle name="40% - Accent3 2 2 2" xfId="520" xr:uid="{00000000-0005-0000-0000-0000EA020000}"/>
    <cellStyle name="40% - Accent3 2 20" xfId="7876" xr:uid="{00000000-0005-0000-0000-0000EB020000}"/>
    <cellStyle name="40% - Accent3 2 21" xfId="7992" xr:uid="{00000000-0005-0000-0000-0000EC020000}"/>
    <cellStyle name="40% - Accent3 2 22" xfId="8108" xr:uid="{00000000-0005-0000-0000-0000ED020000}"/>
    <cellStyle name="40% - Accent3 2 23" xfId="10244" xr:uid="{3460387A-B7B4-442E-B45F-C4342B4D81AF}"/>
    <cellStyle name="40% - Accent3 2 24" xfId="10143" xr:uid="{6805A18B-5BD8-4851-964C-48F859C44D71}"/>
    <cellStyle name="40% - Accent3 2 25" xfId="10035" xr:uid="{AAA5BD01-CF1C-4CF4-AA3C-D0ABFEB64D0B}"/>
    <cellStyle name="40% - Accent3 2 26" xfId="9994" xr:uid="{B1DB26B4-0DEC-4AE9-A03A-61C88A511300}"/>
    <cellStyle name="40% - Accent3 2 27" xfId="10189" xr:uid="{19B20061-063C-49E9-A53A-400581840D24}"/>
    <cellStyle name="40% - Accent3 2 28" xfId="10355" xr:uid="{FF14EBC0-CFF8-4FDF-A9A8-93297E12B555}"/>
    <cellStyle name="40% - Accent3 2 29" xfId="10471" xr:uid="{3E50294D-3D0D-40F9-A5CF-091624090963}"/>
    <cellStyle name="40% - Accent3 2 3" xfId="521" xr:uid="{00000000-0005-0000-0000-0000EE020000}"/>
    <cellStyle name="40% - Accent3 2 3 2" xfId="522" xr:uid="{00000000-0005-0000-0000-0000EF020000}"/>
    <cellStyle name="40% - Accent3 2 30" xfId="10504" xr:uid="{F31156B2-8148-49D2-B33B-5BCDECF3E357}"/>
    <cellStyle name="40% - Accent3 2 31" xfId="10703" xr:uid="{0F5CE5DD-4E96-4A2A-B5D6-56EDE63E22CF}"/>
    <cellStyle name="40% - Accent3 2 4" xfId="523" xr:uid="{00000000-0005-0000-0000-0000F0020000}"/>
    <cellStyle name="40% - Accent3 2 4 2" xfId="524" xr:uid="{00000000-0005-0000-0000-0000F1020000}"/>
    <cellStyle name="40% - Accent3 2 5" xfId="525" xr:uid="{00000000-0005-0000-0000-0000F2020000}"/>
    <cellStyle name="40% - Accent3 2 6" xfId="526" xr:uid="{00000000-0005-0000-0000-0000F3020000}"/>
    <cellStyle name="40% - Accent3 2 7" xfId="6332" xr:uid="{00000000-0005-0000-0000-0000F4020000}"/>
    <cellStyle name="40% - Accent3 2 8" xfId="6463" xr:uid="{00000000-0005-0000-0000-0000F5020000}"/>
    <cellStyle name="40% - Accent3 2 9" xfId="6514" xr:uid="{00000000-0005-0000-0000-0000F6020000}"/>
    <cellStyle name="40% - Accent3 20" xfId="527" xr:uid="{00000000-0005-0000-0000-0000F7020000}"/>
    <cellStyle name="40% - Accent3 20 2" xfId="528" xr:uid="{00000000-0005-0000-0000-0000F8020000}"/>
    <cellStyle name="40% - Accent3 21" xfId="529" xr:uid="{00000000-0005-0000-0000-0000F9020000}"/>
    <cellStyle name="40% - Accent3 21 2" xfId="530" xr:uid="{00000000-0005-0000-0000-0000FA020000}"/>
    <cellStyle name="40% - Accent3 22" xfId="531" xr:uid="{00000000-0005-0000-0000-0000FB020000}"/>
    <cellStyle name="40% - Accent3 22 2" xfId="532" xr:uid="{00000000-0005-0000-0000-0000FC020000}"/>
    <cellStyle name="40% - Accent3 3" xfId="533" xr:uid="{00000000-0005-0000-0000-0000FD020000}"/>
    <cellStyle name="40% - Accent3 3 2" xfId="534" xr:uid="{00000000-0005-0000-0000-0000FE020000}"/>
    <cellStyle name="40% - Accent3 3 3" xfId="535" xr:uid="{00000000-0005-0000-0000-0000FF020000}"/>
    <cellStyle name="40% - Accent3 4" xfId="536" xr:uid="{00000000-0005-0000-0000-000000030000}"/>
    <cellStyle name="40% - Accent3 4 2" xfId="537" xr:uid="{00000000-0005-0000-0000-000001030000}"/>
    <cellStyle name="40% - Accent3 5" xfId="538" xr:uid="{00000000-0005-0000-0000-000002030000}"/>
    <cellStyle name="40% - Accent3 5 2" xfId="539" xr:uid="{00000000-0005-0000-0000-000003030000}"/>
    <cellStyle name="40% - Accent3 6" xfId="540" xr:uid="{00000000-0005-0000-0000-000004030000}"/>
    <cellStyle name="40% - Accent3 6 2" xfId="541" xr:uid="{00000000-0005-0000-0000-000005030000}"/>
    <cellStyle name="40% - Accent3 7" xfId="542" xr:uid="{00000000-0005-0000-0000-000006030000}"/>
    <cellStyle name="40% - Accent3 7 2" xfId="543" xr:uid="{00000000-0005-0000-0000-000007030000}"/>
    <cellStyle name="40% - Accent3 8" xfId="544" xr:uid="{00000000-0005-0000-0000-000008030000}"/>
    <cellStyle name="40% - Accent3 8 2" xfId="545" xr:uid="{00000000-0005-0000-0000-000009030000}"/>
    <cellStyle name="40% - Accent3 9" xfId="546" xr:uid="{00000000-0005-0000-0000-00000A030000}"/>
    <cellStyle name="40% - Accent3 9 2" xfId="547" xr:uid="{00000000-0005-0000-0000-00000B030000}"/>
    <cellStyle name="40% - Accent4 10" xfId="548" xr:uid="{00000000-0005-0000-0000-00000C030000}"/>
    <cellStyle name="40% - Accent4 10 2" xfId="549" xr:uid="{00000000-0005-0000-0000-00000D030000}"/>
    <cellStyle name="40% - Accent4 11" xfId="550" xr:uid="{00000000-0005-0000-0000-00000E030000}"/>
    <cellStyle name="40% - Accent4 11 2" xfId="551" xr:uid="{00000000-0005-0000-0000-00000F030000}"/>
    <cellStyle name="40% - Accent4 12" xfId="552" xr:uid="{00000000-0005-0000-0000-000010030000}"/>
    <cellStyle name="40% - Accent4 12 2" xfId="553" xr:uid="{00000000-0005-0000-0000-000011030000}"/>
    <cellStyle name="40% - Accent4 13" xfId="554" xr:uid="{00000000-0005-0000-0000-000012030000}"/>
    <cellStyle name="40% - Accent4 13 2" xfId="555" xr:uid="{00000000-0005-0000-0000-000013030000}"/>
    <cellStyle name="40% - Accent4 14" xfId="556" xr:uid="{00000000-0005-0000-0000-000014030000}"/>
    <cellStyle name="40% - Accent4 14 2" xfId="557" xr:uid="{00000000-0005-0000-0000-000015030000}"/>
    <cellStyle name="40% - Accent4 15" xfId="558" xr:uid="{00000000-0005-0000-0000-000016030000}"/>
    <cellStyle name="40% - Accent4 15 2" xfId="559" xr:uid="{00000000-0005-0000-0000-000017030000}"/>
    <cellStyle name="40% - Accent4 16" xfId="560" xr:uid="{00000000-0005-0000-0000-000018030000}"/>
    <cellStyle name="40% - Accent4 16 2" xfId="561" xr:uid="{00000000-0005-0000-0000-000019030000}"/>
    <cellStyle name="40% - Accent4 17" xfId="562" xr:uid="{00000000-0005-0000-0000-00001A030000}"/>
    <cellStyle name="40% - Accent4 17 2" xfId="563" xr:uid="{00000000-0005-0000-0000-00001B030000}"/>
    <cellStyle name="40% - Accent4 18" xfId="564" xr:uid="{00000000-0005-0000-0000-00001C030000}"/>
    <cellStyle name="40% - Accent4 18 2" xfId="565" xr:uid="{00000000-0005-0000-0000-00001D030000}"/>
    <cellStyle name="40% - Accent4 19" xfId="566" xr:uid="{00000000-0005-0000-0000-00001E030000}"/>
    <cellStyle name="40% - Accent4 19 2" xfId="567" xr:uid="{00000000-0005-0000-0000-00001F030000}"/>
    <cellStyle name="40% - Accent4 2" xfId="568" xr:uid="{00000000-0005-0000-0000-000020030000}"/>
    <cellStyle name="40% - Accent4 2 10" xfId="6628" xr:uid="{00000000-0005-0000-0000-000021030000}"/>
    <cellStyle name="40% - Accent4 2 11" xfId="6747" xr:uid="{00000000-0005-0000-0000-000022030000}"/>
    <cellStyle name="40% - Accent4 2 12" xfId="6866" xr:uid="{00000000-0005-0000-0000-000023030000}"/>
    <cellStyle name="40% - Accent4 2 13" xfId="6972" xr:uid="{00000000-0005-0000-0000-000024030000}"/>
    <cellStyle name="40% - Accent4 2 14" xfId="7178" xr:uid="{00000000-0005-0000-0000-000025030000}"/>
    <cellStyle name="40% - Accent4 2 15" xfId="7223" xr:uid="{00000000-0005-0000-0000-000026030000}"/>
    <cellStyle name="40% - Accent4 2 16" xfId="7413" xr:uid="{00000000-0005-0000-0000-000027030000}"/>
    <cellStyle name="40% - Accent4 2 17" xfId="7529" xr:uid="{00000000-0005-0000-0000-000028030000}"/>
    <cellStyle name="40% - Accent4 2 18" xfId="7645" xr:uid="{00000000-0005-0000-0000-000029030000}"/>
    <cellStyle name="40% - Accent4 2 19" xfId="7761" xr:uid="{00000000-0005-0000-0000-00002A030000}"/>
    <cellStyle name="40% - Accent4 2 2" xfId="569" xr:uid="{00000000-0005-0000-0000-00002B030000}"/>
    <cellStyle name="40% - Accent4 2 2 2" xfId="570" xr:uid="{00000000-0005-0000-0000-00002C030000}"/>
    <cellStyle name="40% - Accent4 2 20" xfId="7877" xr:uid="{00000000-0005-0000-0000-00002D030000}"/>
    <cellStyle name="40% - Accent4 2 21" xfId="7993" xr:uid="{00000000-0005-0000-0000-00002E030000}"/>
    <cellStyle name="40% - Accent4 2 22" xfId="8109" xr:uid="{00000000-0005-0000-0000-00002F030000}"/>
    <cellStyle name="40% - Accent4 2 23" xfId="9190" xr:uid="{59A3E32C-CF90-4A83-85DA-B218B887C190}"/>
    <cellStyle name="40% - Accent4 2 23 2" xfId="10233" xr:uid="{F5611B5F-7B16-4924-85C3-5F7D3629571D}"/>
    <cellStyle name="40% - Accent4 2 24" xfId="10246" xr:uid="{2CAEBC38-FFA1-47A1-943E-B0DFA8C240CE}"/>
    <cellStyle name="40% - Accent4 2 25" xfId="10022" xr:uid="{EE018126-F959-4959-967C-816AACFA66F8}"/>
    <cellStyle name="40% - Accent4 2 26" xfId="10257" xr:uid="{D62A9A7A-584D-4CB4-81AD-5EB368452CA6}"/>
    <cellStyle name="40% - Accent4 2 27" xfId="10248" xr:uid="{0BFE2FDC-03B1-4789-981C-429B4E147C0A}"/>
    <cellStyle name="40% - Accent4 2 28" xfId="10356" xr:uid="{B1E5D179-505E-4324-9358-C227A0380A57}"/>
    <cellStyle name="40% - Accent4 2 29" xfId="10472" xr:uid="{63EEF371-AB9A-42DC-95FE-15C8185CB967}"/>
    <cellStyle name="40% - Accent4 2 3" xfId="571" xr:uid="{00000000-0005-0000-0000-000030030000}"/>
    <cellStyle name="40% - Accent4 2 3 2" xfId="572" xr:uid="{00000000-0005-0000-0000-000031030000}"/>
    <cellStyle name="40% - Accent4 2 30" xfId="10588" xr:uid="{ABD2B2F4-F044-4E35-9557-78BA2A791E02}"/>
    <cellStyle name="40% - Accent4 2 31" xfId="10704" xr:uid="{9AF1F170-E8A0-4894-A065-9C7FF0DC37E3}"/>
    <cellStyle name="40% - Accent4 2 4" xfId="573" xr:uid="{00000000-0005-0000-0000-000032030000}"/>
    <cellStyle name="40% - Accent4 2 4 2" xfId="574" xr:uid="{00000000-0005-0000-0000-000033030000}"/>
    <cellStyle name="40% - Accent4 2 5" xfId="575" xr:uid="{00000000-0005-0000-0000-000034030000}"/>
    <cellStyle name="40% - Accent4 2 6" xfId="576" xr:uid="{00000000-0005-0000-0000-000035030000}"/>
    <cellStyle name="40% - Accent4 2 7" xfId="6333" xr:uid="{00000000-0005-0000-0000-000036030000}"/>
    <cellStyle name="40% - Accent4 2 8" xfId="6464" xr:uid="{00000000-0005-0000-0000-000037030000}"/>
    <cellStyle name="40% - Accent4 2 9" xfId="6509" xr:uid="{00000000-0005-0000-0000-000038030000}"/>
    <cellStyle name="40% - Accent4 20" xfId="577" xr:uid="{00000000-0005-0000-0000-000039030000}"/>
    <cellStyle name="40% - Accent4 20 2" xfId="578" xr:uid="{00000000-0005-0000-0000-00003A030000}"/>
    <cellStyle name="40% - Accent4 21" xfId="579" xr:uid="{00000000-0005-0000-0000-00003B030000}"/>
    <cellStyle name="40% - Accent4 21 2" xfId="580" xr:uid="{00000000-0005-0000-0000-00003C030000}"/>
    <cellStyle name="40% - Accent4 22" xfId="581" xr:uid="{00000000-0005-0000-0000-00003D030000}"/>
    <cellStyle name="40% - Accent4 22 2" xfId="582" xr:uid="{00000000-0005-0000-0000-00003E030000}"/>
    <cellStyle name="40% - Accent4 3" xfId="583" xr:uid="{00000000-0005-0000-0000-00003F030000}"/>
    <cellStyle name="40% - Accent4 3 2" xfId="584" xr:uid="{00000000-0005-0000-0000-000040030000}"/>
    <cellStyle name="40% - Accent4 3 3" xfId="585" xr:uid="{00000000-0005-0000-0000-000041030000}"/>
    <cellStyle name="40% - Accent4 4" xfId="586" xr:uid="{00000000-0005-0000-0000-000042030000}"/>
    <cellStyle name="40% - Accent4 4 2" xfId="587" xr:uid="{00000000-0005-0000-0000-000043030000}"/>
    <cellStyle name="40% - Accent4 5" xfId="588" xr:uid="{00000000-0005-0000-0000-000044030000}"/>
    <cellStyle name="40% - Accent4 5 2" xfId="589" xr:uid="{00000000-0005-0000-0000-000045030000}"/>
    <cellStyle name="40% - Accent4 6" xfId="590" xr:uid="{00000000-0005-0000-0000-000046030000}"/>
    <cellStyle name="40% - Accent4 6 2" xfId="591" xr:uid="{00000000-0005-0000-0000-000047030000}"/>
    <cellStyle name="40% - Accent4 7" xfId="592" xr:uid="{00000000-0005-0000-0000-000048030000}"/>
    <cellStyle name="40% - Accent4 7 2" xfId="593" xr:uid="{00000000-0005-0000-0000-000049030000}"/>
    <cellStyle name="40% - Accent4 8" xfId="594" xr:uid="{00000000-0005-0000-0000-00004A030000}"/>
    <cellStyle name="40% - Accent4 8 2" xfId="595" xr:uid="{00000000-0005-0000-0000-00004B030000}"/>
    <cellStyle name="40% - Accent4 9" xfId="596" xr:uid="{00000000-0005-0000-0000-00004C030000}"/>
    <cellStyle name="40% - Accent4 9 2" xfId="597" xr:uid="{00000000-0005-0000-0000-00004D030000}"/>
    <cellStyle name="40% - Accent5 10" xfId="598" xr:uid="{00000000-0005-0000-0000-00004E030000}"/>
    <cellStyle name="40% - Accent5 10 2" xfId="599" xr:uid="{00000000-0005-0000-0000-00004F030000}"/>
    <cellStyle name="40% - Accent5 11" xfId="600" xr:uid="{00000000-0005-0000-0000-000050030000}"/>
    <cellStyle name="40% - Accent5 11 2" xfId="601" xr:uid="{00000000-0005-0000-0000-000051030000}"/>
    <cellStyle name="40% - Accent5 12" xfId="602" xr:uid="{00000000-0005-0000-0000-000052030000}"/>
    <cellStyle name="40% - Accent5 12 2" xfId="603" xr:uid="{00000000-0005-0000-0000-000053030000}"/>
    <cellStyle name="40% - Accent5 13" xfId="604" xr:uid="{00000000-0005-0000-0000-000054030000}"/>
    <cellStyle name="40% - Accent5 13 2" xfId="605" xr:uid="{00000000-0005-0000-0000-000055030000}"/>
    <cellStyle name="40% - Accent5 14" xfId="606" xr:uid="{00000000-0005-0000-0000-000056030000}"/>
    <cellStyle name="40% - Accent5 14 2" xfId="607" xr:uid="{00000000-0005-0000-0000-000057030000}"/>
    <cellStyle name="40% - Accent5 15" xfId="608" xr:uid="{00000000-0005-0000-0000-000058030000}"/>
    <cellStyle name="40% - Accent5 15 2" xfId="609" xr:uid="{00000000-0005-0000-0000-000059030000}"/>
    <cellStyle name="40% - Accent5 16" xfId="610" xr:uid="{00000000-0005-0000-0000-00005A030000}"/>
    <cellStyle name="40% - Accent5 16 2" xfId="611" xr:uid="{00000000-0005-0000-0000-00005B030000}"/>
    <cellStyle name="40% - Accent5 17" xfId="612" xr:uid="{00000000-0005-0000-0000-00005C030000}"/>
    <cellStyle name="40% - Accent5 17 2" xfId="613" xr:uid="{00000000-0005-0000-0000-00005D030000}"/>
    <cellStyle name="40% - Accent5 18" xfId="614" xr:uid="{00000000-0005-0000-0000-00005E030000}"/>
    <cellStyle name="40% - Accent5 18 2" xfId="615" xr:uid="{00000000-0005-0000-0000-00005F030000}"/>
    <cellStyle name="40% - Accent5 19" xfId="616" xr:uid="{00000000-0005-0000-0000-000060030000}"/>
    <cellStyle name="40% - Accent5 19 2" xfId="617" xr:uid="{00000000-0005-0000-0000-000061030000}"/>
    <cellStyle name="40% - Accent5 2" xfId="618" xr:uid="{00000000-0005-0000-0000-000062030000}"/>
    <cellStyle name="40% - Accent5 2 10" xfId="6615" xr:uid="{00000000-0005-0000-0000-000063030000}"/>
    <cellStyle name="40% - Accent5 2 11" xfId="6734" xr:uid="{00000000-0005-0000-0000-000064030000}"/>
    <cellStyle name="40% - Accent5 2 12" xfId="6853" xr:uid="{00000000-0005-0000-0000-000065030000}"/>
    <cellStyle name="40% - Accent5 2 13" xfId="7060" xr:uid="{00000000-0005-0000-0000-000066030000}"/>
    <cellStyle name="40% - Accent5 2 14" xfId="7179" xr:uid="{00000000-0005-0000-0000-000067030000}"/>
    <cellStyle name="40% - Accent5 2 15" xfId="7210" xr:uid="{00000000-0005-0000-0000-000068030000}"/>
    <cellStyle name="40% - Accent5 2 16" xfId="7414" xr:uid="{00000000-0005-0000-0000-000069030000}"/>
    <cellStyle name="40% - Accent5 2 17" xfId="7530" xr:uid="{00000000-0005-0000-0000-00006A030000}"/>
    <cellStyle name="40% - Accent5 2 18" xfId="7646" xr:uid="{00000000-0005-0000-0000-00006B030000}"/>
    <cellStyle name="40% - Accent5 2 19" xfId="7762" xr:uid="{00000000-0005-0000-0000-00006C030000}"/>
    <cellStyle name="40% - Accent5 2 2" xfId="619" xr:uid="{00000000-0005-0000-0000-00006D030000}"/>
    <cellStyle name="40% - Accent5 2 2 2" xfId="620" xr:uid="{00000000-0005-0000-0000-00006E030000}"/>
    <cellStyle name="40% - Accent5 2 20" xfId="7878" xr:uid="{00000000-0005-0000-0000-00006F030000}"/>
    <cellStyle name="40% - Accent5 2 21" xfId="7994" xr:uid="{00000000-0005-0000-0000-000070030000}"/>
    <cellStyle name="40% - Accent5 2 22" xfId="8110" xr:uid="{00000000-0005-0000-0000-000071030000}"/>
    <cellStyle name="40% - Accent5 2 23" xfId="9191" xr:uid="{01720356-81D5-4D8C-AB3F-C4A3F79E31EF}"/>
    <cellStyle name="40% - Accent5 2 23 2" xfId="10226" xr:uid="{19669A9C-B05C-4CB4-B927-8012C0BE2EA6}"/>
    <cellStyle name="40% - Accent5 2 24" xfId="9821" xr:uid="{8502A7F3-EE0D-4001-A3BD-FE4324D2BDDB}"/>
    <cellStyle name="40% - Accent5 2 25" xfId="9993" xr:uid="{42D62046-54EB-46B5-A2FE-2D9CA37E8681}"/>
    <cellStyle name="40% - Accent5 2 26" xfId="9901" xr:uid="{CD34013F-704B-4129-9BE6-DF2207E0C833}"/>
    <cellStyle name="40% - Accent5 2 27" xfId="10245" xr:uid="{D59F7D07-038B-4F26-B34C-7F79245DDAA0}"/>
    <cellStyle name="40% - Accent5 2 28" xfId="10357" xr:uid="{52CECCBE-C6EE-42F7-89DD-86A5C9438EFB}"/>
    <cellStyle name="40% - Accent5 2 29" xfId="10473" xr:uid="{29C21D56-72E6-440B-821D-CD7C1D2DCED6}"/>
    <cellStyle name="40% - Accent5 2 3" xfId="621" xr:uid="{00000000-0005-0000-0000-000072030000}"/>
    <cellStyle name="40% - Accent5 2 3 2" xfId="622" xr:uid="{00000000-0005-0000-0000-000073030000}"/>
    <cellStyle name="40% - Accent5 2 30" xfId="10589" xr:uid="{DC120620-70B6-4C46-94E4-41776F395435}"/>
    <cellStyle name="40% - Accent5 2 31" xfId="10705" xr:uid="{68A94218-08C0-4B0F-9537-923F22ED9700}"/>
    <cellStyle name="40% - Accent5 2 4" xfId="623" xr:uid="{00000000-0005-0000-0000-000074030000}"/>
    <cellStyle name="40% - Accent5 2 4 2" xfId="624" xr:uid="{00000000-0005-0000-0000-000075030000}"/>
    <cellStyle name="40% - Accent5 2 5" xfId="625" xr:uid="{00000000-0005-0000-0000-000076030000}"/>
    <cellStyle name="40% - Accent5 2 6" xfId="626" xr:uid="{00000000-0005-0000-0000-000077030000}"/>
    <cellStyle name="40% - Accent5 2 7" xfId="6334" xr:uid="{00000000-0005-0000-0000-000078030000}"/>
    <cellStyle name="40% - Accent5 2 8" xfId="6465" xr:uid="{00000000-0005-0000-0000-000079030000}"/>
    <cellStyle name="40% - Accent5 2 9" xfId="6496" xr:uid="{00000000-0005-0000-0000-00007A030000}"/>
    <cellStyle name="40% - Accent5 20" xfId="627" xr:uid="{00000000-0005-0000-0000-00007B030000}"/>
    <cellStyle name="40% - Accent5 20 2" xfId="628" xr:uid="{00000000-0005-0000-0000-00007C030000}"/>
    <cellStyle name="40% - Accent5 21" xfId="629" xr:uid="{00000000-0005-0000-0000-00007D030000}"/>
    <cellStyle name="40% - Accent5 21 2" xfId="630" xr:uid="{00000000-0005-0000-0000-00007E030000}"/>
    <cellStyle name="40% - Accent5 22" xfId="631" xr:uid="{00000000-0005-0000-0000-00007F030000}"/>
    <cellStyle name="40% - Accent5 22 2" xfId="632" xr:uid="{00000000-0005-0000-0000-000080030000}"/>
    <cellStyle name="40% - Accent5 3" xfId="633" xr:uid="{00000000-0005-0000-0000-000081030000}"/>
    <cellStyle name="40% - Accent5 3 2" xfId="634" xr:uid="{00000000-0005-0000-0000-000082030000}"/>
    <cellStyle name="40% - Accent5 3 3" xfId="635" xr:uid="{00000000-0005-0000-0000-000083030000}"/>
    <cellStyle name="40% - Accent5 4" xfId="636" xr:uid="{00000000-0005-0000-0000-000084030000}"/>
    <cellStyle name="40% - Accent5 4 2" xfId="637" xr:uid="{00000000-0005-0000-0000-000085030000}"/>
    <cellStyle name="40% - Accent5 5" xfId="638" xr:uid="{00000000-0005-0000-0000-000086030000}"/>
    <cellStyle name="40% - Accent5 5 2" xfId="639" xr:uid="{00000000-0005-0000-0000-000087030000}"/>
    <cellStyle name="40% - Accent5 6" xfId="640" xr:uid="{00000000-0005-0000-0000-000088030000}"/>
    <cellStyle name="40% - Accent5 6 2" xfId="641" xr:uid="{00000000-0005-0000-0000-000089030000}"/>
    <cellStyle name="40% - Accent5 7" xfId="642" xr:uid="{00000000-0005-0000-0000-00008A030000}"/>
    <cellStyle name="40% - Accent5 7 2" xfId="643" xr:uid="{00000000-0005-0000-0000-00008B030000}"/>
    <cellStyle name="40% - Accent5 8" xfId="644" xr:uid="{00000000-0005-0000-0000-00008C030000}"/>
    <cellStyle name="40% - Accent5 8 2" xfId="645" xr:uid="{00000000-0005-0000-0000-00008D030000}"/>
    <cellStyle name="40% - Accent5 9" xfId="646" xr:uid="{00000000-0005-0000-0000-00008E030000}"/>
    <cellStyle name="40% - Accent5 9 2" xfId="647" xr:uid="{00000000-0005-0000-0000-00008F030000}"/>
    <cellStyle name="40% - Accent6 10" xfId="648" xr:uid="{00000000-0005-0000-0000-000090030000}"/>
    <cellStyle name="40% - Accent6 10 2" xfId="649" xr:uid="{00000000-0005-0000-0000-000091030000}"/>
    <cellStyle name="40% - Accent6 11" xfId="650" xr:uid="{00000000-0005-0000-0000-000092030000}"/>
    <cellStyle name="40% - Accent6 11 2" xfId="651" xr:uid="{00000000-0005-0000-0000-000093030000}"/>
    <cellStyle name="40% - Accent6 12" xfId="652" xr:uid="{00000000-0005-0000-0000-000094030000}"/>
    <cellStyle name="40% - Accent6 12 2" xfId="653" xr:uid="{00000000-0005-0000-0000-000095030000}"/>
    <cellStyle name="40% - Accent6 13" xfId="654" xr:uid="{00000000-0005-0000-0000-000096030000}"/>
    <cellStyle name="40% - Accent6 13 2" xfId="655" xr:uid="{00000000-0005-0000-0000-000097030000}"/>
    <cellStyle name="40% - Accent6 14" xfId="656" xr:uid="{00000000-0005-0000-0000-000098030000}"/>
    <cellStyle name="40% - Accent6 14 2" xfId="657" xr:uid="{00000000-0005-0000-0000-000099030000}"/>
    <cellStyle name="40% - Accent6 15" xfId="658" xr:uid="{00000000-0005-0000-0000-00009A030000}"/>
    <cellStyle name="40% - Accent6 15 2" xfId="659" xr:uid="{00000000-0005-0000-0000-00009B030000}"/>
    <cellStyle name="40% - Accent6 16" xfId="660" xr:uid="{00000000-0005-0000-0000-00009C030000}"/>
    <cellStyle name="40% - Accent6 16 2" xfId="661" xr:uid="{00000000-0005-0000-0000-00009D030000}"/>
    <cellStyle name="40% - Accent6 17" xfId="662" xr:uid="{00000000-0005-0000-0000-00009E030000}"/>
    <cellStyle name="40% - Accent6 17 2" xfId="663" xr:uid="{00000000-0005-0000-0000-00009F030000}"/>
    <cellStyle name="40% - Accent6 18" xfId="664" xr:uid="{00000000-0005-0000-0000-0000A0030000}"/>
    <cellStyle name="40% - Accent6 18 2" xfId="665" xr:uid="{00000000-0005-0000-0000-0000A1030000}"/>
    <cellStyle name="40% - Accent6 19" xfId="666" xr:uid="{00000000-0005-0000-0000-0000A2030000}"/>
    <cellStyle name="40% - Accent6 19 2" xfId="667" xr:uid="{00000000-0005-0000-0000-0000A3030000}"/>
    <cellStyle name="40% - Accent6 2" xfId="668" xr:uid="{00000000-0005-0000-0000-0000A4030000}"/>
    <cellStyle name="40% - Accent6 2 10" xfId="6704" xr:uid="{00000000-0005-0000-0000-0000A5030000}"/>
    <cellStyle name="40% - Accent6 2 11" xfId="6823" xr:uid="{00000000-0005-0000-0000-0000A6030000}"/>
    <cellStyle name="40% - Accent6 2 12" xfId="6942" xr:uid="{00000000-0005-0000-0000-0000A7030000}"/>
    <cellStyle name="40% - Accent6 2 13" xfId="7061" xr:uid="{00000000-0005-0000-0000-0000A8030000}"/>
    <cellStyle name="40% - Accent6 2 14" xfId="7180" xr:uid="{00000000-0005-0000-0000-0000A9030000}"/>
    <cellStyle name="40% - Accent6 2 15" xfId="7299" xr:uid="{00000000-0005-0000-0000-0000AA030000}"/>
    <cellStyle name="40% - Accent6 2 16" xfId="7415" xr:uid="{00000000-0005-0000-0000-0000AB030000}"/>
    <cellStyle name="40% - Accent6 2 17" xfId="7531" xr:uid="{00000000-0005-0000-0000-0000AC030000}"/>
    <cellStyle name="40% - Accent6 2 18" xfId="7647" xr:uid="{00000000-0005-0000-0000-0000AD030000}"/>
    <cellStyle name="40% - Accent6 2 19" xfId="7763" xr:uid="{00000000-0005-0000-0000-0000AE030000}"/>
    <cellStyle name="40% - Accent6 2 2" xfId="669" xr:uid="{00000000-0005-0000-0000-0000AF030000}"/>
    <cellStyle name="40% - Accent6 2 2 2" xfId="670" xr:uid="{00000000-0005-0000-0000-0000B0030000}"/>
    <cellStyle name="40% - Accent6 2 20" xfId="7879" xr:uid="{00000000-0005-0000-0000-0000B1030000}"/>
    <cellStyle name="40% - Accent6 2 21" xfId="7995" xr:uid="{00000000-0005-0000-0000-0000B2030000}"/>
    <cellStyle name="40% - Accent6 2 22" xfId="8111" xr:uid="{00000000-0005-0000-0000-0000B3030000}"/>
    <cellStyle name="40% - Accent6 2 23" xfId="9192" xr:uid="{84C8BAFA-8A71-4445-884E-E5CF27454EE0}"/>
    <cellStyle name="40% - Accent6 2 23 2" xfId="10216" xr:uid="{DAD22AB4-0B5F-4FDC-A65D-11E1558C1DCF}"/>
    <cellStyle name="40% - Accent6 2 24" xfId="9831" xr:uid="{479BAE4B-1E99-42A0-A575-24AFFBA40230}"/>
    <cellStyle name="40% - Accent6 2 25" xfId="9902" xr:uid="{557BD46D-8ACA-4112-B7AF-CFBCBA15E696}"/>
    <cellStyle name="40% - Accent6 2 26" xfId="10098" xr:uid="{9827B7B9-A35F-4EF5-80CF-71AACF92347A}"/>
    <cellStyle name="40% - Accent6 2 27" xfId="10033" xr:uid="{84760943-626D-4B68-814E-0942CE8C437F}"/>
    <cellStyle name="40% - Accent6 2 28" xfId="10358" xr:uid="{D75549D6-61F3-461F-ADE4-17720D26DC8F}"/>
    <cellStyle name="40% - Accent6 2 29" xfId="10474" xr:uid="{C4712F3B-D029-4717-86CD-10D61D8F105A}"/>
    <cellStyle name="40% - Accent6 2 3" xfId="671" xr:uid="{00000000-0005-0000-0000-0000B4030000}"/>
    <cellStyle name="40% - Accent6 2 3 2" xfId="672" xr:uid="{00000000-0005-0000-0000-0000B5030000}"/>
    <cellStyle name="40% - Accent6 2 30" xfId="10590" xr:uid="{3F1BEE6A-BBFB-4846-8D99-59847F3228BF}"/>
    <cellStyle name="40% - Accent6 2 31" xfId="10706" xr:uid="{8CEBC65C-B8B7-4E48-ABE3-4FF5BE65406C}"/>
    <cellStyle name="40% - Accent6 2 4" xfId="673" xr:uid="{00000000-0005-0000-0000-0000B6030000}"/>
    <cellStyle name="40% - Accent6 2 4 2" xfId="674" xr:uid="{00000000-0005-0000-0000-0000B7030000}"/>
    <cellStyle name="40% - Accent6 2 5" xfId="675" xr:uid="{00000000-0005-0000-0000-0000B8030000}"/>
    <cellStyle name="40% - Accent6 2 6" xfId="676" xr:uid="{00000000-0005-0000-0000-0000B9030000}"/>
    <cellStyle name="40% - Accent6 2 7" xfId="6335" xr:uid="{00000000-0005-0000-0000-0000BA030000}"/>
    <cellStyle name="40% - Accent6 2 8" xfId="6466" xr:uid="{00000000-0005-0000-0000-0000BB030000}"/>
    <cellStyle name="40% - Accent6 2 9" xfId="6585" xr:uid="{00000000-0005-0000-0000-0000BC030000}"/>
    <cellStyle name="40% - Accent6 20" xfId="677" xr:uid="{00000000-0005-0000-0000-0000BD030000}"/>
    <cellStyle name="40% - Accent6 20 2" xfId="678" xr:uid="{00000000-0005-0000-0000-0000BE030000}"/>
    <cellStyle name="40% - Accent6 21" xfId="679" xr:uid="{00000000-0005-0000-0000-0000BF030000}"/>
    <cellStyle name="40% - Accent6 21 2" xfId="680" xr:uid="{00000000-0005-0000-0000-0000C0030000}"/>
    <cellStyle name="40% - Accent6 22" xfId="681" xr:uid="{00000000-0005-0000-0000-0000C1030000}"/>
    <cellStyle name="40% - Accent6 22 2" xfId="682" xr:uid="{00000000-0005-0000-0000-0000C2030000}"/>
    <cellStyle name="40% - Accent6 3" xfId="683" xr:uid="{00000000-0005-0000-0000-0000C3030000}"/>
    <cellStyle name="40% - Accent6 3 2" xfId="684" xr:uid="{00000000-0005-0000-0000-0000C4030000}"/>
    <cellStyle name="40% - Accent6 3 3" xfId="685" xr:uid="{00000000-0005-0000-0000-0000C5030000}"/>
    <cellStyle name="40% - Accent6 4" xfId="686" xr:uid="{00000000-0005-0000-0000-0000C6030000}"/>
    <cellStyle name="40% - Accent6 4 2" xfId="687" xr:uid="{00000000-0005-0000-0000-0000C7030000}"/>
    <cellStyle name="40% - Accent6 5" xfId="688" xr:uid="{00000000-0005-0000-0000-0000C8030000}"/>
    <cellStyle name="40% - Accent6 5 2" xfId="689" xr:uid="{00000000-0005-0000-0000-0000C9030000}"/>
    <cellStyle name="40% - Accent6 6" xfId="690" xr:uid="{00000000-0005-0000-0000-0000CA030000}"/>
    <cellStyle name="40% - Accent6 6 2" xfId="691" xr:uid="{00000000-0005-0000-0000-0000CB030000}"/>
    <cellStyle name="40% - Accent6 7" xfId="692" xr:uid="{00000000-0005-0000-0000-0000CC030000}"/>
    <cellStyle name="40% - Accent6 7 2" xfId="693" xr:uid="{00000000-0005-0000-0000-0000CD030000}"/>
    <cellStyle name="40% - Accent6 8" xfId="694" xr:uid="{00000000-0005-0000-0000-0000CE030000}"/>
    <cellStyle name="40% - Accent6 8 2" xfId="695" xr:uid="{00000000-0005-0000-0000-0000CF030000}"/>
    <cellStyle name="40% - Accent6 9" xfId="696" xr:uid="{00000000-0005-0000-0000-0000D0030000}"/>
    <cellStyle name="40% - Accent6 9 2" xfId="697" xr:uid="{00000000-0005-0000-0000-0000D1030000}"/>
    <cellStyle name="40% - Izcēlums1" xfId="698" xr:uid="{00000000-0005-0000-0000-0000D2030000}"/>
    <cellStyle name="40% - Izcēlums1 2" xfId="699" xr:uid="{00000000-0005-0000-0000-0000D3030000}"/>
    <cellStyle name="40% - Izcēlums1 3" xfId="700" xr:uid="{00000000-0005-0000-0000-0000D4030000}"/>
    <cellStyle name="40% - Izcēlums1 4" xfId="701" xr:uid="{00000000-0005-0000-0000-0000D5030000}"/>
    <cellStyle name="40% - Izcēlums2" xfId="702" xr:uid="{00000000-0005-0000-0000-0000D6030000}"/>
    <cellStyle name="40% - Izcēlums2 2" xfId="703" xr:uid="{00000000-0005-0000-0000-0000D7030000}"/>
    <cellStyle name="40% - Izcēlums2 3" xfId="704" xr:uid="{00000000-0005-0000-0000-0000D8030000}"/>
    <cellStyle name="40% - Izcēlums2 4" xfId="705" xr:uid="{00000000-0005-0000-0000-0000D9030000}"/>
    <cellStyle name="40% - Izcēlums3" xfId="706" xr:uid="{00000000-0005-0000-0000-0000DA030000}"/>
    <cellStyle name="40% - Izcēlums3 2" xfId="707" xr:uid="{00000000-0005-0000-0000-0000DB030000}"/>
    <cellStyle name="40% - Izcēlums3 3" xfId="708" xr:uid="{00000000-0005-0000-0000-0000DC030000}"/>
    <cellStyle name="40% - Izcēlums3 4" xfId="709" xr:uid="{00000000-0005-0000-0000-0000DD030000}"/>
    <cellStyle name="40% - Izcēlums4" xfId="710" xr:uid="{00000000-0005-0000-0000-0000DE030000}"/>
    <cellStyle name="40% - Izcēlums4 2" xfId="711" xr:uid="{00000000-0005-0000-0000-0000DF030000}"/>
    <cellStyle name="40% - Izcēlums4 3" xfId="712" xr:uid="{00000000-0005-0000-0000-0000E0030000}"/>
    <cellStyle name="40% - Izcēlums4 4" xfId="713" xr:uid="{00000000-0005-0000-0000-0000E1030000}"/>
    <cellStyle name="40% - Izcēlums5" xfId="714" xr:uid="{00000000-0005-0000-0000-0000E2030000}"/>
    <cellStyle name="40% - Izcēlums5 2" xfId="715" xr:uid="{00000000-0005-0000-0000-0000E3030000}"/>
    <cellStyle name="40% - Izcēlums5 3" xfId="716" xr:uid="{00000000-0005-0000-0000-0000E4030000}"/>
    <cellStyle name="40% - Izcēlums5 4" xfId="717" xr:uid="{00000000-0005-0000-0000-0000E5030000}"/>
    <cellStyle name="40% - Izcēlums6" xfId="718" xr:uid="{00000000-0005-0000-0000-0000E6030000}"/>
    <cellStyle name="40% - Izcēlums6 2" xfId="719" xr:uid="{00000000-0005-0000-0000-0000E7030000}"/>
    <cellStyle name="40% - Izcēlums6 3" xfId="720" xr:uid="{00000000-0005-0000-0000-0000E8030000}"/>
    <cellStyle name="40% - Izcēlums6 4" xfId="721" xr:uid="{00000000-0005-0000-0000-0000E9030000}"/>
    <cellStyle name="40% - Акцент1" xfId="722" xr:uid="{00000000-0005-0000-0000-0000EA030000}"/>
    <cellStyle name="40% — акцент1" xfId="9295" xr:uid="{82B85B98-4D4A-4730-A42E-9B9409EA9A59}"/>
    <cellStyle name="40% - Акцент1 10" xfId="7181" xr:uid="{00000000-0005-0000-0000-0000EB030000}"/>
    <cellStyle name="40% - Акцент1 11" xfId="7300" xr:uid="{00000000-0005-0000-0000-0000EC030000}"/>
    <cellStyle name="40% - Акцент1 12" xfId="7416" xr:uid="{00000000-0005-0000-0000-0000ED030000}"/>
    <cellStyle name="40% - Акцент1 13" xfId="7532" xr:uid="{00000000-0005-0000-0000-0000EE030000}"/>
    <cellStyle name="40% - Акцент1 14" xfId="7648" xr:uid="{00000000-0005-0000-0000-0000EF030000}"/>
    <cellStyle name="40% - Акцент1 15" xfId="7764" xr:uid="{00000000-0005-0000-0000-0000F0030000}"/>
    <cellStyle name="40% - Акцент1 16" xfId="7880" xr:uid="{00000000-0005-0000-0000-0000F1030000}"/>
    <cellStyle name="40% - Акцент1 17" xfId="7996" xr:uid="{00000000-0005-0000-0000-0000F2030000}"/>
    <cellStyle name="40% - Акцент1 18" xfId="8112" xr:uid="{00000000-0005-0000-0000-0000F3030000}"/>
    <cellStyle name="40% - Акцент1 19" xfId="10207" xr:uid="{759BE832-E78D-4931-AB52-BDB4B89F4E07}"/>
    <cellStyle name="40% - Акцент1 2" xfId="723" xr:uid="{00000000-0005-0000-0000-0000F4030000}"/>
    <cellStyle name="40% - Акцент1 20" xfId="9837" xr:uid="{E31AC6E1-3D4C-48FA-8B62-99C155987257}"/>
    <cellStyle name="40% - Акцент1 21" xfId="10031" xr:uid="{654F0CBD-D361-49A2-9AE8-77AB937A93C3}"/>
    <cellStyle name="40% - Акцент1 22" xfId="9967" xr:uid="{00CF4E12-06D9-436D-AD0C-E123732296FF}"/>
    <cellStyle name="40% - Акцент1 23" xfId="10338" xr:uid="{1B1D0C4C-B577-4796-AE8F-E1B5352405C4}"/>
    <cellStyle name="40% - Акцент1 24" xfId="10359" xr:uid="{F6ADF7BA-C017-41AC-BF5A-93BFCD74A0EC}"/>
    <cellStyle name="40% - Акцент1 25" xfId="10475" xr:uid="{CD2D5E07-16FD-4625-B400-CAAB52E899F8}"/>
    <cellStyle name="40% - Акцент1 26" xfId="10591" xr:uid="{257BD5E4-903F-433C-8F78-A679F6ADE5C1}"/>
    <cellStyle name="40% - Акцент1 27" xfId="10707" xr:uid="{CCA3300A-AAEC-41A6-9F87-4E09EF73EB94}"/>
    <cellStyle name="40% - Акцент1 3" xfId="6336" xr:uid="{00000000-0005-0000-0000-0000F5030000}"/>
    <cellStyle name="40% - Акцент1 4" xfId="6467" xr:uid="{00000000-0005-0000-0000-0000F6030000}"/>
    <cellStyle name="40% - Акцент1 5" xfId="6586" xr:uid="{00000000-0005-0000-0000-0000F7030000}"/>
    <cellStyle name="40% - Акцент1 6" xfId="6705" xr:uid="{00000000-0005-0000-0000-0000F8030000}"/>
    <cellStyle name="40% - Акцент1 7" xfId="6824" xr:uid="{00000000-0005-0000-0000-0000F9030000}"/>
    <cellStyle name="40% - Акцент1 8" xfId="6943" xr:uid="{00000000-0005-0000-0000-0000FA030000}"/>
    <cellStyle name="40% - Акцент1 9" xfId="7062" xr:uid="{00000000-0005-0000-0000-0000FB030000}"/>
    <cellStyle name="40% - Акцент1_DOP" xfId="9296" xr:uid="{D6263250-043D-4B6D-B85B-4DC7B1E056C5}"/>
    <cellStyle name="40% - Акцент2" xfId="724" xr:uid="{00000000-0005-0000-0000-0000FC030000}"/>
    <cellStyle name="40% — акцент2" xfId="9297" xr:uid="{5C758B81-1751-4E80-8092-F19707A4AF06}"/>
    <cellStyle name="40% - Акцент2 10" xfId="7063" xr:uid="{00000000-0005-0000-0000-0000FD030000}"/>
    <cellStyle name="40% - Акцент2 11" xfId="7182" xr:uid="{00000000-0005-0000-0000-0000FE030000}"/>
    <cellStyle name="40% - Акцент2 12" xfId="7301" xr:uid="{00000000-0005-0000-0000-0000FF030000}"/>
    <cellStyle name="40% - Акцент2 13" xfId="7417" xr:uid="{00000000-0005-0000-0000-000000040000}"/>
    <cellStyle name="40% - Акцент2 14" xfId="7533" xr:uid="{00000000-0005-0000-0000-000001040000}"/>
    <cellStyle name="40% - Акцент2 15" xfId="7649" xr:uid="{00000000-0005-0000-0000-000002040000}"/>
    <cellStyle name="40% - Акцент2 16" xfId="7765" xr:uid="{00000000-0005-0000-0000-000003040000}"/>
    <cellStyle name="40% - Акцент2 17" xfId="7881" xr:uid="{00000000-0005-0000-0000-000004040000}"/>
    <cellStyle name="40% - Акцент2 18" xfId="7997" xr:uid="{00000000-0005-0000-0000-000005040000}"/>
    <cellStyle name="40% - Акцент2 19" xfId="8113" xr:uid="{00000000-0005-0000-0000-000006040000}"/>
    <cellStyle name="40% - Акцент2 2" xfId="725" xr:uid="{00000000-0005-0000-0000-000007040000}"/>
    <cellStyle name="40% - Акцент2 20" xfId="9332" xr:uid="{77173424-C993-4C9B-AAEF-ECB910FD4F62}"/>
    <cellStyle name="40% - Акцент2 20 2" xfId="10061" xr:uid="{0AC6AA4B-A352-409F-99DE-782D3820AD24}"/>
    <cellStyle name="40% - Акцент2 21" xfId="9935" xr:uid="{E5AD1930-9CD7-4B9C-A152-135418E2E5F5}"/>
    <cellStyle name="40% - Акцент2 22" xfId="9814" xr:uid="{965940E9-2254-44A7-9FB0-89C0D022959C}"/>
    <cellStyle name="40% - Акцент2 23" xfId="10228" xr:uid="{0F6F5F46-2AF3-4A9F-8FE9-E61974D0334E}"/>
    <cellStyle name="40% - Акцент2 24" xfId="9854" xr:uid="{F54EF34B-AFB5-4118-9446-2B7B32219260}"/>
    <cellStyle name="40% - Акцент2 25" xfId="10360" xr:uid="{758B4C5C-1F1F-4DEB-A281-477E8C01E7F2}"/>
    <cellStyle name="40% - Акцент2 26" xfId="10476" xr:uid="{53D71926-66DF-44FB-8971-228ECE9188B6}"/>
    <cellStyle name="40% - Акцент2 27" xfId="10592" xr:uid="{432A5689-BF7E-43AF-B6D6-DA19B2194570}"/>
    <cellStyle name="40% - Акцент2 28" xfId="10708" xr:uid="{D3286B60-A762-4885-891D-848BA187CF0F}"/>
    <cellStyle name="40% - Акцент2 29" xfId="11023" xr:uid="{86344A93-6103-4F9E-BCA1-E7D5D247DA15}"/>
    <cellStyle name="40% - Акцент2 3" xfId="726" xr:uid="{00000000-0005-0000-0000-000008040000}"/>
    <cellStyle name="40% - Акцент2 30" xfId="11133" xr:uid="{98255818-F164-4644-9041-7F8E22BCC4BE}"/>
    <cellStyle name="40% - Акцент2 31" xfId="11016" xr:uid="{80384832-A768-4852-A68D-010165940EB3}"/>
    <cellStyle name="40% - Акцент2 32" xfId="11137" xr:uid="{BE5648B4-C691-4B4C-AC2F-F4582070008C}"/>
    <cellStyle name="40% - Акцент2 33" xfId="11012" xr:uid="{FB941D5A-3EF4-481C-86FF-755026BBB554}"/>
    <cellStyle name="40% - Акцент2 34" xfId="11139" xr:uid="{E4AEB9B2-D864-40D1-9CEC-BE6960F45528}"/>
    <cellStyle name="40% - Акцент2 35" xfId="11006" xr:uid="{9A38F9F3-27CB-4E6E-831C-0D44E05ED2B4}"/>
    <cellStyle name="40% - Акцент2 36" xfId="11143" xr:uid="{2EFBA14B-7762-4B80-BC1F-DA911FC22EAF}"/>
    <cellStyle name="40% - Акцент2 37" xfId="11001" xr:uid="{A5209287-E6C7-49AE-B271-3EC461C42A29}"/>
    <cellStyle name="40% - Акцент2 38" xfId="11146" xr:uid="{BD8396ED-0A93-41F7-9B0F-4FF5749CB196}"/>
    <cellStyle name="40% - Акцент2 39" xfId="10996" xr:uid="{72335234-874E-44DA-B4ED-C472DD32A2E0}"/>
    <cellStyle name="40% - Акцент2 4" xfId="6337" xr:uid="{00000000-0005-0000-0000-000009040000}"/>
    <cellStyle name="40% - Акцент2 40" xfId="11149" xr:uid="{1571BA90-1F10-4E6D-A4AC-3CE3940CBA7E}"/>
    <cellStyle name="40% - Акцент2 41" xfId="10990" xr:uid="{88F76984-4756-42F4-8281-111B2E92B450}"/>
    <cellStyle name="40% - Акцент2 42" xfId="11152" xr:uid="{26ADAA6A-9BE5-42ED-B2AE-D58271D8FDBD}"/>
    <cellStyle name="40% - Акцент2 43" xfId="10987" xr:uid="{7F87D9C1-4DA2-406D-8880-C8AF57FF3435}"/>
    <cellStyle name="40% - Акцент2 44" xfId="11154" xr:uid="{B318E931-058E-4C7E-BC67-205A27698ADC}"/>
    <cellStyle name="40% - Акцент2 45" xfId="10985" xr:uid="{B2C7D9A3-9566-4820-828D-9FEA54BC901A}"/>
    <cellStyle name="40% - Акцент2 5" xfId="6468" xr:uid="{00000000-0005-0000-0000-00000A040000}"/>
    <cellStyle name="40% - Акцент2 6" xfId="6587" xr:uid="{00000000-0005-0000-0000-00000B040000}"/>
    <cellStyle name="40% - Акцент2 7" xfId="6706" xr:uid="{00000000-0005-0000-0000-00000C040000}"/>
    <cellStyle name="40% - Акцент2 8" xfId="6825" xr:uid="{00000000-0005-0000-0000-00000D040000}"/>
    <cellStyle name="40% - Акцент2 9" xfId="6944" xr:uid="{00000000-0005-0000-0000-00000E040000}"/>
    <cellStyle name="40% - Акцент2_DOP" xfId="9298" xr:uid="{3129F717-CF5D-42C3-BEB1-1EFE23074C34}"/>
    <cellStyle name="40% - Акцент3" xfId="727" xr:uid="{00000000-0005-0000-0000-00000F040000}"/>
    <cellStyle name="40% — акцент3" xfId="9299" xr:uid="{9B63A96A-FBBE-4954-8153-969EF9625F0F}"/>
    <cellStyle name="40% - Акцент3 10" xfId="7064" xr:uid="{00000000-0005-0000-0000-000010040000}"/>
    <cellStyle name="40% - Акцент3 11" xfId="7183" xr:uid="{00000000-0005-0000-0000-000011040000}"/>
    <cellStyle name="40% - Акцент3 12" xfId="7302" xr:uid="{00000000-0005-0000-0000-000012040000}"/>
    <cellStyle name="40% - Акцент3 13" xfId="7418" xr:uid="{00000000-0005-0000-0000-000013040000}"/>
    <cellStyle name="40% - Акцент3 14" xfId="7534" xr:uid="{00000000-0005-0000-0000-000014040000}"/>
    <cellStyle name="40% - Акцент3 15" xfId="7650" xr:uid="{00000000-0005-0000-0000-000015040000}"/>
    <cellStyle name="40% - Акцент3 16" xfId="7766" xr:uid="{00000000-0005-0000-0000-000016040000}"/>
    <cellStyle name="40% - Акцент3 17" xfId="7882" xr:uid="{00000000-0005-0000-0000-000017040000}"/>
    <cellStyle name="40% - Акцент3 18" xfId="7998" xr:uid="{00000000-0005-0000-0000-000018040000}"/>
    <cellStyle name="40% - Акцент3 19" xfId="8114" xr:uid="{00000000-0005-0000-0000-000019040000}"/>
    <cellStyle name="40% - Акцент3 2" xfId="728" xr:uid="{00000000-0005-0000-0000-00001A040000}"/>
    <cellStyle name="40% - Акцент3 20" xfId="9325" xr:uid="{13B06E98-1C13-422D-A598-8274D3334543}"/>
    <cellStyle name="40% - Акцент3 20 2" xfId="10060" xr:uid="{769137A5-29AA-4648-A04A-31EA8DB23ED3}"/>
    <cellStyle name="40% - Акцент3 21" xfId="9936" xr:uid="{C5DEC717-8E6D-4FE2-A74D-2F799B30FDAE}"/>
    <cellStyle name="40% - Акцент3 22" xfId="9826" xr:uid="{D98064C1-58B5-460A-AA5E-423EF70C99CB}"/>
    <cellStyle name="40% - Акцент3 23" xfId="10167" xr:uid="{25E3E6E0-AE93-408A-845A-733A6DB9F36E}"/>
    <cellStyle name="40% - Акцент3 24" xfId="10090" xr:uid="{C0162332-CF02-4A51-93F3-B5D1415CF84D}"/>
    <cellStyle name="40% - Акцент3 25" xfId="10361" xr:uid="{5B021905-66FE-44DD-9A02-8E417E8AF76D}"/>
    <cellStyle name="40% - Акцент3 26" xfId="10477" xr:uid="{33AB5CED-929A-4CFD-AA47-0D961E8B8ED5}"/>
    <cellStyle name="40% - Акцент3 27" xfId="10593" xr:uid="{F43B0879-0E01-4EC6-87E2-B3F565E5A768}"/>
    <cellStyle name="40% - Акцент3 28" xfId="10709" xr:uid="{54252555-CCB4-4890-888F-8ACB5FE19266}"/>
    <cellStyle name="40% - Акцент3 29" xfId="11025" xr:uid="{5DDA66AE-3232-43A4-82C6-154B163F88C1}"/>
    <cellStyle name="40% - Акцент3 3" xfId="729" xr:uid="{00000000-0005-0000-0000-00001B040000}"/>
    <cellStyle name="40% - Акцент3 30" xfId="11130" xr:uid="{C5E329A2-596F-4C4A-8451-236B65056927}"/>
    <cellStyle name="40% - Акцент3 31" xfId="11018" xr:uid="{12B73565-14D2-4B01-AD68-E584757B7013}"/>
    <cellStyle name="40% - Акцент3 32" xfId="11134" xr:uid="{18EF09F7-704F-4508-95C8-78BAC329360D}"/>
    <cellStyle name="40% - Акцент3 33" xfId="11014" xr:uid="{CEDCBF7D-C252-45E1-9A7D-C9CB7811C2FC}"/>
    <cellStyle name="40% - Акцент3 34" xfId="11135" xr:uid="{2F7A9F75-2424-4A30-8827-17F247D0E283}"/>
    <cellStyle name="40% - Акцент3 35" xfId="11009" xr:uid="{CB007D92-C329-47EE-943D-FD5FFEF9BCBE}"/>
    <cellStyle name="40% - Акцент3 36" xfId="11140" xr:uid="{B51CEB52-7A12-443C-93D8-F6A1C7BDECDF}"/>
    <cellStyle name="40% - Акцент3 37" xfId="11005" xr:uid="{FBC40B19-D892-4FB5-B970-21C2D2D660CD}"/>
    <cellStyle name="40% - Акцент3 38" xfId="11144" xr:uid="{1F3B7490-99BD-4351-AAC9-E41B025CCBB3}"/>
    <cellStyle name="40% - Акцент3 39" xfId="10999" xr:uid="{1F90A7D2-2473-424C-8349-468681ABBADB}"/>
    <cellStyle name="40% - Акцент3 4" xfId="6338" xr:uid="{00000000-0005-0000-0000-00001C040000}"/>
    <cellStyle name="40% - Акцент3 40" xfId="11147" xr:uid="{2E23717C-5F43-4804-BD33-35B4EB304E3C}"/>
    <cellStyle name="40% - Акцент3 41" xfId="10994" xr:uid="{5F2CCE9D-F37E-4C70-B44E-1F2B4F6CDD87}"/>
    <cellStyle name="40% - Акцент3 42" xfId="11150" xr:uid="{DAE4FBCE-0C34-4066-87B0-074BBC689579}"/>
    <cellStyle name="40% - Акцент3 43" xfId="10989" xr:uid="{072A939A-E9FB-4CC0-8FB4-7AA052C8DA59}"/>
    <cellStyle name="40% - Акцент3 44" xfId="11153" xr:uid="{1C901D0C-6A6D-442D-8191-16F9AF1777C9}"/>
    <cellStyle name="40% - Акцент3 45" xfId="10986" xr:uid="{611DE006-051C-41A4-8A20-7C47508899C0}"/>
    <cellStyle name="40% - Акцент3 5" xfId="6469" xr:uid="{00000000-0005-0000-0000-00001D040000}"/>
    <cellStyle name="40% - Акцент3 6" xfId="6588" xr:uid="{00000000-0005-0000-0000-00001E040000}"/>
    <cellStyle name="40% - Акцент3 7" xfId="6707" xr:uid="{00000000-0005-0000-0000-00001F040000}"/>
    <cellStyle name="40% - Акцент3 8" xfId="6826" xr:uid="{00000000-0005-0000-0000-000020040000}"/>
    <cellStyle name="40% - Акцент3 9" xfId="6945" xr:uid="{00000000-0005-0000-0000-000021040000}"/>
    <cellStyle name="40% - Акцент3_DOP" xfId="9300" xr:uid="{B0BED360-BE55-4DA4-8A2F-68ACD2E6BC9F}"/>
    <cellStyle name="40% - Акцент4" xfId="730" xr:uid="{00000000-0005-0000-0000-000022040000}"/>
    <cellStyle name="40% — акцент4" xfId="9301" xr:uid="{B486F3C4-3F29-455C-AE1D-661B7C2D4C10}"/>
    <cellStyle name="40% - Акцент4 10" xfId="7065" xr:uid="{00000000-0005-0000-0000-000023040000}"/>
    <cellStyle name="40% - Акцент4 11" xfId="7184" xr:uid="{00000000-0005-0000-0000-000024040000}"/>
    <cellStyle name="40% - Акцент4 12" xfId="7303" xr:uid="{00000000-0005-0000-0000-000025040000}"/>
    <cellStyle name="40% - Акцент4 13" xfId="7419" xr:uid="{00000000-0005-0000-0000-000026040000}"/>
    <cellStyle name="40% - Акцент4 14" xfId="7535" xr:uid="{00000000-0005-0000-0000-000027040000}"/>
    <cellStyle name="40% - Акцент4 15" xfId="7651" xr:uid="{00000000-0005-0000-0000-000028040000}"/>
    <cellStyle name="40% - Акцент4 16" xfId="7767" xr:uid="{00000000-0005-0000-0000-000029040000}"/>
    <cellStyle name="40% - Акцент4 17" xfId="7883" xr:uid="{00000000-0005-0000-0000-00002A040000}"/>
    <cellStyle name="40% - Акцент4 18" xfId="7999" xr:uid="{00000000-0005-0000-0000-00002B040000}"/>
    <cellStyle name="40% - Акцент4 19" xfId="8115" xr:uid="{00000000-0005-0000-0000-00002C040000}"/>
    <cellStyle name="40% - Акцент4 2" xfId="731" xr:uid="{00000000-0005-0000-0000-00002D040000}"/>
    <cellStyle name="40% - Акцент4 20" xfId="9319" xr:uid="{21D3016A-9903-4331-9E84-BE454C50A8E1}"/>
    <cellStyle name="40% - Акцент4 20 2" xfId="10197" xr:uid="{C2633F2F-F06A-4114-A5BD-7C7C9169975B}"/>
    <cellStyle name="40% - Акцент4 21" xfId="10283" xr:uid="{100CC446-F3AE-4AD3-9B17-29BFFCDAA7FE}"/>
    <cellStyle name="40% - Акцент4 22" xfId="10021" xr:uid="{F98DE3FE-2027-4389-9E79-420785E936B4}"/>
    <cellStyle name="40% - Акцент4 23" xfId="10120" xr:uid="{6CF5B069-46D6-4A71-87B4-422803F58EBF}"/>
    <cellStyle name="40% - Акцент4 24" xfId="10029" xr:uid="{A31E4A01-926F-4781-98BF-3E0E4CC1469F}"/>
    <cellStyle name="40% - Акцент4 25" xfId="10362" xr:uid="{53B93452-1E6C-40B4-973E-1FDA8E105F9A}"/>
    <cellStyle name="40% - Акцент4 26" xfId="10478" xr:uid="{D6FBC120-5FF7-4983-A6A5-369764CBAD74}"/>
    <cellStyle name="40% - Акцент4 27" xfId="10594" xr:uid="{6A26731C-BC03-48CF-A33C-5C40B789EE92}"/>
    <cellStyle name="40% - Акцент4 28" xfId="10710" xr:uid="{8282B218-E3B2-4E78-96B4-F43242BC2B58}"/>
    <cellStyle name="40% - Акцент4 29" xfId="11028" xr:uid="{E3759695-12DD-41E1-B889-7E0296F29B02}"/>
    <cellStyle name="40% - Акцент4 3" xfId="732" xr:uid="{00000000-0005-0000-0000-00002E040000}"/>
    <cellStyle name="40% - Акцент4 30" xfId="11128" xr:uid="{901EF072-0E04-4BFC-8447-8F0AAD604CAE}"/>
    <cellStyle name="40% - Акцент4 31" xfId="11020" xr:uid="{692C7466-2D32-417E-BDF6-2CA7D8C5BD45}"/>
    <cellStyle name="40% - Акцент4 32" xfId="11131" xr:uid="{0F048F62-0227-48BA-99CC-2D603B4BEC0D}"/>
    <cellStyle name="40% - Акцент4 33" xfId="11017" xr:uid="{B748694D-5161-46DF-812D-C74C851E2EA7}"/>
    <cellStyle name="40% - Акцент4 34" xfId="11129" xr:uid="{A043B508-3F76-4C9E-AE0E-CB01DBD3339A}"/>
    <cellStyle name="40% - Акцент4 35" xfId="11011" xr:uid="{14833D6D-F1A2-4F2D-8FEC-7E12BCDC40B1}"/>
    <cellStyle name="40% - Акцент4 36" xfId="11136" xr:uid="{9C693BEC-417D-49D5-B430-62CC6FC3D3E3}"/>
    <cellStyle name="40% - Акцент4 37" xfId="11008" xr:uid="{54D92F1B-6C1F-4DCC-8B14-C742AB904CEE}"/>
    <cellStyle name="40% - Акцент4 38" xfId="11141" xr:uid="{882627BE-A5F9-43D1-A066-C406B901DDA6}"/>
    <cellStyle name="40% - Акцент4 39" xfId="11004" xr:uid="{600F2875-D5F3-436A-A7E3-0E8B82439718}"/>
    <cellStyle name="40% - Акцент4 4" xfId="6339" xr:uid="{00000000-0005-0000-0000-00002F040000}"/>
    <cellStyle name="40% - Акцент4 40" xfId="11145" xr:uid="{51191AED-ADCC-40D8-834B-B792B8E16EB8}"/>
    <cellStyle name="40% - Акцент4 41" xfId="10998" xr:uid="{E80BB483-A9A0-4CFE-AA7D-BB38482835FD}"/>
    <cellStyle name="40% - Акцент4 42" xfId="11148" xr:uid="{D72C1CB3-6A87-4F3D-BB19-42E7A3BE4A04}"/>
    <cellStyle name="40% - Акцент4 43" xfId="10992" xr:uid="{01D24AE4-9D02-49A2-B650-B63F76742026}"/>
    <cellStyle name="40% - Акцент4 44" xfId="11151" xr:uid="{BAF02B25-6627-481A-8E51-2FDBB7DD7F15}"/>
    <cellStyle name="40% - Акцент4 45" xfId="10988" xr:uid="{C437CCF1-11CD-4F6A-8BBC-9E2F6FD8F8A3}"/>
    <cellStyle name="40% - Акцент4 5" xfId="6470" xr:uid="{00000000-0005-0000-0000-000030040000}"/>
    <cellStyle name="40% - Акцент4 6" xfId="6589" xr:uid="{00000000-0005-0000-0000-000031040000}"/>
    <cellStyle name="40% - Акцент4 7" xfId="6708" xr:uid="{00000000-0005-0000-0000-000032040000}"/>
    <cellStyle name="40% - Акцент4 8" xfId="6827" xr:uid="{00000000-0005-0000-0000-000033040000}"/>
    <cellStyle name="40% - Акцент4 9" xfId="6946" xr:uid="{00000000-0005-0000-0000-000034040000}"/>
    <cellStyle name="40% - Акцент4_DOP" xfId="9302" xr:uid="{FB9E443C-977C-4374-AB5B-A22C0EB8929F}"/>
    <cellStyle name="40% - Акцент5" xfId="733" xr:uid="{00000000-0005-0000-0000-000035040000}"/>
    <cellStyle name="40% — акцент5" xfId="9303" xr:uid="{FA9FDEAC-28CB-4D23-A4C2-0D357053232C}"/>
    <cellStyle name="40% - Акцент5 10" xfId="7185" xr:uid="{00000000-0005-0000-0000-000036040000}"/>
    <cellStyle name="40% - Акцент5 11" xfId="7304" xr:uid="{00000000-0005-0000-0000-000037040000}"/>
    <cellStyle name="40% - Акцент5 12" xfId="7420" xr:uid="{00000000-0005-0000-0000-000038040000}"/>
    <cellStyle name="40% - Акцент5 13" xfId="7536" xr:uid="{00000000-0005-0000-0000-000039040000}"/>
    <cellStyle name="40% - Акцент5 14" xfId="7652" xr:uid="{00000000-0005-0000-0000-00003A040000}"/>
    <cellStyle name="40% - Акцент5 15" xfId="7768" xr:uid="{00000000-0005-0000-0000-00003B040000}"/>
    <cellStyle name="40% - Акцент5 16" xfId="7884" xr:uid="{00000000-0005-0000-0000-00003C040000}"/>
    <cellStyle name="40% - Акцент5 17" xfId="8000" xr:uid="{00000000-0005-0000-0000-00003D040000}"/>
    <cellStyle name="40% - Акцент5 18" xfId="8116" xr:uid="{00000000-0005-0000-0000-00003E040000}"/>
    <cellStyle name="40% - Акцент5 19" xfId="10185" xr:uid="{66F3F1E2-716A-4CF9-B95B-0A72CD1F4352}"/>
    <cellStyle name="40% - Акцент5 2" xfId="734" xr:uid="{00000000-0005-0000-0000-00003F040000}"/>
    <cellStyle name="40% - Акцент5 20" xfId="9845" xr:uid="{1FCFFAE3-4CED-4F8A-BD8A-9DF30917341E}"/>
    <cellStyle name="40% - Акцент5 21" xfId="9990" xr:uid="{CECB3A9D-8408-43B0-BCE5-5B0DD0F091A7}"/>
    <cellStyle name="40% - Акцент5 22" xfId="10032" xr:uid="{D8CD4587-A2B2-47F6-AD7C-FD8B83371300}"/>
    <cellStyle name="40% - Акцент5 23" xfId="10237" xr:uid="{BDE14F33-A55D-4C8E-AD3F-9F2D4AA0FE30}"/>
    <cellStyle name="40% - Акцент5 24" xfId="10363" xr:uid="{CF33F44C-1E1D-4208-A9AD-8B3A6AD56A7D}"/>
    <cellStyle name="40% - Акцент5 25" xfId="10479" xr:uid="{DAA82278-8EB5-4126-863C-948C03629C5A}"/>
    <cellStyle name="40% - Акцент5 26" xfId="10595" xr:uid="{EB8345A2-19A1-4E45-ACF5-40733DE53F9C}"/>
    <cellStyle name="40% - Акцент5 27" xfId="10711" xr:uid="{2E69DD75-7292-44B9-8255-FDD0024757F4}"/>
    <cellStyle name="40% - Акцент5 3" xfId="6340" xr:uid="{00000000-0005-0000-0000-000040040000}"/>
    <cellStyle name="40% - Акцент5 4" xfId="6471" xr:uid="{00000000-0005-0000-0000-000041040000}"/>
    <cellStyle name="40% - Акцент5 5" xfId="6590" xr:uid="{00000000-0005-0000-0000-000042040000}"/>
    <cellStyle name="40% - Акцент5 6" xfId="6709" xr:uid="{00000000-0005-0000-0000-000043040000}"/>
    <cellStyle name="40% - Акцент5 7" xfId="6828" xr:uid="{00000000-0005-0000-0000-000044040000}"/>
    <cellStyle name="40% - Акцент5 8" xfId="6947" xr:uid="{00000000-0005-0000-0000-000045040000}"/>
    <cellStyle name="40% - Акцент5 9" xfId="7066" xr:uid="{00000000-0005-0000-0000-000046040000}"/>
    <cellStyle name="40% - Акцент5_DOP" xfId="9304" xr:uid="{7F121D8D-C027-44A6-8D90-B2E183F627CC}"/>
    <cellStyle name="40% - Акцент6" xfId="735" xr:uid="{00000000-0005-0000-0000-000047040000}"/>
    <cellStyle name="40% — акцент6" xfId="9306" xr:uid="{0354CA32-4FAE-4413-9810-6703B50DBD6A}"/>
    <cellStyle name="40% - Акцент6 10" xfId="7067" xr:uid="{00000000-0005-0000-0000-000048040000}"/>
    <cellStyle name="40% - Акцент6 11" xfId="7186" xr:uid="{00000000-0005-0000-0000-000049040000}"/>
    <cellStyle name="40% - Акцент6 12" xfId="7305" xr:uid="{00000000-0005-0000-0000-00004A040000}"/>
    <cellStyle name="40% - Акцент6 13" xfId="7421" xr:uid="{00000000-0005-0000-0000-00004B040000}"/>
    <cellStyle name="40% - Акцент6 14" xfId="7537" xr:uid="{00000000-0005-0000-0000-00004C040000}"/>
    <cellStyle name="40% - Акцент6 15" xfId="7653" xr:uid="{00000000-0005-0000-0000-00004D040000}"/>
    <cellStyle name="40% - Акцент6 16" xfId="7769" xr:uid="{00000000-0005-0000-0000-00004E040000}"/>
    <cellStyle name="40% - Акцент6 17" xfId="7885" xr:uid="{00000000-0005-0000-0000-00004F040000}"/>
    <cellStyle name="40% - Акцент6 18" xfId="8001" xr:uid="{00000000-0005-0000-0000-000050040000}"/>
    <cellStyle name="40% - Акцент6 19" xfId="8117" xr:uid="{00000000-0005-0000-0000-000051040000}"/>
    <cellStyle name="40% - Акцент6 2" xfId="736" xr:uid="{00000000-0005-0000-0000-000052040000}"/>
    <cellStyle name="40% - Акцент6 20" xfId="9305" xr:uid="{E5B0A818-7112-4776-A845-0EB182AAA768}"/>
    <cellStyle name="40% - Акцент6 20 2" xfId="10175" xr:uid="{7A60FFB2-0DE9-4678-88DF-D917CF454EE1}"/>
    <cellStyle name="40% - Акцент6 21" xfId="9856" xr:uid="{FC76BE09-6377-430A-9B8B-F7737E8C5DC1}"/>
    <cellStyle name="40% - Акцент6 22" xfId="9905" xr:uid="{AE170EFE-C1A7-4834-955B-5EE3873B4EAA}"/>
    <cellStyle name="40% - Акцент6 23" xfId="10116" xr:uid="{E23E047C-045C-461B-A191-646708DE2D56}"/>
    <cellStyle name="40% - Акцент6 24" xfId="9917" xr:uid="{0E48A75D-3E2F-412E-8DDC-E5EFF1996886}"/>
    <cellStyle name="40% - Акцент6 25" xfId="10364" xr:uid="{4688A1D4-AF68-49E7-8469-507C2C590382}"/>
    <cellStyle name="40% - Акцент6 26" xfId="10480" xr:uid="{ED871374-A79F-4F25-8853-42C57C5418DF}"/>
    <cellStyle name="40% - Акцент6 27" xfId="10596" xr:uid="{523F1352-588A-4A96-8DA2-F1ECCAB0E80F}"/>
    <cellStyle name="40% - Акцент6 28" xfId="10712" xr:uid="{5B159C41-25A9-48CB-AD48-35F9615EDDBE}"/>
    <cellStyle name="40% - Акцент6 29" xfId="11032" xr:uid="{4AC370C2-3D5A-4576-81A8-DCFC48784B87}"/>
    <cellStyle name="40% - Акцент6 3" xfId="737" xr:uid="{00000000-0005-0000-0000-000053040000}"/>
    <cellStyle name="40% - Акцент6 30" xfId="11124" xr:uid="{F3F2158E-00B4-4CA6-B64C-0BE61725EB48}"/>
    <cellStyle name="40% - Акцент6 31" xfId="11022" xr:uid="{79770C28-FD6C-4200-A376-4456ED6FC135}"/>
    <cellStyle name="40% - Акцент6 32" xfId="11125" xr:uid="{52F4C682-763E-4278-B9BB-0B7EEDE0CEE6}"/>
    <cellStyle name="40% - Акцент6 33" xfId="11021" xr:uid="{32FFF67E-E040-4B3A-8C12-0D3276D7700D}"/>
    <cellStyle name="40% - Акцент6 34" xfId="11123" xr:uid="{889B64BD-3D9E-40CF-AA55-CF51EEB95EE0}"/>
    <cellStyle name="40% - Акцент6 35" xfId="11019" xr:uid="{54C4E58D-6A37-4BA7-8075-D60D1C08FA70}"/>
    <cellStyle name="40% - Акцент6 36" xfId="11126" xr:uid="{A689FEDE-AEDE-49F5-AF16-A4EAC6A026CB}"/>
    <cellStyle name="40% - Акцент6 37" xfId="11015" xr:uid="{5E132F84-D509-46A0-9019-A95E37B206A3}"/>
    <cellStyle name="40% - Акцент6 38" xfId="11127" xr:uid="{FF2B66DF-5CD8-4275-A7DD-5E7B52035AF7}"/>
    <cellStyle name="40% - Акцент6 39" xfId="11013" xr:uid="{7873CF92-F1C3-4AC8-9C85-8E050CDAA399}"/>
    <cellStyle name="40% - Акцент6 4" xfId="6341" xr:uid="{00000000-0005-0000-0000-000054040000}"/>
    <cellStyle name="40% - Акцент6 40" xfId="11132" xr:uid="{507A2AE8-C204-4FEA-AAD5-2B753446912D}"/>
    <cellStyle name="40% - Акцент6 41" xfId="11010" xr:uid="{9AE5008D-1ABA-4937-AC71-1F080D9F3D87}"/>
    <cellStyle name="40% - Акцент6 42" xfId="11138" xr:uid="{5B72040D-E586-460B-87FA-6DFF2D4E0833}"/>
    <cellStyle name="40% - Акцент6 43" xfId="11007" xr:uid="{13749E14-026F-4503-A6A9-14DF334F4BBC}"/>
    <cellStyle name="40% - Акцент6 44" xfId="11142" xr:uid="{5BDED080-9BE0-4E52-B3DF-883ECD4EE338}"/>
    <cellStyle name="40% - Акцент6 45" xfId="11003" xr:uid="{EA0D919A-1A6E-4735-A496-4869B514761C}"/>
    <cellStyle name="40% - Акцент6 5" xfId="6472" xr:uid="{00000000-0005-0000-0000-000055040000}"/>
    <cellStyle name="40% - Акцент6 6" xfId="6591" xr:uid="{00000000-0005-0000-0000-000056040000}"/>
    <cellStyle name="40% - Акцент6 7" xfId="6710" xr:uid="{00000000-0005-0000-0000-000057040000}"/>
    <cellStyle name="40% - Акцент6 8" xfId="6829" xr:uid="{00000000-0005-0000-0000-000058040000}"/>
    <cellStyle name="40% - Акцент6 9" xfId="6948" xr:uid="{00000000-0005-0000-0000-000059040000}"/>
    <cellStyle name="40% - Акцент6_DOP" xfId="9307" xr:uid="{64A7D357-D1B1-4C4D-A600-4FDE1AFC81B8}"/>
    <cellStyle name="40% no 1. izcēluma" xfId="738" xr:uid="{00000000-0005-0000-0000-00005A040000}"/>
    <cellStyle name="40% no 1. izcēluma 2" xfId="739" xr:uid="{00000000-0005-0000-0000-00005B040000}"/>
    <cellStyle name="40% no 1. izcēluma 2 2" xfId="9308" xr:uid="{09F61E13-4B5E-4CC6-BB6F-0DC87DF540A3}"/>
    <cellStyle name="40% no 1. izcēluma 3" xfId="740" xr:uid="{00000000-0005-0000-0000-00005C040000}"/>
    <cellStyle name="40% no 1. izcēluma 3 2" xfId="9309" xr:uid="{8AA24D39-E56D-4323-A496-64763AE37920}"/>
    <cellStyle name="40% no 1. izcēluma 4" xfId="741" xr:uid="{00000000-0005-0000-0000-00005D040000}"/>
    <cellStyle name="40% no 1. izcēluma 4 2" xfId="9310" xr:uid="{4516C730-5E45-44B1-8573-FA3C1AADC1EA}"/>
    <cellStyle name="40% no 1. izcēluma 5" xfId="10896" xr:uid="{99E4709F-A68E-44D1-9171-94E5E489969C}"/>
    <cellStyle name="40% no 2. izcēluma" xfId="742" xr:uid="{00000000-0005-0000-0000-00005E040000}"/>
    <cellStyle name="40% no 2. izcēluma 2" xfId="743" xr:uid="{00000000-0005-0000-0000-00005F040000}"/>
    <cellStyle name="40% no 2. izcēluma 3" xfId="744" xr:uid="{00000000-0005-0000-0000-000060040000}"/>
    <cellStyle name="40% no 2. izcēluma 3 2" xfId="9311" xr:uid="{0E149436-B13B-4FD8-AA99-6128860FDB17}"/>
    <cellStyle name="40% no 2. izcēluma 4" xfId="9312" xr:uid="{4678172F-6D66-4868-99A0-B20F2070C4B6}"/>
    <cellStyle name="40% no 2. izcēluma 5" xfId="10897" xr:uid="{3529C981-B70C-4145-890A-E627BA4C9582}"/>
    <cellStyle name="40% no 3. izcēluma" xfId="745" xr:uid="{00000000-0005-0000-0000-000061040000}"/>
    <cellStyle name="40% no 3. izcēluma 2" xfId="746" xr:uid="{00000000-0005-0000-0000-000062040000}"/>
    <cellStyle name="40% no 3. izcēluma 2 2" xfId="9313" xr:uid="{24CCDAE7-9130-428C-A9C4-01B7D3D15EF5}"/>
    <cellStyle name="40% no 3. izcēluma 3" xfId="747" xr:uid="{00000000-0005-0000-0000-000063040000}"/>
    <cellStyle name="40% no 3. izcēluma 3 2" xfId="9314" xr:uid="{718FF129-E054-4012-AAB7-4844273D383A}"/>
    <cellStyle name="40% no 3. izcēluma 4" xfId="748" xr:uid="{00000000-0005-0000-0000-000064040000}"/>
    <cellStyle name="40% no 3. izcēluma 4 2" xfId="9315" xr:uid="{906D5C0F-2AB0-4DD1-8754-B4D830E62A74}"/>
    <cellStyle name="40% no 3. izcēluma 5" xfId="10898" xr:uid="{EB036CD1-D59B-4E1A-8765-884458D6B086}"/>
    <cellStyle name="40% no 4. izcēluma" xfId="749" xr:uid="{00000000-0005-0000-0000-000065040000}"/>
    <cellStyle name="40% no 4. izcēluma 2" xfId="750" xr:uid="{00000000-0005-0000-0000-000066040000}"/>
    <cellStyle name="40% no 4. izcēluma 2 2" xfId="9316" xr:uid="{9DA4C23E-A96B-4781-993D-2E13ACB3C861}"/>
    <cellStyle name="40% no 4. izcēluma 3" xfId="751" xr:uid="{00000000-0005-0000-0000-000067040000}"/>
    <cellStyle name="40% no 4. izcēluma 3 2" xfId="9317" xr:uid="{C1274828-667C-4C44-BF3C-64AB91CB8B87}"/>
    <cellStyle name="40% no 4. izcēluma 4" xfId="752" xr:uid="{00000000-0005-0000-0000-000068040000}"/>
    <cellStyle name="40% no 4. izcēluma 4 2" xfId="9318" xr:uid="{7F8132B6-F87B-46E9-B7E3-E37DAF6C4E7B}"/>
    <cellStyle name="40% no 4. izcēluma 5" xfId="10899" xr:uid="{D4D7EE5F-6053-427E-AA60-2583E8A59941}"/>
    <cellStyle name="40% no 5. izcēluma" xfId="753" xr:uid="{00000000-0005-0000-0000-000069040000}"/>
    <cellStyle name="40% no 5. izcēluma 2" xfId="754" xr:uid="{00000000-0005-0000-0000-00006A040000}"/>
    <cellStyle name="40% no 5. izcēluma 3" xfId="755" xr:uid="{00000000-0005-0000-0000-00006B040000}"/>
    <cellStyle name="40% no 5. izcēluma 3 2" xfId="9320" xr:uid="{30C1EEB1-D9FE-4453-A8EE-5D0C82D4280A}"/>
    <cellStyle name="40% no 5. izcēluma 4" xfId="9321" xr:uid="{935C2B6C-CDC9-4B0D-8FD8-B82D9FEE541B}"/>
    <cellStyle name="40% no 5. izcēluma 5" xfId="10900" xr:uid="{3E764E6C-3D5A-4D13-ADE5-844404D41E27}"/>
    <cellStyle name="40% no 6. izcēluma" xfId="756" xr:uid="{00000000-0005-0000-0000-00006C040000}"/>
    <cellStyle name="40% no 6. izcēluma 2" xfId="757" xr:uid="{00000000-0005-0000-0000-00006D040000}"/>
    <cellStyle name="40% no 6. izcēluma 2 2" xfId="9322" xr:uid="{D2D812FC-4115-49BC-97C2-073119491568}"/>
    <cellStyle name="40% no 6. izcēluma 3" xfId="758" xr:uid="{00000000-0005-0000-0000-00006E040000}"/>
    <cellStyle name="40% no 6. izcēluma 3 2" xfId="9323" xr:uid="{3BB05074-FC40-4112-930F-C0ECD6860BD3}"/>
    <cellStyle name="40% no 6. izcēluma 4" xfId="759" xr:uid="{00000000-0005-0000-0000-00006F040000}"/>
    <cellStyle name="40% no 6. izcēluma 4 2" xfId="9324" xr:uid="{D3E7ABA2-7593-4208-AACA-E38F2D80BE12}"/>
    <cellStyle name="40% no 6. izcēluma 5" xfId="10901" xr:uid="{C7617B1C-B4E9-4D9F-B14E-A84E460CEFE1}"/>
    <cellStyle name="5. izcēlums" xfId="760" xr:uid="{00000000-0005-0000-0000-000070040000}"/>
    <cellStyle name="5. izcēlums 2" xfId="761" xr:uid="{00000000-0005-0000-0000-000071040000}"/>
    <cellStyle name="5. izcēlums 2 2" xfId="9326" xr:uid="{4175A124-3B98-4E79-9F88-66A8A4DD12A5}"/>
    <cellStyle name="5. izcēlums 3" xfId="9327" xr:uid="{E8D407E7-5278-43A7-9D7A-065A90D302BC}"/>
    <cellStyle name="5. izcēlums 4" xfId="9328" xr:uid="{FFFDB2C8-9019-4EC7-AD51-1148BA058239}"/>
    <cellStyle name="5. izcēlums 5" xfId="10902" xr:uid="{56A78FB6-3C5F-41EC-A4FF-640B72BFA7C4}"/>
    <cellStyle name="6. izcēlums" xfId="762" xr:uid="{00000000-0005-0000-0000-000072040000}"/>
    <cellStyle name="6. izcēlums 2" xfId="763" xr:uid="{00000000-0005-0000-0000-000073040000}"/>
    <cellStyle name="6. izcēlums 2 2" xfId="9329" xr:uid="{D6424129-F6F9-4008-8B8E-4BD9F30CB33E}"/>
    <cellStyle name="6. izcēlums 3" xfId="9330" xr:uid="{4DC323AA-B5CB-4BC6-85FC-02DC7DD9D91E}"/>
    <cellStyle name="6. izcēlums 4" xfId="9331" xr:uid="{31E9F9F5-64D9-4DD6-B814-5C3125B3F996}"/>
    <cellStyle name="6. izcēlums 5" xfId="10903" xr:uid="{7BA00F93-F489-4098-B9BC-D863F22B315D}"/>
    <cellStyle name="60% - Accent1 10" xfId="764" xr:uid="{00000000-0005-0000-0000-000074040000}"/>
    <cellStyle name="60% - Accent1 10 2" xfId="765" xr:uid="{00000000-0005-0000-0000-000075040000}"/>
    <cellStyle name="60% - Accent1 11" xfId="766" xr:uid="{00000000-0005-0000-0000-000076040000}"/>
    <cellStyle name="60% - Accent1 11 2" xfId="767" xr:uid="{00000000-0005-0000-0000-000077040000}"/>
    <cellStyle name="60% - Accent1 12" xfId="768" xr:uid="{00000000-0005-0000-0000-000078040000}"/>
    <cellStyle name="60% - Accent1 12 2" xfId="769" xr:uid="{00000000-0005-0000-0000-000079040000}"/>
    <cellStyle name="60% - Accent1 13" xfId="770" xr:uid="{00000000-0005-0000-0000-00007A040000}"/>
    <cellStyle name="60% - Accent1 13 2" xfId="771" xr:uid="{00000000-0005-0000-0000-00007B040000}"/>
    <cellStyle name="60% - Accent1 14" xfId="772" xr:uid="{00000000-0005-0000-0000-00007C040000}"/>
    <cellStyle name="60% - Accent1 14 2" xfId="773" xr:uid="{00000000-0005-0000-0000-00007D040000}"/>
    <cellStyle name="60% - Accent1 15" xfId="774" xr:uid="{00000000-0005-0000-0000-00007E040000}"/>
    <cellStyle name="60% - Accent1 15 2" xfId="775" xr:uid="{00000000-0005-0000-0000-00007F040000}"/>
    <cellStyle name="60% - Accent1 16" xfId="776" xr:uid="{00000000-0005-0000-0000-000080040000}"/>
    <cellStyle name="60% - Accent1 16 2" xfId="777" xr:uid="{00000000-0005-0000-0000-000081040000}"/>
    <cellStyle name="60% - Accent1 17" xfId="778" xr:uid="{00000000-0005-0000-0000-000082040000}"/>
    <cellStyle name="60% - Accent1 17 2" xfId="779" xr:uid="{00000000-0005-0000-0000-000083040000}"/>
    <cellStyle name="60% - Accent1 18" xfId="780" xr:uid="{00000000-0005-0000-0000-000084040000}"/>
    <cellStyle name="60% - Accent1 18 2" xfId="781" xr:uid="{00000000-0005-0000-0000-000085040000}"/>
    <cellStyle name="60% - Accent1 19" xfId="782" xr:uid="{00000000-0005-0000-0000-000086040000}"/>
    <cellStyle name="60% - Accent1 19 2" xfId="783" xr:uid="{00000000-0005-0000-0000-000087040000}"/>
    <cellStyle name="60% - Accent1 2" xfId="784" xr:uid="{00000000-0005-0000-0000-000088040000}"/>
    <cellStyle name="60% - Accent1 2 10" xfId="6711" xr:uid="{00000000-0005-0000-0000-000089040000}"/>
    <cellStyle name="60% - Accent1 2 11" xfId="6830" xr:uid="{00000000-0005-0000-0000-00008A040000}"/>
    <cellStyle name="60% - Accent1 2 12" xfId="6949" xr:uid="{00000000-0005-0000-0000-00008B040000}"/>
    <cellStyle name="60% - Accent1 2 13" xfId="7068" xr:uid="{00000000-0005-0000-0000-00008C040000}"/>
    <cellStyle name="60% - Accent1 2 14" xfId="7187" xr:uid="{00000000-0005-0000-0000-00008D040000}"/>
    <cellStyle name="60% - Accent1 2 15" xfId="7306" xr:uid="{00000000-0005-0000-0000-00008E040000}"/>
    <cellStyle name="60% - Accent1 2 16" xfId="7422" xr:uid="{00000000-0005-0000-0000-00008F040000}"/>
    <cellStyle name="60% - Accent1 2 17" xfId="7538" xr:uid="{00000000-0005-0000-0000-000090040000}"/>
    <cellStyle name="60% - Accent1 2 18" xfId="7654" xr:uid="{00000000-0005-0000-0000-000091040000}"/>
    <cellStyle name="60% - Accent1 2 19" xfId="7770" xr:uid="{00000000-0005-0000-0000-000092040000}"/>
    <cellStyle name="60% - Accent1 2 2" xfId="785" xr:uid="{00000000-0005-0000-0000-000093040000}"/>
    <cellStyle name="60% - Accent1 2 2 2" xfId="786" xr:uid="{00000000-0005-0000-0000-000094040000}"/>
    <cellStyle name="60% - Accent1 2 20" xfId="7886" xr:uid="{00000000-0005-0000-0000-000095040000}"/>
    <cellStyle name="60% - Accent1 2 21" xfId="8002" xr:uid="{00000000-0005-0000-0000-000096040000}"/>
    <cellStyle name="60% - Accent1 2 22" xfId="8118" xr:uid="{00000000-0005-0000-0000-000097040000}"/>
    <cellStyle name="60% - Accent1 2 23" xfId="9193" xr:uid="{E88FADAB-87E6-435F-8456-8BDCAE0B64A2}"/>
    <cellStyle name="60% - Accent1 2 23 2" xfId="10165" xr:uid="{869A6DBA-5015-42DC-9D1F-9DFDA0938D9F}"/>
    <cellStyle name="60% - Accent1 2 24" xfId="9864" xr:uid="{58893448-23D5-40DC-A5A7-63BA9B27B38E}"/>
    <cellStyle name="60% - Accent1 2 25" xfId="10018" xr:uid="{27D4D4EB-2CDC-46E4-A7CF-5A346482EFC8}"/>
    <cellStyle name="60% - Accent1 2 26" xfId="9922" xr:uid="{6991F711-17AD-4657-AAB5-52977A82B4D6}"/>
    <cellStyle name="60% - Accent1 2 27" xfId="9812" xr:uid="{CC6B6499-C2EC-492D-B733-B17066F6C5B6}"/>
    <cellStyle name="60% - Accent1 2 28" xfId="10365" xr:uid="{46E72F7C-92AC-4C61-B882-58F54B95BF1C}"/>
    <cellStyle name="60% - Accent1 2 29" xfId="10481" xr:uid="{047ACAE2-4A45-46E8-9C4F-3C49A6AF0AA9}"/>
    <cellStyle name="60% - Accent1 2 3" xfId="787" xr:uid="{00000000-0005-0000-0000-000098040000}"/>
    <cellStyle name="60% - Accent1 2 3 2" xfId="788" xr:uid="{00000000-0005-0000-0000-000099040000}"/>
    <cellStyle name="60% - Accent1 2 30" xfId="10597" xr:uid="{15435F41-B141-4766-BD51-2BAA342805FD}"/>
    <cellStyle name="60% - Accent1 2 31" xfId="10713" xr:uid="{E98C7D1E-A876-4466-92FE-CFB69FEAC533}"/>
    <cellStyle name="60% - Accent1 2 4" xfId="789" xr:uid="{00000000-0005-0000-0000-00009A040000}"/>
    <cellStyle name="60% - Accent1 2 4 2" xfId="790" xr:uid="{00000000-0005-0000-0000-00009B040000}"/>
    <cellStyle name="60% - Accent1 2 5" xfId="791" xr:uid="{00000000-0005-0000-0000-00009C040000}"/>
    <cellStyle name="60% - Accent1 2 6" xfId="792" xr:uid="{00000000-0005-0000-0000-00009D040000}"/>
    <cellStyle name="60% - Accent1 2 7" xfId="6342" xr:uid="{00000000-0005-0000-0000-00009E040000}"/>
    <cellStyle name="60% - Accent1 2 8" xfId="6473" xr:uid="{00000000-0005-0000-0000-00009F040000}"/>
    <cellStyle name="60% - Accent1 2 9" xfId="6592" xr:uid="{00000000-0005-0000-0000-0000A0040000}"/>
    <cellStyle name="60% - Accent1 20" xfId="793" xr:uid="{00000000-0005-0000-0000-0000A1040000}"/>
    <cellStyle name="60% - Accent1 20 2" xfId="794" xr:uid="{00000000-0005-0000-0000-0000A2040000}"/>
    <cellStyle name="60% - Accent1 21" xfId="795" xr:uid="{00000000-0005-0000-0000-0000A3040000}"/>
    <cellStyle name="60% - Accent1 21 2" xfId="796" xr:uid="{00000000-0005-0000-0000-0000A4040000}"/>
    <cellStyle name="60% - Accent1 22" xfId="797" xr:uid="{00000000-0005-0000-0000-0000A5040000}"/>
    <cellStyle name="60% - Accent1 22 2" xfId="798" xr:uid="{00000000-0005-0000-0000-0000A6040000}"/>
    <cellStyle name="60% - Accent1 3" xfId="799" xr:uid="{00000000-0005-0000-0000-0000A7040000}"/>
    <cellStyle name="60% - Accent1 3 2" xfId="800" xr:uid="{00000000-0005-0000-0000-0000A8040000}"/>
    <cellStyle name="60% - Accent1 3 3" xfId="10904" xr:uid="{AD3D8FD1-0DB4-4243-9162-58D4C7549DE6}"/>
    <cellStyle name="60% - Accent1 4" xfId="801" xr:uid="{00000000-0005-0000-0000-0000A9040000}"/>
    <cellStyle name="60% - Accent1 4 2" xfId="802" xr:uid="{00000000-0005-0000-0000-0000AA040000}"/>
    <cellStyle name="60% - Accent1 5" xfId="803" xr:uid="{00000000-0005-0000-0000-0000AB040000}"/>
    <cellStyle name="60% - Accent1 5 2" xfId="804" xr:uid="{00000000-0005-0000-0000-0000AC040000}"/>
    <cellStyle name="60% - Accent1 6" xfId="805" xr:uid="{00000000-0005-0000-0000-0000AD040000}"/>
    <cellStyle name="60% - Accent1 6 2" xfId="806" xr:uid="{00000000-0005-0000-0000-0000AE040000}"/>
    <cellStyle name="60% - Accent1 7" xfId="807" xr:uid="{00000000-0005-0000-0000-0000AF040000}"/>
    <cellStyle name="60% - Accent1 7 2" xfId="808" xr:uid="{00000000-0005-0000-0000-0000B0040000}"/>
    <cellStyle name="60% - Accent1 8" xfId="809" xr:uid="{00000000-0005-0000-0000-0000B1040000}"/>
    <cellStyle name="60% - Accent1 8 2" xfId="810" xr:uid="{00000000-0005-0000-0000-0000B2040000}"/>
    <cellStyle name="60% - Accent1 9" xfId="811" xr:uid="{00000000-0005-0000-0000-0000B3040000}"/>
    <cellStyle name="60% - Accent1 9 2" xfId="812" xr:uid="{00000000-0005-0000-0000-0000B4040000}"/>
    <cellStyle name="60% - Accent2 10" xfId="813" xr:uid="{00000000-0005-0000-0000-0000B5040000}"/>
    <cellStyle name="60% - Accent2 10 2" xfId="814" xr:uid="{00000000-0005-0000-0000-0000B6040000}"/>
    <cellStyle name="60% - Accent2 11" xfId="815" xr:uid="{00000000-0005-0000-0000-0000B7040000}"/>
    <cellStyle name="60% - Accent2 11 2" xfId="816" xr:uid="{00000000-0005-0000-0000-0000B8040000}"/>
    <cellStyle name="60% - Accent2 12" xfId="817" xr:uid="{00000000-0005-0000-0000-0000B9040000}"/>
    <cellStyle name="60% - Accent2 12 2" xfId="818" xr:uid="{00000000-0005-0000-0000-0000BA040000}"/>
    <cellStyle name="60% - Accent2 13" xfId="819" xr:uid="{00000000-0005-0000-0000-0000BB040000}"/>
    <cellStyle name="60% - Accent2 13 2" xfId="820" xr:uid="{00000000-0005-0000-0000-0000BC040000}"/>
    <cellStyle name="60% - Accent2 14" xfId="821" xr:uid="{00000000-0005-0000-0000-0000BD040000}"/>
    <cellStyle name="60% - Accent2 14 2" xfId="822" xr:uid="{00000000-0005-0000-0000-0000BE040000}"/>
    <cellStyle name="60% - Accent2 15" xfId="823" xr:uid="{00000000-0005-0000-0000-0000BF040000}"/>
    <cellStyle name="60% - Accent2 15 2" xfId="824" xr:uid="{00000000-0005-0000-0000-0000C0040000}"/>
    <cellStyle name="60% - Accent2 16" xfId="825" xr:uid="{00000000-0005-0000-0000-0000C1040000}"/>
    <cellStyle name="60% - Accent2 16 2" xfId="826" xr:uid="{00000000-0005-0000-0000-0000C2040000}"/>
    <cellStyle name="60% - Accent2 17" xfId="827" xr:uid="{00000000-0005-0000-0000-0000C3040000}"/>
    <cellStyle name="60% - Accent2 17 2" xfId="828" xr:uid="{00000000-0005-0000-0000-0000C4040000}"/>
    <cellStyle name="60% - Accent2 18" xfId="829" xr:uid="{00000000-0005-0000-0000-0000C5040000}"/>
    <cellStyle name="60% - Accent2 18 2" xfId="830" xr:uid="{00000000-0005-0000-0000-0000C6040000}"/>
    <cellStyle name="60% - Accent2 19" xfId="831" xr:uid="{00000000-0005-0000-0000-0000C7040000}"/>
    <cellStyle name="60% - Accent2 19 2" xfId="832" xr:uid="{00000000-0005-0000-0000-0000C8040000}"/>
    <cellStyle name="60% - Accent2 2" xfId="833" xr:uid="{00000000-0005-0000-0000-0000C9040000}"/>
    <cellStyle name="60% - Accent2 2 10" xfId="6712" xr:uid="{00000000-0005-0000-0000-0000CA040000}"/>
    <cellStyle name="60% - Accent2 2 11" xfId="6831" xr:uid="{00000000-0005-0000-0000-0000CB040000}"/>
    <cellStyle name="60% - Accent2 2 12" xfId="6950" xr:uid="{00000000-0005-0000-0000-0000CC040000}"/>
    <cellStyle name="60% - Accent2 2 13" xfId="7069" xr:uid="{00000000-0005-0000-0000-0000CD040000}"/>
    <cellStyle name="60% - Accent2 2 14" xfId="7188" xr:uid="{00000000-0005-0000-0000-0000CE040000}"/>
    <cellStyle name="60% - Accent2 2 15" xfId="7307" xr:uid="{00000000-0005-0000-0000-0000CF040000}"/>
    <cellStyle name="60% - Accent2 2 16" xfId="7423" xr:uid="{00000000-0005-0000-0000-0000D0040000}"/>
    <cellStyle name="60% - Accent2 2 17" xfId="7539" xr:uid="{00000000-0005-0000-0000-0000D1040000}"/>
    <cellStyle name="60% - Accent2 2 18" xfId="7655" xr:uid="{00000000-0005-0000-0000-0000D2040000}"/>
    <cellStyle name="60% - Accent2 2 19" xfId="7771" xr:uid="{00000000-0005-0000-0000-0000D3040000}"/>
    <cellStyle name="60% - Accent2 2 2" xfId="834" xr:uid="{00000000-0005-0000-0000-0000D4040000}"/>
    <cellStyle name="60% - Accent2 2 2 2" xfId="835" xr:uid="{00000000-0005-0000-0000-0000D5040000}"/>
    <cellStyle name="60% - Accent2 2 20" xfId="7887" xr:uid="{00000000-0005-0000-0000-0000D6040000}"/>
    <cellStyle name="60% - Accent2 2 21" xfId="8003" xr:uid="{00000000-0005-0000-0000-0000D7040000}"/>
    <cellStyle name="60% - Accent2 2 22" xfId="8119" xr:uid="{00000000-0005-0000-0000-0000D8040000}"/>
    <cellStyle name="60% - Accent2 2 23" xfId="9194" xr:uid="{19B4A0EE-9088-4CF2-BD13-4E5B6AB16C28}"/>
    <cellStyle name="60% - Accent2 2 23 2" xfId="10152" xr:uid="{D23E36E9-4471-4ABA-9035-DEDACC6C7929}"/>
    <cellStyle name="60% - Accent2 2 24" xfId="9872" xr:uid="{80234EF6-EF3E-4C66-A273-559F82F91685}"/>
    <cellStyle name="60% - Accent2 2 25" xfId="9765" xr:uid="{BC1EE65B-098D-4BA8-9276-EC0A4F353E4D}"/>
    <cellStyle name="60% - Accent2 2 26" xfId="9802" xr:uid="{27EC0680-E93E-40FC-B2BF-7B5FE3995363}"/>
    <cellStyle name="60% - Accent2 2 27" xfId="9952" xr:uid="{4069503A-E7B2-4105-AB9C-5AD5C318A568}"/>
    <cellStyle name="60% - Accent2 2 28" xfId="10366" xr:uid="{A6594923-77FF-45BE-B181-ECCA00064BED}"/>
    <cellStyle name="60% - Accent2 2 29" xfId="10482" xr:uid="{00CBC9ED-841D-4456-958D-C7CFABC19681}"/>
    <cellStyle name="60% - Accent2 2 3" xfId="836" xr:uid="{00000000-0005-0000-0000-0000D9040000}"/>
    <cellStyle name="60% - Accent2 2 3 2" xfId="837" xr:uid="{00000000-0005-0000-0000-0000DA040000}"/>
    <cellStyle name="60% - Accent2 2 30" xfId="10598" xr:uid="{6FEE083D-B2F4-496A-A217-02C40700B017}"/>
    <cellStyle name="60% - Accent2 2 31" xfId="10714" xr:uid="{58B840B8-8202-424A-BA1B-11566819E93E}"/>
    <cellStyle name="60% - Accent2 2 4" xfId="838" xr:uid="{00000000-0005-0000-0000-0000DB040000}"/>
    <cellStyle name="60% - Accent2 2 4 2" xfId="839" xr:uid="{00000000-0005-0000-0000-0000DC040000}"/>
    <cellStyle name="60% - Accent2 2 5" xfId="840" xr:uid="{00000000-0005-0000-0000-0000DD040000}"/>
    <cellStyle name="60% - Accent2 2 6" xfId="841" xr:uid="{00000000-0005-0000-0000-0000DE040000}"/>
    <cellStyle name="60% - Accent2 2 7" xfId="6343" xr:uid="{00000000-0005-0000-0000-0000DF040000}"/>
    <cellStyle name="60% - Accent2 2 8" xfId="6474" xr:uid="{00000000-0005-0000-0000-0000E0040000}"/>
    <cellStyle name="60% - Accent2 2 9" xfId="6593" xr:uid="{00000000-0005-0000-0000-0000E1040000}"/>
    <cellStyle name="60% - Accent2 20" xfId="842" xr:uid="{00000000-0005-0000-0000-0000E2040000}"/>
    <cellStyle name="60% - Accent2 20 2" xfId="843" xr:uid="{00000000-0005-0000-0000-0000E3040000}"/>
    <cellStyle name="60% - Accent2 21" xfId="844" xr:uid="{00000000-0005-0000-0000-0000E4040000}"/>
    <cellStyle name="60% - Accent2 21 2" xfId="845" xr:uid="{00000000-0005-0000-0000-0000E5040000}"/>
    <cellStyle name="60% - Accent2 22" xfId="846" xr:uid="{00000000-0005-0000-0000-0000E6040000}"/>
    <cellStyle name="60% - Accent2 22 2" xfId="847" xr:uid="{00000000-0005-0000-0000-0000E7040000}"/>
    <cellStyle name="60% - Accent2 3" xfId="848" xr:uid="{00000000-0005-0000-0000-0000E8040000}"/>
    <cellStyle name="60% - Accent2 3 2" xfId="849" xr:uid="{00000000-0005-0000-0000-0000E9040000}"/>
    <cellStyle name="60% - Accent2 3 3" xfId="10905" xr:uid="{2567B4F3-3B67-4B72-9171-4124E770EC5E}"/>
    <cellStyle name="60% - Accent2 4" xfId="850" xr:uid="{00000000-0005-0000-0000-0000EA040000}"/>
    <cellStyle name="60% - Accent2 4 2" xfId="851" xr:uid="{00000000-0005-0000-0000-0000EB040000}"/>
    <cellStyle name="60% - Accent2 5" xfId="852" xr:uid="{00000000-0005-0000-0000-0000EC040000}"/>
    <cellStyle name="60% - Accent2 5 2" xfId="853" xr:uid="{00000000-0005-0000-0000-0000ED040000}"/>
    <cellStyle name="60% - Accent2 6" xfId="854" xr:uid="{00000000-0005-0000-0000-0000EE040000}"/>
    <cellStyle name="60% - Accent2 6 2" xfId="855" xr:uid="{00000000-0005-0000-0000-0000EF040000}"/>
    <cellStyle name="60% - Accent2 7" xfId="856" xr:uid="{00000000-0005-0000-0000-0000F0040000}"/>
    <cellStyle name="60% - Accent2 7 2" xfId="857" xr:uid="{00000000-0005-0000-0000-0000F1040000}"/>
    <cellStyle name="60% - Accent2 8" xfId="858" xr:uid="{00000000-0005-0000-0000-0000F2040000}"/>
    <cellStyle name="60% - Accent2 8 2" xfId="859" xr:uid="{00000000-0005-0000-0000-0000F3040000}"/>
    <cellStyle name="60% - Accent2 9" xfId="860" xr:uid="{00000000-0005-0000-0000-0000F4040000}"/>
    <cellStyle name="60% - Accent2 9 2" xfId="861" xr:uid="{00000000-0005-0000-0000-0000F5040000}"/>
    <cellStyle name="60% - Accent3 10" xfId="862" xr:uid="{00000000-0005-0000-0000-0000F6040000}"/>
    <cellStyle name="60% - Accent3 10 2" xfId="863" xr:uid="{00000000-0005-0000-0000-0000F7040000}"/>
    <cellStyle name="60% - Accent3 11" xfId="864" xr:uid="{00000000-0005-0000-0000-0000F8040000}"/>
    <cellStyle name="60% - Accent3 11 2" xfId="865" xr:uid="{00000000-0005-0000-0000-0000F9040000}"/>
    <cellStyle name="60% - Accent3 12" xfId="866" xr:uid="{00000000-0005-0000-0000-0000FA040000}"/>
    <cellStyle name="60% - Accent3 12 2" xfId="867" xr:uid="{00000000-0005-0000-0000-0000FB040000}"/>
    <cellStyle name="60% - Accent3 13" xfId="868" xr:uid="{00000000-0005-0000-0000-0000FC040000}"/>
    <cellStyle name="60% - Accent3 13 2" xfId="869" xr:uid="{00000000-0005-0000-0000-0000FD040000}"/>
    <cellStyle name="60% - Accent3 14" xfId="870" xr:uid="{00000000-0005-0000-0000-0000FE040000}"/>
    <cellStyle name="60% - Accent3 14 2" xfId="871" xr:uid="{00000000-0005-0000-0000-0000FF040000}"/>
    <cellStyle name="60% - Accent3 15" xfId="872" xr:uid="{00000000-0005-0000-0000-000000050000}"/>
    <cellStyle name="60% - Accent3 15 2" xfId="873" xr:uid="{00000000-0005-0000-0000-000001050000}"/>
    <cellStyle name="60% - Accent3 16" xfId="874" xr:uid="{00000000-0005-0000-0000-000002050000}"/>
    <cellStyle name="60% - Accent3 16 2" xfId="875" xr:uid="{00000000-0005-0000-0000-000003050000}"/>
    <cellStyle name="60% - Accent3 17" xfId="876" xr:uid="{00000000-0005-0000-0000-000004050000}"/>
    <cellStyle name="60% - Accent3 17 2" xfId="877" xr:uid="{00000000-0005-0000-0000-000005050000}"/>
    <cellStyle name="60% - Accent3 18" xfId="878" xr:uid="{00000000-0005-0000-0000-000006050000}"/>
    <cellStyle name="60% - Accent3 18 2" xfId="879" xr:uid="{00000000-0005-0000-0000-000007050000}"/>
    <cellStyle name="60% - Accent3 19" xfId="880" xr:uid="{00000000-0005-0000-0000-000008050000}"/>
    <cellStyle name="60% - Accent3 19 2" xfId="881" xr:uid="{00000000-0005-0000-0000-000009050000}"/>
    <cellStyle name="60% - Accent3 2" xfId="882" xr:uid="{00000000-0005-0000-0000-00000A050000}"/>
    <cellStyle name="60% - Accent3 2 10" xfId="6713" xr:uid="{00000000-0005-0000-0000-00000B050000}"/>
    <cellStyle name="60% - Accent3 2 11" xfId="6832" xr:uid="{00000000-0005-0000-0000-00000C050000}"/>
    <cellStyle name="60% - Accent3 2 12" xfId="6951" xr:uid="{00000000-0005-0000-0000-00000D050000}"/>
    <cellStyle name="60% - Accent3 2 13" xfId="7070" xr:uid="{00000000-0005-0000-0000-00000E050000}"/>
    <cellStyle name="60% - Accent3 2 14" xfId="7189" xr:uid="{00000000-0005-0000-0000-00000F050000}"/>
    <cellStyle name="60% - Accent3 2 15" xfId="7308" xr:uid="{00000000-0005-0000-0000-000010050000}"/>
    <cellStyle name="60% - Accent3 2 16" xfId="7424" xr:uid="{00000000-0005-0000-0000-000011050000}"/>
    <cellStyle name="60% - Accent3 2 17" xfId="7540" xr:uid="{00000000-0005-0000-0000-000012050000}"/>
    <cellStyle name="60% - Accent3 2 18" xfId="7656" xr:uid="{00000000-0005-0000-0000-000013050000}"/>
    <cellStyle name="60% - Accent3 2 19" xfId="7772" xr:uid="{00000000-0005-0000-0000-000014050000}"/>
    <cellStyle name="60% - Accent3 2 2" xfId="883" xr:uid="{00000000-0005-0000-0000-000015050000}"/>
    <cellStyle name="60% - Accent3 2 2 2" xfId="884" xr:uid="{00000000-0005-0000-0000-000016050000}"/>
    <cellStyle name="60% - Accent3 2 20" xfId="7888" xr:uid="{00000000-0005-0000-0000-000017050000}"/>
    <cellStyle name="60% - Accent3 2 21" xfId="8004" xr:uid="{00000000-0005-0000-0000-000018050000}"/>
    <cellStyle name="60% - Accent3 2 22" xfId="8120" xr:uid="{00000000-0005-0000-0000-000019050000}"/>
    <cellStyle name="60% - Accent3 2 23" xfId="10064" xr:uid="{4A6B7747-F707-49A2-8B6F-E9BB79B8FF65}"/>
    <cellStyle name="60% - Accent3 2 24" xfId="10210" xr:uid="{AF9E003B-9EDC-4938-A5E6-35071FEFEC3A}"/>
    <cellStyle name="60% - Accent3 2 25" xfId="9779" xr:uid="{53AE6C6B-17CE-479E-8257-6E5550EE6199}"/>
    <cellStyle name="60% - Accent3 2 26" xfId="10037" xr:uid="{07B76CEF-F952-4FA1-A83F-4319EE39F2C9}"/>
    <cellStyle name="60% - Accent3 2 27" xfId="10262" xr:uid="{CB4DB900-3646-4CD1-9142-9B0F836BD0AD}"/>
    <cellStyle name="60% - Accent3 2 28" xfId="10367" xr:uid="{C1CE3FBB-BAA1-40EF-A5BD-D817EFE2470F}"/>
    <cellStyle name="60% - Accent3 2 29" xfId="10483" xr:uid="{8E546FD1-0AE6-404C-AC33-6E43B62B8A86}"/>
    <cellStyle name="60% - Accent3 2 3" xfId="885" xr:uid="{00000000-0005-0000-0000-00001A050000}"/>
    <cellStyle name="60% - Accent3 2 3 2" xfId="886" xr:uid="{00000000-0005-0000-0000-00001B050000}"/>
    <cellStyle name="60% - Accent3 2 30" xfId="10599" xr:uid="{D4180236-3A50-4036-88E5-3FC1DCCF4441}"/>
    <cellStyle name="60% - Accent3 2 31" xfId="10715" xr:uid="{7F1ADDD6-444A-4180-8C1D-EA890F7C01F9}"/>
    <cellStyle name="60% - Accent3 2 4" xfId="887" xr:uid="{00000000-0005-0000-0000-00001C050000}"/>
    <cellStyle name="60% - Accent3 2 4 2" xfId="888" xr:uid="{00000000-0005-0000-0000-00001D050000}"/>
    <cellStyle name="60% - Accent3 2 5" xfId="889" xr:uid="{00000000-0005-0000-0000-00001E050000}"/>
    <cellStyle name="60% - Accent3 2 6" xfId="890" xr:uid="{00000000-0005-0000-0000-00001F050000}"/>
    <cellStyle name="60% - Accent3 2 7" xfId="6344" xr:uid="{00000000-0005-0000-0000-000020050000}"/>
    <cellStyle name="60% - Accent3 2 8" xfId="6475" xr:uid="{00000000-0005-0000-0000-000021050000}"/>
    <cellStyle name="60% - Accent3 2 9" xfId="6594" xr:uid="{00000000-0005-0000-0000-000022050000}"/>
    <cellStyle name="60% - Accent3 20" xfId="891" xr:uid="{00000000-0005-0000-0000-000023050000}"/>
    <cellStyle name="60% - Accent3 20 2" xfId="892" xr:uid="{00000000-0005-0000-0000-000024050000}"/>
    <cellStyle name="60% - Accent3 21" xfId="893" xr:uid="{00000000-0005-0000-0000-000025050000}"/>
    <cellStyle name="60% - Accent3 21 2" xfId="894" xr:uid="{00000000-0005-0000-0000-000026050000}"/>
    <cellStyle name="60% - Accent3 22" xfId="895" xr:uid="{00000000-0005-0000-0000-000027050000}"/>
    <cellStyle name="60% - Accent3 22 2" xfId="896" xr:uid="{00000000-0005-0000-0000-000028050000}"/>
    <cellStyle name="60% - Accent3 3" xfId="897" xr:uid="{00000000-0005-0000-0000-000029050000}"/>
    <cellStyle name="60% - Accent3 3 2" xfId="898" xr:uid="{00000000-0005-0000-0000-00002A050000}"/>
    <cellStyle name="60% - Accent3 3 3" xfId="10906" xr:uid="{B4431567-FB74-4230-8B30-11D03380DECE}"/>
    <cellStyle name="60% - Accent3 4" xfId="899" xr:uid="{00000000-0005-0000-0000-00002B050000}"/>
    <cellStyle name="60% - Accent3 4 2" xfId="900" xr:uid="{00000000-0005-0000-0000-00002C050000}"/>
    <cellStyle name="60% - Accent3 5" xfId="901" xr:uid="{00000000-0005-0000-0000-00002D050000}"/>
    <cellStyle name="60% - Accent3 5 2" xfId="902" xr:uid="{00000000-0005-0000-0000-00002E050000}"/>
    <cellStyle name="60% - Accent3 6" xfId="903" xr:uid="{00000000-0005-0000-0000-00002F050000}"/>
    <cellStyle name="60% - Accent3 6 2" xfId="904" xr:uid="{00000000-0005-0000-0000-000030050000}"/>
    <cellStyle name="60% - Accent3 7" xfId="905" xr:uid="{00000000-0005-0000-0000-000031050000}"/>
    <cellStyle name="60% - Accent3 7 2" xfId="906" xr:uid="{00000000-0005-0000-0000-000032050000}"/>
    <cellStyle name="60% - Accent3 8" xfId="907" xr:uid="{00000000-0005-0000-0000-000033050000}"/>
    <cellStyle name="60% - Accent3 8 2" xfId="908" xr:uid="{00000000-0005-0000-0000-000034050000}"/>
    <cellStyle name="60% - Accent3 9" xfId="909" xr:uid="{00000000-0005-0000-0000-000035050000}"/>
    <cellStyle name="60% - Accent3 9 2" xfId="910" xr:uid="{00000000-0005-0000-0000-000036050000}"/>
    <cellStyle name="60% - Accent4 10" xfId="911" xr:uid="{00000000-0005-0000-0000-000037050000}"/>
    <cellStyle name="60% - Accent4 10 2" xfId="912" xr:uid="{00000000-0005-0000-0000-000038050000}"/>
    <cellStyle name="60% - Accent4 11" xfId="913" xr:uid="{00000000-0005-0000-0000-000039050000}"/>
    <cellStyle name="60% - Accent4 11 2" xfId="914" xr:uid="{00000000-0005-0000-0000-00003A050000}"/>
    <cellStyle name="60% - Accent4 12" xfId="915" xr:uid="{00000000-0005-0000-0000-00003B050000}"/>
    <cellStyle name="60% - Accent4 12 2" xfId="916" xr:uid="{00000000-0005-0000-0000-00003C050000}"/>
    <cellStyle name="60% - Accent4 13" xfId="917" xr:uid="{00000000-0005-0000-0000-00003D050000}"/>
    <cellStyle name="60% - Accent4 13 2" xfId="918" xr:uid="{00000000-0005-0000-0000-00003E050000}"/>
    <cellStyle name="60% - Accent4 14" xfId="919" xr:uid="{00000000-0005-0000-0000-00003F050000}"/>
    <cellStyle name="60% - Accent4 14 2" xfId="920" xr:uid="{00000000-0005-0000-0000-000040050000}"/>
    <cellStyle name="60% - Accent4 15" xfId="921" xr:uid="{00000000-0005-0000-0000-000041050000}"/>
    <cellStyle name="60% - Accent4 15 2" xfId="922" xr:uid="{00000000-0005-0000-0000-000042050000}"/>
    <cellStyle name="60% - Accent4 16" xfId="923" xr:uid="{00000000-0005-0000-0000-000043050000}"/>
    <cellStyle name="60% - Accent4 16 2" xfId="924" xr:uid="{00000000-0005-0000-0000-000044050000}"/>
    <cellStyle name="60% - Accent4 17" xfId="925" xr:uid="{00000000-0005-0000-0000-000045050000}"/>
    <cellStyle name="60% - Accent4 17 2" xfId="926" xr:uid="{00000000-0005-0000-0000-000046050000}"/>
    <cellStyle name="60% - Accent4 18" xfId="927" xr:uid="{00000000-0005-0000-0000-000047050000}"/>
    <cellStyle name="60% - Accent4 18 2" xfId="928" xr:uid="{00000000-0005-0000-0000-000048050000}"/>
    <cellStyle name="60% - Accent4 19" xfId="929" xr:uid="{00000000-0005-0000-0000-000049050000}"/>
    <cellStyle name="60% - Accent4 19 2" xfId="930" xr:uid="{00000000-0005-0000-0000-00004A050000}"/>
    <cellStyle name="60% - Accent4 2" xfId="931" xr:uid="{00000000-0005-0000-0000-00004B050000}"/>
    <cellStyle name="60% - Accent4 2 10" xfId="6714" xr:uid="{00000000-0005-0000-0000-00004C050000}"/>
    <cellStyle name="60% - Accent4 2 11" xfId="6833" xr:uid="{00000000-0005-0000-0000-00004D050000}"/>
    <cellStyle name="60% - Accent4 2 12" xfId="6952" xr:uid="{00000000-0005-0000-0000-00004E050000}"/>
    <cellStyle name="60% - Accent4 2 13" xfId="7071" xr:uid="{00000000-0005-0000-0000-00004F050000}"/>
    <cellStyle name="60% - Accent4 2 14" xfId="7190" xr:uid="{00000000-0005-0000-0000-000050050000}"/>
    <cellStyle name="60% - Accent4 2 15" xfId="7309" xr:uid="{00000000-0005-0000-0000-000051050000}"/>
    <cellStyle name="60% - Accent4 2 16" xfId="7425" xr:uid="{00000000-0005-0000-0000-000052050000}"/>
    <cellStyle name="60% - Accent4 2 17" xfId="7541" xr:uid="{00000000-0005-0000-0000-000053050000}"/>
    <cellStyle name="60% - Accent4 2 18" xfId="7657" xr:uid="{00000000-0005-0000-0000-000054050000}"/>
    <cellStyle name="60% - Accent4 2 19" xfId="7773" xr:uid="{00000000-0005-0000-0000-000055050000}"/>
    <cellStyle name="60% - Accent4 2 2" xfId="932" xr:uid="{00000000-0005-0000-0000-000056050000}"/>
    <cellStyle name="60% - Accent4 2 2 2" xfId="933" xr:uid="{00000000-0005-0000-0000-000057050000}"/>
    <cellStyle name="60% - Accent4 2 20" xfId="7889" xr:uid="{00000000-0005-0000-0000-000058050000}"/>
    <cellStyle name="60% - Accent4 2 21" xfId="8005" xr:uid="{00000000-0005-0000-0000-000059050000}"/>
    <cellStyle name="60% - Accent4 2 22" xfId="8121" xr:uid="{00000000-0005-0000-0000-00005A050000}"/>
    <cellStyle name="60% - Accent4 2 23" xfId="10137" xr:uid="{3F8E65EC-537A-44B1-943A-1BE3CACAC8D8}"/>
    <cellStyle name="60% - Accent4 2 24" xfId="9882" xr:uid="{05E98455-C101-4DC7-AC4B-FFB067C734E1}"/>
    <cellStyle name="60% - Accent4 2 25" xfId="10096" xr:uid="{5F067DDD-BA1B-42CD-A37A-CEB2A0B339A7}"/>
    <cellStyle name="60% - Accent4 2 26" xfId="10297" xr:uid="{7695CE49-7DBA-4549-8E89-F6476EB198F7}"/>
    <cellStyle name="60% - Accent4 2 27" xfId="10276" xr:uid="{0D5EA01E-6D96-4F49-8C5B-3AA972835922}"/>
    <cellStyle name="60% - Accent4 2 28" xfId="10368" xr:uid="{D05583EE-D7C2-4EB3-9999-C9244CBCCE3F}"/>
    <cellStyle name="60% - Accent4 2 29" xfId="10484" xr:uid="{AA81C122-E386-4F94-8FE3-6BEFA453BC6D}"/>
    <cellStyle name="60% - Accent4 2 3" xfId="934" xr:uid="{00000000-0005-0000-0000-00005B050000}"/>
    <cellStyle name="60% - Accent4 2 3 2" xfId="935" xr:uid="{00000000-0005-0000-0000-00005C050000}"/>
    <cellStyle name="60% - Accent4 2 30" xfId="10600" xr:uid="{22507ACB-B4B1-4837-AA76-C8C65FEE1F49}"/>
    <cellStyle name="60% - Accent4 2 31" xfId="10716" xr:uid="{4491FFC4-2BF5-4511-AC66-F05EE6934C05}"/>
    <cellStyle name="60% - Accent4 2 4" xfId="936" xr:uid="{00000000-0005-0000-0000-00005D050000}"/>
    <cellStyle name="60% - Accent4 2 4 2" xfId="937" xr:uid="{00000000-0005-0000-0000-00005E050000}"/>
    <cellStyle name="60% - Accent4 2 5" xfId="938" xr:uid="{00000000-0005-0000-0000-00005F050000}"/>
    <cellStyle name="60% - Accent4 2 6" xfId="939" xr:uid="{00000000-0005-0000-0000-000060050000}"/>
    <cellStyle name="60% - Accent4 2 7" xfId="6345" xr:uid="{00000000-0005-0000-0000-000061050000}"/>
    <cellStyle name="60% - Accent4 2 8" xfId="6476" xr:uid="{00000000-0005-0000-0000-000062050000}"/>
    <cellStyle name="60% - Accent4 2 9" xfId="6595" xr:uid="{00000000-0005-0000-0000-000063050000}"/>
    <cellStyle name="60% - Accent4 20" xfId="940" xr:uid="{00000000-0005-0000-0000-000064050000}"/>
    <cellStyle name="60% - Accent4 20 2" xfId="941" xr:uid="{00000000-0005-0000-0000-000065050000}"/>
    <cellStyle name="60% - Accent4 21" xfId="942" xr:uid="{00000000-0005-0000-0000-000066050000}"/>
    <cellStyle name="60% - Accent4 21 2" xfId="943" xr:uid="{00000000-0005-0000-0000-000067050000}"/>
    <cellStyle name="60% - Accent4 22" xfId="944" xr:uid="{00000000-0005-0000-0000-000068050000}"/>
    <cellStyle name="60% - Accent4 22 2" xfId="945" xr:uid="{00000000-0005-0000-0000-000069050000}"/>
    <cellStyle name="60% - Accent4 3" xfId="946" xr:uid="{00000000-0005-0000-0000-00006A050000}"/>
    <cellStyle name="60% - Accent4 3 2" xfId="947" xr:uid="{00000000-0005-0000-0000-00006B050000}"/>
    <cellStyle name="60% - Accent4 3 3" xfId="10907" xr:uid="{340B38FF-E962-4F39-A08E-75581AA29527}"/>
    <cellStyle name="60% - Accent4 4" xfId="948" xr:uid="{00000000-0005-0000-0000-00006C050000}"/>
    <cellStyle name="60% - Accent4 4 2" xfId="949" xr:uid="{00000000-0005-0000-0000-00006D050000}"/>
    <cellStyle name="60% - Accent4 5" xfId="950" xr:uid="{00000000-0005-0000-0000-00006E050000}"/>
    <cellStyle name="60% - Accent4 5 2" xfId="951" xr:uid="{00000000-0005-0000-0000-00006F050000}"/>
    <cellStyle name="60% - Accent4 6" xfId="952" xr:uid="{00000000-0005-0000-0000-000070050000}"/>
    <cellStyle name="60% - Accent4 6 2" xfId="953" xr:uid="{00000000-0005-0000-0000-000071050000}"/>
    <cellStyle name="60% - Accent4 7" xfId="954" xr:uid="{00000000-0005-0000-0000-000072050000}"/>
    <cellStyle name="60% - Accent4 7 2" xfId="955" xr:uid="{00000000-0005-0000-0000-000073050000}"/>
    <cellStyle name="60% - Accent4 8" xfId="956" xr:uid="{00000000-0005-0000-0000-000074050000}"/>
    <cellStyle name="60% - Accent4 8 2" xfId="957" xr:uid="{00000000-0005-0000-0000-000075050000}"/>
    <cellStyle name="60% - Accent4 9" xfId="958" xr:uid="{00000000-0005-0000-0000-000076050000}"/>
    <cellStyle name="60% - Accent4 9 2" xfId="959" xr:uid="{00000000-0005-0000-0000-000077050000}"/>
    <cellStyle name="60% - Accent5 10" xfId="960" xr:uid="{00000000-0005-0000-0000-000078050000}"/>
    <cellStyle name="60% - Accent5 10 2" xfId="961" xr:uid="{00000000-0005-0000-0000-000079050000}"/>
    <cellStyle name="60% - Accent5 11" xfId="962" xr:uid="{00000000-0005-0000-0000-00007A050000}"/>
    <cellStyle name="60% - Accent5 11 2" xfId="963" xr:uid="{00000000-0005-0000-0000-00007B050000}"/>
    <cellStyle name="60% - Accent5 12" xfId="964" xr:uid="{00000000-0005-0000-0000-00007C050000}"/>
    <cellStyle name="60% - Accent5 12 2" xfId="965" xr:uid="{00000000-0005-0000-0000-00007D050000}"/>
    <cellStyle name="60% - Accent5 13" xfId="966" xr:uid="{00000000-0005-0000-0000-00007E050000}"/>
    <cellStyle name="60% - Accent5 13 2" xfId="967" xr:uid="{00000000-0005-0000-0000-00007F050000}"/>
    <cellStyle name="60% - Accent5 14" xfId="968" xr:uid="{00000000-0005-0000-0000-000080050000}"/>
    <cellStyle name="60% - Accent5 14 2" xfId="969" xr:uid="{00000000-0005-0000-0000-000081050000}"/>
    <cellStyle name="60% - Accent5 15" xfId="970" xr:uid="{00000000-0005-0000-0000-000082050000}"/>
    <cellStyle name="60% - Accent5 15 2" xfId="971" xr:uid="{00000000-0005-0000-0000-000083050000}"/>
    <cellStyle name="60% - Accent5 16" xfId="972" xr:uid="{00000000-0005-0000-0000-000084050000}"/>
    <cellStyle name="60% - Accent5 16 2" xfId="973" xr:uid="{00000000-0005-0000-0000-000085050000}"/>
    <cellStyle name="60% - Accent5 17" xfId="974" xr:uid="{00000000-0005-0000-0000-000086050000}"/>
    <cellStyle name="60% - Accent5 17 2" xfId="975" xr:uid="{00000000-0005-0000-0000-000087050000}"/>
    <cellStyle name="60% - Accent5 18" xfId="976" xr:uid="{00000000-0005-0000-0000-000088050000}"/>
    <cellStyle name="60% - Accent5 18 2" xfId="977" xr:uid="{00000000-0005-0000-0000-000089050000}"/>
    <cellStyle name="60% - Accent5 19" xfId="978" xr:uid="{00000000-0005-0000-0000-00008A050000}"/>
    <cellStyle name="60% - Accent5 19 2" xfId="979" xr:uid="{00000000-0005-0000-0000-00008B050000}"/>
    <cellStyle name="60% - Accent5 2" xfId="980" xr:uid="{00000000-0005-0000-0000-00008C050000}"/>
    <cellStyle name="60% - Accent5 2 10" xfId="6715" xr:uid="{00000000-0005-0000-0000-00008D050000}"/>
    <cellStyle name="60% - Accent5 2 11" xfId="6834" xr:uid="{00000000-0005-0000-0000-00008E050000}"/>
    <cellStyle name="60% - Accent5 2 12" xfId="6953" xr:uid="{00000000-0005-0000-0000-00008F050000}"/>
    <cellStyle name="60% - Accent5 2 13" xfId="7072" xr:uid="{00000000-0005-0000-0000-000090050000}"/>
    <cellStyle name="60% - Accent5 2 14" xfId="7191" xr:uid="{00000000-0005-0000-0000-000091050000}"/>
    <cellStyle name="60% - Accent5 2 15" xfId="7310" xr:uid="{00000000-0005-0000-0000-000092050000}"/>
    <cellStyle name="60% - Accent5 2 16" xfId="7426" xr:uid="{00000000-0005-0000-0000-000093050000}"/>
    <cellStyle name="60% - Accent5 2 17" xfId="7542" xr:uid="{00000000-0005-0000-0000-000094050000}"/>
    <cellStyle name="60% - Accent5 2 18" xfId="7658" xr:uid="{00000000-0005-0000-0000-000095050000}"/>
    <cellStyle name="60% - Accent5 2 19" xfId="7774" xr:uid="{00000000-0005-0000-0000-000096050000}"/>
    <cellStyle name="60% - Accent5 2 2" xfId="981" xr:uid="{00000000-0005-0000-0000-000097050000}"/>
    <cellStyle name="60% - Accent5 2 2 2" xfId="982" xr:uid="{00000000-0005-0000-0000-000098050000}"/>
    <cellStyle name="60% - Accent5 2 20" xfId="7890" xr:uid="{00000000-0005-0000-0000-000099050000}"/>
    <cellStyle name="60% - Accent5 2 21" xfId="8006" xr:uid="{00000000-0005-0000-0000-00009A050000}"/>
    <cellStyle name="60% - Accent5 2 22" xfId="8122" xr:uid="{00000000-0005-0000-0000-00009B050000}"/>
    <cellStyle name="60% - Accent5 2 23" xfId="9195" xr:uid="{54F16148-3E78-4A07-9A66-A93EBB181B12}"/>
    <cellStyle name="60% - Accent5 2 23 2" xfId="10301" xr:uid="{C039D41D-7063-4660-A0CE-7A4B668E31FE}"/>
    <cellStyle name="60% - Accent5 2 24" xfId="9774" xr:uid="{D479819B-54F1-4D5B-A126-6B34CC7424A5}"/>
    <cellStyle name="60% - Accent5 2 25" xfId="9925" xr:uid="{06BBDF09-FEDA-46C3-8026-FC151D2BBAD0}"/>
    <cellStyle name="60% - Accent5 2 26" xfId="9767" xr:uid="{5D5DE366-AB3F-47C8-82FE-AAD0945B9A91}"/>
    <cellStyle name="60% - Accent5 2 27" xfId="10260" xr:uid="{13753E8B-EF0A-4B9F-BFCC-E997F0503C54}"/>
    <cellStyle name="60% - Accent5 2 28" xfId="10369" xr:uid="{61304258-5093-4AAC-8CC7-B4B8C59B3AC9}"/>
    <cellStyle name="60% - Accent5 2 29" xfId="10485" xr:uid="{C1841C5C-F0EF-49EE-8861-F90B310DBE9D}"/>
    <cellStyle name="60% - Accent5 2 3" xfId="983" xr:uid="{00000000-0005-0000-0000-00009C050000}"/>
    <cellStyle name="60% - Accent5 2 3 2" xfId="984" xr:uid="{00000000-0005-0000-0000-00009D050000}"/>
    <cellStyle name="60% - Accent5 2 30" xfId="10601" xr:uid="{8E957925-C1E0-4AE4-8598-DE45799ECC0D}"/>
    <cellStyle name="60% - Accent5 2 31" xfId="10717" xr:uid="{A645BB13-AD65-4D4D-AA99-37B014484924}"/>
    <cellStyle name="60% - Accent5 2 4" xfId="985" xr:uid="{00000000-0005-0000-0000-00009E050000}"/>
    <cellStyle name="60% - Accent5 2 4 2" xfId="986" xr:uid="{00000000-0005-0000-0000-00009F050000}"/>
    <cellStyle name="60% - Accent5 2 5" xfId="987" xr:uid="{00000000-0005-0000-0000-0000A0050000}"/>
    <cellStyle name="60% - Accent5 2 6" xfId="988" xr:uid="{00000000-0005-0000-0000-0000A1050000}"/>
    <cellStyle name="60% - Accent5 2 7" xfId="6346" xr:uid="{00000000-0005-0000-0000-0000A2050000}"/>
    <cellStyle name="60% - Accent5 2 8" xfId="6477" xr:uid="{00000000-0005-0000-0000-0000A3050000}"/>
    <cellStyle name="60% - Accent5 2 9" xfId="6596" xr:uid="{00000000-0005-0000-0000-0000A4050000}"/>
    <cellStyle name="60% - Accent5 20" xfId="989" xr:uid="{00000000-0005-0000-0000-0000A5050000}"/>
    <cellStyle name="60% - Accent5 20 2" xfId="990" xr:uid="{00000000-0005-0000-0000-0000A6050000}"/>
    <cellStyle name="60% - Accent5 21" xfId="991" xr:uid="{00000000-0005-0000-0000-0000A7050000}"/>
    <cellStyle name="60% - Accent5 21 2" xfId="992" xr:uid="{00000000-0005-0000-0000-0000A8050000}"/>
    <cellStyle name="60% - Accent5 22" xfId="993" xr:uid="{00000000-0005-0000-0000-0000A9050000}"/>
    <cellStyle name="60% - Accent5 22 2" xfId="994" xr:uid="{00000000-0005-0000-0000-0000AA050000}"/>
    <cellStyle name="60% - Accent5 3" xfId="995" xr:uid="{00000000-0005-0000-0000-0000AB050000}"/>
    <cellStyle name="60% - Accent5 3 2" xfId="996" xr:uid="{00000000-0005-0000-0000-0000AC050000}"/>
    <cellStyle name="60% - Accent5 3 3" xfId="10908" xr:uid="{E8867D23-9C94-43B3-84E3-208C8EB29BD8}"/>
    <cellStyle name="60% - Accent5 4" xfId="997" xr:uid="{00000000-0005-0000-0000-0000AD050000}"/>
    <cellStyle name="60% - Accent5 4 2" xfId="998" xr:uid="{00000000-0005-0000-0000-0000AE050000}"/>
    <cellStyle name="60% - Accent5 5" xfId="999" xr:uid="{00000000-0005-0000-0000-0000AF050000}"/>
    <cellStyle name="60% - Accent5 5 2" xfId="1000" xr:uid="{00000000-0005-0000-0000-0000B0050000}"/>
    <cellStyle name="60% - Accent5 6" xfId="1001" xr:uid="{00000000-0005-0000-0000-0000B1050000}"/>
    <cellStyle name="60% - Accent5 6 2" xfId="1002" xr:uid="{00000000-0005-0000-0000-0000B2050000}"/>
    <cellStyle name="60% - Accent5 7" xfId="1003" xr:uid="{00000000-0005-0000-0000-0000B3050000}"/>
    <cellStyle name="60% - Accent5 7 2" xfId="1004" xr:uid="{00000000-0005-0000-0000-0000B4050000}"/>
    <cellStyle name="60% - Accent5 8" xfId="1005" xr:uid="{00000000-0005-0000-0000-0000B5050000}"/>
    <cellStyle name="60% - Accent5 8 2" xfId="1006" xr:uid="{00000000-0005-0000-0000-0000B6050000}"/>
    <cellStyle name="60% - Accent5 9" xfId="1007" xr:uid="{00000000-0005-0000-0000-0000B7050000}"/>
    <cellStyle name="60% - Accent5 9 2" xfId="1008" xr:uid="{00000000-0005-0000-0000-0000B8050000}"/>
    <cellStyle name="60% - Accent6 10" xfId="1009" xr:uid="{00000000-0005-0000-0000-0000B9050000}"/>
    <cellStyle name="60% - Accent6 10 2" xfId="1010" xr:uid="{00000000-0005-0000-0000-0000BA050000}"/>
    <cellStyle name="60% - Accent6 11" xfId="1011" xr:uid="{00000000-0005-0000-0000-0000BB050000}"/>
    <cellStyle name="60% - Accent6 11 2" xfId="1012" xr:uid="{00000000-0005-0000-0000-0000BC050000}"/>
    <cellStyle name="60% - Accent6 12" xfId="1013" xr:uid="{00000000-0005-0000-0000-0000BD050000}"/>
    <cellStyle name="60% - Accent6 12 2" xfId="1014" xr:uid="{00000000-0005-0000-0000-0000BE050000}"/>
    <cellStyle name="60% - Accent6 13" xfId="1015" xr:uid="{00000000-0005-0000-0000-0000BF050000}"/>
    <cellStyle name="60% - Accent6 13 2" xfId="1016" xr:uid="{00000000-0005-0000-0000-0000C0050000}"/>
    <cellStyle name="60% - Accent6 14" xfId="1017" xr:uid="{00000000-0005-0000-0000-0000C1050000}"/>
    <cellStyle name="60% - Accent6 14 2" xfId="1018" xr:uid="{00000000-0005-0000-0000-0000C2050000}"/>
    <cellStyle name="60% - Accent6 15" xfId="1019" xr:uid="{00000000-0005-0000-0000-0000C3050000}"/>
    <cellStyle name="60% - Accent6 15 2" xfId="1020" xr:uid="{00000000-0005-0000-0000-0000C4050000}"/>
    <cellStyle name="60% - Accent6 16" xfId="1021" xr:uid="{00000000-0005-0000-0000-0000C5050000}"/>
    <cellStyle name="60% - Accent6 16 2" xfId="1022" xr:uid="{00000000-0005-0000-0000-0000C6050000}"/>
    <cellStyle name="60% - Accent6 17" xfId="1023" xr:uid="{00000000-0005-0000-0000-0000C7050000}"/>
    <cellStyle name="60% - Accent6 17 2" xfId="1024" xr:uid="{00000000-0005-0000-0000-0000C8050000}"/>
    <cellStyle name="60% - Accent6 18" xfId="1025" xr:uid="{00000000-0005-0000-0000-0000C9050000}"/>
    <cellStyle name="60% - Accent6 18 2" xfId="1026" xr:uid="{00000000-0005-0000-0000-0000CA050000}"/>
    <cellStyle name="60% - Accent6 19" xfId="1027" xr:uid="{00000000-0005-0000-0000-0000CB050000}"/>
    <cellStyle name="60% - Accent6 19 2" xfId="1028" xr:uid="{00000000-0005-0000-0000-0000CC050000}"/>
    <cellStyle name="60% - Accent6 2" xfId="1029" xr:uid="{00000000-0005-0000-0000-0000CD050000}"/>
    <cellStyle name="60% - Accent6 2 10" xfId="6716" xr:uid="{00000000-0005-0000-0000-0000CE050000}"/>
    <cellStyle name="60% - Accent6 2 11" xfId="6835" xr:uid="{00000000-0005-0000-0000-0000CF050000}"/>
    <cellStyle name="60% - Accent6 2 12" xfId="6954" xr:uid="{00000000-0005-0000-0000-0000D0050000}"/>
    <cellStyle name="60% - Accent6 2 13" xfId="7073" xr:uid="{00000000-0005-0000-0000-0000D1050000}"/>
    <cellStyle name="60% - Accent6 2 14" xfId="7192" xr:uid="{00000000-0005-0000-0000-0000D2050000}"/>
    <cellStyle name="60% - Accent6 2 15" xfId="7311" xr:uid="{00000000-0005-0000-0000-0000D3050000}"/>
    <cellStyle name="60% - Accent6 2 16" xfId="7427" xr:uid="{00000000-0005-0000-0000-0000D4050000}"/>
    <cellStyle name="60% - Accent6 2 17" xfId="7543" xr:uid="{00000000-0005-0000-0000-0000D5050000}"/>
    <cellStyle name="60% - Accent6 2 18" xfId="7659" xr:uid="{00000000-0005-0000-0000-0000D6050000}"/>
    <cellStyle name="60% - Accent6 2 19" xfId="7775" xr:uid="{00000000-0005-0000-0000-0000D7050000}"/>
    <cellStyle name="60% - Accent6 2 2" xfId="1030" xr:uid="{00000000-0005-0000-0000-0000D8050000}"/>
    <cellStyle name="60% - Accent6 2 2 2" xfId="1031" xr:uid="{00000000-0005-0000-0000-0000D9050000}"/>
    <cellStyle name="60% - Accent6 2 20" xfId="7891" xr:uid="{00000000-0005-0000-0000-0000DA050000}"/>
    <cellStyle name="60% - Accent6 2 21" xfId="8007" xr:uid="{00000000-0005-0000-0000-0000DB050000}"/>
    <cellStyle name="60% - Accent6 2 22" xfId="8123" xr:uid="{00000000-0005-0000-0000-0000DC050000}"/>
    <cellStyle name="60% - Accent6 2 23" xfId="10138" xr:uid="{B8F21F29-F697-4E4C-81D2-6CA91E3F46E6}"/>
    <cellStyle name="60% - Accent6 2 24" xfId="9881" xr:uid="{3FADED06-F652-4A0C-A03A-392101E23FD4}"/>
    <cellStyle name="60% - Accent6 2 25" xfId="10005" xr:uid="{E5E08FD7-70E0-4E80-808B-23B96D3997E9}"/>
    <cellStyle name="60% - Accent6 2 26" xfId="9869" xr:uid="{A02B7173-9E94-4671-9F99-AB2FC3C15EB8}"/>
    <cellStyle name="60% - Accent6 2 27" xfId="9968" xr:uid="{26B45079-F59A-4F8E-A029-E62D6AA33303}"/>
    <cellStyle name="60% - Accent6 2 28" xfId="10370" xr:uid="{273CDA68-9E4E-482C-9F90-480F9AC670EE}"/>
    <cellStyle name="60% - Accent6 2 29" xfId="10486" xr:uid="{92B9318C-B01D-471D-86B7-F3093C42BDC5}"/>
    <cellStyle name="60% - Accent6 2 3" xfId="1032" xr:uid="{00000000-0005-0000-0000-0000DD050000}"/>
    <cellStyle name="60% - Accent6 2 3 2" xfId="1033" xr:uid="{00000000-0005-0000-0000-0000DE050000}"/>
    <cellStyle name="60% - Accent6 2 30" xfId="10602" xr:uid="{E1C24FA7-1E65-4191-8E92-132706B8C5EF}"/>
    <cellStyle name="60% - Accent6 2 31" xfId="10718" xr:uid="{073BA598-96D6-4BEB-BB93-7A1E10AD569F}"/>
    <cellStyle name="60% - Accent6 2 4" xfId="1034" xr:uid="{00000000-0005-0000-0000-0000DF050000}"/>
    <cellStyle name="60% - Accent6 2 4 2" xfId="1035" xr:uid="{00000000-0005-0000-0000-0000E0050000}"/>
    <cellStyle name="60% - Accent6 2 5" xfId="1036" xr:uid="{00000000-0005-0000-0000-0000E1050000}"/>
    <cellStyle name="60% - Accent6 2 6" xfId="1037" xr:uid="{00000000-0005-0000-0000-0000E2050000}"/>
    <cellStyle name="60% - Accent6 2 7" xfId="6347" xr:uid="{00000000-0005-0000-0000-0000E3050000}"/>
    <cellStyle name="60% - Accent6 2 8" xfId="6478" xr:uid="{00000000-0005-0000-0000-0000E4050000}"/>
    <cellStyle name="60% - Accent6 2 9" xfId="6597" xr:uid="{00000000-0005-0000-0000-0000E5050000}"/>
    <cellStyle name="60% - Accent6 20" xfId="1038" xr:uid="{00000000-0005-0000-0000-0000E6050000}"/>
    <cellStyle name="60% - Accent6 20 2" xfId="1039" xr:uid="{00000000-0005-0000-0000-0000E7050000}"/>
    <cellStyle name="60% - Accent6 21" xfId="1040" xr:uid="{00000000-0005-0000-0000-0000E8050000}"/>
    <cellStyle name="60% - Accent6 21 2" xfId="1041" xr:uid="{00000000-0005-0000-0000-0000E9050000}"/>
    <cellStyle name="60% - Accent6 22" xfId="1042" xr:uid="{00000000-0005-0000-0000-0000EA050000}"/>
    <cellStyle name="60% - Accent6 22 2" xfId="1043" xr:uid="{00000000-0005-0000-0000-0000EB050000}"/>
    <cellStyle name="60% - Accent6 3" xfId="1044" xr:uid="{00000000-0005-0000-0000-0000EC050000}"/>
    <cellStyle name="60% - Accent6 3 2" xfId="1045" xr:uid="{00000000-0005-0000-0000-0000ED050000}"/>
    <cellStyle name="60% - Accent6 3 3" xfId="10909" xr:uid="{89CFBBA4-FE75-4EFD-98E7-4ADFBCB11E85}"/>
    <cellStyle name="60% - Accent6 4" xfId="1046" xr:uid="{00000000-0005-0000-0000-0000EE050000}"/>
    <cellStyle name="60% - Accent6 4 2" xfId="1047" xr:uid="{00000000-0005-0000-0000-0000EF050000}"/>
    <cellStyle name="60% - Accent6 5" xfId="1048" xr:uid="{00000000-0005-0000-0000-0000F0050000}"/>
    <cellStyle name="60% - Accent6 5 2" xfId="1049" xr:uid="{00000000-0005-0000-0000-0000F1050000}"/>
    <cellStyle name="60% - Accent6 6" xfId="1050" xr:uid="{00000000-0005-0000-0000-0000F2050000}"/>
    <cellStyle name="60% - Accent6 6 2" xfId="1051" xr:uid="{00000000-0005-0000-0000-0000F3050000}"/>
    <cellStyle name="60% - Accent6 7" xfId="1052" xr:uid="{00000000-0005-0000-0000-0000F4050000}"/>
    <cellStyle name="60% - Accent6 7 2" xfId="1053" xr:uid="{00000000-0005-0000-0000-0000F5050000}"/>
    <cellStyle name="60% - Accent6 8" xfId="1054" xr:uid="{00000000-0005-0000-0000-0000F6050000}"/>
    <cellStyle name="60% - Accent6 8 2" xfId="1055" xr:uid="{00000000-0005-0000-0000-0000F7050000}"/>
    <cellStyle name="60% - Accent6 9" xfId="1056" xr:uid="{00000000-0005-0000-0000-0000F8050000}"/>
    <cellStyle name="60% - Accent6 9 2" xfId="1057" xr:uid="{00000000-0005-0000-0000-0000F9050000}"/>
    <cellStyle name="60% - Izcēlums1" xfId="1058" xr:uid="{00000000-0005-0000-0000-0000FA050000}"/>
    <cellStyle name="60% - Izcēlums1 2" xfId="1059" xr:uid="{00000000-0005-0000-0000-0000FB050000}"/>
    <cellStyle name="60% - Izcēlums1 3" xfId="1060" xr:uid="{00000000-0005-0000-0000-0000FC050000}"/>
    <cellStyle name="60% - Izcēlums1 4" xfId="1061" xr:uid="{00000000-0005-0000-0000-0000FD050000}"/>
    <cellStyle name="60% - Izcēlums2" xfId="1062" xr:uid="{00000000-0005-0000-0000-0000FE050000}"/>
    <cellStyle name="60% - Izcēlums2 2" xfId="1063" xr:uid="{00000000-0005-0000-0000-0000FF050000}"/>
    <cellStyle name="60% - Izcēlums2 3" xfId="1064" xr:uid="{00000000-0005-0000-0000-000000060000}"/>
    <cellStyle name="60% - Izcēlums2 4" xfId="1065" xr:uid="{00000000-0005-0000-0000-000001060000}"/>
    <cellStyle name="60% - Izcēlums3" xfId="1066" xr:uid="{00000000-0005-0000-0000-000002060000}"/>
    <cellStyle name="60% - Izcēlums3 2" xfId="1067" xr:uid="{00000000-0005-0000-0000-000003060000}"/>
    <cellStyle name="60% - Izcēlums3 3" xfId="1068" xr:uid="{00000000-0005-0000-0000-000004060000}"/>
    <cellStyle name="60% - Izcēlums3 4" xfId="1069" xr:uid="{00000000-0005-0000-0000-000005060000}"/>
    <cellStyle name="60% - Izcēlums4" xfId="1070" xr:uid="{00000000-0005-0000-0000-000006060000}"/>
    <cellStyle name="60% - Izcēlums4 2" xfId="1071" xr:uid="{00000000-0005-0000-0000-000007060000}"/>
    <cellStyle name="60% - Izcēlums4 3" xfId="1072" xr:uid="{00000000-0005-0000-0000-000008060000}"/>
    <cellStyle name="60% - Izcēlums4 4" xfId="1073" xr:uid="{00000000-0005-0000-0000-000009060000}"/>
    <cellStyle name="60% - Izcēlums5" xfId="1074" xr:uid="{00000000-0005-0000-0000-00000A060000}"/>
    <cellStyle name="60% - Izcēlums5 2" xfId="1075" xr:uid="{00000000-0005-0000-0000-00000B060000}"/>
    <cellStyle name="60% - Izcēlums5 3" xfId="1076" xr:uid="{00000000-0005-0000-0000-00000C060000}"/>
    <cellStyle name="60% - Izcēlums5 4" xfId="1077" xr:uid="{00000000-0005-0000-0000-00000D060000}"/>
    <cellStyle name="60% - Izcēlums6" xfId="1078" xr:uid="{00000000-0005-0000-0000-00000E060000}"/>
    <cellStyle name="60% - Izcēlums6 2" xfId="1079" xr:uid="{00000000-0005-0000-0000-00000F060000}"/>
    <cellStyle name="60% - Izcēlums6 3" xfId="1080" xr:uid="{00000000-0005-0000-0000-000010060000}"/>
    <cellStyle name="60% - Izcēlums6 4" xfId="1081" xr:uid="{00000000-0005-0000-0000-000011060000}"/>
    <cellStyle name="60% - Акцент1" xfId="1082" xr:uid="{00000000-0005-0000-0000-000012060000}"/>
    <cellStyle name="60% — акцент1" xfId="9333" xr:uid="{7E3D8452-9735-4048-B042-C2B35B14B384}"/>
    <cellStyle name="60% - Акцент1 10" xfId="7074" xr:uid="{00000000-0005-0000-0000-000013060000}"/>
    <cellStyle name="60% - Акцент1 11" xfId="7193" xr:uid="{00000000-0005-0000-0000-000014060000}"/>
    <cellStyle name="60% - Акцент1 12" xfId="7312" xr:uid="{00000000-0005-0000-0000-000015060000}"/>
    <cellStyle name="60% - Акцент1 13" xfId="7428" xr:uid="{00000000-0005-0000-0000-000016060000}"/>
    <cellStyle name="60% - Акцент1 14" xfId="7544" xr:uid="{00000000-0005-0000-0000-000017060000}"/>
    <cellStyle name="60% - Акцент1 15" xfId="7660" xr:uid="{00000000-0005-0000-0000-000018060000}"/>
    <cellStyle name="60% - Акцент1 16" xfId="7776" xr:uid="{00000000-0005-0000-0000-000019060000}"/>
    <cellStyle name="60% - Акцент1 17" xfId="7892" xr:uid="{00000000-0005-0000-0000-00001A060000}"/>
    <cellStyle name="60% - Акцент1 18" xfId="8008" xr:uid="{00000000-0005-0000-0000-00001B060000}"/>
    <cellStyle name="60% - Акцент1 19" xfId="8124" xr:uid="{00000000-0005-0000-0000-00001C060000}"/>
    <cellStyle name="60% - Акцент1 2" xfId="1083" xr:uid="{00000000-0005-0000-0000-00001D060000}"/>
    <cellStyle name="60% - Акцент1 20" xfId="9546" xr:uid="{2224C707-5493-4365-AD65-A3A915AF97AD}"/>
    <cellStyle name="60% - Акцент1 20 2" xfId="10059" xr:uid="{099A2BBB-E047-4671-83A1-17A73A5A4E5A}"/>
    <cellStyle name="60% - Акцент1 21" xfId="9937" xr:uid="{2A2DEE29-1D7F-4F2A-9FB4-9E5B281D5394}"/>
    <cellStyle name="60% - Акцент1 22" xfId="10267" xr:uid="{C2E900CC-D2D1-44FB-8643-D844AD4292A1}"/>
    <cellStyle name="60% - Акцент1 23" xfId="10340" xr:uid="{DC9D95B3-723A-48D5-A70B-6FB6476B3D3D}"/>
    <cellStyle name="60% - Акцент1 24" xfId="10024" xr:uid="{3A393AEC-63E9-48F4-8CCC-9F267A57137B}"/>
    <cellStyle name="60% - Акцент1 25" xfId="10371" xr:uid="{ECBA586F-011B-4F53-A9B8-867E068F2CF0}"/>
    <cellStyle name="60% - Акцент1 26" xfId="10487" xr:uid="{6CD941BB-77A3-485E-9F82-33B631F5E36A}"/>
    <cellStyle name="60% - Акцент1 27" xfId="10603" xr:uid="{D38C9CC3-3B4D-4505-BEA4-48D67F887B2B}"/>
    <cellStyle name="60% - Акцент1 28" xfId="10719" xr:uid="{DCCF8228-56CE-4027-9FBC-1727D41459DC}"/>
    <cellStyle name="60% - Акцент1 29" xfId="11060" xr:uid="{BD0F2EC7-2461-4D90-86B5-9C6170E3330B}"/>
    <cellStyle name="60% - Акцент1 3" xfId="1084" xr:uid="{00000000-0005-0000-0000-00001E060000}"/>
    <cellStyle name="60% - Акцент1 30" xfId="11111" xr:uid="{8FDA7490-E14F-41F9-8132-C788DE1B485A}"/>
    <cellStyle name="60% - Акцент1 31" xfId="11040" xr:uid="{A8326E95-D6E4-4C55-A5D3-1669F5C46CD8}"/>
    <cellStyle name="60% - Акцент1 32" xfId="11109" xr:uid="{DA352B15-FDD5-4C85-8200-F5DDFC651990}"/>
    <cellStyle name="60% - Акцент1 33" xfId="11042" xr:uid="{86E886A0-0F88-42EE-B628-469530D71061}"/>
    <cellStyle name="60% - Акцент1 34" xfId="11102" xr:uid="{8E1DBA9D-8CD3-452D-9DF4-6D54BEFC0805}"/>
    <cellStyle name="60% - Акцент1 35" xfId="11037" xr:uid="{DCF4E740-C2D0-48F8-AC29-CECFE7B36F27}"/>
    <cellStyle name="60% - Акцент1 36" xfId="11098" xr:uid="{AB9E2162-C0AF-4D17-BCAF-D81481489D88}"/>
    <cellStyle name="60% - Акцент1 37" xfId="11044" xr:uid="{7D9C0EF8-A316-4DDF-BB87-B5D24B5C45C8}"/>
    <cellStyle name="60% - Акцент1 38" xfId="11095" xr:uid="{0D035EFE-9B59-453F-B4A2-C342BDE74067}"/>
    <cellStyle name="60% - Акцент1 39" xfId="11050" xr:uid="{A9FDBD37-0297-4772-804E-815E7775D542}"/>
    <cellStyle name="60% - Акцент1 4" xfId="6348" xr:uid="{00000000-0005-0000-0000-00001F060000}"/>
    <cellStyle name="60% - Акцент1 40" xfId="11091" xr:uid="{6969075E-2DF9-4502-B78B-237AAFE29838}"/>
    <cellStyle name="60% - Акцент1 41" xfId="11172" xr:uid="{A187E2BA-1EE4-4500-9AD3-FA3AB44E38AC}"/>
    <cellStyle name="60% - Акцент1 42" xfId="11087" xr:uid="{94157B7E-977A-4470-984A-7E33DD99D27D}"/>
    <cellStyle name="60% - Акцент1 43" xfId="11062" xr:uid="{9E6E7AF1-CFD5-4BA0-BA60-369C899C68BF}"/>
    <cellStyle name="60% - Акцент1 44" xfId="11082" xr:uid="{FBD738DD-817C-4A70-BDCA-173686108CA7}"/>
    <cellStyle name="60% - Акцент1 45" xfId="11067" xr:uid="{FE948FF8-BF42-4D3A-B404-9319857307CA}"/>
    <cellStyle name="60% - Акцент1 5" xfId="6479" xr:uid="{00000000-0005-0000-0000-000020060000}"/>
    <cellStyle name="60% - Акцент1 6" xfId="6598" xr:uid="{00000000-0005-0000-0000-000021060000}"/>
    <cellStyle name="60% - Акцент1 7" xfId="6717" xr:uid="{00000000-0005-0000-0000-000022060000}"/>
    <cellStyle name="60% - Акцент1 8" xfId="6836" xr:uid="{00000000-0005-0000-0000-000023060000}"/>
    <cellStyle name="60% - Акцент1 9" xfId="6955" xr:uid="{00000000-0005-0000-0000-000024060000}"/>
    <cellStyle name="60% - Акцент1_DOP" xfId="9334" xr:uid="{A27109EB-6ED2-4B07-B80F-485A4681F055}"/>
    <cellStyle name="60% - Акцент2" xfId="1085" xr:uid="{00000000-0005-0000-0000-000025060000}"/>
    <cellStyle name="60% — акцент2" xfId="9335" xr:uid="{3B72631F-A377-4DBF-AAF2-8A8275002994}"/>
    <cellStyle name="60% - Акцент2 10" xfId="7075" xr:uid="{00000000-0005-0000-0000-000026060000}"/>
    <cellStyle name="60% - Акцент2 11" xfId="7194" xr:uid="{00000000-0005-0000-0000-000027060000}"/>
    <cellStyle name="60% - Акцент2 12" xfId="7313" xr:uid="{00000000-0005-0000-0000-000028060000}"/>
    <cellStyle name="60% - Акцент2 13" xfId="7429" xr:uid="{00000000-0005-0000-0000-000029060000}"/>
    <cellStyle name="60% - Акцент2 14" xfId="7545" xr:uid="{00000000-0005-0000-0000-00002A060000}"/>
    <cellStyle name="60% - Акцент2 15" xfId="7661" xr:uid="{00000000-0005-0000-0000-00002B060000}"/>
    <cellStyle name="60% - Акцент2 16" xfId="7777" xr:uid="{00000000-0005-0000-0000-00002C060000}"/>
    <cellStyle name="60% - Акцент2 17" xfId="7893" xr:uid="{00000000-0005-0000-0000-00002D060000}"/>
    <cellStyle name="60% - Акцент2 18" xfId="8009" xr:uid="{00000000-0005-0000-0000-00002E060000}"/>
    <cellStyle name="60% - Акцент2 19" xfId="8125" xr:uid="{00000000-0005-0000-0000-00002F060000}"/>
    <cellStyle name="60% - Акцент2 2" xfId="1086" xr:uid="{00000000-0005-0000-0000-000030060000}"/>
    <cellStyle name="60% - Акцент2 20" xfId="9547" xr:uid="{E3658CFE-C05D-49C1-8DD9-91484323B2F4}"/>
    <cellStyle name="60% - Акцент2 20 2" xfId="10290" xr:uid="{7ABA7C24-03AF-4A74-AC1E-04F6AA54658B}"/>
    <cellStyle name="60% - Акцент2 21" xfId="10141" xr:uid="{0EEAC858-208A-4488-8B8F-93738CABA79B}"/>
    <cellStyle name="60% - Акцент2 22" xfId="10199" xr:uid="{F05E35C2-F743-4672-9D65-39772C9CFE91}"/>
    <cellStyle name="60% - Акцент2 23" xfId="9908" xr:uid="{A0F93AE2-16F0-4AD7-B337-D41404BD6964}"/>
    <cellStyle name="60% - Акцент2 24" xfId="10219" xr:uid="{0B06AF39-8185-42AF-90DA-BE728E114EF1}"/>
    <cellStyle name="60% - Акцент2 25" xfId="10372" xr:uid="{256FFA8B-8953-4595-8616-D8FB9444987E}"/>
    <cellStyle name="60% - Акцент2 26" xfId="10488" xr:uid="{3CE8D8D6-AB0A-43CA-A2C2-BC1611F383B6}"/>
    <cellStyle name="60% - Акцент2 27" xfId="10604" xr:uid="{2DB91C1B-6A56-4D69-9CA3-A35ED5154B1B}"/>
    <cellStyle name="60% - Акцент2 28" xfId="10720" xr:uid="{986ED057-D3A9-413E-9393-850BDDB4520E}"/>
    <cellStyle name="60% - Акцент2 29" xfId="11063" xr:uid="{520B65C3-9022-4E5A-932A-74C646C04EC3}"/>
    <cellStyle name="60% - Акцент2 3" xfId="1087" xr:uid="{00000000-0005-0000-0000-000031060000}"/>
    <cellStyle name="60% - Акцент2 30" xfId="11108" xr:uid="{FACED48E-4161-4802-A936-FABDD0123176}"/>
    <cellStyle name="60% - Акцент2 31" xfId="11043" xr:uid="{6E0D940F-66E7-4122-A9B4-92581024BF1A}"/>
    <cellStyle name="60% - Акцент2 32" xfId="11106" xr:uid="{EED6A6BE-D35D-4B9A-BEAF-E2E2F52F1D27}"/>
    <cellStyle name="60% - Акцент2 33" xfId="11047" xr:uid="{C5992D0E-BB5F-432C-9893-A9A0BF33F954}"/>
    <cellStyle name="60% - Акцент2 34" xfId="11097" xr:uid="{89BF5E48-9FD3-4541-A625-90234F6FB4E6}"/>
    <cellStyle name="60% - Акцент2 35" xfId="11045" xr:uid="{08A3ED0F-89BB-431B-916F-345B98B00029}"/>
    <cellStyle name="60% - Акцент2 36" xfId="11092" xr:uid="{CC66F687-B818-4204-ADAA-EABD55BFD594}"/>
    <cellStyle name="60% - Акцент2 37" xfId="11053" xr:uid="{71C5EEF8-377D-4A96-9639-C9B6C26D2FED}"/>
    <cellStyle name="60% - Акцент2 38" xfId="11089" xr:uid="{DDD2B3C5-2379-490B-8677-2E5BA50D72C1}"/>
    <cellStyle name="60% - Акцент2 39" xfId="11058" xr:uid="{C3EFD082-E1CF-4D78-A3C5-D9A12CE26D96}"/>
    <cellStyle name="60% - Акцент2 4" xfId="6349" xr:uid="{00000000-0005-0000-0000-000032060000}"/>
    <cellStyle name="60% - Акцент2 40" xfId="11085" xr:uid="{2D15FDA6-0014-42DA-8F60-D9DF4DE2CADF}"/>
    <cellStyle name="60% - Акцент2 41" xfId="11215" xr:uid="{25C857D0-C84E-4BD3-AC3C-78040E9309BB}"/>
    <cellStyle name="60% - Акцент2 42" xfId="11225" xr:uid="{2787338D-3D20-412F-BB36-F245DD934A95}"/>
    <cellStyle name="60% - Акцент2 43" xfId="11234" xr:uid="{F769D22C-BEAF-4C75-8A95-DF105474E75A}"/>
    <cellStyle name="60% - Акцент2 44" xfId="11243" xr:uid="{5D3E9C5C-2214-4EE7-A94C-03AD26281DDB}"/>
    <cellStyle name="60% - Акцент2 45" xfId="11251" xr:uid="{D1183C22-5FE3-4A12-8DE3-E362C60CA247}"/>
    <cellStyle name="60% - Акцент2 5" xfId="6480" xr:uid="{00000000-0005-0000-0000-000033060000}"/>
    <cellStyle name="60% - Акцент2 6" xfId="6599" xr:uid="{00000000-0005-0000-0000-000034060000}"/>
    <cellStyle name="60% - Акцент2 7" xfId="6718" xr:uid="{00000000-0005-0000-0000-000035060000}"/>
    <cellStyle name="60% - Акцент2 8" xfId="6837" xr:uid="{00000000-0005-0000-0000-000036060000}"/>
    <cellStyle name="60% - Акцент2 9" xfId="6956" xr:uid="{00000000-0005-0000-0000-000037060000}"/>
    <cellStyle name="60% - Акцент2_DOP" xfId="9336" xr:uid="{F3C37C26-3B4B-448D-8FAC-4505FD395603}"/>
    <cellStyle name="60% - Акцент3" xfId="1088" xr:uid="{00000000-0005-0000-0000-000038060000}"/>
    <cellStyle name="60% — акцент3" xfId="9337" xr:uid="{26503055-91D5-4ED6-8CB4-D8E9077B1A2C}"/>
    <cellStyle name="60% - Акцент3 10" xfId="7076" xr:uid="{00000000-0005-0000-0000-000039060000}"/>
    <cellStyle name="60% - Акцент3 11" xfId="7195" xr:uid="{00000000-0005-0000-0000-00003A060000}"/>
    <cellStyle name="60% - Акцент3 12" xfId="7314" xr:uid="{00000000-0005-0000-0000-00003B060000}"/>
    <cellStyle name="60% - Акцент3 13" xfId="7430" xr:uid="{00000000-0005-0000-0000-00003C060000}"/>
    <cellStyle name="60% - Акцент3 14" xfId="7546" xr:uid="{00000000-0005-0000-0000-00003D060000}"/>
    <cellStyle name="60% - Акцент3 15" xfId="7662" xr:uid="{00000000-0005-0000-0000-00003E060000}"/>
    <cellStyle name="60% - Акцент3 16" xfId="7778" xr:uid="{00000000-0005-0000-0000-00003F060000}"/>
    <cellStyle name="60% - Акцент3 17" xfId="7894" xr:uid="{00000000-0005-0000-0000-000040060000}"/>
    <cellStyle name="60% - Акцент3 18" xfId="8010" xr:uid="{00000000-0005-0000-0000-000041060000}"/>
    <cellStyle name="60% - Акцент3 19" xfId="8126" xr:uid="{00000000-0005-0000-0000-000042060000}"/>
    <cellStyle name="60% - Акцент3 2" xfId="1089" xr:uid="{00000000-0005-0000-0000-000043060000}"/>
    <cellStyle name="60% - Акцент3 20" xfId="9548" xr:uid="{3610BB9D-8192-4B5A-A83B-146D4AD62964}"/>
    <cellStyle name="60% - Акцент3 20 2" xfId="10281" xr:uid="{EA09C19A-3878-42B2-851C-2CE84CCF8862}"/>
    <cellStyle name="60% - Акцент3 21" xfId="9785" xr:uid="{F2ACC048-8825-4E25-967C-9E14A22A37ED}"/>
    <cellStyle name="60% - Акцент3 22" xfId="9955" xr:uid="{FA9C4D3B-959A-41EE-B67C-62CF2E6B6D74}"/>
    <cellStyle name="60% - Акцент3 23" xfId="9973" xr:uid="{B928BF14-66D2-4749-B2D9-27ABAB6EF443}"/>
    <cellStyle name="60% - Акцент3 24" xfId="10092" xr:uid="{96F29234-8219-46F7-AEF9-9CDA9EFB729E}"/>
    <cellStyle name="60% - Акцент3 25" xfId="10373" xr:uid="{17840CEE-25DE-4D27-BAFF-B0B9D8B967E4}"/>
    <cellStyle name="60% - Акцент3 26" xfId="10489" xr:uid="{9CB106AE-B723-4168-8CC5-AF9B11A54958}"/>
    <cellStyle name="60% - Акцент3 27" xfId="10605" xr:uid="{61D28FE0-0F05-4DB8-8346-10C124A621B9}"/>
    <cellStyle name="60% - Акцент3 28" xfId="10721" xr:uid="{E1C0CA48-DBF7-4B35-8117-DEDFEDCCD1D6}"/>
    <cellStyle name="60% - Акцент3 29" xfId="11065" xr:uid="{8E01B610-7036-4E95-9E54-B8550BE268CB}"/>
    <cellStyle name="60% - Акцент3 3" xfId="1090" xr:uid="{00000000-0005-0000-0000-000044060000}"/>
    <cellStyle name="60% - Акцент3 30" xfId="11107" xr:uid="{563F10B8-E421-416A-A2F5-54B7C057879A}"/>
    <cellStyle name="60% - Акцент3 31" xfId="11046" xr:uid="{1CB943BB-6F5F-475D-959B-9EB07823CCE7}"/>
    <cellStyle name="60% - Акцент3 32" xfId="11103" xr:uid="{CF42E346-99DD-47A3-9201-607D7CC8DD68}"/>
    <cellStyle name="60% - Акцент3 33" xfId="11051" xr:uid="{EB4593D8-7B9A-4AC2-BD45-421564E1F707}"/>
    <cellStyle name="60% - Акцент3 34" xfId="11094" xr:uid="{1C9481F7-7D33-4C5E-B9CE-E1BD7CE0D8D9}"/>
    <cellStyle name="60% - Акцент3 35" xfId="11052" xr:uid="{2BB8E624-433F-4228-A4B0-D423F90AEAD6}"/>
    <cellStyle name="60% - Акцент3 36" xfId="11090" xr:uid="{0BE3AB01-D310-4A2A-BDF9-5DB4AB9425B9}"/>
    <cellStyle name="60% - Акцент3 37" xfId="11057" xr:uid="{2BF38788-8CBF-4640-A663-D5BD15E659CA}"/>
    <cellStyle name="60% - Акцент3 38" xfId="11086" xr:uid="{0F908FBC-092F-4FC8-8CF3-A6EECF221A91}"/>
    <cellStyle name="60% - Акцент3 39" xfId="11227" xr:uid="{CADA7F99-0DB8-4D78-BA50-44368C9EE992}"/>
    <cellStyle name="60% - Акцент3 4" xfId="6350" xr:uid="{00000000-0005-0000-0000-000045060000}"/>
    <cellStyle name="60% - Акцент3 40" xfId="11236" xr:uid="{051219E0-A806-4113-8503-664F7A6EB07F}"/>
    <cellStyle name="60% - Акцент3 41" xfId="11244" xr:uid="{F70EC442-C199-49A6-B754-EA2A81D3A0B7}"/>
    <cellStyle name="60% - Акцент3 42" xfId="11252" xr:uid="{261FB55E-C501-40E5-BBD3-AA3300A0532F}"/>
    <cellStyle name="60% - Акцент3 43" xfId="11259" xr:uid="{9B214174-E4E0-48B6-A57D-83C04236B4ED}"/>
    <cellStyle name="60% - Акцент3 44" xfId="11266" xr:uid="{BBFDFDD4-2535-443C-8496-7D23F854E2EA}"/>
    <cellStyle name="60% - Акцент3 45" xfId="11273" xr:uid="{D1F1CB81-A8CD-400F-A12C-68BF5E71DC96}"/>
    <cellStyle name="60% - Акцент3 5" xfId="6481" xr:uid="{00000000-0005-0000-0000-000046060000}"/>
    <cellStyle name="60% - Акцент3 6" xfId="6600" xr:uid="{00000000-0005-0000-0000-000047060000}"/>
    <cellStyle name="60% - Акцент3 7" xfId="6719" xr:uid="{00000000-0005-0000-0000-000048060000}"/>
    <cellStyle name="60% - Акцент3 8" xfId="6838" xr:uid="{00000000-0005-0000-0000-000049060000}"/>
    <cellStyle name="60% - Акцент3 9" xfId="6957" xr:uid="{00000000-0005-0000-0000-00004A060000}"/>
    <cellStyle name="60% - Акцент3_DOP" xfId="9338" xr:uid="{4D2EB9A4-3ACA-4679-9BC0-680586D4D052}"/>
    <cellStyle name="60% - Акцент4" xfId="1091" xr:uid="{00000000-0005-0000-0000-00004B060000}"/>
    <cellStyle name="60% — акцент4" xfId="9339" xr:uid="{4C350475-6240-4363-BE49-AE0121F87B23}"/>
    <cellStyle name="60% - Акцент4 10" xfId="7077" xr:uid="{00000000-0005-0000-0000-00004C060000}"/>
    <cellStyle name="60% - Акцент4 11" xfId="7196" xr:uid="{00000000-0005-0000-0000-00004D060000}"/>
    <cellStyle name="60% - Акцент4 12" xfId="7315" xr:uid="{00000000-0005-0000-0000-00004E060000}"/>
    <cellStyle name="60% - Акцент4 13" xfId="7431" xr:uid="{00000000-0005-0000-0000-00004F060000}"/>
    <cellStyle name="60% - Акцент4 14" xfId="7547" xr:uid="{00000000-0005-0000-0000-000050060000}"/>
    <cellStyle name="60% - Акцент4 15" xfId="7663" xr:uid="{00000000-0005-0000-0000-000051060000}"/>
    <cellStyle name="60% - Акцент4 16" xfId="7779" xr:uid="{00000000-0005-0000-0000-000052060000}"/>
    <cellStyle name="60% - Акцент4 17" xfId="7895" xr:uid="{00000000-0005-0000-0000-000053060000}"/>
    <cellStyle name="60% - Акцент4 18" xfId="8011" xr:uid="{00000000-0005-0000-0000-000054060000}"/>
    <cellStyle name="60% - Акцент4 19" xfId="8127" xr:uid="{00000000-0005-0000-0000-000055060000}"/>
    <cellStyle name="60% - Акцент4 2" xfId="1092" xr:uid="{00000000-0005-0000-0000-000056060000}"/>
    <cellStyle name="60% - Акцент4 20" xfId="9549" xr:uid="{E840EB95-5C48-420E-BB72-EA6FF9D1E7DF}"/>
    <cellStyle name="60% - Акцент4 20 2" xfId="10273" xr:uid="{2B82570C-082E-464E-BFBF-B4AA740CDF53}"/>
    <cellStyle name="60% - Акцент4 21" xfId="9792" xr:uid="{AE5736B9-37A2-422C-9AAB-D392FDA14B5A}"/>
    <cellStyle name="60% - Акцент4 22" xfId="10025" xr:uid="{212A21D9-F024-4210-9A10-5F8B0B88A63B}"/>
    <cellStyle name="60% - Акцент4 23" xfId="9976" xr:uid="{C74B2461-B778-48D3-9B3E-288074B09668}"/>
    <cellStyle name="60% - Акцент4 24" xfId="10328" xr:uid="{4EEAB9F4-2AF7-470F-B5CA-5BDCC4BDB73B}"/>
    <cellStyle name="60% - Акцент4 25" xfId="10374" xr:uid="{1EB9138D-2679-4FB3-B3F5-3E52853BBE97}"/>
    <cellStyle name="60% - Акцент4 26" xfId="10490" xr:uid="{B087D37D-091C-4529-8DDC-5D1D46F59B69}"/>
    <cellStyle name="60% - Акцент4 27" xfId="10606" xr:uid="{263AF176-CCDF-441B-8040-EFDA038DB8C3}"/>
    <cellStyle name="60% - Акцент4 28" xfId="10722" xr:uid="{F1295062-F34A-4616-B55A-D03EE146511E}"/>
    <cellStyle name="60% - Акцент4 29" xfId="11068" xr:uid="{F2163105-2B52-47A9-8B1C-059AA6F52990}"/>
    <cellStyle name="60% - Акцент4 3" xfId="1093" xr:uid="{00000000-0005-0000-0000-000057060000}"/>
    <cellStyle name="60% - Акцент4 30" xfId="11105" xr:uid="{5CF02057-7DC7-4CB4-A7D4-07F82EA550C7}"/>
    <cellStyle name="60% - Акцент4 31" xfId="11049" xr:uid="{60CBD27E-B8B8-4BFD-908D-670A28B8CFF4}"/>
    <cellStyle name="60% - Акцент4 32" xfId="11100" xr:uid="{6330ECDD-AEE4-4A88-958A-8BB0139490C7}"/>
    <cellStyle name="60% - Акцент4 33" xfId="11054" xr:uid="{7059F11C-BD07-4305-ADB5-4CC5275B4DAD}"/>
    <cellStyle name="60% - Акцент4 34" xfId="11191" xr:uid="{DC46558E-AD07-43EF-B3E8-9F5F550C43AD}"/>
    <cellStyle name="60% - Акцент4 35" xfId="11193" xr:uid="{1B32FC95-7DE5-4620-9D34-BD74E58747C5}"/>
    <cellStyle name="60% - Акцент4 36" xfId="11217" xr:uid="{F74BDB31-103D-411F-821A-296D1A3B97FF}"/>
    <cellStyle name="60% - Акцент4 37" xfId="11210" xr:uid="{755251FD-3F09-4BE0-88EF-F6DD52158A4B}"/>
    <cellStyle name="60% - Акцент4 38" xfId="11083" xr:uid="{1331D3C1-FA09-4B00-A6AA-13E000DC0464}"/>
    <cellStyle name="60% - Акцент4 39" xfId="11064" xr:uid="{13738E74-B691-4BB8-9FDA-B86E9CEEE003}"/>
    <cellStyle name="60% - Акцент4 4" xfId="6351" xr:uid="{00000000-0005-0000-0000-000058060000}"/>
    <cellStyle name="60% - Акцент4 40" xfId="11081" xr:uid="{865004AA-9853-4DD2-A486-AFCFE7D02516}"/>
    <cellStyle name="60% - Акцент4 41" xfId="11069" xr:uid="{B020360A-50B8-4DD4-AD33-0DDCB166D038}"/>
    <cellStyle name="60% - Акцент4 42" xfId="11080" xr:uid="{AAF42761-781D-4DA2-B3CB-2A1EEE986A8A}"/>
    <cellStyle name="60% - Акцент4 43" xfId="11216" xr:uid="{01B65E8B-D919-42D2-AD77-04C3BE26C7D4}"/>
    <cellStyle name="60% - Акцент4 44" xfId="11226" xr:uid="{E99C1055-12E9-473E-A136-F7D43076E819}"/>
    <cellStyle name="60% - Акцент4 45" xfId="11235" xr:uid="{84C7BACA-5488-49E9-9B5F-E77CFD0C381D}"/>
    <cellStyle name="60% - Акцент4 5" xfId="6482" xr:uid="{00000000-0005-0000-0000-000059060000}"/>
    <cellStyle name="60% - Акцент4 6" xfId="6601" xr:uid="{00000000-0005-0000-0000-00005A060000}"/>
    <cellStyle name="60% - Акцент4 7" xfId="6720" xr:uid="{00000000-0005-0000-0000-00005B060000}"/>
    <cellStyle name="60% - Акцент4 8" xfId="6839" xr:uid="{00000000-0005-0000-0000-00005C060000}"/>
    <cellStyle name="60% - Акцент4 9" xfId="6958" xr:uid="{00000000-0005-0000-0000-00005D060000}"/>
    <cellStyle name="60% - Акцент4_DOP" xfId="9340" xr:uid="{E7BA611F-3A9D-4880-9BEA-6C40510AD944}"/>
    <cellStyle name="60% - Акцент5" xfId="1094" xr:uid="{00000000-0005-0000-0000-00005E060000}"/>
    <cellStyle name="60% — акцент5" xfId="9341" xr:uid="{0C248D26-95DF-480D-9F6F-5152CD58A524}"/>
    <cellStyle name="60% - Акцент5 10" xfId="7197" xr:uid="{00000000-0005-0000-0000-00005F060000}"/>
    <cellStyle name="60% - Акцент5 11" xfId="7316" xr:uid="{00000000-0005-0000-0000-000060060000}"/>
    <cellStyle name="60% - Акцент5 12" xfId="7432" xr:uid="{00000000-0005-0000-0000-000061060000}"/>
    <cellStyle name="60% - Акцент5 13" xfId="7548" xr:uid="{00000000-0005-0000-0000-000062060000}"/>
    <cellStyle name="60% - Акцент5 14" xfId="7664" xr:uid="{00000000-0005-0000-0000-000063060000}"/>
    <cellStyle name="60% - Акцент5 15" xfId="7780" xr:uid="{00000000-0005-0000-0000-000064060000}"/>
    <cellStyle name="60% - Акцент5 16" xfId="7896" xr:uid="{00000000-0005-0000-0000-000065060000}"/>
    <cellStyle name="60% - Акцент5 17" xfId="8012" xr:uid="{00000000-0005-0000-0000-000066060000}"/>
    <cellStyle name="60% - Акцент5 18" xfId="8128" xr:uid="{00000000-0005-0000-0000-000067060000}"/>
    <cellStyle name="60% - Акцент5 19" xfId="10265" xr:uid="{AB8662B4-D1B3-4F8C-A485-FF58AD47080A}"/>
    <cellStyle name="60% - Акцент5 2" xfId="1095" xr:uid="{00000000-0005-0000-0000-000068060000}"/>
    <cellStyle name="60% - Акцент5 20" xfId="9801" xr:uid="{82DD5169-3FB7-4047-92EE-DF13F1C7A09C}"/>
    <cellStyle name="60% - Акцент5 21" xfId="9995" xr:uid="{6C2EB986-9419-4124-A6B5-EBC8CB429DB8}"/>
    <cellStyle name="60% - Акцент5 22" xfId="10091" xr:uid="{E4507855-6A06-449E-A992-74B4EE09074F}"/>
    <cellStyle name="60% - Акцент5 23" xfId="9815" xr:uid="{2D6F91B4-1138-45A9-8BC7-AE98D04E623B}"/>
    <cellStyle name="60% - Акцент5 24" xfId="10375" xr:uid="{A548C734-5B69-4F9C-8AF8-85AC096FEE2B}"/>
    <cellStyle name="60% - Акцент5 25" xfId="10491" xr:uid="{336EFB81-5D3C-4EA9-9790-FA0DD27B3BD1}"/>
    <cellStyle name="60% - Акцент5 26" xfId="10607" xr:uid="{03166607-1303-4800-9DBC-76E617024E12}"/>
    <cellStyle name="60% - Акцент5 27" xfId="10723" xr:uid="{43800435-993E-4DD5-9C79-9B0E30A95E94}"/>
    <cellStyle name="60% - Акцент5 3" xfId="6352" xr:uid="{00000000-0005-0000-0000-000069060000}"/>
    <cellStyle name="60% - Акцент5 4" xfId="6483" xr:uid="{00000000-0005-0000-0000-00006A060000}"/>
    <cellStyle name="60% - Акцент5 5" xfId="6602" xr:uid="{00000000-0005-0000-0000-00006B060000}"/>
    <cellStyle name="60% - Акцент5 6" xfId="6721" xr:uid="{00000000-0005-0000-0000-00006C060000}"/>
    <cellStyle name="60% - Акцент5 7" xfId="6840" xr:uid="{00000000-0005-0000-0000-00006D060000}"/>
    <cellStyle name="60% - Акцент5 8" xfId="6959" xr:uid="{00000000-0005-0000-0000-00006E060000}"/>
    <cellStyle name="60% - Акцент5 9" xfId="7078" xr:uid="{00000000-0005-0000-0000-00006F060000}"/>
    <cellStyle name="60% - Акцент5_DOP" xfId="9342" xr:uid="{2ACDFEE1-A013-445F-8205-8CBFD6BF2684}"/>
    <cellStyle name="60% - Акцент6" xfId="1096" xr:uid="{00000000-0005-0000-0000-000070060000}"/>
    <cellStyle name="60% — акцент6" xfId="9343" xr:uid="{39F6CA63-AF81-4760-8908-9D7A04729525}"/>
    <cellStyle name="60% - Акцент6 10" xfId="7079" xr:uid="{00000000-0005-0000-0000-000071060000}"/>
    <cellStyle name="60% - Акцент6 11" xfId="7198" xr:uid="{00000000-0005-0000-0000-000072060000}"/>
    <cellStyle name="60% - Акцент6 12" xfId="7317" xr:uid="{00000000-0005-0000-0000-000073060000}"/>
    <cellStyle name="60% - Акцент6 13" xfId="7433" xr:uid="{00000000-0005-0000-0000-000074060000}"/>
    <cellStyle name="60% - Акцент6 14" xfId="7549" xr:uid="{00000000-0005-0000-0000-000075060000}"/>
    <cellStyle name="60% - Акцент6 15" xfId="7665" xr:uid="{00000000-0005-0000-0000-000076060000}"/>
    <cellStyle name="60% - Акцент6 16" xfId="7781" xr:uid="{00000000-0005-0000-0000-000077060000}"/>
    <cellStyle name="60% - Акцент6 17" xfId="7897" xr:uid="{00000000-0005-0000-0000-000078060000}"/>
    <cellStyle name="60% - Акцент6 18" xfId="8013" xr:uid="{00000000-0005-0000-0000-000079060000}"/>
    <cellStyle name="60% - Акцент6 19" xfId="8129" xr:uid="{00000000-0005-0000-0000-00007A060000}"/>
    <cellStyle name="60% - Акцент6 2" xfId="1097" xr:uid="{00000000-0005-0000-0000-00007B060000}"/>
    <cellStyle name="60% - Акцент6 20" xfId="9550" xr:uid="{38503650-39E4-46DE-A964-EBB0838C25B4}"/>
    <cellStyle name="60% - Акцент6 20 2" xfId="10253" xr:uid="{B3F2BF0D-AB07-410F-86F1-747684E352F2}"/>
    <cellStyle name="60% - Акцент6 21" xfId="10208" xr:uid="{0CCB6F4D-6D46-4FCD-8B1F-997F0343516C}"/>
    <cellStyle name="60% - Акцент6 22" xfId="10081" xr:uid="{290652EA-09C2-476A-A0C3-1C4751C4B5B9}"/>
    <cellStyle name="60% - Акцент6 23" xfId="10180" xr:uid="{EE19A9E5-1063-4CA7-836E-3C840F47D66D}"/>
    <cellStyle name="60% - Акцент6 24" xfId="10026" xr:uid="{0AB108F3-EB75-4867-A2FF-AED85D74D4B2}"/>
    <cellStyle name="60% - Акцент6 25" xfId="10376" xr:uid="{42025429-93A2-4F5B-8CA2-349FCDC978C8}"/>
    <cellStyle name="60% - Акцент6 26" xfId="10492" xr:uid="{15D1A4B9-DBB8-4304-A467-909BB1D144EC}"/>
    <cellStyle name="60% - Акцент6 27" xfId="10608" xr:uid="{6EE63E2F-0FB3-4C68-A21C-FE44BB9358D1}"/>
    <cellStyle name="60% - Акцент6 28" xfId="10724" xr:uid="{D8577B66-204C-4E56-B3FC-31CE63078825}"/>
    <cellStyle name="60% - Акцент6 29" xfId="11072" xr:uid="{3F166306-E6B0-4D14-87EC-46158B766C24}"/>
    <cellStyle name="60% - Акцент6 3" xfId="1098" xr:uid="{00000000-0005-0000-0000-00007C060000}"/>
    <cellStyle name="60% - Акцент6 30" xfId="11099" xr:uid="{2BEC0D96-7D31-416A-9F7D-B9424758C5C6}"/>
    <cellStyle name="60% - Акцент6 31" xfId="11055" xr:uid="{4C292831-050B-4E91-8783-0F683A7CFE00}"/>
    <cellStyle name="60% - Акцент6 32" xfId="11093" xr:uid="{E7F491F3-D793-468F-9072-9D3B5EE88869}"/>
    <cellStyle name="60% - Акцент6 33" xfId="11059" xr:uid="{F939C833-0766-4E9C-8D36-DB43444CC295}"/>
    <cellStyle name="60% - Акцент6 34" xfId="11208" xr:uid="{20887847-D327-4324-B0A3-4EC66919EC6E}"/>
    <cellStyle name="60% - Акцент6 35" xfId="11200" xr:uid="{4F8DF944-D2F4-49BD-A8EC-DE48323809CC}"/>
    <cellStyle name="60% - Акцент6 36" xfId="11192" xr:uid="{9EE25CAA-D9C2-4BC7-82C3-6FCE91B9B5B5}"/>
    <cellStyle name="60% - Акцент6 37" xfId="11066" xr:uid="{2AA6367E-4156-4642-8CF2-766418E5C559}"/>
    <cellStyle name="60% - Акцент6 38" xfId="11209" xr:uid="{EF7A0AFB-D2A4-4CE8-A4E6-FE2F39B08426}"/>
    <cellStyle name="60% - Акцент6 39" xfId="11070" xr:uid="{F1D9A02A-CED1-4B38-9EEC-6E19D1CF4D4C}"/>
    <cellStyle name="60% - Акцент6 4" xfId="6353" xr:uid="{00000000-0005-0000-0000-00007D060000}"/>
    <cellStyle name="60% - Акцент6 40" xfId="11079" xr:uid="{7A927B2D-F130-4875-92C0-6A9768F041E6}"/>
    <cellStyle name="60% - Акцент6 41" xfId="11071" xr:uid="{09FD0C97-BC06-447B-B9BD-4FF9BC3DBF20}"/>
    <cellStyle name="60% - Акцент6 42" xfId="11078" xr:uid="{1D0B3D1F-72F6-48D8-8161-D8B009122D94}"/>
    <cellStyle name="60% - Акцент6 43" xfId="11073" xr:uid="{7692C3BA-C77E-43C7-8EA7-F91E94B62B35}"/>
    <cellStyle name="60% - Акцент6 44" xfId="11077" xr:uid="{2DB959B9-9E60-48B1-89C1-622AA6A26C5E}"/>
    <cellStyle name="60% - Акцент6 45" xfId="11074" xr:uid="{8EF8DAEE-1DFD-41E4-8865-ADAD59F4FDA9}"/>
    <cellStyle name="60% - Акцент6 5" xfId="6484" xr:uid="{00000000-0005-0000-0000-00007E060000}"/>
    <cellStyle name="60% - Акцент6 6" xfId="6603" xr:uid="{00000000-0005-0000-0000-00007F060000}"/>
    <cellStyle name="60% - Акцент6 7" xfId="6722" xr:uid="{00000000-0005-0000-0000-000080060000}"/>
    <cellStyle name="60% - Акцент6 8" xfId="6841" xr:uid="{00000000-0005-0000-0000-000081060000}"/>
    <cellStyle name="60% - Акцент6 9" xfId="6960" xr:uid="{00000000-0005-0000-0000-000082060000}"/>
    <cellStyle name="60% - Акцент6_DOP" xfId="9344" xr:uid="{0D214C1B-43A2-49D4-844D-3ADAD29B011D}"/>
    <cellStyle name="60% no 1. izcēluma" xfId="1099" xr:uid="{00000000-0005-0000-0000-000083060000}"/>
    <cellStyle name="60% no 1. izcēluma 2" xfId="1100" xr:uid="{00000000-0005-0000-0000-000084060000}"/>
    <cellStyle name="60% no 1. izcēluma 2 2" xfId="9345" xr:uid="{9C87FCC1-63FD-49A5-88B0-EFF54798287F}"/>
    <cellStyle name="60% no 1. izcēluma 3" xfId="1101" xr:uid="{00000000-0005-0000-0000-000085060000}"/>
    <cellStyle name="60% no 1. izcēluma 3 2" xfId="9346" xr:uid="{1BE49E7F-3CCD-4D96-803E-5F29CE3D4938}"/>
    <cellStyle name="60% no 1. izcēluma 4" xfId="9347" xr:uid="{BA7F4BD8-7C38-402A-B59C-387FEEBF2071}"/>
    <cellStyle name="60% no 1. izcēluma 5" xfId="10910" xr:uid="{EE03BA1C-B584-4103-ADF1-5F04E26683E1}"/>
    <cellStyle name="60% no 2. izcēluma" xfId="1102" xr:uid="{00000000-0005-0000-0000-000086060000}"/>
    <cellStyle name="60% no 2. izcēluma 2" xfId="1103" xr:uid="{00000000-0005-0000-0000-000087060000}"/>
    <cellStyle name="60% no 2. izcēluma 2 2" xfId="9348" xr:uid="{9A81154D-5897-4BD7-A029-3AD549C97278}"/>
    <cellStyle name="60% no 2. izcēluma 3" xfId="9349" xr:uid="{3E55BE24-23E7-4883-A0C3-0B70A0E3CFE9}"/>
    <cellStyle name="60% no 2. izcēluma 4" xfId="9350" xr:uid="{E51AECD1-6FFC-4CA2-9073-F75E94D1E479}"/>
    <cellStyle name="60% no 2. izcēluma 5" xfId="10911" xr:uid="{6BDCE179-2A09-4144-9E18-AAD649B4F2DF}"/>
    <cellStyle name="60% no 3. izcēluma" xfId="1104" xr:uid="{00000000-0005-0000-0000-000088060000}"/>
    <cellStyle name="60% no 3. izcēluma 2" xfId="1105" xr:uid="{00000000-0005-0000-0000-000089060000}"/>
    <cellStyle name="60% no 3. izcēluma 2 2" xfId="9351" xr:uid="{7EBF0936-24E4-4177-881F-848E516A1587}"/>
    <cellStyle name="60% no 3. izcēluma 3" xfId="1106" xr:uid="{00000000-0005-0000-0000-00008A060000}"/>
    <cellStyle name="60% no 3. izcēluma 3 2" xfId="9352" xr:uid="{BB0491B3-9816-4E7E-A91E-7FB411821724}"/>
    <cellStyle name="60% no 3. izcēluma 4" xfId="9353" xr:uid="{CFB27BEB-2252-48FB-BFDE-C4C0EE494432}"/>
    <cellStyle name="60% no 3. izcēluma 5" xfId="10912" xr:uid="{CE9FD47C-9151-4840-8694-33473471DBF1}"/>
    <cellStyle name="60% no 4. izcēluma" xfId="1107" xr:uid="{00000000-0005-0000-0000-00008B060000}"/>
    <cellStyle name="60% no 4. izcēluma 2" xfId="1108" xr:uid="{00000000-0005-0000-0000-00008C060000}"/>
    <cellStyle name="60% no 4. izcēluma 2 2" xfId="9354" xr:uid="{3B32CD7C-D11E-4DB1-8CD9-CAA4BC4438B6}"/>
    <cellStyle name="60% no 4. izcēluma 3" xfId="1109" xr:uid="{00000000-0005-0000-0000-00008D060000}"/>
    <cellStyle name="60% no 4. izcēluma 3 2" xfId="9355" xr:uid="{36316503-053E-4D68-AE4D-7658CC2E8972}"/>
    <cellStyle name="60% no 4. izcēluma 4" xfId="9356" xr:uid="{8119A9A1-03DE-495E-AC4F-8CA0BA25DC76}"/>
    <cellStyle name="60% no 4. izcēluma 5" xfId="10913" xr:uid="{73E21BCD-9AEE-4AB2-8B35-F8A7DCD675FF}"/>
    <cellStyle name="60% no 5. izcēluma" xfId="1110" xr:uid="{00000000-0005-0000-0000-00008E060000}"/>
    <cellStyle name="60% no 5. izcēluma 2" xfId="1111" xr:uid="{00000000-0005-0000-0000-00008F060000}"/>
    <cellStyle name="60% no 5. izcēluma 2 2" xfId="9357" xr:uid="{CC12B472-41CE-4160-AB1C-531461FFB89E}"/>
    <cellStyle name="60% no 5. izcēluma 3" xfId="9358" xr:uid="{BCF2AEC9-D56E-4062-915E-BFDB3845013E}"/>
    <cellStyle name="60% no 5. izcēluma 4" xfId="9359" xr:uid="{3EB0B5B2-69A9-4EA4-9DDF-96695856B1E9}"/>
    <cellStyle name="60% no 5. izcēluma 5" xfId="10914" xr:uid="{14CB4AAA-0800-4132-A931-B20234871D3C}"/>
    <cellStyle name="60% no 6. izcēluma" xfId="1112" xr:uid="{00000000-0005-0000-0000-000090060000}"/>
    <cellStyle name="60% no 6. izcēluma 2" xfId="1113" xr:uid="{00000000-0005-0000-0000-000091060000}"/>
    <cellStyle name="60% no 6. izcēluma 2 2" xfId="9360" xr:uid="{9B8B44C7-D295-4DD8-AD08-EB1E04336F55}"/>
    <cellStyle name="60% no 6. izcēluma 3" xfId="1114" xr:uid="{00000000-0005-0000-0000-000092060000}"/>
    <cellStyle name="60% no 6. izcēluma 3 2" xfId="9361" xr:uid="{A56448E8-66CB-42A3-81CA-585F0A7F2AAB}"/>
    <cellStyle name="60% no 6. izcēluma 4" xfId="9362" xr:uid="{51BF2574-AA27-4126-986B-DEDE23E91352}"/>
    <cellStyle name="60% no 6. izcēluma 5" xfId="10915" xr:uid="{205CA242-02B1-4241-99A2-7FE404CBE4D3}"/>
    <cellStyle name="Äåķåęķūé [0]_laroux" xfId="1115" xr:uid="{00000000-0005-0000-0000-000093060000}"/>
    <cellStyle name="Äåķåęķūé_laroux" xfId="1116" xr:uid="{00000000-0005-0000-0000-000094060000}"/>
    <cellStyle name="Accent1 10" xfId="1117" xr:uid="{00000000-0005-0000-0000-000095060000}"/>
    <cellStyle name="Accent1 10 2" xfId="1118" xr:uid="{00000000-0005-0000-0000-000096060000}"/>
    <cellStyle name="Accent1 11" xfId="1119" xr:uid="{00000000-0005-0000-0000-000097060000}"/>
    <cellStyle name="Accent1 11 2" xfId="1120" xr:uid="{00000000-0005-0000-0000-000098060000}"/>
    <cellStyle name="Accent1 12" xfId="1121" xr:uid="{00000000-0005-0000-0000-000099060000}"/>
    <cellStyle name="Accent1 12 2" xfId="1122" xr:uid="{00000000-0005-0000-0000-00009A060000}"/>
    <cellStyle name="Accent1 13" xfId="1123" xr:uid="{00000000-0005-0000-0000-00009B060000}"/>
    <cellStyle name="Accent1 13 2" xfId="1124" xr:uid="{00000000-0005-0000-0000-00009C060000}"/>
    <cellStyle name="Accent1 14" xfId="1125" xr:uid="{00000000-0005-0000-0000-00009D060000}"/>
    <cellStyle name="Accent1 14 2" xfId="1126" xr:uid="{00000000-0005-0000-0000-00009E060000}"/>
    <cellStyle name="Accent1 15" xfId="1127" xr:uid="{00000000-0005-0000-0000-00009F060000}"/>
    <cellStyle name="Accent1 15 2" xfId="1128" xr:uid="{00000000-0005-0000-0000-0000A0060000}"/>
    <cellStyle name="Accent1 16" xfId="1129" xr:uid="{00000000-0005-0000-0000-0000A1060000}"/>
    <cellStyle name="Accent1 16 2" xfId="1130" xr:uid="{00000000-0005-0000-0000-0000A2060000}"/>
    <cellStyle name="Accent1 17" xfId="1131" xr:uid="{00000000-0005-0000-0000-0000A3060000}"/>
    <cellStyle name="Accent1 17 2" xfId="1132" xr:uid="{00000000-0005-0000-0000-0000A4060000}"/>
    <cellStyle name="Accent1 18" xfId="1133" xr:uid="{00000000-0005-0000-0000-0000A5060000}"/>
    <cellStyle name="Accent1 18 2" xfId="1134" xr:uid="{00000000-0005-0000-0000-0000A6060000}"/>
    <cellStyle name="Accent1 19" xfId="1135" xr:uid="{00000000-0005-0000-0000-0000A7060000}"/>
    <cellStyle name="Accent1 19 2" xfId="1136" xr:uid="{00000000-0005-0000-0000-0000A8060000}"/>
    <cellStyle name="Accent1 2" xfId="1137" xr:uid="{00000000-0005-0000-0000-0000A9060000}"/>
    <cellStyle name="Accent1 2 10" xfId="6723" xr:uid="{00000000-0005-0000-0000-0000AA060000}"/>
    <cellStyle name="Accent1 2 11" xfId="6842" xr:uid="{00000000-0005-0000-0000-0000AB060000}"/>
    <cellStyle name="Accent1 2 12" xfId="6961" xr:uid="{00000000-0005-0000-0000-0000AC060000}"/>
    <cellStyle name="Accent1 2 13" xfId="7080" xr:uid="{00000000-0005-0000-0000-0000AD060000}"/>
    <cellStyle name="Accent1 2 14" xfId="7199" xr:uid="{00000000-0005-0000-0000-0000AE060000}"/>
    <cellStyle name="Accent1 2 15" xfId="7318" xr:uid="{00000000-0005-0000-0000-0000AF060000}"/>
    <cellStyle name="Accent1 2 16" xfId="7434" xr:uid="{00000000-0005-0000-0000-0000B0060000}"/>
    <cellStyle name="Accent1 2 17" xfId="7550" xr:uid="{00000000-0005-0000-0000-0000B1060000}"/>
    <cellStyle name="Accent1 2 18" xfId="7666" xr:uid="{00000000-0005-0000-0000-0000B2060000}"/>
    <cellStyle name="Accent1 2 19" xfId="7782" xr:uid="{00000000-0005-0000-0000-0000B3060000}"/>
    <cellStyle name="Accent1 2 2" xfId="1138" xr:uid="{00000000-0005-0000-0000-0000B4060000}"/>
    <cellStyle name="Accent1 2 2 2" xfId="1139" xr:uid="{00000000-0005-0000-0000-0000B5060000}"/>
    <cellStyle name="Accent1 2 20" xfId="7898" xr:uid="{00000000-0005-0000-0000-0000B6060000}"/>
    <cellStyle name="Accent1 2 21" xfId="8014" xr:uid="{00000000-0005-0000-0000-0000B7060000}"/>
    <cellStyle name="Accent1 2 22" xfId="8130" xr:uid="{00000000-0005-0000-0000-0000B8060000}"/>
    <cellStyle name="Accent1 2 23" xfId="9196" xr:uid="{3F0F1413-2E0B-4CBD-8444-9D9AF85DEACA}"/>
    <cellStyle name="Accent1 2 23 2" xfId="10243" xr:uid="{FFF4B9E6-D0A1-4824-8ACE-D72497A153E1}"/>
    <cellStyle name="Accent1 2 24" xfId="10155" xr:uid="{216867EC-9D74-4F37-8B24-701EC7BFD049}"/>
    <cellStyle name="Accent1 2 25" xfId="10177" xr:uid="{242B6EE3-22E7-42F3-996B-E10C30912953}"/>
    <cellStyle name="Accent1 2 26" xfId="9836" xr:uid="{C13E8D2A-4645-451A-8F18-F2706C17180F}"/>
    <cellStyle name="Accent1 2 27" xfId="9915" xr:uid="{FDC3DD12-6161-4E35-83D3-8964746821F1}"/>
    <cellStyle name="Accent1 2 28" xfId="10377" xr:uid="{B92CB735-424F-4785-81FD-DDCF39CC5DF7}"/>
    <cellStyle name="Accent1 2 29" xfId="10493" xr:uid="{8E376B16-B5BE-4275-9B22-4DED6FE9F7CC}"/>
    <cellStyle name="Accent1 2 3" xfId="1140" xr:uid="{00000000-0005-0000-0000-0000B9060000}"/>
    <cellStyle name="Accent1 2 3 2" xfId="1141" xr:uid="{00000000-0005-0000-0000-0000BA060000}"/>
    <cellStyle name="Accent1 2 30" xfId="10609" xr:uid="{296DF33B-FFC0-444E-BE7F-9D2EB69AADA4}"/>
    <cellStyle name="Accent1 2 31" xfId="10725" xr:uid="{BDC4A36E-1AAC-4C9C-8E9D-ED592FB9F10B}"/>
    <cellStyle name="Accent1 2 4" xfId="1142" xr:uid="{00000000-0005-0000-0000-0000BB060000}"/>
    <cellStyle name="Accent1 2 4 2" xfId="1143" xr:uid="{00000000-0005-0000-0000-0000BC060000}"/>
    <cellStyle name="Accent1 2 5" xfId="1144" xr:uid="{00000000-0005-0000-0000-0000BD060000}"/>
    <cellStyle name="Accent1 2 6" xfId="1145" xr:uid="{00000000-0005-0000-0000-0000BE060000}"/>
    <cellStyle name="Accent1 2 7" xfId="6354" xr:uid="{00000000-0005-0000-0000-0000BF060000}"/>
    <cellStyle name="Accent1 2 8" xfId="6485" xr:uid="{00000000-0005-0000-0000-0000C0060000}"/>
    <cellStyle name="Accent1 2 9" xfId="6604" xr:uid="{00000000-0005-0000-0000-0000C1060000}"/>
    <cellStyle name="Accent1 20" xfId="1146" xr:uid="{00000000-0005-0000-0000-0000C2060000}"/>
    <cellStyle name="Accent1 20 2" xfId="1147" xr:uid="{00000000-0005-0000-0000-0000C3060000}"/>
    <cellStyle name="Accent1 21" xfId="1148" xr:uid="{00000000-0005-0000-0000-0000C4060000}"/>
    <cellStyle name="Accent1 21 2" xfId="1149" xr:uid="{00000000-0005-0000-0000-0000C5060000}"/>
    <cellStyle name="Accent1 22" xfId="1150" xr:uid="{00000000-0005-0000-0000-0000C6060000}"/>
    <cellStyle name="Accent1 22 2" xfId="1151" xr:uid="{00000000-0005-0000-0000-0000C7060000}"/>
    <cellStyle name="Accent1 3" xfId="1152" xr:uid="{00000000-0005-0000-0000-0000C8060000}"/>
    <cellStyle name="Accent1 3 2" xfId="1153" xr:uid="{00000000-0005-0000-0000-0000C9060000}"/>
    <cellStyle name="Accent1 3 3" xfId="10916" xr:uid="{0AE025BE-9E6B-487D-AAEB-C68DC5900685}"/>
    <cellStyle name="Accent1 4" xfId="1154" xr:uid="{00000000-0005-0000-0000-0000CA060000}"/>
    <cellStyle name="Accent1 4 2" xfId="1155" xr:uid="{00000000-0005-0000-0000-0000CB060000}"/>
    <cellStyle name="Accent1 5" xfId="1156" xr:uid="{00000000-0005-0000-0000-0000CC060000}"/>
    <cellStyle name="Accent1 5 2" xfId="1157" xr:uid="{00000000-0005-0000-0000-0000CD060000}"/>
    <cellStyle name="Accent1 6" xfId="1158" xr:uid="{00000000-0005-0000-0000-0000CE060000}"/>
    <cellStyle name="Accent1 6 2" xfId="1159" xr:uid="{00000000-0005-0000-0000-0000CF060000}"/>
    <cellStyle name="Accent1 7" xfId="1160" xr:uid="{00000000-0005-0000-0000-0000D0060000}"/>
    <cellStyle name="Accent1 7 2" xfId="1161" xr:uid="{00000000-0005-0000-0000-0000D1060000}"/>
    <cellStyle name="Accent1 8" xfId="1162" xr:uid="{00000000-0005-0000-0000-0000D2060000}"/>
    <cellStyle name="Accent1 8 2" xfId="1163" xr:uid="{00000000-0005-0000-0000-0000D3060000}"/>
    <cellStyle name="Accent1 9" xfId="1164" xr:uid="{00000000-0005-0000-0000-0000D4060000}"/>
    <cellStyle name="Accent1 9 2" xfId="1165" xr:uid="{00000000-0005-0000-0000-0000D5060000}"/>
    <cellStyle name="Accent2 10" xfId="1166" xr:uid="{00000000-0005-0000-0000-0000D6060000}"/>
    <cellStyle name="Accent2 10 2" xfId="1167" xr:uid="{00000000-0005-0000-0000-0000D7060000}"/>
    <cellStyle name="Accent2 11" xfId="1168" xr:uid="{00000000-0005-0000-0000-0000D8060000}"/>
    <cellStyle name="Accent2 11 2" xfId="1169" xr:uid="{00000000-0005-0000-0000-0000D9060000}"/>
    <cellStyle name="Accent2 12" xfId="1170" xr:uid="{00000000-0005-0000-0000-0000DA060000}"/>
    <cellStyle name="Accent2 12 2" xfId="1171" xr:uid="{00000000-0005-0000-0000-0000DB060000}"/>
    <cellStyle name="Accent2 13" xfId="1172" xr:uid="{00000000-0005-0000-0000-0000DC060000}"/>
    <cellStyle name="Accent2 13 2" xfId="1173" xr:uid="{00000000-0005-0000-0000-0000DD060000}"/>
    <cellStyle name="Accent2 14" xfId="1174" xr:uid="{00000000-0005-0000-0000-0000DE060000}"/>
    <cellStyle name="Accent2 14 2" xfId="1175" xr:uid="{00000000-0005-0000-0000-0000DF060000}"/>
    <cellStyle name="Accent2 15" xfId="1176" xr:uid="{00000000-0005-0000-0000-0000E0060000}"/>
    <cellStyle name="Accent2 15 2" xfId="1177" xr:uid="{00000000-0005-0000-0000-0000E1060000}"/>
    <cellStyle name="Accent2 16" xfId="1178" xr:uid="{00000000-0005-0000-0000-0000E2060000}"/>
    <cellStyle name="Accent2 16 2" xfId="1179" xr:uid="{00000000-0005-0000-0000-0000E3060000}"/>
    <cellStyle name="Accent2 17" xfId="1180" xr:uid="{00000000-0005-0000-0000-0000E4060000}"/>
    <cellStyle name="Accent2 17 2" xfId="1181" xr:uid="{00000000-0005-0000-0000-0000E5060000}"/>
    <cellStyle name="Accent2 18" xfId="1182" xr:uid="{00000000-0005-0000-0000-0000E6060000}"/>
    <cellStyle name="Accent2 18 2" xfId="1183" xr:uid="{00000000-0005-0000-0000-0000E7060000}"/>
    <cellStyle name="Accent2 19" xfId="1184" xr:uid="{00000000-0005-0000-0000-0000E8060000}"/>
    <cellStyle name="Accent2 19 2" xfId="1185" xr:uid="{00000000-0005-0000-0000-0000E9060000}"/>
    <cellStyle name="Accent2 2" xfId="1186" xr:uid="{00000000-0005-0000-0000-0000EA060000}"/>
    <cellStyle name="Accent2 2 10" xfId="6724" xr:uid="{00000000-0005-0000-0000-0000EB060000}"/>
    <cellStyle name="Accent2 2 11" xfId="6843" xr:uid="{00000000-0005-0000-0000-0000EC060000}"/>
    <cellStyle name="Accent2 2 12" xfId="6962" xr:uid="{00000000-0005-0000-0000-0000ED060000}"/>
    <cellStyle name="Accent2 2 13" xfId="7081" xr:uid="{00000000-0005-0000-0000-0000EE060000}"/>
    <cellStyle name="Accent2 2 14" xfId="7200" xr:uid="{00000000-0005-0000-0000-0000EF060000}"/>
    <cellStyle name="Accent2 2 15" xfId="7319" xr:uid="{00000000-0005-0000-0000-0000F0060000}"/>
    <cellStyle name="Accent2 2 16" xfId="7435" xr:uid="{00000000-0005-0000-0000-0000F1060000}"/>
    <cellStyle name="Accent2 2 17" xfId="7551" xr:uid="{00000000-0005-0000-0000-0000F2060000}"/>
    <cellStyle name="Accent2 2 18" xfId="7667" xr:uid="{00000000-0005-0000-0000-0000F3060000}"/>
    <cellStyle name="Accent2 2 19" xfId="7783" xr:uid="{00000000-0005-0000-0000-0000F4060000}"/>
    <cellStyle name="Accent2 2 2" xfId="1187" xr:uid="{00000000-0005-0000-0000-0000F5060000}"/>
    <cellStyle name="Accent2 2 2 2" xfId="1188" xr:uid="{00000000-0005-0000-0000-0000F6060000}"/>
    <cellStyle name="Accent2 2 20" xfId="7899" xr:uid="{00000000-0005-0000-0000-0000F7060000}"/>
    <cellStyle name="Accent2 2 21" xfId="8015" xr:uid="{00000000-0005-0000-0000-0000F8060000}"/>
    <cellStyle name="Accent2 2 22" xfId="8131" xr:uid="{00000000-0005-0000-0000-0000F9060000}"/>
    <cellStyle name="Accent2 2 23" xfId="9197" xr:uid="{8A7C2D83-E7F0-4B2B-B185-73773CD0750D}"/>
    <cellStyle name="Accent2 2 23 2" xfId="10232" xr:uid="{10E9EAF7-6B7E-4F31-8696-7DF122D331A5}"/>
    <cellStyle name="Accent2 2 24" xfId="10255" xr:uid="{9C692A63-AA27-4D1D-8D36-D5CD1EDAED10}"/>
    <cellStyle name="Accent2 2 25" xfId="10102" xr:uid="{506F8001-C3E8-47AC-8FA6-B1D49445D692}"/>
    <cellStyle name="Accent2 2 26" xfId="9805" xr:uid="{DFF6679A-C553-4E07-92B9-D5B3D0567AE4}"/>
    <cellStyle name="Accent2 2 27" xfId="10286" xr:uid="{8CBBEAEC-D66B-4247-ADBB-52CAFD6A3BD7}"/>
    <cellStyle name="Accent2 2 28" xfId="10378" xr:uid="{1C3452D4-B93A-4A2B-86B8-B52EAE3E1AF8}"/>
    <cellStyle name="Accent2 2 29" xfId="10494" xr:uid="{5C6A144A-DDF3-4A80-8B6C-A64E2F0A71A9}"/>
    <cellStyle name="Accent2 2 3" xfId="1189" xr:uid="{00000000-0005-0000-0000-0000FA060000}"/>
    <cellStyle name="Accent2 2 3 2" xfId="1190" xr:uid="{00000000-0005-0000-0000-0000FB060000}"/>
    <cellStyle name="Accent2 2 30" xfId="10610" xr:uid="{F58B9884-5D9C-43E0-9ECA-CB82F0C3DFA0}"/>
    <cellStyle name="Accent2 2 31" xfId="10726" xr:uid="{8835FE6A-B69D-4A43-A076-4F90C2999993}"/>
    <cellStyle name="Accent2 2 4" xfId="1191" xr:uid="{00000000-0005-0000-0000-0000FC060000}"/>
    <cellStyle name="Accent2 2 4 2" xfId="1192" xr:uid="{00000000-0005-0000-0000-0000FD060000}"/>
    <cellStyle name="Accent2 2 5" xfId="1193" xr:uid="{00000000-0005-0000-0000-0000FE060000}"/>
    <cellStyle name="Accent2 2 6" xfId="1194" xr:uid="{00000000-0005-0000-0000-0000FF060000}"/>
    <cellStyle name="Accent2 2 7" xfId="6355" xr:uid="{00000000-0005-0000-0000-000000070000}"/>
    <cellStyle name="Accent2 2 8" xfId="6486" xr:uid="{00000000-0005-0000-0000-000001070000}"/>
    <cellStyle name="Accent2 2 9" xfId="6605" xr:uid="{00000000-0005-0000-0000-000002070000}"/>
    <cellStyle name="Accent2 20" xfId="1195" xr:uid="{00000000-0005-0000-0000-000003070000}"/>
    <cellStyle name="Accent2 20 2" xfId="1196" xr:uid="{00000000-0005-0000-0000-000004070000}"/>
    <cellStyle name="Accent2 21" xfId="1197" xr:uid="{00000000-0005-0000-0000-000005070000}"/>
    <cellStyle name="Accent2 21 2" xfId="1198" xr:uid="{00000000-0005-0000-0000-000006070000}"/>
    <cellStyle name="Accent2 22" xfId="1199" xr:uid="{00000000-0005-0000-0000-000007070000}"/>
    <cellStyle name="Accent2 22 2" xfId="1200" xr:uid="{00000000-0005-0000-0000-000008070000}"/>
    <cellStyle name="Accent2 3" xfId="1201" xr:uid="{00000000-0005-0000-0000-000009070000}"/>
    <cellStyle name="Accent2 3 2" xfId="1202" xr:uid="{00000000-0005-0000-0000-00000A070000}"/>
    <cellStyle name="Accent2 3 3" xfId="10917" xr:uid="{20C80C48-69DA-4513-BA4D-FC2754037131}"/>
    <cellStyle name="Accent2 4" xfId="1203" xr:uid="{00000000-0005-0000-0000-00000B070000}"/>
    <cellStyle name="Accent2 4 2" xfId="1204" xr:uid="{00000000-0005-0000-0000-00000C070000}"/>
    <cellStyle name="Accent2 5" xfId="1205" xr:uid="{00000000-0005-0000-0000-00000D070000}"/>
    <cellStyle name="Accent2 5 2" xfId="1206" xr:uid="{00000000-0005-0000-0000-00000E070000}"/>
    <cellStyle name="Accent2 6" xfId="1207" xr:uid="{00000000-0005-0000-0000-00000F070000}"/>
    <cellStyle name="Accent2 6 2" xfId="1208" xr:uid="{00000000-0005-0000-0000-000010070000}"/>
    <cellStyle name="Accent2 7" xfId="1209" xr:uid="{00000000-0005-0000-0000-000011070000}"/>
    <cellStyle name="Accent2 7 2" xfId="1210" xr:uid="{00000000-0005-0000-0000-000012070000}"/>
    <cellStyle name="Accent2 8" xfId="1211" xr:uid="{00000000-0005-0000-0000-000013070000}"/>
    <cellStyle name="Accent2 8 2" xfId="1212" xr:uid="{00000000-0005-0000-0000-000014070000}"/>
    <cellStyle name="Accent2 9" xfId="1213" xr:uid="{00000000-0005-0000-0000-000015070000}"/>
    <cellStyle name="Accent2 9 2" xfId="1214" xr:uid="{00000000-0005-0000-0000-000016070000}"/>
    <cellStyle name="Accent3 10" xfId="1215" xr:uid="{00000000-0005-0000-0000-000017070000}"/>
    <cellStyle name="Accent3 10 2" xfId="1216" xr:uid="{00000000-0005-0000-0000-000018070000}"/>
    <cellStyle name="Accent3 11" xfId="1217" xr:uid="{00000000-0005-0000-0000-000019070000}"/>
    <cellStyle name="Accent3 11 2" xfId="1218" xr:uid="{00000000-0005-0000-0000-00001A070000}"/>
    <cellStyle name="Accent3 12" xfId="1219" xr:uid="{00000000-0005-0000-0000-00001B070000}"/>
    <cellStyle name="Accent3 12 2" xfId="1220" xr:uid="{00000000-0005-0000-0000-00001C070000}"/>
    <cellStyle name="Accent3 13" xfId="1221" xr:uid="{00000000-0005-0000-0000-00001D070000}"/>
    <cellStyle name="Accent3 13 2" xfId="1222" xr:uid="{00000000-0005-0000-0000-00001E070000}"/>
    <cellStyle name="Accent3 14" xfId="1223" xr:uid="{00000000-0005-0000-0000-00001F070000}"/>
    <cellStyle name="Accent3 14 2" xfId="1224" xr:uid="{00000000-0005-0000-0000-000020070000}"/>
    <cellStyle name="Accent3 15" xfId="1225" xr:uid="{00000000-0005-0000-0000-000021070000}"/>
    <cellStyle name="Accent3 15 2" xfId="1226" xr:uid="{00000000-0005-0000-0000-000022070000}"/>
    <cellStyle name="Accent3 16" xfId="1227" xr:uid="{00000000-0005-0000-0000-000023070000}"/>
    <cellStyle name="Accent3 16 2" xfId="1228" xr:uid="{00000000-0005-0000-0000-000024070000}"/>
    <cellStyle name="Accent3 17" xfId="1229" xr:uid="{00000000-0005-0000-0000-000025070000}"/>
    <cellStyle name="Accent3 17 2" xfId="1230" xr:uid="{00000000-0005-0000-0000-000026070000}"/>
    <cellStyle name="Accent3 18" xfId="1231" xr:uid="{00000000-0005-0000-0000-000027070000}"/>
    <cellStyle name="Accent3 18 2" xfId="1232" xr:uid="{00000000-0005-0000-0000-000028070000}"/>
    <cellStyle name="Accent3 19" xfId="1233" xr:uid="{00000000-0005-0000-0000-000029070000}"/>
    <cellStyle name="Accent3 19 2" xfId="1234" xr:uid="{00000000-0005-0000-0000-00002A070000}"/>
    <cellStyle name="Accent3 2" xfId="1235" xr:uid="{00000000-0005-0000-0000-00002B070000}"/>
    <cellStyle name="Accent3 2 10" xfId="6725" xr:uid="{00000000-0005-0000-0000-00002C070000}"/>
    <cellStyle name="Accent3 2 11" xfId="6844" xr:uid="{00000000-0005-0000-0000-00002D070000}"/>
    <cellStyle name="Accent3 2 12" xfId="6963" xr:uid="{00000000-0005-0000-0000-00002E070000}"/>
    <cellStyle name="Accent3 2 13" xfId="7082" xr:uid="{00000000-0005-0000-0000-00002F070000}"/>
    <cellStyle name="Accent3 2 14" xfId="7201" xr:uid="{00000000-0005-0000-0000-000030070000}"/>
    <cellStyle name="Accent3 2 15" xfId="7320" xr:uid="{00000000-0005-0000-0000-000031070000}"/>
    <cellStyle name="Accent3 2 16" xfId="7436" xr:uid="{00000000-0005-0000-0000-000032070000}"/>
    <cellStyle name="Accent3 2 17" xfId="7552" xr:uid="{00000000-0005-0000-0000-000033070000}"/>
    <cellStyle name="Accent3 2 18" xfId="7668" xr:uid="{00000000-0005-0000-0000-000034070000}"/>
    <cellStyle name="Accent3 2 19" xfId="7784" xr:uid="{00000000-0005-0000-0000-000035070000}"/>
    <cellStyle name="Accent3 2 2" xfId="1236" xr:uid="{00000000-0005-0000-0000-000036070000}"/>
    <cellStyle name="Accent3 2 2 2" xfId="1237" xr:uid="{00000000-0005-0000-0000-000037070000}"/>
    <cellStyle name="Accent3 2 20" xfId="7900" xr:uid="{00000000-0005-0000-0000-000038070000}"/>
    <cellStyle name="Accent3 2 21" xfId="8016" xr:uid="{00000000-0005-0000-0000-000039070000}"/>
    <cellStyle name="Accent3 2 22" xfId="8132" xr:uid="{00000000-0005-0000-0000-00003A070000}"/>
    <cellStyle name="Accent3 2 23" xfId="9198" xr:uid="{B13916AD-3924-4D41-8981-58032E638135}"/>
    <cellStyle name="Accent3 2 23 2" xfId="10225" xr:uid="{D65023E1-94F3-4B3E-ABEC-086846243A14}"/>
    <cellStyle name="Accent3 2 24" xfId="9822" xr:uid="{175341D4-4950-4FBC-A66B-CA5AA8E894E5}"/>
    <cellStyle name="Accent3 2 25" xfId="10278" xr:uid="{F446A12B-EAC6-47E2-A2D9-B8C66ACD0081}"/>
    <cellStyle name="Accent3 2 26" xfId="10145" xr:uid="{5FD9C2EB-BB00-4885-A179-6E5ACF4365BA}"/>
    <cellStyle name="Accent3 2 27" xfId="10220" xr:uid="{6A4B845A-E7E1-4372-8737-3F674DA17C3D}"/>
    <cellStyle name="Accent3 2 28" xfId="10379" xr:uid="{B791D047-87EA-4EA6-A500-68374F17D01E}"/>
    <cellStyle name="Accent3 2 29" xfId="10495" xr:uid="{498856D0-C312-4EA1-A27F-6CD6325103C8}"/>
    <cellStyle name="Accent3 2 3" xfId="1238" xr:uid="{00000000-0005-0000-0000-00003B070000}"/>
    <cellStyle name="Accent3 2 3 2" xfId="1239" xr:uid="{00000000-0005-0000-0000-00003C070000}"/>
    <cellStyle name="Accent3 2 30" xfId="10611" xr:uid="{CA250A99-6FBD-448D-B2D5-DB7FF8CDF434}"/>
    <cellStyle name="Accent3 2 31" xfId="10727" xr:uid="{402FDF53-40F8-4930-8CB7-CDB57515A98B}"/>
    <cellStyle name="Accent3 2 4" xfId="1240" xr:uid="{00000000-0005-0000-0000-00003D070000}"/>
    <cellStyle name="Accent3 2 4 2" xfId="1241" xr:uid="{00000000-0005-0000-0000-00003E070000}"/>
    <cellStyle name="Accent3 2 5" xfId="1242" xr:uid="{00000000-0005-0000-0000-00003F070000}"/>
    <cellStyle name="Accent3 2 6" xfId="1243" xr:uid="{00000000-0005-0000-0000-000040070000}"/>
    <cellStyle name="Accent3 2 7" xfId="6356" xr:uid="{00000000-0005-0000-0000-000041070000}"/>
    <cellStyle name="Accent3 2 8" xfId="6487" xr:uid="{00000000-0005-0000-0000-000042070000}"/>
    <cellStyle name="Accent3 2 9" xfId="6606" xr:uid="{00000000-0005-0000-0000-000043070000}"/>
    <cellStyle name="Accent3 20" xfId="1244" xr:uid="{00000000-0005-0000-0000-000044070000}"/>
    <cellStyle name="Accent3 20 2" xfId="1245" xr:uid="{00000000-0005-0000-0000-000045070000}"/>
    <cellStyle name="Accent3 21" xfId="1246" xr:uid="{00000000-0005-0000-0000-000046070000}"/>
    <cellStyle name="Accent3 21 2" xfId="1247" xr:uid="{00000000-0005-0000-0000-000047070000}"/>
    <cellStyle name="Accent3 22" xfId="1248" xr:uid="{00000000-0005-0000-0000-000048070000}"/>
    <cellStyle name="Accent3 22 2" xfId="1249" xr:uid="{00000000-0005-0000-0000-000049070000}"/>
    <cellStyle name="Accent3 3" xfId="1250" xr:uid="{00000000-0005-0000-0000-00004A070000}"/>
    <cellStyle name="Accent3 3 2" xfId="1251" xr:uid="{00000000-0005-0000-0000-00004B070000}"/>
    <cellStyle name="Accent3 3 3" xfId="10918" xr:uid="{FD12B678-1FE4-4742-A313-9B69A20D41DF}"/>
    <cellStyle name="Accent3 4" xfId="1252" xr:uid="{00000000-0005-0000-0000-00004C070000}"/>
    <cellStyle name="Accent3 4 2" xfId="1253" xr:uid="{00000000-0005-0000-0000-00004D070000}"/>
    <cellStyle name="Accent3 5" xfId="1254" xr:uid="{00000000-0005-0000-0000-00004E070000}"/>
    <cellStyle name="Accent3 5 2" xfId="1255" xr:uid="{00000000-0005-0000-0000-00004F070000}"/>
    <cellStyle name="Accent3 6" xfId="1256" xr:uid="{00000000-0005-0000-0000-000050070000}"/>
    <cellStyle name="Accent3 6 2" xfId="1257" xr:uid="{00000000-0005-0000-0000-000051070000}"/>
    <cellStyle name="Accent3 7" xfId="1258" xr:uid="{00000000-0005-0000-0000-000052070000}"/>
    <cellStyle name="Accent3 7 2" xfId="1259" xr:uid="{00000000-0005-0000-0000-000053070000}"/>
    <cellStyle name="Accent3 8" xfId="1260" xr:uid="{00000000-0005-0000-0000-000054070000}"/>
    <cellStyle name="Accent3 8 2" xfId="1261" xr:uid="{00000000-0005-0000-0000-000055070000}"/>
    <cellStyle name="Accent3 9" xfId="1262" xr:uid="{00000000-0005-0000-0000-000056070000}"/>
    <cellStyle name="Accent3 9 2" xfId="1263" xr:uid="{00000000-0005-0000-0000-000057070000}"/>
    <cellStyle name="Accent4 10" xfId="1264" xr:uid="{00000000-0005-0000-0000-000058070000}"/>
    <cellStyle name="Accent4 10 2" xfId="1265" xr:uid="{00000000-0005-0000-0000-000059070000}"/>
    <cellStyle name="Accent4 11" xfId="1266" xr:uid="{00000000-0005-0000-0000-00005A070000}"/>
    <cellStyle name="Accent4 11 2" xfId="1267" xr:uid="{00000000-0005-0000-0000-00005B070000}"/>
    <cellStyle name="Accent4 12" xfId="1268" xr:uid="{00000000-0005-0000-0000-00005C070000}"/>
    <cellStyle name="Accent4 12 2" xfId="1269" xr:uid="{00000000-0005-0000-0000-00005D070000}"/>
    <cellStyle name="Accent4 13" xfId="1270" xr:uid="{00000000-0005-0000-0000-00005E070000}"/>
    <cellStyle name="Accent4 13 2" xfId="1271" xr:uid="{00000000-0005-0000-0000-00005F070000}"/>
    <cellStyle name="Accent4 14" xfId="1272" xr:uid="{00000000-0005-0000-0000-000060070000}"/>
    <cellStyle name="Accent4 14 2" xfId="1273" xr:uid="{00000000-0005-0000-0000-000061070000}"/>
    <cellStyle name="Accent4 15" xfId="1274" xr:uid="{00000000-0005-0000-0000-000062070000}"/>
    <cellStyle name="Accent4 15 2" xfId="1275" xr:uid="{00000000-0005-0000-0000-000063070000}"/>
    <cellStyle name="Accent4 16" xfId="1276" xr:uid="{00000000-0005-0000-0000-000064070000}"/>
    <cellStyle name="Accent4 16 2" xfId="1277" xr:uid="{00000000-0005-0000-0000-000065070000}"/>
    <cellStyle name="Accent4 17" xfId="1278" xr:uid="{00000000-0005-0000-0000-000066070000}"/>
    <cellStyle name="Accent4 17 2" xfId="1279" xr:uid="{00000000-0005-0000-0000-000067070000}"/>
    <cellStyle name="Accent4 18" xfId="1280" xr:uid="{00000000-0005-0000-0000-000068070000}"/>
    <cellStyle name="Accent4 18 2" xfId="1281" xr:uid="{00000000-0005-0000-0000-000069070000}"/>
    <cellStyle name="Accent4 19" xfId="1282" xr:uid="{00000000-0005-0000-0000-00006A070000}"/>
    <cellStyle name="Accent4 19 2" xfId="1283" xr:uid="{00000000-0005-0000-0000-00006B070000}"/>
    <cellStyle name="Accent4 2" xfId="1284" xr:uid="{00000000-0005-0000-0000-00006C070000}"/>
    <cellStyle name="Accent4 2 10" xfId="6726" xr:uid="{00000000-0005-0000-0000-00006D070000}"/>
    <cellStyle name="Accent4 2 11" xfId="6845" xr:uid="{00000000-0005-0000-0000-00006E070000}"/>
    <cellStyle name="Accent4 2 12" xfId="6964" xr:uid="{00000000-0005-0000-0000-00006F070000}"/>
    <cellStyle name="Accent4 2 13" xfId="7083" xr:uid="{00000000-0005-0000-0000-000070070000}"/>
    <cellStyle name="Accent4 2 14" xfId="7202" xr:uid="{00000000-0005-0000-0000-000071070000}"/>
    <cellStyle name="Accent4 2 15" xfId="7321" xr:uid="{00000000-0005-0000-0000-000072070000}"/>
    <cellStyle name="Accent4 2 16" xfId="7437" xr:uid="{00000000-0005-0000-0000-000073070000}"/>
    <cellStyle name="Accent4 2 17" xfId="7553" xr:uid="{00000000-0005-0000-0000-000074070000}"/>
    <cellStyle name="Accent4 2 18" xfId="7669" xr:uid="{00000000-0005-0000-0000-000075070000}"/>
    <cellStyle name="Accent4 2 19" xfId="7785" xr:uid="{00000000-0005-0000-0000-000076070000}"/>
    <cellStyle name="Accent4 2 2" xfId="1285" xr:uid="{00000000-0005-0000-0000-000077070000}"/>
    <cellStyle name="Accent4 2 2 2" xfId="1286" xr:uid="{00000000-0005-0000-0000-000078070000}"/>
    <cellStyle name="Accent4 2 20" xfId="7901" xr:uid="{00000000-0005-0000-0000-000079070000}"/>
    <cellStyle name="Accent4 2 21" xfId="8017" xr:uid="{00000000-0005-0000-0000-00007A070000}"/>
    <cellStyle name="Accent4 2 22" xfId="8133" xr:uid="{00000000-0005-0000-0000-00007B070000}"/>
    <cellStyle name="Accent4 2 23" xfId="9199" xr:uid="{315D7C5F-2406-41DF-B28B-09046EC46D9F}"/>
    <cellStyle name="Accent4 2 23 2" xfId="10215" xr:uid="{31061CEC-1D9E-4912-9127-6CD0DEFD06DF}"/>
    <cellStyle name="Accent4 2 24" xfId="9832" xr:uid="{048587DC-BCE7-416C-AE01-6E93D61DA28E}"/>
    <cellStyle name="Accent4 2 25" xfId="9929" xr:uid="{5066D2C3-63E1-4B16-B331-E06FD5BC0D08}"/>
    <cellStyle name="Accent4 2 26" xfId="9778" xr:uid="{BCAB1AF0-B2BD-4279-A3B2-B15B48F7A84C}"/>
    <cellStyle name="Accent4 2 27" xfId="10107" xr:uid="{10B3B0C4-6E28-4AC8-8452-60B1234395D4}"/>
    <cellStyle name="Accent4 2 28" xfId="10380" xr:uid="{938B5BBE-E469-4329-9ABC-4EEF9ACCEC9E}"/>
    <cellStyle name="Accent4 2 29" xfId="10496" xr:uid="{A90A412C-1371-481D-9DEC-52C62D2C94A7}"/>
    <cellStyle name="Accent4 2 3" xfId="1287" xr:uid="{00000000-0005-0000-0000-00007C070000}"/>
    <cellStyle name="Accent4 2 3 2" xfId="1288" xr:uid="{00000000-0005-0000-0000-00007D070000}"/>
    <cellStyle name="Accent4 2 30" xfId="10612" xr:uid="{9BF0BD5F-E259-4BA2-B72D-B8795751FC18}"/>
    <cellStyle name="Accent4 2 31" xfId="10728" xr:uid="{42A66301-6AA3-47A4-882D-F1F95DB64C68}"/>
    <cellStyle name="Accent4 2 4" xfId="1289" xr:uid="{00000000-0005-0000-0000-00007E070000}"/>
    <cellStyle name="Accent4 2 4 2" xfId="1290" xr:uid="{00000000-0005-0000-0000-00007F070000}"/>
    <cellStyle name="Accent4 2 5" xfId="1291" xr:uid="{00000000-0005-0000-0000-000080070000}"/>
    <cellStyle name="Accent4 2 6" xfId="1292" xr:uid="{00000000-0005-0000-0000-000081070000}"/>
    <cellStyle name="Accent4 2 7" xfId="6357" xr:uid="{00000000-0005-0000-0000-000082070000}"/>
    <cellStyle name="Accent4 2 8" xfId="6488" xr:uid="{00000000-0005-0000-0000-000083070000}"/>
    <cellStyle name="Accent4 2 9" xfId="6607" xr:uid="{00000000-0005-0000-0000-000084070000}"/>
    <cellStyle name="Accent4 20" xfId="1293" xr:uid="{00000000-0005-0000-0000-000085070000}"/>
    <cellStyle name="Accent4 20 2" xfId="1294" xr:uid="{00000000-0005-0000-0000-000086070000}"/>
    <cellStyle name="Accent4 21" xfId="1295" xr:uid="{00000000-0005-0000-0000-000087070000}"/>
    <cellStyle name="Accent4 21 2" xfId="1296" xr:uid="{00000000-0005-0000-0000-000088070000}"/>
    <cellStyle name="Accent4 22" xfId="1297" xr:uid="{00000000-0005-0000-0000-000089070000}"/>
    <cellStyle name="Accent4 22 2" xfId="1298" xr:uid="{00000000-0005-0000-0000-00008A070000}"/>
    <cellStyle name="Accent4 3" xfId="1299" xr:uid="{00000000-0005-0000-0000-00008B070000}"/>
    <cellStyle name="Accent4 3 2" xfId="1300" xr:uid="{00000000-0005-0000-0000-00008C070000}"/>
    <cellStyle name="Accent4 3 3" xfId="10919" xr:uid="{C2856AF7-ED17-4186-A655-A995356C1453}"/>
    <cellStyle name="Accent4 4" xfId="1301" xr:uid="{00000000-0005-0000-0000-00008D070000}"/>
    <cellStyle name="Accent4 4 2" xfId="1302" xr:uid="{00000000-0005-0000-0000-00008E070000}"/>
    <cellStyle name="Accent4 5" xfId="1303" xr:uid="{00000000-0005-0000-0000-00008F070000}"/>
    <cellStyle name="Accent4 5 2" xfId="1304" xr:uid="{00000000-0005-0000-0000-000090070000}"/>
    <cellStyle name="Accent4 6" xfId="1305" xr:uid="{00000000-0005-0000-0000-000091070000}"/>
    <cellStyle name="Accent4 6 2" xfId="1306" xr:uid="{00000000-0005-0000-0000-000092070000}"/>
    <cellStyle name="Accent4 7" xfId="1307" xr:uid="{00000000-0005-0000-0000-000093070000}"/>
    <cellStyle name="Accent4 7 2" xfId="1308" xr:uid="{00000000-0005-0000-0000-000094070000}"/>
    <cellStyle name="Accent4 8" xfId="1309" xr:uid="{00000000-0005-0000-0000-000095070000}"/>
    <cellStyle name="Accent4 8 2" xfId="1310" xr:uid="{00000000-0005-0000-0000-000096070000}"/>
    <cellStyle name="Accent4 9" xfId="1311" xr:uid="{00000000-0005-0000-0000-000097070000}"/>
    <cellStyle name="Accent4 9 2" xfId="1312" xr:uid="{00000000-0005-0000-0000-000098070000}"/>
    <cellStyle name="Accent5 10" xfId="1313" xr:uid="{00000000-0005-0000-0000-000099070000}"/>
    <cellStyle name="Accent5 10 2" xfId="1314" xr:uid="{00000000-0005-0000-0000-00009A070000}"/>
    <cellStyle name="Accent5 11" xfId="1315" xr:uid="{00000000-0005-0000-0000-00009B070000}"/>
    <cellStyle name="Accent5 11 2" xfId="1316" xr:uid="{00000000-0005-0000-0000-00009C070000}"/>
    <cellStyle name="Accent5 12" xfId="1317" xr:uid="{00000000-0005-0000-0000-00009D070000}"/>
    <cellStyle name="Accent5 12 2" xfId="1318" xr:uid="{00000000-0005-0000-0000-00009E070000}"/>
    <cellStyle name="Accent5 13" xfId="1319" xr:uid="{00000000-0005-0000-0000-00009F070000}"/>
    <cellStyle name="Accent5 13 2" xfId="1320" xr:uid="{00000000-0005-0000-0000-0000A0070000}"/>
    <cellStyle name="Accent5 14" xfId="1321" xr:uid="{00000000-0005-0000-0000-0000A1070000}"/>
    <cellStyle name="Accent5 14 2" xfId="1322" xr:uid="{00000000-0005-0000-0000-0000A2070000}"/>
    <cellStyle name="Accent5 15" xfId="1323" xr:uid="{00000000-0005-0000-0000-0000A3070000}"/>
    <cellStyle name="Accent5 15 2" xfId="1324" xr:uid="{00000000-0005-0000-0000-0000A4070000}"/>
    <cellStyle name="Accent5 16" xfId="1325" xr:uid="{00000000-0005-0000-0000-0000A5070000}"/>
    <cellStyle name="Accent5 16 2" xfId="1326" xr:uid="{00000000-0005-0000-0000-0000A6070000}"/>
    <cellStyle name="Accent5 17" xfId="1327" xr:uid="{00000000-0005-0000-0000-0000A7070000}"/>
    <cellStyle name="Accent5 17 2" xfId="1328" xr:uid="{00000000-0005-0000-0000-0000A8070000}"/>
    <cellStyle name="Accent5 18" xfId="1329" xr:uid="{00000000-0005-0000-0000-0000A9070000}"/>
    <cellStyle name="Accent5 18 2" xfId="1330" xr:uid="{00000000-0005-0000-0000-0000AA070000}"/>
    <cellStyle name="Accent5 19" xfId="1331" xr:uid="{00000000-0005-0000-0000-0000AB070000}"/>
    <cellStyle name="Accent5 19 2" xfId="1332" xr:uid="{00000000-0005-0000-0000-0000AC070000}"/>
    <cellStyle name="Accent5 2" xfId="1333" xr:uid="{00000000-0005-0000-0000-0000AD070000}"/>
    <cellStyle name="Accent5 2 10" xfId="6727" xr:uid="{00000000-0005-0000-0000-0000AE070000}"/>
    <cellStyle name="Accent5 2 11" xfId="6846" xr:uid="{00000000-0005-0000-0000-0000AF070000}"/>
    <cellStyle name="Accent5 2 12" xfId="6965" xr:uid="{00000000-0005-0000-0000-0000B0070000}"/>
    <cellStyle name="Accent5 2 13" xfId="7084" xr:uid="{00000000-0005-0000-0000-0000B1070000}"/>
    <cellStyle name="Accent5 2 14" xfId="7203" xr:uid="{00000000-0005-0000-0000-0000B2070000}"/>
    <cellStyle name="Accent5 2 15" xfId="7322" xr:uid="{00000000-0005-0000-0000-0000B3070000}"/>
    <cellStyle name="Accent5 2 16" xfId="7438" xr:uid="{00000000-0005-0000-0000-0000B4070000}"/>
    <cellStyle name="Accent5 2 17" xfId="7554" xr:uid="{00000000-0005-0000-0000-0000B5070000}"/>
    <cellStyle name="Accent5 2 18" xfId="7670" xr:uid="{00000000-0005-0000-0000-0000B6070000}"/>
    <cellStyle name="Accent5 2 19" xfId="7786" xr:uid="{00000000-0005-0000-0000-0000B7070000}"/>
    <cellStyle name="Accent5 2 2" xfId="1334" xr:uid="{00000000-0005-0000-0000-0000B8070000}"/>
    <cellStyle name="Accent5 2 2 2" xfId="1335" xr:uid="{00000000-0005-0000-0000-0000B9070000}"/>
    <cellStyle name="Accent5 2 20" xfId="7902" xr:uid="{00000000-0005-0000-0000-0000BA070000}"/>
    <cellStyle name="Accent5 2 21" xfId="8018" xr:uid="{00000000-0005-0000-0000-0000BB070000}"/>
    <cellStyle name="Accent5 2 22" xfId="8134" xr:uid="{00000000-0005-0000-0000-0000BC070000}"/>
    <cellStyle name="Accent5 2 23" xfId="10206" xr:uid="{8040A95E-9F15-4371-B559-72EB5E994FBF}"/>
    <cellStyle name="Accent5 2 24" xfId="9838" xr:uid="{06100277-5BF7-4ECF-9BD7-965262D15238}"/>
    <cellStyle name="Accent5 2 25" xfId="9991" xr:uid="{821E9CA2-7424-46CC-8687-D40B6CEE15CB}"/>
    <cellStyle name="Accent5 2 26" xfId="9807" xr:uid="{C08F36AB-22F3-49EC-A505-AC1372D88A93}"/>
    <cellStyle name="Accent5 2 27" xfId="9980" xr:uid="{7FAD30C9-90C3-4EB7-8CC9-A0DAFEF0EB13}"/>
    <cellStyle name="Accent5 2 28" xfId="10381" xr:uid="{BAF6099B-7DAF-4B68-9149-1B4A04ADA330}"/>
    <cellStyle name="Accent5 2 29" xfId="10497" xr:uid="{3AEDE11E-7E4A-4507-9659-6FDCD4432E56}"/>
    <cellStyle name="Accent5 2 3" xfId="1336" xr:uid="{00000000-0005-0000-0000-0000BD070000}"/>
    <cellStyle name="Accent5 2 3 2" xfId="1337" xr:uid="{00000000-0005-0000-0000-0000BE070000}"/>
    <cellStyle name="Accent5 2 30" xfId="10613" xr:uid="{54A27C40-CE07-4C8B-8376-447E80BFEC86}"/>
    <cellStyle name="Accent5 2 31" xfId="10729" xr:uid="{25E2FF89-BEDB-41F2-B035-9082C9F1D21B}"/>
    <cellStyle name="Accent5 2 4" xfId="1338" xr:uid="{00000000-0005-0000-0000-0000BF070000}"/>
    <cellStyle name="Accent5 2 4 2" xfId="1339" xr:uid="{00000000-0005-0000-0000-0000C0070000}"/>
    <cellStyle name="Accent5 2 5" xfId="1340" xr:uid="{00000000-0005-0000-0000-0000C1070000}"/>
    <cellStyle name="Accent5 2 6" xfId="1341" xr:uid="{00000000-0005-0000-0000-0000C2070000}"/>
    <cellStyle name="Accent5 2 7" xfId="6358" xr:uid="{00000000-0005-0000-0000-0000C3070000}"/>
    <cellStyle name="Accent5 2 8" xfId="6489" xr:uid="{00000000-0005-0000-0000-0000C4070000}"/>
    <cellStyle name="Accent5 2 9" xfId="6608" xr:uid="{00000000-0005-0000-0000-0000C5070000}"/>
    <cellStyle name="Accent5 20" xfId="1342" xr:uid="{00000000-0005-0000-0000-0000C6070000}"/>
    <cellStyle name="Accent5 20 2" xfId="1343" xr:uid="{00000000-0005-0000-0000-0000C7070000}"/>
    <cellStyle name="Accent5 21" xfId="1344" xr:uid="{00000000-0005-0000-0000-0000C8070000}"/>
    <cellStyle name="Accent5 21 2" xfId="1345" xr:uid="{00000000-0005-0000-0000-0000C9070000}"/>
    <cellStyle name="Accent5 22" xfId="1346" xr:uid="{00000000-0005-0000-0000-0000CA070000}"/>
    <cellStyle name="Accent5 22 2" xfId="1347" xr:uid="{00000000-0005-0000-0000-0000CB070000}"/>
    <cellStyle name="Accent5 3" xfId="1348" xr:uid="{00000000-0005-0000-0000-0000CC070000}"/>
    <cellStyle name="Accent5 3 2" xfId="1349" xr:uid="{00000000-0005-0000-0000-0000CD070000}"/>
    <cellStyle name="Accent5 3 3" xfId="10920" xr:uid="{3A9BDA8D-32B9-4B54-A59F-C71BB5EA274F}"/>
    <cellStyle name="Accent5 4" xfId="1350" xr:uid="{00000000-0005-0000-0000-0000CE070000}"/>
    <cellStyle name="Accent5 4 2" xfId="1351" xr:uid="{00000000-0005-0000-0000-0000CF070000}"/>
    <cellStyle name="Accent5 5" xfId="1352" xr:uid="{00000000-0005-0000-0000-0000D0070000}"/>
    <cellStyle name="Accent5 5 2" xfId="1353" xr:uid="{00000000-0005-0000-0000-0000D1070000}"/>
    <cellStyle name="Accent5 6" xfId="1354" xr:uid="{00000000-0005-0000-0000-0000D2070000}"/>
    <cellStyle name="Accent5 6 2" xfId="1355" xr:uid="{00000000-0005-0000-0000-0000D3070000}"/>
    <cellStyle name="Accent5 7" xfId="1356" xr:uid="{00000000-0005-0000-0000-0000D4070000}"/>
    <cellStyle name="Accent5 7 2" xfId="1357" xr:uid="{00000000-0005-0000-0000-0000D5070000}"/>
    <cellStyle name="Accent5 8" xfId="1358" xr:uid="{00000000-0005-0000-0000-0000D6070000}"/>
    <cellStyle name="Accent5 8 2" xfId="1359" xr:uid="{00000000-0005-0000-0000-0000D7070000}"/>
    <cellStyle name="Accent5 9" xfId="1360" xr:uid="{00000000-0005-0000-0000-0000D8070000}"/>
    <cellStyle name="Accent5 9 2" xfId="1361" xr:uid="{00000000-0005-0000-0000-0000D9070000}"/>
    <cellStyle name="Accent6 10" xfId="1362" xr:uid="{00000000-0005-0000-0000-0000DA070000}"/>
    <cellStyle name="Accent6 10 2" xfId="1363" xr:uid="{00000000-0005-0000-0000-0000DB070000}"/>
    <cellStyle name="Accent6 11" xfId="1364" xr:uid="{00000000-0005-0000-0000-0000DC070000}"/>
    <cellStyle name="Accent6 11 2" xfId="1365" xr:uid="{00000000-0005-0000-0000-0000DD070000}"/>
    <cellStyle name="Accent6 12" xfId="1366" xr:uid="{00000000-0005-0000-0000-0000DE070000}"/>
    <cellStyle name="Accent6 12 2" xfId="1367" xr:uid="{00000000-0005-0000-0000-0000DF070000}"/>
    <cellStyle name="Accent6 13" xfId="1368" xr:uid="{00000000-0005-0000-0000-0000E0070000}"/>
    <cellStyle name="Accent6 13 2" xfId="1369" xr:uid="{00000000-0005-0000-0000-0000E1070000}"/>
    <cellStyle name="Accent6 14" xfId="1370" xr:uid="{00000000-0005-0000-0000-0000E2070000}"/>
    <cellStyle name="Accent6 14 2" xfId="1371" xr:uid="{00000000-0005-0000-0000-0000E3070000}"/>
    <cellStyle name="Accent6 15" xfId="1372" xr:uid="{00000000-0005-0000-0000-0000E4070000}"/>
    <cellStyle name="Accent6 15 2" xfId="1373" xr:uid="{00000000-0005-0000-0000-0000E5070000}"/>
    <cellStyle name="Accent6 16" xfId="1374" xr:uid="{00000000-0005-0000-0000-0000E6070000}"/>
    <cellStyle name="Accent6 16 2" xfId="1375" xr:uid="{00000000-0005-0000-0000-0000E7070000}"/>
    <cellStyle name="Accent6 17" xfId="1376" xr:uid="{00000000-0005-0000-0000-0000E8070000}"/>
    <cellStyle name="Accent6 17 2" xfId="1377" xr:uid="{00000000-0005-0000-0000-0000E9070000}"/>
    <cellStyle name="Accent6 18" xfId="1378" xr:uid="{00000000-0005-0000-0000-0000EA070000}"/>
    <cellStyle name="Accent6 18 2" xfId="1379" xr:uid="{00000000-0005-0000-0000-0000EB070000}"/>
    <cellStyle name="Accent6 19" xfId="1380" xr:uid="{00000000-0005-0000-0000-0000EC070000}"/>
    <cellStyle name="Accent6 19 2" xfId="1381" xr:uid="{00000000-0005-0000-0000-0000ED070000}"/>
    <cellStyle name="Accent6 2" xfId="1382" xr:uid="{00000000-0005-0000-0000-0000EE070000}"/>
    <cellStyle name="Accent6 2 10" xfId="6728" xr:uid="{00000000-0005-0000-0000-0000EF070000}"/>
    <cellStyle name="Accent6 2 11" xfId="6847" xr:uid="{00000000-0005-0000-0000-0000F0070000}"/>
    <cellStyle name="Accent6 2 12" xfId="6966" xr:uid="{00000000-0005-0000-0000-0000F1070000}"/>
    <cellStyle name="Accent6 2 13" xfId="7085" xr:uid="{00000000-0005-0000-0000-0000F2070000}"/>
    <cellStyle name="Accent6 2 14" xfId="7204" xr:uid="{00000000-0005-0000-0000-0000F3070000}"/>
    <cellStyle name="Accent6 2 15" xfId="7323" xr:uid="{00000000-0005-0000-0000-0000F4070000}"/>
    <cellStyle name="Accent6 2 16" xfId="7439" xr:uid="{00000000-0005-0000-0000-0000F5070000}"/>
    <cellStyle name="Accent6 2 17" xfId="7555" xr:uid="{00000000-0005-0000-0000-0000F6070000}"/>
    <cellStyle name="Accent6 2 18" xfId="7671" xr:uid="{00000000-0005-0000-0000-0000F7070000}"/>
    <cellStyle name="Accent6 2 19" xfId="7787" xr:uid="{00000000-0005-0000-0000-0000F8070000}"/>
    <cellStyle name="Accent6 2 2" xfId="1383" xr:uid="{00000000-0005-0000-0000-0000F9070000}"/>
    <cellStyle name="Accent6 2 2 2" xfId="1384" xr:uid="{00000000-0005-0000-0000-0000FA070000}"/>
    <cellStyle name="Accent6 2 20" xfId="7903" xr:uid="{00000000-0005-0000-0000-0000FB070000}"/>
    <cellStyle name="Accent6 2 21" xfId="8019" xr:uid="{00000000-0005-0000-0000-0000FC070000}"/>
    <cellStyle name="Accent6 2 22" xfId="8135" xr:uid="{00000000-0005-0000-0000-0000FD070000}"/>
    <cellStyle name="Accent6 2 23" xfId="9200" xr:uid="{4B366D40-AA5D-4910-9002-3E92464C37C7}"/>
    <cellStyle name="Accent6 2 23 2" xfId="10058" xr:uid="{6BDB706B-D4A5-47DE-B310-A4BF69DAA0D4}"/>
    <cellStyle name="Accent6 2 24" xfId="9938" xr:uid="{855012EE-47CA-4684-A891-C7EE5E1C74C5}"/>
    <cellStyle name="Accent6 2 25" xfId="9813" xr:uid="{C8396981-756F-4053-BDBA-D6E4298F19B6}"/>
    <cellStyle name="Accent6 2 26" xfId="9841" xr:uid="{191C6943-F634-4EA6-B99E-B304602721B7}"/>
    <cellStyle name="Accent6 2 27" xfId="9772" xr:uid="{9274370F-E909-4D37-8569-A047E6A3EF06}"/>
    <cellStyle name="Accent6 2 28" xfId="10382" xr:uid="{20D9D89A-D77D-443F-861A-D979511C81D9}"/>
    <cellStyle name="Accent6 2 29" xfId="10498" xr:uid="{0CA16747-B575-4C46-91D3-8727FB5EF4BC}"/>
    <cellStyle name="Accent6 2 3" xfId="1385" xr:uid="{00000000-0005-0000-0000-0000FE070000}"/>
    <cellStyle name="Accent6 2 3 2" xfId="1386" xr:uid="{00000000-0005-0000-0000-0000FF070000}"/>
    <cellStyle name="Accent6 2 30" xfId="10614" xr:uid="{D598B7B0-26C8-4AE1-8BAD-7AAB94987F43}"/>
    <cellStyle name="Accent6 2 31" xfId="10730" xr:uid="{FDE32A5E-2781-4A5F-B2BC-84621A3C031C}"/>
    <cellStyle name="Accent6 2 4" xfId="1387" xr:uid="{00000000-0005-0000-0000-000000080000}"/>
    <cellStyle name="Accent6 2 4 2" xfId="1388" xr:uid="{00000000-0005-0000-0000-000001080000}"/>
    <cellStyle name="Accent6 2 5" xfId="1389" xr:uid="{00000000-0005-0000-0000-000002080000}"/>
    <cellStyle name="Accent6 2 6" xfId="1390" xr:uid="{00000000-0005-0000-0000-000003080000}"/>
    <cellStyle name="Accent6 2 7" xfId="6359" xr:uid="{00000000-0005-0000-0000-000004080000}"/>
    <cellStyle name="Accent6 2 8" xfId="6490" xr:uid="{00000000-0005-0000-0000-000005080000}"/>
    <cellStyle name="Accent6 2 9" xfId="6609" xr:uid="{00000000-0005-0000-0000-000006080000}"/>
    <cellStyle name="Accent6 20" xfId="1391" xr:uid="{00000000-0005-0000-0000-000007080000}"/>
    <cellStyle name="Accent6 20 2" xfId="1392" xr:uid="{00000000-0005-0000-0000-000008080000}"/>
    <cellStyle name="Accent6 21" xfId="1393" xr:uid="{00000000-0005-0000-0000-000009080000}"/>
    <cellStyle name="Accent6 21 2" xfId="1394" xr:uid="{00000000-0005-0000-0000-00000A080000}"/>
    <cellStyle name="Accent6 22" xfId="1395" xr:uid="{00000000-0005-0000-0000-00000B080000}"/>
    <cellStyle name="Accent6 22 2" xfId="1396" xr:uid="{00000000-0005-0000-0000-00000C080000}"/>
    <cellStyle name="Accent6 3" xfId="1397" xr:uid="{00000000-0005-0000-0000-00000D080000}"/>
    <cellStyle name="Accent6 3 2" xfId="1398" xr:uid="{00000000-0005-0000-0000-00000E080000}"/>
    <cellStyle name="Accent6 3 3" xfId="10921" xr:uid="{7293F375-DE10-4A78-9B97-5FEF7BFD86D1}"/>
    <cellStyle name="Accent6 4" xfId="1399" xr:uid="{00000000-0005-0000-0000-00000F080000}"/>
    <cellStyle name="Accent6 4 2" xfId="1400" xr:uid="{00000000-0005-0000-0000-000010080000}"/>
    <cellStyle name="Accent6 5" xfId="1401" xr:uid="{00000000-0005-0000-0000-000011080000}"/>
    <cellStyle name="Accent6 5 2" xfId="1402" xr:uid="{00000000-0005-0000-0000-000012080000}"/>
    <cellStyle name="Accent6 6" xfId="1403" xr:uid="{00000000-0005-0000-0000-000013080000}"/>
    <cellStyle name="Accent6 6 2" xfId="1404" xr:uid="{00000000-0005-0000-0000-000014080000}"/>
    <cellStyle name="Accent6 7" xfId="1405" xr:uid="{00000000-0005-0000-0000-000015080000}"/>
    <cellStyle name="Accent6 7 2" xfId="1406" xr:uid="{00000000-0005-0000-0000-000016080000}"/>
    <cellStyle name="Accent6 8" xfId="1407" xr:uid="{00000000-0005-0000-0000-000017080000}"/>
    <cellStyle name="Accent6 8 2" xfId="1408" xr:uid="{00000000-0005-0000-0000-000018080000}"/>
    <cellStyle name="Accent6 9" xfId="1409" xr:uid="{00000000-0005-0000-0000-000019080000}"/>
    <cellStyle name="Accent6 9 2" xfId="1410" xr:uid="{00000000-0005-0000-0000-00001A080000}"/>
    <cellStyle name="Aprēķināšana" xfId="1411" xr:uid="{00000000-0005-0000-0000-00001B080000}"/>
    <cellStyle name="Aprēķināšana 2" xfId="1412" xr:uid="{00000000-0005-0000-0000-00001C080000}"/>
    <cellStyle name="Aprēķināšana 2 2" xfId="1413" xr:uid="{00000000-0005-0000-0000-00001D080000}"/>
    <cellStyle name="Aprēķināšana 2 2 2" xfId="8745" xr:uid="{4122C9BC-7A81-4F81-A5C5-F6A7A67C4018}"/>
    <cellStyle name="Aprēķināšana 2 3" xfId="8744" xr:uid="{10ACF6F0-6D30-4DE1-A506-4D54D2C4D862}"/>
    <cellStyle name="Aprēķināšana 2 4" xfId="9363" xr:uid="{126CDC45-E308-48D9-9FA3-AC668A0C91D5}"/>
    <cellStyle name="Aprēķināšana 3" xfId="1414" xr:uid="{00000000-0005-0000-0000-00001E080000}"/>
    <cellStyle name="Aprēķināšana 3 2" xfId="8746" xr:uid="{BC2DBCEF-F51C-4F30-8E20-94CB5CA8DE02}"/>
    <cellStyle name="Aprēķināšana 3 3" xfId="9364" xr:uid="{5D6FFA18-3CE4-4B7D-8AB8-ABF71A5CF0E3}"/>
    <cellStyle name="Aprēķināšana 4" xfId="1415" xr:uid="{00000000-0005-0000-0000-00001F080000}"/>
    <cellStyle name="Aprēķināšana 4 2" xfId="9365" xr:uid="{C21AD465-8821-45E7-9EFC-C42F6CB73815}"/>
    <cellStyle name="Aprēķināšana 5" xfId="8743" xr:uid="{E6ED56E1-F5DB-47E9-ACC5-F9B7C4C3CC89}"/>
    <cellStyle name="Aprēķināšana 6" xfId="10922" xr:uid="{86F5623B-8263-41D3-924B-B76CE449B7EE}"/>
    <cellStyle name="Bad 10" xfId="1416" xr:uid="{00000000-0005-0000-0000-000020080000}"/>
    <cellStyle name="Bad 10 2" xfId="1417" xr:uid="{00000000-0005-0000-0000-000021080000}"/>
    <cellStyle name="Bad 11" xfId="1418" xr:uid="{00000000-0005-0000-0000-000022080000}"/>
    <cellStyle name="Bad 11 2" xfId="1419" xr:uid="{00000000-0005-0000-0000-000023080000}"/>
    <cellStyle name="Bad 12" xfId="1420" xr:uid="{00000000-0005-0000-0000-000024080000}"/>
    <cellStyle name="Bad 12 2" xfId="1421" xr:uid="{00000000-0005-0000-0000-000025080000}"/>
    <cellStyle name="Bad 13" xfId="1422" xr:uid="{00000000-0005-0000-0000-000026080000}"/>
    <cellStyle name="Bad 13 2" xfId="1423" xr:uid="{00000000-0005-0000-0000-000027080000}"/>
    <cellStyle name="Bad 14" xfId="1424" xr:uid="{00000000-0005-0000-0000-000028080000}"/>
    <cellStyle name="Bad 14 2" xfId="1425" xr:uid="{00000000-0005-0000-0000-000029080000}"/>
    <cellStyle name="Bad 15" xfId="1426" xr:uid="{00000000-0005-0000-0000-00002A080000}"/>
    <cellStyle name="Bad 15 2" xfId="1427" xr:uid="{00000000-0005-0000-0000-00002B080000}"/>
    <cellStyle name="Bad 16" xfId="1428" xr:uid="{00000000-0005-0000-0000-00002C080000}"/>
    <cellStyle name="Bad 16 2" xfId="1429" xr:uid="{00000000-0005-0000-0000-00002D080000}"/>
    <cellStyle name="Bad 17" xfId="1430" xr:uid="{00000000-0005-0000-0000-00002E080000}"/>
    <cellStyle name="Bad 17 2" xfId="1431" xr:uid="{00000000-0005-0000-0000-00002F080000}"/>
    <cellStyle name="Bad 18" xfId="1432" xr:uid="{00000000-0005-0000-0000-000030080000}"/>
    <cellStyle name="Bad 18 2" xfId="1433" xr:uid="{00000000-0005-0000-0000-000031080000}"/>
    <cellStyle name="Bad 19" xfId="1434" xr:uid="{00000000-0005-0000-0000-000032080000}"/>
    <cellStyle name="Bad 19 2" xfId="1435" xr:uid="{00000000-0005-0000-0000-000033080000}"/>
    <cellStyle name="Bad 2" xfId="1436" xr:uid="{00000000-0005-0000-0000-000034080000}"/>
    <cellStyle name="Bad 2 10" xfId="6729" xr:uid="{00000000-0005-0000-0000-000035080000}"/>
    <cellStyle name="Bad 2 11" xfId="6848" xr:uid="{00000000-0005-0000-0000-000036080000}"/>
    <cellStyle name="Bad 2 12" xfId="6967" xr:uid="{00000000-0005-0000-0000-000037080000}"/>
    <cellStyle name="Bad 2 13" xfId="7086" xr:uid="{00000000-0005-0000-0000-000038080000}"/>
    <cellStyle name="Bad 2 14" xfId="7205" xr:uid="{00000000-0005-0000-0000-000039080000}"/>
    <cellStyle name="Bad 2 15" xfId="7324" xr:uid="{00000000-0005-0000-0000-00003A080000}"/>
    <cellStyle name="Bad 2 16" xfId="7440" xr:uid="{00000000-0005-0000-0000-00003B080000}"/>
    <cellStyle name="Bad 2 17" xfId="7556" xr:uid="{00000000-0005-0000-0000-00003C080000}"/>
    <cellStyle name="Bad 2 18" xfId="7672" xr:uid="{00000000-0005-0000-0000-00003D080000}"/>
    <cellStyle name="Bad 2 19" xfId="7788" xr:uid="{00000000-0005-0000-0000-00003E080000}"/>
    <cellStyle name="Bad 2 2" xfId="1437" xr:uid="{00000000-0005-0000-0000-00003F080000}"/>
    <cellStyle name="Bad 2 2 2" xfId="1438" xr:uid="{00000000-0005-0000-0000-000040080000}"/>
    <cellStyle name="Bad 2 20" xfId="7904" xr:uid="{00000000-0005-0000-0000-000041080000}"/>
    <cellStyle name="Bad 2 21" xfId="8020" xr:uid="{00000000-0005-0000-0000-000042080000}"/>
    <cellStyle name="Bad 2 22" xfId="8136" xr:uid="{00000000-0005-0000-0000-000043080000}"/>
    <cellStyle name="Bad 2 23" xfId="8747" xr:uid="{41FAB19A-115B-4263-9A65-1C6D0286F7B0}"/>
    <cellStyle name="Bad 2 23 2" xfId="10065" xr:uid="{E7DC51EC-C401-46CC-B1B5-6308594CAE72}"/>
    <cellStyle name="Bad 2 24" xfId="9201" xr:uid="{FD900665-2894-4388-9593-2A53B6B12028}"/>
    <cellStyle name="Bad 2 24 2" xfId="10201" xr:uid="{4793095E-B9A6-4108-9D6A-5455983CC557}"/>
    <cellStyle name="Bad 2 25" xfId="10249" xr:uid="{0FB181F3-4D01-49AD-A376-EEC73B100F78}"/>
    <cellStyle name="Bad 2 26" xfId="9811" xr:uid="{8B5A89E1-9100-422E-A2E3-940504718F76}"/>
    <cellStyle name="Bad 2 27" xfId="9971" xr:uid="{2C362EB0-4A61-4C72-8ECF-757476D18A34}"/>
    <cellStyle name="Bad 2 28" xfId="10383" xr:uid="{83750F28-6CCF-44D4-A728-63729F2633DD}"/>
    <cellStyle name="Bad 2 29" xfId="10499" xr:uid="{4F8843EF-4695-42DC-86AF-8C457B342E3F}"/>
    <cellStyle name="Bad 2 3" xfId="1439" xr:uid="{00000000-0005-0000-0000-000044080000}"/>
    <cellStyle name="Bad 2 3 2" xfId="1440" xr:uid="{00000000-0005-0000-0000-000045080000}"/>
    <cellStyle name="Bad 2 30" xfId="10615" xr:uid="{0887E4E1-90BF-4D01-BC33-8AB9DB25C483}"/>
    <cellStyle name="Bad 2 31" xfId="10731" xr:uid="{2F951F8D-7C71-428E-8BE3-905118F0D6BA}"/>
    <cellStyle name="Bad 2 4" xfId="1441" xr:uid="{00000000-0005-0000-0000-000046080000}"/>
    <cellStyle name="Bad 2 4 2" xfId="1442" xr:uid="{00000000-0005-0000-0000-000047080000}"/>
    <cellStyle name="Bad 2 5" xfId="1443" xr:uid="{00000000-0005-0000-0000-000048080000}"/>
    <cellStyle name="Bad 2 6" xfId="1444" xr:uid="{00000000-0005-0000-0000-000049080000}"/>
    <cellStyle name="Bad 2 7" xfId="6360" xr:uid="{00000000-0005-0000-0000-00004A080000}"/>
    <cellStyle name="Bad 2 8" xfId="6491" xr:uid="{00000000-0005-0000-0000-00004B080000}"/>
    <cellStyle name="Bad 2 9" xfId="6610" xr:uid="{00000000-0005-0000-0000-00004C080000}"/>
    <cellStyle name="Bad 20" xfId="1445" xr:uid="{00000000-0005-0000-0000-00004D080000}"/>
    <cellStyle name="Bad 20 2" xfId="1446" xr:uid="{00000000-0005-0000-0000-00004E080000}"/>
    <cellStyle name="Bad 21" xfId="1447" xr:uid="{00000000-0005-0000-0000-00004F080000}"/>
    <cellStyle name="Bad 21 2" xfId="1448" xr:uid="{00000000-0005-0000-0000-000050080000}"/>
    <cellStyle name="Bad 22" xfId="1449" xr:uid="{00000000-0005-0000-0000-000051080000}"/>
    <cellStyle name="Bad 22 2" xfId="1450" xr:uid="{00000000-0005-0000-0000-000052080000}"/>
    <cellStyle name="Bad 3" xfId="1451" xr:uid="{00000000-0005-0000-0000-000053080000}"/>
    <cellStyle name="Bad 3 2" xfId="1452" xr:uid="{00000000-0005-0000-0000-000054080000}"/>
    <cellStyle name="Bad 3 3" xfId="10923" xr:uid="{BB235CA6-E20B-49CB-8989-18EB20CF3542}"/>
    <cellStyle name="Bad 4" xfId="1453" xr:uid="{00000000-0005-0000-0000-000055080000}"/>
    <cellStyle name="Bad 4 2" xfId="1454" xr:uid="{00000000-0005-0000-0000-000056080000}"/>
    <cellStyle name="Bad 5" xfId="1455" xr:uid="{00000000-0005-0000-0000-000057080000}"/>
    <cellStyle name="Bad 5 2" xfId="1456" xr:uid="{00000000-0005-0000-0000-000058080000}"/>
    <cellStyle name="Bad 6" xfId="1457" xr:uid="{00000000-0005-0000-0000-000059080000}"/>
    <cellStyle name="Bad 6 2" xfId="1458" xr:uid="{00000000-0005-0000-0000-00005A080000}"/>
    <cellStyle name="Bad 7" xfId="1459" xr:uid="{00000000-0005-0000-0000-00005B080000}"/>
    <cellStyle name="Bad 7 2" xfId="1460" xr:uid="{00000000-0005-0000-0000-00005C080000}"/>
    <cellStyle name="Bad 8" xfId="1461" xr:uid="{00000000-0005-0000-0000-00005D080000}"/>
    <cellStyle name="Bad 8 2" xfId="1462" xr:uid="{00000000-0005-0000-0000-00005E080000}"/>
    <cellStyle name="Bad 9" xfId="1463" xr:uid="{00000000-0005-0000-0000-00005F080000}"/>
    <cellStyle name="Bad 9 2" xfId="1464" xr:uid="{00000000-0005-0000-0000-000060080000}"/>
    <cellStyle name="Brīdinājuma teksts" xfId="1465" xr:uid="{00000000-0005-0000-0000-000061080000}"/>
    <cellStyle name="Brīdinājuma teksts 2" xfId="1466" xr:uid="{00000000-0005-0000-0000-000062080000}"/>
    <cellStyle name="Brīdinājuma teksts 2 2" xfId="9366" xr:uid="{66E271E8-5411-4DEA-A49F-0FABD599FB9E}"/>
    <cellStyle name="Brīdinājuma teksts 3" xfId="8748" xr:uid="{7332AC37-7B33-4493-BE81-001CC2631641}"/>
    <cellStyle name="Brīdinājuma teksts 3 2" xfId="9367" xr:uid="{87319618-E351-4110-BAA2-A2E3C328E642}"/>
    <cellStyle name="Brīdinājuma teksts 4" xfId="9368" xr:uid="{8C5FE0F8-7B10-4612-AC5F-0F62173ABBC1}"/>
    <cellStyle name="Brīdinājuma teksts 5" xfId="10924" xr:uid="{3F5E041E-9001-4B22-B0EE-CAAB506EBE81}"/>
    <cellStyle name="Calculation 10" xfId="1467" xr:uid="{00000000-0005-0000-0000-000063080000}"/>
    <cellStyle name="Calculation 10 2" xfId="1468" xr:uid="{00000000-0005-0000-0000-000064080000}"/>
    <cellStyle name="Calculation 10 3" xfId="8749" xr:uid="{3837C638-E784-4D7D-B490-705F4E941F5F}"/>
    <cellStyle name="Calculation 11" xfId="1469" xr:uid="{00000000-0005-0000-0000-000065080000}"/>
    <cellStyle name="Calculation 11 2" xfId="1470" xr:uid="{00000000-0005-0000-0000-000066080000}"/>
    <cellStyle name="Calculation 11 3" xfId="8750" xr:uid="{B3A1C856-20F3-4A89-A315-4B98CFB12C4C}"/>
    <cellStyle name="Calculation 12" xfId="1471" xr:uid="{00000000-0005-0000-0000-000067080000}"/>
    <cellStyle name="Calculation 12 2" xfId="1472" xr:uid="{00000000-0005-0000-0000-000068080000}"/>
    <cellStyle name="Calculation 12 3" xfId="8751" xr:uid="{784623BD-B6F5-4111-AAED-F16BEB57C673}"/>
    <cellStyle name="Calculation 13" xfId="1473" xr:uid="{00000000-0005-0000-0000-000069080000}"/>
    <cellStyle name="Calculation 13 2" xfId="1474" xr:uid="{00000000-0005-0000-0000-00006A080000}"/>
    <cellStyle name="Calculation 13 3" xfId="8752" xr:uid="{47BA223E-1302-4A36-AE34-21CCF98C5A37}"/>
    <cellStyle name="Calculation 14" xfId="1475" xr:uid="{00000000-0005-0000-0000-00006B080000}"/>
    <cellStyle name="Calculation 14 2" xfId="1476" xr:uid="{00000000-0005-0000-0000-00006C080000}"/>
    <cellStyle name="Calculation 14 3" xfId="8753" xr:uid="{7C18198F-9F07-4D88-9E78-51A19D73A52F}"/>
    <cellStyle name="Calculation 15" xfId="1477" xr:uid="{00000000-0005-0000-0000-00006D080000}"/>
    <cellStyle name="Calculation 15 2" xfId="1478" xr:uid="{00000000-0005-0000-0000-00006E080000}"/>
    <cellStyle name="Calculation 15 3" xfId="8754" xr:uid="{1DD1BE47-E2F9-47C4-A5FE-A851F781C291}"/>
    <cellStyle name="Calculation 16" xfId="1479" xr:uid="{00000000-0005-0000-0000-00006F080000}"/>
    <cellStyle name="Calculation 16 2" xfId="1480" xr:uid="{00000000-0005-0000-0000-000070080000}"/>
    <cellStyle name="Calculation 16 3" xfId="8755" xr:uid="{9FFE1778-92EC-4678-BA08-20433A8FD8C2}"/>
    <cellStyle name="Calculation 17" xfId="1481" xr:uid="{00000000-0005-0000-0000-000071080000}"/>
    <cellStyle name="Calculation 17 2" xfId="1482" xr:uid="{00000000-0005-0000-0000-000072080000}"/>
    <cellStyle name="Calculation 17 3" xfId="8756" xr:uid="{4E41CC6B-9349-4CAA-B718-1F53D19BFB35}"/>
    <cellStyle name="Calculation 18" xfId="1483" xr:uid="{00000000-0005-0000-0000-000073080000}"/>
    <cellStyle name="Calculation 18 2" xfId="1484" xr:uid="{00000000-0005-0000-0000-000074080000}"/>
    <cellStyle name="Calculation 18 3" xfId="8757" xr:uid="{ACC68B88-703C-41B5-B7AA-E91D3DAAB3AA}"/>
    <cellStyle name="Calculation 19" xfId="1485" xr:uid="{00000000-0005-0000-0000-000075080000}"/>
    <cellStyle name="Calculation 19 2" xfId="1486" xr:uid="{00000000-0005-0000-0000-000076080000}"/>
    <cellStyle name="Calculation 19 3" xfId="8758" xr:uid="{7285D0DA-CAD6-4AEF-A68F-56CCF0EE16D3}"/>
    <cellStyle name="Calculation 2" xfId="1487" xr:uid="{00000000-0005-0000-0000-000077080000}"/>
    <cellStyle name="Calculation 2 10" xfId="6730" xr:uid="{00000000-0005-0000-0000-000078080000}"/>
    <cellStyle name="Calculation 2 11" xfId="6849" xr:uid="{00000000-0005-0000-0000-000079080000}"/>
    <cellStyle name="Calculation 2 12" xfId="6968" xr:uid="{00000000-0005-0000-0000-00007A080000}"/>
    <cellStyle name="Calculation 2 13" xfId="7087" xr:uid="{00000000-0005-0000-0000-00007B080000}"/>
    <cellStyle name="Calculation 2 14" xfId="7206" xr:uid="{00000000-0005-0000-0000-00007C080000}"/>
    <cellStyle name="Calculation 2 15" xfId="7325" xr:uid="{00000000-0005-0000-0000-00007D080000}"/>
    <cellStyle name="Calculation 2 16" xfId="7441" xr:uid="{00000000-0005-0000-0000-00007E080000}"/>
    <cellStyle name="Calculation 2 17" xfId="7557" xr:uid="{00000000-0005-0000-0000-00007F080000}"/>
    <cellStyle name="Calculation 2 18" xfId="7673" xr:uid="{00000000-0005-0000-0000-000080080000}"/>
    <cellStyle name="Calculation 2 19" xfId="7789" xr:uid="{00000000-0005-0000-0000-000081080000}"/>
    <cellStyle name="Calculation 2 2" xfId="1488" xr:uid="{00000000-0005-0000-0000-000082080000}"/>
    <cellStyle name="Calculation 2 2 2" xfId="1489" xr:uid="{00000000-0005-0000-0000-000083080000}"/>
    <cellStyle name="Calculation 2 2 2 2" xfId="8761" xr:uid="{5C624CC2-853B-470E-B55C-FDA661078A2E}"/>
    <cellStyle name="Calculation 2 2 3" xfId="1490" xr:uid="{00000000-0005-0000-0000-000084080000}"/>
    <cellStyle name="Calculation 2 2 3 2" xfId="8762" xr:uid="{FAC9D22C-5359-480D-A47D-3C8238CA67A5}"/>
    <cellStyle name="Calculation 2 2 4" xfId="1491" xr:uid="{00000000-0005-0000-0000-000085080000}"/>
    <cellStyle name="Calculation 2 2 5" xfId="8760" xr:uid="{0810D0F0-83AA-4AAA-8A63-427C3EC82159}"/>
    <cellStyle name="Calculation 2 20" xfId="7905" xr:uid="{00000000-0005-0000-0000-000086080000}"/>
    <cellStyle name="Calculation 2 21" xfId="8021" xr:uid="{00000000-0005-0000-0000-000087080000}"/>
    <cellStyle name="Calculation 2 22" xfId="8137" xr:uid="{00000000-0005-0000-0000-000088080000}"/>
    <cellStyle name="Calculation 2 23" xfId="8759" xr:uid="{0477E036-66AC-4DB3-AAA2-3E49716D7E78}"/>
    <cellStyle name="Calculation 2 23 2" xfId="10132" xr:uid="{77AC4989-2C1C-4A88-9984-D2E15B1036E6}"/>
    <cellStyle name="Calculation 2 24" xfId="9202" xr:uid="{3837D240-EBB9-40FD-BC07-47F96F852997}"/>
    <cellStyle name="Calculation 2 24 2" xfId="9887" xr:uid="{4C030A4E-E55C-4F1B-A7D8-93F042C89F53}"/>
    <cellStyle name="Calculation 2 25" xfId="10015" xr:uid="{FE38BA5A-1B19-4884-ADBD-91D23B895438}"/>
    <cellStyle name="Calculation 2 26" xfId="10030" xr:uid="{97A33F28-7A43-41E3-A293-23DC289BB513}"/>
    <cellStyle name="Calculation 2 27" xfId="9911" xr:uid="{9A2539FE-30F1-4C85-BBC0-8A8C160A77F7}"/>
    <cellStyle name="Calculation 2 28" xfId="10384" xr:uid="{BEE7FA66-1389-4824-8F57-DB771FA1D3C1}"/>
    <cellStyle name="Calculation 2 29" xfId="10500" xr:uid="{66C2149B-44D4-4DBD-8336-6384919081A8}"/>
    <cellStyle name="Calculation 2 3" xfId="1492" xr:uid="{00000000-0005-0000-0000-000089080000}"/>
    <cellStyle name="Calculation 2 3 2" xfId="1493" xr:uid="{00000000-0005-0000-0000-00008A080000}"/>
    <cellStyle name="Calculation 2 3 3" xfId="8763" xr:uid="{0FA1EBBA-0F47-4522-BBCB-25A5BB38B5E3}"/>
    <cellStyle name="Calculation 2 30" xfId="10616" xr:uid="{C917E8DB-5D56-4E6E-AE8F-8ADBC7BCE3FE}"/>
    <cellStyle name="Calculation 2 31" xfId="10732" xr:uid="{7E73F0CF-F221-4DDF-A393-33F5615D2C6A}"/>
    <cellStyle name="Calculation 2 4" xfId="1494" xr:uid="{00000000-0005-0000-0000-00008B080000}"/>
    <cellStyle name="Calculation 2 4 2" xfId="1495" xr:uid="{00000000-0005-0000-0000-00008C080000}"/>
    <cellStyle name="Calculation 2 4 3" xfId="8764" xr:uid="{57696F73-4B1D-4800-BF21-C5D0368CAED0}"/>
    <cellStyle name="Calculation 2 5" xfId="1496" xr:uid="{00000000-0005-0000-0000-00008D080000}"/>
    <cellStyle name="Calculation 2 5 2" xfId="8765" xr:uid="{0BEF4549-BFDB-48DD-B5C3-A7E9BDB4214F}"/>
    <cellStyle name="Calculation 2 6" xfId="1497" xr:uid="{00000000-0005-0000-0000-00008E080000}"/>
    <cellStyle name="Calculation 2 7" xfId="6361" xr:uid="{00000000-0005-0000-0000-00008F080000}"/>
    <cellStyle name="Calculation 2 8" xfId="6492" xr:uid="{00000000-0005-0000-0000-000090080000}"/>
    <cellStyle name="Calculation 2 9" xfId="6611" xr:uid="{00000000-0005-0000-0000-000091080000}"/>
    <cellStyle name="Calculation 20" xfId="1498" xr:uid="{00000000-0005-0000-0000-000092080000}"/>
    <cellStyle name="Calculation 20 2" xfId="1499" xr:uid="{00000000-0005-0000-0000-000093080000}"/>
    <cellStyle name="Calculation 20 3" xfId="8766" xr:uid="{0805E4B4-8673-4A4E-BFF3-A14726910482}"/>
    <cellStyle name="Calculation 21" xfId="1500" xr:uid="{00000000-0005-0000-0000-000094080000}"/>
    <cellStyle name="Calculation 21 2" xfId="1501" xr:uid="{00000000-0005-0000-0000-000095080000}"/>
    <cellStyle name="Calculation 21 3" xfId="8767" xr:uid="{41708BC4-7C02-44BD-98A4-5C0A15C9434C}"/>
    <cellStyle name="Calculation 22" xfId="1502" xr:uid="{00000000-0005-0000-0000-000096080000}"/>
    <cellStyle name="Calculation 22 2" xfId="1503" xr:uid="{00000000-0005-0000-0000-000097080000}"/>
    <cellStyle name="Calculation 22 3" xfId="8768" xr:uid="{640186D8-DE9C-4374-953D-7119784FDF34}"/>
    <cellStyle name="Calculation 3" xfId="1504" xr:uid="{00000000-0005-0000-0000-000098080000}"/>
    <cellStyle name="Calculation 3 2" xfId="1505" xr:uid="{00000000-0005-0000-0000-000099080000}"/>
    <cellStyle name="Calculation 3 3" xfId="8769" xr:uid="{774A065F-35BE-4A55-9AC9-18583AB2F816}"/>
    <cellStyle name="Calculation 3 4" xfId="10925" xr:uid="{65DAA41F-87A1-409E-A0E1-238948A7FB92}"/>
    <cellStyle name="Calculation 4" xfId="1506" xr:uid="{00000000-0005-0000-0000-00009A080000}"/>
    <cellStyle name="Calculation 4 2" xfId="1507" xr:uid="{00000000-0005-0000-0000-00009B080000}"/>
    <cellStyle name="Calculation 4 3" xfId="8770" xr:uid="{C5D9B141-2C5F-4F77-B079-4763CA385FCF}"/>
    <cellStyle name="Calculation 5" xfId="1508" xr:uid="{00000000-0005-0000-0000-00009C080000}"/>
    <cellStyle name="Calculation 5 2" xfId="1509" xr:uid="{00000000-0005-0000-0000-00009D080000}"/>
    <cellStyle name="Calculation 5 3" xfId="8771" xr:uid="{6F702646-5A83-4140-9156-E46B68D0E1FC}"/>
    <cellStyle name="Calculation 6" xfId="1510" xr:uid="{00000000-0005-0000-0000-00009E080000}"/>
    <cellStyle name="Calculation 6 2" xfId="1511" xr:uid="{00000000-0005-0000-0000-00009F080000}"/>
    <cellStyle name="Calculation 6 3" xfId="8772" xr:uid="{E9E53943-8C11-4E4F-A4B8-71B9241625EF}"/>
    <cellStyle name="Calculation 7" xfId="1512" xr:uid="{00000000-0005-0000-0000-0000A0080000}"/>
    <cellStyle name="Calculation 7 2" xfId="1513" xr:uid="{00000000-0005-0000-0000-0000A1080000}"/>
    <cellStyle name="Calculation 7 3" xfId="8773" xr:uid="{3269ED3D-1C3D-452E-9EA7-4FFBBB473DCF}"/>
    <cellStyle name="Calculation 8" xfId="1514" xr:uid="{00000000-0005-0000-0000-0000A2080000}"/>
    <cellStyle name="Calculation 8 2" xfId="1515" xr:uid="{00000000-0005-0000-0000-0000A3080000}"/>
    <cellStyle name="Calculation 8 3" xfId="8774" xr:uid="{2A4D3A12-3EE8-43AB-98D5-90247D021788}"/>
    <cellStyle name="Calculation 9" xfId="1516" xr:uid="{00000000-0005-0000-0000-0000A4080000}"/>
    <cellStyle name="Calculation 9 2" xfId="1517" xr:uid="{00000000-0005-0000-0000-0000A5080000}"/>
    <cellStyle name="Calculation 9 3" xfId="8775" xr:uid="{93B93ACA-1BD3-46C3-9B81-398F54FA9DEC}"/>
    <cellStyle name="Check Cell 10" xfId="1518" xr:uid="{00000000-0005-0000-0000-0000A6080000}"/>
    <cellStyle name="Check Cell 10 2" xfId="1519" xr:uid="{00000000-0005-0000-0000-0000A7080000}"/>
    <cellStyle name="Check Cell 11" xfId="1520" xr:uid="{00000000-0005-0000-0000-0000A8080000}"/>
    <cellStyle name="Check Cell 11 2" xfId="1521" xr:uid="{00000000-0005-0000-0000-0000A9080000}"/>
    <cellStyle name="Check Cell 12" xfId="1522" xr:uid="{00000000-0005-0000-0000-0000AA080000}"/>
    <cellStyle name="Check Cell 12 2" xfId="1523" xr:uid="{00000000-0005-0000-0000-0000AB080000}"/>
    <cellStyle name="Check Cell 13" xfId="1524" xr:uid="{00000000-0005-0000-0000-0000AC080000}"/>
    <cellStyle name="Check Cell 13 2" xfId="1525" xr:uid="{00000000-0005-0000-0000-0000AD080000}"/>
    <cellStyle name="Check Cell 14" xfId="1526" xr:uid="{00000000-0005-0000-0000-0000AE080000}"/>
    <cellStyle name="Check Cell 14 2" xfId="1527" xr:uid="{00000000-0005-0000-0000-0000AF080000}"/>
    <cellStyle name="Check Cell 15" xfId="1528" xr:uid="{00000000-0005-0000-0000-0000B0080000}"/>
    <cellStyle name="Check Cell 15 2" xfId="1529" xr:uid="{00000000-0005-0000-0000-0000B1080000}"/>
    <cellStyle name="Check Cell 16" xfId="1530" xr:uid="{00000000-0005-0000-0000-0000B2080000}"/>
    <cellStyle name="Check Cell 16 2" xfId="1531" xr:uid="{00000000-0005-0000-0000-0000B3080000}"/>
    <cellStyle name="Check Cell 17" xfId="1532" xr:uid="{00000000-0005-0000-0000-0000B4080000}"/>
    <cellStyle name="Check Cell 17 2" xfId="1533" xr:uid="{00000000-0005-0000-0000-0000B5080000}"/>
    <cellStyle name="Check Cell 18" xfId="1534" xr:uid="{00000000-0005-0000-0000-0000B6080000}"/>
    <cellStyle name="Check Cell 18 2" xfId="1535" xr:uid="{00000000-0005-0000-0000-0000B7080000}"/>
    <cellStyle name="Check Cell 19" xfId="1536" xr:uid="{00000000-0005-0000-0000-0000B8080000}"/>
    <cellStyle name="Check Cell 19 2" xfId="1537" xr:uid="{00000000-0005-0000-0000-0000B9080000}"/>
    <cellStyle name="Check Cell 2" xfId="1538" xr:uid="{00000000-0005-0000-0000-0000BA080000}"/>
    <cellStyle name="Check Cell 2 10" xfId="6731" xr:uid="{00000000-0005-0000-0000-0000BB080000}"/>
    <cellStyle name="Check Cell 2 11" xfId="6850" xr:uid="{00000000-0005-0000-0000-0000BC080000}"/>
    <cellStyle name="Check Cell 2 12" xfId="6969" xr:uid="{00000000-0005-0000-0000-0000BD080000}"/>
    <cellStyle name="Check Cell 2 13" xfId="7088" xr:uid="{00000000-0005-0000-0000-0000BE080000}"/>
    <cellStyle name="Check Cell 2 14" xfId="7207" xr:uid="{00000000-0005-0000-0000-0000BF080000}"/>
    <cellStyle name="Check Cell 2 15" xfId="7326" xr:uid="{00000000-0005-0000-0000-0000C0080000}"/>
    <cellStyle name="Check Cell 2 16" xfId="7442" xr:uid="{00000000-0005-0000-0000-0000C1080000}"/>
    <cellStyle name="Check Cell 2 17" xfId="7558" xr:uid="{00000000-0005-0000-0000-0000C2080000}"/>
    <cellStyle name="Check Cell 2 18" xfId="7674" xr:uid="{00000000-0005-0000-0000-0000C3080000}"/>
    <cellStyle name="Check Cell 2 19" xfId="7790" xr:uid="{00000000-0005-0000-0000-0000C4080000}"/>
    <cellStyle name="Check Cell 2 2" xfId="1539" xr:uid="{00000000-0005-0000-0000-0000C5080000}"/>
    <cellStyle name="Check Cell 2 2 2" xfId="1540" xr:uid="{00000000-0005-0000-0000-0000C6080000}"/>
    <cellStyle name="Check Cell 2 20" xfId="7906" xr:uid="{00000000-0005-0000-0000-0000C7080000}"/>
    <cellStyle name="Check Cell 2 21" xfId="8022" xr:uid="{00000000-0005-0000-0000-0000C8080000}"/>
    <cellStyle name="Check Cell 2 22" xfId="8138" xr:uid="{00000000-0005-0000-0000-0000C9080000}"/>
    <cellStyle name="Check Cell 2 23" xfId="10136" xr:uid="{152C9971-4CF8-4C34-968E-E63ACF5CA8CB}"/>
    <cellStyle name="Check Cell 2 24" xfId="9883" xr:uid="{AE386750-AEFD-44F9-82BA-9123EE3AC085}"/>
    <cellStyle name="Check Cell 2 25" xfId="10095" xr:uid="{BBF8DE52-33EF-4AEE-BCA2-DEFBC97B6FCC}"/>
    <cellStyle name="Check Cell 2 26" xfId="9898" xr:uid="{AFB97805-DCC3-41DC-A936-E3C2F6E406E4}"/>
    <cellStyle name="Check Cell 2 27" xfId="9782" xr:uid="{B546C67C-327C-45B0-9228-E728418F6187}"/>
    <cellStyle name="Check Cell 2 28" xfId="10385" xr:uid="{443E00D0-873E-46EC-AF01-A2FD9EF394E2}"/>
    <cellStyle name="Check Cell 2 29" xfId="10501" xr:uid="{97B4E6C8-C657-4358-B3E2-B29A4BA1EFDF}"/>
    <cellStyle name="Check Cell 2 3" xfId="1541" xr:uid="{00000000-0005-0000-0000-0000CA080000}"/>
    <cellStyle name="Check Cell 2 3 2" xfId="1542" xr:uid="{00000000-0005-0000-0000-0000CB080000}"/>
    <cellStyle name="Check Cell 2 30" xfId="10617" xr:uid="{D06B6F38-EB17-4438-8564-10EB866E2A66}"/>
    <cellStyle name="Check Cell 2 31" xfId="10733" xr:uid="{BEFE562B-E60E-4610-9A36-65644108F1CE}"/>
    <cellStyle name="Check Cell 2 4" xfId="1543" xr:uid="{00000000-0005-0000-0000-0000CC080000}"/>
    <cellStyle name="Check Cell 2 4 2" xfId="1544" xr:uid="{00000000-0005-0000-0000-0000CD080000}"/>
    <cellStyle name="Check Cell 2 5" xfId="1545" xr:uid="{00000000-0005-0000-0000-0000CE080000}"/>
    <cellStyle name="Check Cell 2 6" xfId="1546" xr:uid="{00000000-0005-0000-0000-0000CF080000}"/>
    <cellStyle name="Check Cell 2 7" xfId="6362" xr:uid="{00000000-0005-0000-0000-0000D0080000}"/>
    <cellStyle name="Check Cell 2 8" xfId="6493" xr:uid="{00000000-0005-0000-0000-0000D1080000}"/>
    <cellStyle name="Check Cell 2 9" xfId="6612" xr:uid="{00000000-0005-0000-0000-0000D2080000}"/>
    <cellStyle name="Check Cell 20" xfId="1547" xr:uid="{00000000-0005-0000-0000-0000D3080000}"/>
    <cellStyle name="Check Cell 20 2" xfId="1548" xr:uid="{00000000-0005-0000-0000-0000D4080000}"/>
    <cellStyle name="Check Cell 21" xfId="1549" xr:uid="{00000000-0005-0000-0000-0000D5080000}"/>
    <cellStyle name="Check Cell 21 2" xfId="1550" xr:uid="{00000000-0005-0000-0000-0000D6080000}"/>
    <cellStyle name="Check Cell 22" xfId="1551" xr:uid="{00000000-0005-0000-0000-0000D7080000}"/>
    <cellStyle name="Check Cell 22 2" xfId="1552" xr:uid="{00000000-0005-0000-0000-0000D8080000}"/>
    <cellStyle name="Check Cell 3" xfId="1553" xr:uid="{00000000-0005-0000-0000-0000D9080000}"/>
    <cellStyle name="Check Cell 3 2" xfId="1554" xr:uid="{00000000-0005-0000-0000-0000DA080000}"/>
    <cellStyle name="Check Cell 3 3" xfId="10926" xr:uid="{A88EEB81-4B50-45B1-98E5-6EA4D4A8B7FD}"/>
    <cellStyle name="Check Cell 4" xfId="1555" xr:uid="{00000000-0005-0000-0000-0000DB080000}"/>
    <cellStyle name="Check Cell 4 2" xfId="1556" xr:uid="{00000000-0005-0000-0000-0000DC080000}"/>
    <cellStyle name="Check Cell 5" xfId="1557" xr:uid="{00000000-0005-0000-0000-0000DD080000}"/>
    <cellStyle name="Check Cell 5 2" xfId="1558" xr:uid="{00000000-0005-0000-0000-0000DE080000}"/>
    <cellStyle name="Check Cell 6" xfId="1559" xr:uid="{00000000-0005-0000-0000-0000DF080000}"/>
    <cellStyle name="Check Cell 6 2" xfId="1560" xr:uid="{00000000-0005-0000-0000-0000E0080000}"/>
    <cellStyle name="Check Cell 7" xfId="1561" xr:uid="{00000000-0005-0000-0000-0000E1080000}"/>
    <cellStyle name="Check Cell 7 2" xfId="1562" xr:uid="{00000000-0005-0000-0000-0000E2080000}"/>
    <cellStyle name="Check Cell 8" xfId="1563" xr:uid="{00000000-0005-0000-0000-0000E3080000}"/>
    <cellStyle name="Check Cell 8 2" xfId="1564" xr:uid="{00000000-0005-0000-0000-0000E4080000}"/>
    <cellStyle name="Check Cell 9" xfId="1565" xr:uid="{00000000-0005-0000-0000-0000E5080000}"/>
    <cellStyle name="Check Cell 9 2" xfId="1566" xr:uid="{00000000-0005-0000-0000-0000E6080000}"/>
    <cellStyle name="Comma 10" xfId="1567" xr:uid="{00000000-0005-0000-0000-0000E7080000}"/>
    <cellStyle name="Comma 10 2" xfId="1568" xr:uid="{00000000-0005-0000-0000-0000E8080000}"/>
    <cellStyle name="Comma 10 2 2" xfId="1569" xr:uid="{00000000-0005-0000-0000-0000E9080000}"/>
    <cellStyle name="Comma 10 3" xfId="1570" xr:uid="{00000000-0005-0000-0000-0000EA080000}"/>
    <cellStyle name="Comma 10 4" xfId="11174" xr:uid="{4AFA9915-2D0A-46C0-A4EE-1D0486D0FC9E}"/>
    <cellStyle name="Comma 11" xfId="1571" xr:uid="{00000000-0005-0000-0000-0000EB080000}"/>
    <cellStyle name="Comma 11 2" xfId="1572" xr:uid="{00000000-0005-0000-0000-0000EC080000}"/>
    <cellStyle name="Comma 11 2 2" xfId="1573" xr:uid="{00000000-0005-0000-0000-0000ED080000}"/>
    <cellStyle name="Comma 11 3" xfId="1574" xr:uid="{00000000-0005-0000-0000-0000EE080000}"/>
    <cellStyle name="Comma 12" xfId="1575" xr:uid="{00000000-0005-0000-0000-0000EF080000}"/>
    <cellStyle name="Comma 12 2" xfId="1576" xr:uid="{00000000-0005-0000-0000-0000F0080000}"/>
    <cellStyle name="Comma 12 2 2" xfId="1577" xr:uid="{00000000-0005-0000-0000-0000F1080000}"/>
    <cellStyle name="Comma 12 3" xfId="1578" xr:uid="{00000000-0005-0000-0000-0000F2080000}"/>
    <cellStyle name="Comma 13" xfId="1579" xr:uid="{00000000-0005-0000-0000-0000F3080000}"/>
    <cellStyle name="Comma 13 2" xfId="1580" xr:uid="{00000000-0005-0000-0000-0000F4080000}"/>
    <cellStyle name="Comma 13 2 2" xfId="1581" xr:uid="{00000000-0005-0000-0000-0000F5080000}"/>
    <cellStyle name="Comma 13 3" xfId="1582" xr:uid="{00000000-0005-0000-0000-0000F6080000}"/>
    <cellStyle name="Comma 14" xfId="1583" xr:uid="{00000000-0005-0000-0000-0000F7080000}"/>
    <cellStyle name="Comma 14 2" xfId="1584" xr:uid="{00000000-0005-0000-0000-0000F8080000}"/>
    <cellStyle name="Comma 14 2 2" xfId="1585" xr:uid="{00000000-0005-0000-0000-0000F9080000}"/>
    <cellStyle name="Comma 14 3" xfId="1586" xr:uid="{00000000-0005-0000-0000-0000FA080000}"/>
    <cellStyle name="Comma 15" xfId="1587" xr:uid="{00000000-0005-0000-0000-0000FB080000}"/>
    <cellStyle name="Comma 15 2" xfId="1588" xr:uid="{00000000-0005-0000-0000-0000FC080000}"/>
    <cellStyle name="Comma 15 2 2" xfId="1589" xr:uid="{00000000-0005-0000-0000-0000FD080000}"/>
    <cellStyle name="Comma 15 3" xfId="1590" xr:uid="{00000000-0005-0000-0000-0000FE080000}"/>
    <cellStyle name="Comma 16" xfId="1591" xr:uid="{00000000-0005-0000-0000-0000FF080000}"/>
    <cellStyle name="Comma 16 2" xfId="1592" xr:uid="{00000000-0005-0000-0000-000000090000}"/>
    <cellStyle name="Comma 16 2 2" xfId="1593" xr:uid="{00000000-0005-0000-0000-000001090000}"/>
    <cellStyle name="Comma 16 3" xfId="1594" xr:uid="{00000000-0005-0000-0000-000002090000}"/>
    <cellStyle name="Comma 17" xfId="1595" xr:uid="{00000000-0005-0000-0000-000003090000}"/>
    <cellStyle name="Comma 17 2" xfId="1596" xr:uid="{00000000-0005-0000-0000-000004090000}"/>
    <cellStyle name="Comma 17 2 2" xfId="1597" xr:uid="{00000000-0005-0000-0000-000005090000}"/>
    <cellStyle name="Comma 17 3" xfId="1598" xr:uid="{00000000-0005-0000-0000-000006090000}"/>
    <cellStyle name="Comma 17 4" xfId="1599" xr:uid="{00000000-0005-0000-0000-000007090000}"/>
    <cellStyle name="Comma 18" xfId="1600" xr:uid="{00000000-0005-0000-0000-000008090000}"/>
    <cellStyle name="Comma 18 2" xfId="1601" xr:uid="{00000000-0005-0000-0000-000009090000}"/>
    <cellStyle name="Comma 18 2 2" xfId="1602" xr:uid="{00000000-0005-0000-0000-00000A090000}"/>
    <cellStyle name="Comma 18 3" xfId="1603" xr:uid="{00000000-0005-0000-0000-00000B090000}"/>
    <cellStyle name="Comma 19" xfId="1604" xr:uid="{00000000-0005-0000-0000-00000C090000}"/>
    <cellStyle name="Comma 19 2" xfId="1605" xr:uid="{00000000-0005-0000-0000-00000D090000}"/>
    <cellStyle name="Comma 19 2 2" xfId="1606" xr:uid="{00000000-0005-0000-0000-00000E090000}"/>
    <cellStyle name="Comma 19 3" xfId="1607" xr:uid="{00000000-0005-0000-0000-00000F090000}"/>
    <cellStyle name="Comma 2" xfId="1608" xr:uid="{00000000-0005-0000-0000-000010090000}"/>
    <cellStyle name="Comma 2 10" xfId="1609" xr:uid="{00000000-0005-0000-0000-000011090000}"/>
    <cellStyle name="Comma 2 10 2" xfId="1610" xr:uid="{00000000-0005-0000-0000-000012090000}"/>
    <cellStyle name="Comma 2 10 2 2" xfId="1611" xr:uid="{00000000-0005-0000-0000-000013090000}"/>
    <cellStyle name="Comma 2 10 3" xfId="1612" xr:uid="{00000000-0005-0000-0000-000014090000}"/>
    <cellStyle name="Comma 2 11" xfId="1613" xr:uid="{00000000-0005-0000-0000-000015090000}"/>
    <cellStyle name="Comma 2 11 2" xfId="1614" xr:uid="{00000000-0005-0000-0000-000016090000}"/>
    <cellStyle name="Comma 2 11 2 2" xfId="1615" xr:uid="{00000000-0005-0000-0000-000017090000}"/>
    <cellStyle name="Comma 2 11 3" xfId="1616" xr:uid="{00000000-0005-0000-0000-000018090000}"/>
    <cellStyle name="Comma 2 12" xfId="1617" xr:uid="{00000000-0005-0000-0000-000019090000}"/>
    <cellStyle name="Comma 2 12 2" xfId="1618" xr:uid="{00000000-0005-0000-0000-00001A090000}"/>
    <cellStyle name="Comma 2 12 2 2" xfId="1619" xr:uid="{00000000-0005-0000-0000-00001B090000}"/>
    <cellStyle name="Comma 2 12 3" xfId="1620" xr:uid="{00000000-0005-0000-0000-00001C090000}"/>
    <cellStyle name="Comma 2 13" xfId="1621" xr:uid="{00000000-0005-0000-0000-00001D090000}"/>
    <cellStyle name="Comma 2 13 2" xfId="1622" xr:uid="{00000000-0005-0000-0000-00001E090000}"/>
    <cellStyle name="Comma 2 13 2 2" xfId="1623" xr:uid="{00000000-0005-0000-0000-00001F090000}"/>
    <cellStyle name="Comma 2 13 3" xfId="1624" xr:uid="{00000000-0005-0000-0000-000020090000}"/>
    <cellStyle name="Comma 2 14" xfId="1625" xr:uid="{00000000-0005-0000-0000-000021090000}"/>
    <cellStyle name="Comma 2 14 2" xfId="1626" xr:uid="{00000000-0005-0000-0000-000022090000}"/>
    <cellStyle name="Comma 2 14 2 2" xfId="1627" xr:uid="{00000000-0005-0000-0000-000023090000}"/>
    <cellStyle name="Comma 2 14 3" xfId="1628" xr:uid="{00000000-0005-0000-0000-000024090000}"/>
    <cellStyle name="Comma 2 15" xfId="1629" xr:uid="{00000000-0005-0000-0000-000025090000}"/>
    <cellStyle name="Comma 2 15 2" xfId="1630" xr:uid="{00000000-0005-0000-0000-000026090000}"/>
    <cellStyle name="Comma 2 15 2 2" xfId="1631" xr:uid="{00000000-0005-0000-0000-000027090000}"/>
    <cellStyle name="Comma 2 15 3" xfId="1632" xr:uid="{00000000-0005-0000-0000-000028090000}"/>
    <cellStyle name="Comma 2 16" xfId="1633" xr:uid="{00000000-0005-0000-0000-000029090000}"/>
    <cellStyle name="Comma 2 16 2" xfId="1634" xr:uid="{00000000-0005-0000-0000-00002A090000}"/>
    <cellStyle name="Comma 2 16 2 2" xfId="1635" xr:uid="{00000000-0005-0000-0000-00002B090000}"/>
    <cellStyle name="Comma 2 16 3" xfId="1636" xr:uid="{00000000-0005-0000-0000-00002C090000}"/>
    <cellStyle name="Comma 2 17" xfId="1637" xr:uid="{00000000-0005-0000-0000-00002D090000}"/>
    <cellStyle name="Comma 2 17 10" xfId="1638" xr:uid="{00000000-0005-0000-0000-00002E090000}"/>
    <cellStyle name="Comma 2 17 10 2" xfId="1639" xr:uid="{00000000-0005-0000-0000-00002F090000}"/>
    <cellStyle name="Comma 2 17 10 2 2" xfId="1640" xr:uid="{00000000-0005-0000-0000-000030090000}"/>
    <cellStyle name="Comma 2 17 10 3" xfId="1641" xr:uid="{00000000-0005-0000-0000-000031090000}"/>
    <cellStyle name="Comma 2 17 11" xfId="1642" xr:uid="{00000000-0005-0000-0000-000032090000}"/>
    <cellStyle name="Comma 2 17 11 2" xfId="1643" xr:uid="{00000000-0005-0000-0000-000033090000}"/>
    <cellStyle name="Comma 2 17 11 2 2" xfId="1644" xr:uid="{00000000-0005-0000-0000-000034090000}"/>
    <cellStyle name="Comma 2 17 11 3" xfId="1645" xr:uid="{00000000-0005-0000-0000-000035090000}"/>
    <cellStyle name="Comma 2 17 12" xfId="1646" xr:uid="{00000000-0005-0000-0000-000036090000}"/>
    <cellStyle name="Comma 2 17 12 2" xfId="1647" xr:uid="{00000000-0005-0000-0000-000037090000}"/>
    <cellStyle name="Comma 2 17 12 2 2" xfId="1648" xr:uid="{00000000-0005-0000-0000-000038090000}"/>
    <cellStyle name="Comma 2 17 12 3" xfId="1649" xr:uid="{00000000-0005-0000-0000-000039090000}"/>
    <cellStyle name="Comma 2 17 13" xfId="1650" xr:uid="{00000000-0005-0000-0000-00003A090000}"/>
    <cellStyle name="Comma 2 17 13 2" xfId="1651" xr:uid="{00000000-0005-0000-0000-00003B090000}"/>
    <cellStyle name="Comma 2 17 13 2 2" xfId="1652" xr:uid="{00000000-0005-0000-0000-00003C090000}"/>
    <cellStyle name="Comma 2 17 13 3" xfId="1653" xr:uid="{00000000-0005-0000-0000-00003D090000}"/>
    <cellStyle name="Comma 2 17 14" xfId="1654" xr:uid="{00000000-0005-0000-0000-00003E090000}"/>
    <cellStyle name="Comma 2 17 14 2" xfId="1655" xr:uid="{00000000-0005-0000-0000-00003F090000}"/>
    <cellStyle name="Comma 2 17 14 2 2" xfId="1656" xr:uid="{00000000-0005-0000-0000-000040090000}"/>
    <cellStyle name="Comma 2 17 14 3" xfId="1657" xr:uid="{00000000-0005-0000-0000-000041090000}"/>
    <cellStyle name="Comma 2 17 15" xfId="1658" xr:uid="{00000000-0005-0000-0000-000042090000}"/>
    <cellStyle name="Comma 2 17 15 2" xfId="1659" xr:uid="{00000000-0005-0000-0000-000043090000}"/>
    <cellStyle name="Comma 2 17 15 2 2" xfId="1660" xr:uid="{00000000-0005-0000-0000-000044090000}"/>
    <cellStyle name="Comma 2 17 15 3" xfId="1661" xr:uid="{00000000-0005-0000-0000-000045090000}"/>
    <cellStyle name="Comma 2 17 16" xfId="1662" xr:uid="{00000000-0005-0000-0000-000046090000}"/>
    <cellStyle name="Comma 2 17 16 2" xfId="1663" xr:uid="{00000000-0005-0000-0000-000047090000}"/>
    <cellStyle name="Comma 2 17 16 2 2" xfId="1664" xr:uid="{00000000-0005-0000-0000-000048090000}"/>
    <cellStyle name="Comma 2 17 16 3" xfId="1665" xr:uid="{00000000-0005-0000-0000-000049090000}"/>
    <cellStyle name="Comma 2 17 17" xfId="1666" xr:uid="{00000000-0005-0000-0000-00004A090000}"/>
    <cellStyle name="Comma 2 17 17 2" xfId="1667" xr:uid="{00000000-0005-0000-0000-00004B090000}"/>
    <cellStyle name="Comma 2 17 17 2 2" xfId="1668" xr:uid="{00000000-0005-0000-0000-00004C090000}"/>
    <cellStyle name="Comma 2 17 17 3" xfId="1669" xr:uid="{00000000-0005-0000-0000-00004D090000}"/>
    <cellStyle name="Comma 2 17 18" xfId="1670" xr:uid="{00000000-0005-0000-0000-00004E090000}"/>
    <cellStyle name="Comma 2 17 18 2" xfId="1671" xr:uid="{00000000-0005-0000-0000-00004F090000}"/>
    <cellStyle name="Comma 2 17 18 2 2" xfId="1672" xr:uid="{00000000-0005-0000-0000-000050090000}"/>
    <cellStyle name="Comma 2 17 18 3" xfId="1673" xr:uid="{00000000-0005-0000-0000-000051090000}"/>
    <cellStyle name="Comma 2 17 19" xfId="1674" xr:uid="{00000000-0005-0000-0000-000052090000}"/>
    <cellStyle name="Comma 2 17 19 2" xfId="1675" xr:uid="{00000000-0005-0000-0000-000053090000}"/>
    <cellStyle name="Comma 2 17 19 2 2" xfId="1676" xr:uid="{00000000-0005-0000-0000-000054090000}"/>
    <cellStyle name="Comma 2 17 19 3" xfId="1677" xr:uid="{00000000-0005-0000-0000-000055090000}"/>
    <cellStyle name="Comma 2 17 2" xfId="1678" xr:uid="{00000000-0005-0000-0000-000056090000}"/>
    <cellStyle name="Comma 2 17 2 2" xfId="1679" xr:uid="{00000000-0005-0000-0000-000057090000}"/>
    <cellStyle name="Comma 2 17 2 2 2" xfId="1680" xr:uid="{00000000-0005-0000-0000-000058090000}"/>
    <cellStyle name="Comma 2 17 2 3" xfId="1681" xr:uid="{00000000-0005-0000-0000-000059090000}"/>
    <cellStyle name="Comma 2 17 20" xfId="1682" xr:uid="{00000000-0005-0000-0000-00005A090000}"/>
    <cellStyle name="Comma 2 17 20 2" xfId="1683" xr:uid="{00000000-0005-0000-0000-00005B090000}"/>
    <cellStyle name="Comma 2 17 20 2 2" xfId="1684" xr:uid="{00000000-0005-0000-0000-00005C090000}"/>
    <cellStyle name="Comma 2 17 20 3" xfId="1685" xr:uid="{00000000-0005-0000-0000-00005D090000}"/>
    <cellStyle name="Comma 2 17 21" xfId="1686" xr:uid="{00000000-0005-0000-0000-00005E090000}"/>
    <cellStyle name="Comma 2 17 21 2" xfId="1687" xr:uid="{00000000-0005-0000-0000-00005F090000}"/>
    <cellStyle name="Comma 2 17 21 2 2" xfId="1688" xr:uid="{00000000-0005-0000-0000-000060090000}"/>
    <cellStyle name="Comma 2 17 21 3" xfId="1689" xr:uid="{00000000-0005-0000-0000-000061090000}"/>
    <cellStyle name="Comma 2 17 22" xfId="1690" xr:uid="{00000000-0005-0000-0000-000062090000}"/>
    <cellStyle name="Comma 2 17 22 2" xfId="1691" xr:uid="{00000000-0005-0000-0000-000063090000}"/>
    <cellStyle name="Comma 2 17 22 2 2" xfId="1692" xr:uid="{00000000-0005-0000-0000-000064090000}"/>
    <cellStyle name="Comma 2 17 22 3" xfId="1693" xr:uid="{00000000-0005-0000-0000-000065090000}"/>
    <cellStyle name="Comma 2 17 23" xfId="1694" xr:uid="{00000000-0005-0000-0000-000066090000}"/>
    <cellStyle name="Comma 2 17 23 2" xfId="1695" xr:uid="{00000000-0005-0000-0000-000067090000}"/>
    <cellStyle name="Comma 2 17 23 2 2" xfId="1696" xr:uid="{00000000-0005-0000-0000-000068090000}"/>
    <cellStyle name="Comma 2 17 23 2 2 2" xfId="1697" xr:uid="{00000000-0005-0000-0000-000069090000}"/>
    <cellStyle name="Comma 2 17 23 2 3" xfId="1698" xr:uid="{00000000-0005-0000-0000-00006A090000}"/>
    <cellStyle name="Comma 2 17 23 3" xfId="1699" xr:uid="{00000000-0005-0000-0000-00006B090000}"/>
    <cellStyle name="Comma 2 17 23 3 2" xfId="1700" xr:uid="{00000000-0005-0000-0000-00006C090000}"/>
    <cellStyle name="Comma 2 17 23 4" xfId="1701" xr:uid="{00000000-0005-0000-0000-00006D090000}"/>
    <cellStyle name="Comma 2 17 24" xfId="1702" xr:uid="{00000000-0005-0000-0000-00006E090000}"/>
    <cellStyle name="Comma 2 17 24 2" xfId="1703" xr:uid="{00000000-0005-0000-0000-00006F090000}"/>
    <cellStyle name="Comma 2 17 25" xfId="1704" xr:uid="{00000000-0005-0000-0000-000070090000}"/>
    <cellStyle name="Comma 2 17 3" xfId="1705" xr:uid="{00000000-0005-0000-0000-000071090000}"/>
    <cellStyle name="Comma 2 17 3 2" xfId="1706" xr:uid="{00000000-0005-0000-0000-000072090000}"/>
    <cellStyle name="Comma 2 17 3 2 2" xfId="1707" xr:uid="{00000000-0005-0000-0000-000073090000}"/>
    <cellStyle name="Comma 2 17 3 3" xfId="1708" xr:uid="{00000000-0005-0000-0000-000074090000}"/>
    <cellStyle name="Comma 2 17 4" xfId="1709" xr:uid="{00000000-0005-0000-0000-000075090000}"/>
    <cellStyle name="Comma 2 17 4 2" xfId="1710" xr:uid="{00000000-0005-0000-0000-000076090000}"/>
    <cellStyle name="Comma 2 17 4 2 2" xfId="1711" xr:uid="{00000000-0005-0000-0000-000077090000}"/>
    <cellStyle name="Comma 2 17 4 3" xfId="1712" xr:uid="{00000000-0005-0000-0000-000078090000}"/>
    <cellStyle name="Comma 2 17 5" xfId="1713" xr:uid="{00000000-0005-0000-0000-000079090000}"/>
    <cellStyle name="Comma 2 17 5 2" xfId="1714" xr:uid="{00000000-0005-0000-0000-00007A090000}"/>
    <cellStyle name="Comma 2 17 5 2 2" xfId="1715" xr:uid="{00000000-0005-0000-0000-00007B090000}"/>
    <cellStyle name="Comma 2 17 5 3" xfId="1716" xr:uid="{00000000-0005-0000-0000-00007C090000}"/>
    <cellStyle name="Comma 2 17 6" xfId="1717" xr:uid="{00000000-0005-0000-0000-00007D090000}"/>
    <cellStyle name="Comma 2 17 6 2" xfId="1718" xr:uid="{00000000-0005-0000-0000-00007E090000}"/>
    <cellStyle name="Comma 2 17 6 2 2" xfId="1719" xr:uid="{00000000-0005-0000-0000-00007F090000}"/>
    <cellStyle name="Comma 2 17 6 3" xfId="1720" xr:uid="{00000000-0005-0000-0000-000080090000}"/>
    <cellStyle name="Comma 2 17 7" xfId="1721" xr:uid="{00000000-0005-0000-0000-000081090000}"/>
    <cellStyle name="Comma 2 17 7 2" xfId="1722" xr:uid="{00000000-0005-0000-0000-000082090000}"/>
    <cellStyle name="Comma 2 17 7 2 2" xfId="1723" xr:uid="{00000000-0005-0000-0000-000083090000}"/>
    <cellStyle name="Comma 2 17 7 3" xfId="1724" xr:uid="{00000000-0005-0000-0000-000084090000}"/>
    <cellStyle name="Comma 2 17 8" xfId="1725" xr:uid="{00000000-0005-0000-0000-000085090000}"/>
    <cellStyle name="Comma 2 17 8 2" xfId="1726" xr:uid="{00000000-0005-0000-0000-000086090000}"/>
    <cellStyle name="Comma 2 17 8 2 2" xfId="1727" xr:uid="{00000000-0005-0000-0000-000087090000}"/>
    <cellStyle name="Comma 2 17 8 3" xfId="1728" xr:uid="{00000000-0005-0000-0000-000088090000}"/>
    <cellStyle name="Comma 2 17 9" xfId="1729" xr:uid="{00000000-0005-0000-0000-000089090000}"/>
    <cellStyle name="Comma 2 17 9 2" xfId="1730" xr:uid="{00000000-0005-0000-0000-00008A090000}"/>
    <cellStyle name="Comma 2 17 9 2 2" xfId="1731" xr:uid="{00000000-0005-0000-0000-00008B090000}"/>
    <cellStyle name="Comma 2 17 9 3" xfId="1732" xr:uid="{00000000-0005-0000-0000-00008C090000}"/>
    <cellStyle name="Comma 2 18" xfId="1733" xr:uid="{00000000-0005-0000-0000-00008D090000}"/>
    <cellStyle name="Comma 2 18 10" xfId="1734" xr:uid="{00000000-0005-0000-0000-00008E090000}"/>
    <cellStyle name="Comma 2 18 10 2" xfId="1735" xr:uid="{00000000-0005-0000-0000-00008F090000}"/>
    <cellStyle name="Comma 2 18 10 2 2" xfId="1736" xr:uid="{00000000-0005-0000-0000-000090090000}"/>
    <cellStyle name="Comma 2 18 10 3" xfId="1737" xr:uid="{00000000-0005-0000-0000-000091090000}"/>
    <cellStyle name="Comma 2 18 11" xfId="1738" xr:uid="{00000000-0005-0000-0000-000092090000}"/>
    <cellStyle name="Comma 2 18 11 2" xfId="1739" xr:uid="{00000000-0005-0000-0000-000093090000}"/>
    <cellStyle name="Comma 2 18 11 2 2" xfId="1740" xr:uid="{00000000-0005-0000-0000-000094090000}"/>
    <cellStyle name="Comma 2 18 11 3" xfId="1741" xr:uid="{00000000-0005-0000-0000-000095090000}"/>
    <cellStyle name="Comma 2 18 12" xfId="1742" xr:uid="{00000000-0005-0000-0000-000096090000}"/>
    <cellStyle name="Comma 2 18 12 2" xfId="1743" xr:uid="{00000000-0005-0000-0000-000097090000}"/>
    <cellStyle name="Comma 2 18 12 2 2" xfId="1744" xr:uid="{00000000-0005-0000-0000-000098090000}"/>
    <cellStyle name="Comma 2 18 12 3" xfId="1745" xr:uid="{00000000-0005-0000-0000-000099090000}"/>
    <cellStyle name="Comma 2 18 13" xfId="1746" xr:uid="{00000000-0005-0000-0000-00009A090000}"/>
    <cellStyle name="Comma 2 18 13 2" xfId="1747" xr:uid="{00000000-0005-0000-0000-00009B090000}"/>
    <cellStyle name="Comma 2 18 13 2 2" xfId="1748" xr:uid="{00000000-0005-0000-0000-00009C090000}"/>
    <cellStyle name="Comma 2 18 13 3" xfId="1749" xr:uid="{00000000-0005-0000-0000-00009D090000}"/>
    <cellStyle name="Comma 2 18 14" xfId="1750" xr:uid="{00000000-0005-0000-0000-00009E090000}"/>
    <cellStyle name="Comma 2 18 14 2" xfId="1751" xr:uid="{00000000-0005-0000-0000-00009F090000}"/>
    <cellStyle name="Comma 2 18 14 2 2" xfId="1752" xr:uid="{00000000-0005-0000-0000-0000A0090000}"/>
    <cellStyle name="Comma 2 18 14 3" xfId="1753" xr:uid="{00000000-0005-0000-0000-0000A1090000}"/>
    <cellStyle name="Comma 2 18 15" xfId="1754" xr:uid="{00000000-0005-0000-0000-0000A2090000}"/>
    <cellStyle name="Comma 2 18 15 2" xfId="1755" xr:uid="{00000000-0005-0000-0000-0000A3090000}"/>
    <cellStyle name="Comma 2 18 15 2 2" xfId="1756" xr:uid="{00000000-0005-0000-0000-0000A4090000}"/>
    <cellStyle name="Comma 2 18 15 3" xfId="1757" xr:uid="{00000000-0005-0000-0000-0000A5090000}"/>
    <cellStyle name="Comma 2 18 16" xfId="1758" xr:uid="{00000000-0005-0000-0000-0000A6090000}"/>
    <cellStyle name="Comma 2 18 16 2" xfId="1759" xr:uid="{00000000-0005-0000-0000-0000A7090000}"/>
    <cellStyle name="Comma 2 18 16 2 2" xfId="1760" xr:uid="{00000000-0005-0000-0000-0000A8090000}"/>
    <cellStyle name="Comma 2 18 16 3" xfId="1761" xr:uid="{00000000-0005-0000-0000-0000A9090000}"/>
    <cellStyle name="Comma 2 18 17" xfId="1762" xr:uid="{00000000-0005-0000-0000-0000AA090000}"/>
    <cellStyle name="Comma 2 18 17 2" xfId="1763" xr:uid="{00000000-0005-0000-0000-0000AB090000}"/>
    <cellStyle name="Comma 2 18 17 2 2" xfId="1764" xr:uid="{00000000-0005-0000-0000-0000AC090000}"/>
    <cellStyle name="Comma 2 18 17 3" xfId="1765" xr:uid="{00000000-0005-0000-0000-0000AD090000}"/>
    <cellStyle name="Comma 2 18 18" xfId="1766" xr:uid="{00000000-0005-0000-0000-0000AE090000}"/>
    <cellStyle name="Comma 2 18 18 2" xfId="1767" xr:uid="{00000000-0005-0000-0000-0000AF090000}"/>
    <cellStyle name="Comma 2 18 18 2 2" xfId="1768" xr:uid="{00000000-0005-0000-0000-0000B0090000}"/>
    <cellStyle name="Comma 2 18 18 3" xfId="1769" xr:uid="{00000000-0005-0000-0000-0000B1090000}"/>
    <cellStyle name="Comma 2 18 19" xfId="1770" xr:uid="{00000000-0005-0000-0000-0000B2090000}"/>
    <cellStyle name="Comma 2 18 19 2" xfId="1771" xr:uid="{00000000-0005-0000-0000-0000B3090000}"/>
    <cellStyle name="Comma 2 18 19 2 2" xfId="1772" xr:uid="{00000000-0005-0000-0000-0000B4090000}"/>
    <cellStyle name="Comma 2 18 19 3" xfId="1773" xr:uid="{00000000-0005-0000-0000-0000B5090000}"/>
    <cellStyle name="Comma 2 18 2" xfId="1774" xr:uid="{00000000-0005-0000-0000-0000B6090000}"/>
    <cellStyle name="Comma 2 18 2 2" xfId="1775" xr:uid="{00000000-0005-0000-0000-0000B7090000}"/>
    <cellStyle name="Comma 2 18 2 2 2" xfId="1776" xr:uid="{00000000-0005-0000-0000-0000B8090000}"/>
    <cellStyle name="Comma 2 18 2 3" xfId="1777" xr:uid="{00000000-0005-0000-0000-0000B9090000}"/>
    <cellStyle name="Comma 2 18 20" xfId="1778" xr:uid="{00000000-0005-0000-0000-0000BA090000}"/>
    <cellStyle name="Comma 2 18 20 2" xfId="1779" xr:uid="{00000000-0005-0000-0000-0000BB090000}"/>
    <cellStyle name="Comma 2 18 20 2 2" xfId="1780" xr:uid="{00000000-0005-0000-0000-0000BC090000}"/>
    <cellStyle name="Comma 2 18 20 3" xfId="1781" xr:uid="{00000000-0005-0000-0000-0000BD090000}"/>
    <cellStyle name="Comma 2 18 21" xfId="1782" xr:uid="{00000000-0005-0000-0000-0000BE090000}"/>
    <cellStyle name="Comma 2 18 21 2" xfId="1783" xr:uid="{00000000-0005-0000-0000-0000BF090000}"/>
    <cellStyle name="Comma 2 18 21 2 2" xfId="1784" xr:uid="{00000000-0005-0000-0000-0000C0090000}"/>
    <cellStyle name="Comma 2 18 21 3" xfId="1785" xr:uid="{00000000-0005-0000-0000-0000C1090000}"/>
    <cellStyle name="Comma 2 18 22" xfId="1786" xr:uid="{00000000-0005-0000-0000-0000C2090000}"/>
    <cellStyle name="Comma 2 18 22 2" xfId="1787" xr:uid="{00000000-0005-0000-0000-0000C3090000}"/>
    <cellStyle name="Comma 2 18 22 2 2" xfId="1788" xr:uid="{00000000-0005-0000-0000-0000C4090000}"/>
    <cellStyle name="Comma 2 18 22 3" xfId="1789" xr:uid="{00000000-0005-0000-0000-0000C5090000}"/>
    <cellStyle name="Comma 2 18 23" xfId="1790" xr:uid="{00000000-0005-0000-0000-0000C6090000}"/>
    <cellStyle name="Comma 2 18 23 2" xfId="1791" xr:uid="{00000000-0005-0000-0000-0000C7090000}"/>
    <cellStyle name="Comma 2 18 23 2 2" xfId="1792" xr:uid="{00000000-0005-0000-0000-0000C8090000}"/>
    <cellStyle name="Comma 2 18 23 2 2 2" xfId="1793" xr:uid="{00000000-0005-0000-0000-0000C9090000}"/>
    <cellStyle name="Comma 2 18 23 2 3" xfId="1794" xr:uid="{00000000-0005-0000-0000-0000CA090000}"/>
    <cellStyle name="Comma 2 18 23 3" xfId="1795" xr:uid="{00000000-0005-0000-0000-0000CB090000}"/>
    <cellStyle name="Comma 2 18 23 3 2" xfId="1796" xr:uid="{00000000-0005-0000-0000-0000CC090000}"/>
    <cellStyle name="Comma 2 18 23 4" xfId="1797" xr:uid="{00000000-0005-0000-0000-0000CD090000}"/>
    <cellStyle name="Comma 2 18 24" xfId="1798" xr:uid="{00000000-0005-0000-0000-0000CE090000}"/>
    <cellStyle name="Comma 2 18 24 2" xfId="1799" xr:uid="{00000000-0005-0000-0000-0000CF090000}"/>
    <cellStyle name="Comma 2 18 25" xfId="1800" xr:uid="{00000000-0005-0000-0000-0000D0090000}"/>
    <cellStyle name="Comma 2 18 3" xfId="1801" xr:uid="{00000000-0005-0000-0000-0000D1090000}"/>
    <cellStyle name="Comma 2 18 3 2" xfId="1802" xr:uid="{00000000-0005-0000-0000-0000D2090000}"/>
    <cellStyle name="Comma 2 18 3 2 2" xfId="1803" xr:uid="{00000000-0005-0000-0000-0000D3090000}"/>
    <cellStyle name="Comma 2 18 3 3" xfId="1804" xr:uid="{00000000-0005-0000-0000-0000D4090000}"/>
    <cellStyle name="Comma 2 18 4" xfId="1805" xr:uid="{00000000-0005-0000-0000-0000D5090000}"/>
    <cellStyle name="Comma 2 18 4 2" xfId="1806" xr:uid="{00000000-0005-0000-0000-0000D6090000}"/>
    <cellStyle name="Comma 2 18 4 2 2" xfId="1807" xr:uid="{00000000-0005-0000-0000-0000D7090000}"/>
    <cellStyle name="Comma 2 18 4 3" xfId="1808" xr:uid="{00000000-0005-0000-0000-0000D8090000}"/>
    <cellStyle name="Comma 2 18 5" xfId="1809" xr:uid="{00000000-0005-0000-0000-0000D9090000}"/>
    <cellStyle name="Comma 2 18 5 2" xfId="1810" xr:uid="{00000000-0005-0000-0000-0000DA090000}"/>
    <cellStyle name="Comma 2 18 5 2 2" xfId="1811" xr:uid="{00000000-0005-0000-0000-0000DB090000}"/>
    <cellStyle name="Comma 2 18 5 3" xfId="1812" xr:uid="{00000000-0005-0000-0000-0000DC090000}"/>
    <cellStyle name="Comma 2 18 6" xfId="1813" xr:uid="{00000000-0005-0000-0000-0000DD090000}"/>
    <cellStyle name="Comma 2 18 6 2" xfId="1814" xr:uid="{00000000-0005-0000-0000-0000DE090000}"/>
    <cellStyle name="Comma 2 18 6 2 2" xfId="1815" xr:uid="{00000000-0005-0000-0000-0000DF090000}"/>
    <cellStyle name="Comma 2 18 6 3" xfId="1816" xr:uid="{00000000-0005-0000-0000-0000E0090000}"/>
    <cellStyle name="Comma 2 18 7" xfId="1817" xr:uid="{00000000-0005-0000-0000-0000E1090000}"/>
    <cellStyle name="Comma 2 18 7 2" xfId="1818" xr:uid="{00000000-0005-0000-0000-0000E2090000}"/>
    <cellStyle name="Comma 2 18 7 2 2" xfId="1819" xr:uid="{00000000-0005-0000-0000-0000E3090000}"/>
    <cellStyle name="Comma 2 18 7 3" xfId="1820" xr:uid="{00000000-0005-0000-0000-0000E4090000}"/>
    <cellStyle name="Comma 2 18 8" xfId="1821" xr:uid="{00000000-0005-0000-0000-0000E5090000}"/>
    <cellStyle name="Comma 2 18 8 2" xfId="1822" xr:uid="{00000000-0005-0000-0000-0000E6090000}"/>
    <cellStyle name="Comma 2 18 8 2 2" xfId="1823" xr:uid="{00000000-0005-0000-0000-0000E7090000}"/>
    <cellStyle name="Comma 2 18 8 3" xfId="1824" xr:uid="{00000000-0005-0000-0000-0000E8090000}"/>
    <cellStyle name="Comma 2 18 9" xfId="1825" xr:uid="{00000000-0005-0000-0000-0000E9090000}"/>
    <cellStyle name="Comma 2 18 9 2" xfId="1826" xr:uid="{00000000-0005-0000-0000-0000EA090000}"/>
    <cellStyle name="Comma 2 18 9 2 2" xfId="1827" xr:uid="{00000000-0005-0000-0000-0000EB090000}"/>
    <cellStyle name="Comma 2 18 9 3" xfId="1828" xr:uid="{00000000-0005-0000-0000-0000EC090000}"/>
    <cellStyle name="Comma 2 19" xfId="1829" xr:uid="{00000000-0005-0000-0000-0000ED090000}"/>
    <cellStyle name="Comma 2 19 2" xfId="1830" xr:uid="{00000000-0005-0000-0000-0000EE090000}"/>
    <cellStyle name="Comma 2 19 2 2" xfId="1831" xr:uid="{00000000-0005-0000-0000-0000EF090000}"/>
    <cellStyle name="Comma 2 19 3" xfId="1832" xr:uid="{00000000-0005-0000-0000-0000F0090000}"/>
    <cellStyle name="Comma 2 2" xfId="1833" xr:uid="{00000000-0005-0000-0000-0000F1090000}"/>
    <cellStyle name="Comma 2 2 2" xfId="1834" xr:uid="{00000000-0005-0000-0000-0000F2090000}"/>
    <cellStyle name="Comma 2 2 2 2" xfId="1835" xr:uid="{00000000-0005-0000-0000-0000F3090000}"/>
    <cellStyle name="Comma 2 2 2 2 2" xfId="5024" xr:uid="{00000000-0005-0000-0000-0000F4090000}"/>
    <cellStyle name="Comma 2 2 2 2 2 2" xfId="9141" xr:uid="{7CFBA7E4-A87E-4813-9641-46D7CC945D10}"/>
    <cellStyle name="Comma 2 2 2 2 2 2 2" xfId="9652" xr:uid="{61C94D28-5E6B-43E7-943B-728577FDB3AB}"/>
    <cellStyle name="Comma 2 2 2 2 2 2 2 2" xfId="11565" xr:uid="{0047AEC5-E6FD-4DAF-93D0-978111E6AD0F}"/>
    <cellStyle name="Comma 2 2 2 2 2 2 3" xfId="11433" xr:uid="{42415B5B-2963-417C-A32D-26FF2C8C8B5E}"/>
    <cellStyle name="Comma 2 2 2 2 2 3" xfId="8852" xr:uid="{C3714FF1-5BBB-4260-9549-7A21436C90A2}"/>
    <cellStyle name="Comma 2 2 2 2 2 3 2" xfId="9717" xr:uid="{DA142B16-8B98-44AA-995A-918805ACDCF0}"/>
    <cellStyle name="Comma 2 2 2 2 2 3 2 2" xfId="11630" xr:uid="{844F4D98-32D8-4322-8BDB-41FF39EB8F4C}"/>
    <cellStyle name="Comma 2 2 2 2 2 3 3" xfId="11369" xr:uid="{6BBA6A27-C470-4694-86AE-E1849F42553E}"/>
    <cellStyle name="Comma 2 2 2 2 2 4" xfId="10826" xr:uid="{8FE10AC1-34BA-4722-9302-C4098F834AF3}"/>
    <cellStyle name="Comma 2 2 2 2 2 4 2" xfId="11703" xr:uid="{E6F5518F-FC47-495D-8DD8-EBDD961687AF}"/>
    <cellStyle name="Comma 2 2 2 2 2 5" xfId="9583" xr:uid="{C5013CF2-B707-4F8C-A9FD-7B3FFC2BEE14}"/>
    <cellStyle name="Comma 2 2 2 2 2 5 2" xfId="11501" xr:uid="{98DDC21E-DFA6-40F6-A87F-6655A27257FE}"/>
    <cellStyle name="Comma 2 2 2 2 2 6" xfId="11304" xr:uid="{8966949D-1140-4BCB-8952-AA06FD8B9EB3}"/>
    <cellStyle name="Comma 2 2 2 2 3" xfId="9119" xr:uid="{CA236D08-2D8F-4C06-B1D0-7FF6A1651B8C}"/>
    <cellStyle name="Comma 2 2 2 2 3 2" xfId="9633" xr:uid="{DB92CE6D-CF4A-45EA-9A3B-3A1BC78B4A6D}"/>
    <cellStyle name="Comma 2 2 2 2 3 2 2" xfId="11546" xr:uid="{6558ACAD-33EF-478F-8E76-48C67A688152}"/>
    <cellStyle name="Comma 2 2 2 2 3 3" xfId="11414" xr:uid="{6F8F3FB2-C44C-4DC8-BF07-3CA20C9E4098}"/>
    <cellStyle name="Comma 2 2 2 2 4" xfId="8777" xr:uid="{256E97F1-0B2B-48A7-8CEF-6F3DB1E0D862}"/>
    <cellStyle name="Comma 2 2 2 2 4 2" xfId="9697" xr:uid="{639F3333-2C12-4ECF-95BD-0C3799C2250A}"/>
    <cellStyle name="Comma 2 2 2 2 4 2 2" xfId="11610" xr:uid="{A1805491-01AC-4CA9-8EE7-04D32161E0A0}"/>
    <cellStyle name="Comma 2 2 2 2 4 3" xfId="11350" xr:uid="{ED2EFD00-F541-473A-B0BE-45B2C0B64ED9}"/>
    <cellStyle name="Comma 2 2 2 2 5" xfId="10807" xr:uid="{FF4BF9B9-978C-41F3-8400-0A89941BB2BA}"/>
    <cellStyle name="Comma 2 2 2 2 5 2" xfId="11684" xr:uid="{9032529D-0A37-4C87-9719-8EDF179C532D}"/>
    <cellStyle name="Comma 2 2 2 2 6" xfId="9559" xr:uid="{3DF7F9C6-57A6-4A57-A3C7-6DBD04F98E2D}"/>
    <cellStyle name="Comma 2 2 2 2 6 2" xfId="11482" xr:uid="{D7A15DEB-7850-421C-B964-AD3DA6215865}"/>
    <cellStyle name="Comma 2 2 2 2 7" xfId="11284" xr:uid="{C940BA22-DD54-4378-ACDB-83EB872D4C52}"/>
    <cellStyle name="Comma 2 2 2 3" xfId="1836" xr:uid="{00000000-0005-0000-0000-0000F5090000}"/>
    <cellStyle name="Comma 2 2 3" xfId="1837" xr:uid="{00000000-0005-0000-0000-0000F6090000}"/>
    <cellStyle name="Comma 2 2 3 2" xfId="5025" xr:uid="{00000000-0005-0000-0000-0000F7090000}"/>
    <cellStyle name="Comma 2 2 3 2 2" xfId="9142" xr:uid="{C22699E9-C9E6-4DCB-B757-C94BA5EBA533}"/>
    <cellStyle name="Comma 2 2 3 2 2 2" xfId="9653" xr:uid="{285437FC-3A97-40E6-B2CA-27B52CF867E4}"/>
    <cellStyle name="Comma 2 2 3 2 2 2 2" xfId="11566" xr:uid="{3017F5AA-0712-4FAC-BDD8-AB53A5943469}"/>
    <cellStyle name="Comma 2 2 3 2 2 3" xfId="11434" xr:uid="{9C9996FE-A544-473A-B3FE-A4FC61574D58}"/>
    <cellStyle name="Comma 2 2 3 2 3" xfId="8853" xr:uid="{F7C48065-3F8D-48B5-B2D7-DB0C625D23B0}"/>
    <cellStyle name="Comma 2 2 3 2 3 2" xfId="9718" xr:uid="{53CAA5A6-929B-47C9-808E-29661750C10A}"/>
    <cellStyle name="Comma 2 2 3 2 3 2 2" xfId="11631" xr:uid="{E04C6783-00E4-42DE-8B27-947927BAEEB1}"/>
    <cellStyle name="Comma 2 2 3 2 3 3" xfId="11370" xr:uid="{99D2B95A-A462-4055-9391-D8344960C75C}"/>
    <cellStyle name="Comma 2 2 3 2 4" xfId="10827" xr:uid="{700D1048-8340-4BC0-83D2-F4A9537D0BFC}"/>
    <cellStyle name="Comma 2 2 3 2 4 2" xfId="11704" xr:uid="{596E6528-FC9F-4FE0-AE04-53E251AACA41}"/>
    <cellStyle name="Comma 2 2 3 2 5" xfId="9584" xr:uid="{F5773905-E88D-409D-BFEE-0B2368393119}"/>
    <cellStyle name="Comma 2 2 3 2 5 2" xfId="11502" xr:uid="{6D3E5166-8B04-43AC-82F8-0D247278F920}"/>
    <cellStyle name="Comma 2 2 3 2 6" xfId="11305" xr:uid="{5FAAA505-222A-474D-A940-0DC548F35164}"/>
    <cellStyle name="Comma 2 2 3 3" xfId="9120" xr:uid="{814BFCFC-89B3-41C7-9393-EA0E22AFF790}"/>
    <cellStyle name="Comma 2 2 3 3 2" xfId="9634" xr:uid="{792D3EA9-E575-4317-92AC-AB748ABA0062}"/>
    <cellStyle name="Comma 2 2 3 3 2 2" xfId="11547" xr:uid="{2DBBB67A-E9FD-4DB6-A910-24C9196C2956}"/>
    <cellStyle name="Comma 2 2 3 3 3" xfId="11415" xr:uid="{951C5E65-1B7B-4AEE-8DCF-FC3150310738}"/>
    <cellStyle name="Comma 2 2 3 4" xfId="8778" xr:uid="{6E1CC084-0669-49A9-BED9-49A9EECA83DB}"/>
    <cellStyle name="Comma 2 2 3 4 2" xfId="9698" xr:uid="{6626213C-9B50-4E4A-847D-E488B78792F8}"/>
    <cellStyle name="Comma 2 2 3 4 2 2" xfId="11611" xr:uid="{00D1B556-A3BD-4554-A13D-621E76EE452A}"/>
    <cellStyle name="Comma 2 2 3 4 3" xfId="11351" xr:uid="{2B2D3233-B1F6-4039-921B-5837CFE1F858}"/>
    <cellStyle name="Comma 2 2 3 5" xfId="10808" xr:uid="{F8833362-D27F-4282-BADF-4C4A8EDE0E01}"/>
    <cellStyle name="Comma 2 2 3 5 2" xfId="11685" xr:uid="{8B6DC79E-45A2-4777-89CE-61C51CB0E487}"/>
    <cellStyle name="Comma 2 2 3 6" xfId="9560" xr:uid="{57AF1AB8-F680-4B9A-A543-C97C92DCD44D}"/>
    <cellStyle name="Comma 2 2 3 6 2" xfId="11483" xr:uid="{01006399-06FD-411E-BD0E-2BF8D15AA805}"/>
    <cellStyle name="Comma 2 2 3 7" xfId="11285" xr:uid="{39480771-0519-491D-9A78-0A2D022E3E6E}"/>
    <cellStyle name="Comma 2 2 4" xfId="1838" xr:uid="{00000000-0005-0000-0000-0000F8090000}"/>
    <cellStyle name="Comma 2 2 5" xfId="9371" xr:uid="{3C3B4040-81F6-44C3-8AEA-A455678F1A07}"/>
    <cellStyle name="Comma 2 20" xfId="1839" xr:uid="{00000000-0005-0000-0000-0000F9090000}"/>
    <cellStyle name="Comma 2 20 2" xfId="1840" xr:uid="{00000000-0005-0000-0000-0000FA090000}"/>
    <cellStyle name="Comma 2 20 2 2" xfId="1841" xr:uid="{00000000-0005-0000-0000-0000FB090000}"/>
    <cellStyle name="Comma 2 20 3" xfId="1842" xr:uid="{00000000-0005-0000-0000-0000FC090000}"/>
    <cellStyle name="Comma 2 21" xfId="1843" xr:uid="{00000000-0005-0000-0000-0000FD090000}"/>
    <cellStyle name="Comma 2 21 2" xfId="1844" xr:uid="{00000000-0005-0000-0000-0000FE090000}"/>
    <cellStyle name="Comma 2 21 2 2" xfId="1845" xr:uid="{00000000-0005-0000-0000-0000FF090000}"/>
    <cellStyle name="Comma 2 21 3" xfId="1846" xr:uid="{00000000-0005-0000-0000-0000000A0000}"/>
    <cellStyle name="Comma 2 22" xfId="1847" xr:uid="{00000000-0005-0000-0000-0000010A0000}"/>
    <cellStyle name="Comma 2 22 2" xfId="1848" xr:uid="{00000000-0005-0000-0000-0000020A0000}"/>
    <cellStyle name="Comma 2 22 2 2" xfId="1849" xr:uid="{00000000-0005-0000-0000-0000030A0000}"/>
    <cellStyle name="Comma 2 22 3" xfId="1850" xr:uid="{00000000-0005-0000-0000-0000040A0000}"/>
    <cellStyle name="Comma 2 23" xfId="1851" xr:uid="{00000000-0005-0000-0000-0000050A0000}"/>
    <cellStyle name="Comma 2 23 2" xfId="1852" xr:uid="{00000000-0005-0000-0000-0000060A0000}"/>
    <cellStyle name="Comma 2 23 2 2" xfId="1853" xr:uid="{00000000-0005-0000-0000-0000070A0000}"/>
    <cellStyle name="Comma 2 23 3" xfId="1854" xr:uid="{00000000-0005-0000-0000-0000080A0000}"/>
    <cellStyle name="Comma 2 24" xfId="1855" xr:uid="{00000000-0005-0000-0000-0000090A0000}"/>
    <cellStyle name="Comma 2 24 2" xfId="1856" xr:uid="{00000000-0005-0000-0000-00000A0A0000}"/>
    <cellStyle name="Comma 2 24 2 2" xfId="1857" xr:uid="{00000000-0005-0000-0000-00000B0A0000}"/>
    <cellStyle name="Comma 2 24 3" xfId="1858" xr:uid="{00000000-0005-0000-0000-00000C0A0000}"/>
    <cellStyle name="Comma 2 25" xfId="1859" xr:uid="{00000000-0005-0000-0000-00000D0A0000}"/>
    <cellStyle name="Comma 2 25 2" xfId="1860" xr:uid="{00000000-0005-0000-0000-00000E0A0000}"/>
    <cellStyle name="Comma 2 25 2 2" xfId="1861" xr:uid="{00000000-0005-0000-0000-00000F0A0000}"/>
    <cellStyle name="Comma 2 25 3" xfId="1862" xr:uid="{00000000-0005-0000-0000-0000100A0000}"/>
    <cellStyle name="Comma 2 26" xfId="1863" xr:uid="{00000000-0005-0000-0000-0000110A0000}"/>
    <cellStyle name="Comma 2 26 2" xfId="1864" xr:uid="{00000000-0005-0000-0000-0000120A0000}"/>
    <cellStyle name="Comma 2 26 2 2" xfId="1865" xr:uid="{00000000-0005-0000-0000-0000130A0000}"/>
    <cellStyle name="Comma 2 26 3" xfId="1866" xr:uid="{00000000-0005-0000-0000-0000140A0000}"/>
    <cellStyle name="Comma 2 27" xfId="1867" xr:uid="{00000000-0005-0000-0000-0000150A0000}"/>
    <cellStyle name="Comma 2 27 2" xfId="1868" xr:uid="{00000000-0005-0000-0000-0000160A0000}"/>
    <cellStyle name="Comma 2 27 2 2" xfId="1869" xr:uid="{00000000-0005-0000-0000-0000170A0000}"/>
    <cellStyle name="Comma 2 27 3" xfId="1870" xr:uid="{00000000-0005-0000-0000-0000180A0000}"/>
    <cellStyle name="Comma 2 28" xfId="1871" xr:uid="{00000000-0005-0000-0000-0000190A0000}"/>
    <cellStyle name="Comma 2 28 2" xfId="1872" xr:uid="{00000000-0005-0000-0000-00001A0A0000}"/>
    <cellStyle name="Comma 2 28 2 2" xfId="1873" xr:uid="{00000000-0005-0000-0000-00001B0A0000}"/>
    <cellStyle name="Comma 2 28 3" xfId="1874" xr:uid="{00000000-0005-0000-0000-00001C0A0000}"/>
    <cellStyle name="Comma 2 29" xfId="1875" xr:uid="{00000000-0005-0000-0000-00001D0A0000}"/>
    <cellStyle name="Comma 2 29 2" xfId="1876" xr:uid="{00000000-0005-0000-0000-00001E0A0000}"/>
    <cellStyle name="Comma 2 29 2 2" xfId="1877" xr:uid="{00000000-0005-0000-0000-00001F0A0000}"/>
    <cellStyle name="Comma 2 29 3" xfId="1878" xr:uid="{00000000-0005-0000-0000-0000200A0000}"/>
    <cellStyle name="Comma 2 3" xfId="1879" xr:uid="{00000000-0005-0000-0000-0000210A0000}"/>
    <cellStyle name="Comma 2 3 2" xfId="1880" xr:uid="{00000000-0005-0000-0000-0000220A0000}"/>
    <cellStyle name="Comma 2 3 2 10" xfId="11286" xr:uid="{4EE76C1B-888A-4DC8-BA91-9F8482D50003}"/>
    <cellStyle name="Comma 2 3 2 2" xfId="1881" xr:uid="{00000000-0005-0000-0000-0000230A0000}"/>
    <cellStyle name="Comma 2 3 2 2 2" xfId="1882" xr:uid="{00000000-0005-0000-0000-0000240A0000}"/>
    <cellStyle name="Comma 2 3 2 2 2 2" xfId="5028" xr:uid="{00000000-0005-0000-0000-0000250A0000}"/>
    <cellStyle name="Comma 2 3 2 2 2 2 2" xfId="9145" xr:uid="{51DB06A0-29B7-4889-8366-C380F70C9CA0}"/>
    <cellStyle name="Comma 2 3 2 2 2 2 2 2" xfId="9656" xr:uid="{7E65D0DB-A11D-4E31-B76D-AB28FB0B0C16}"/>
    <cellStyle name="Comma 2 3 2 2 2 2 2 2 2" xfId="11569" xr:uid="{8BBAEB5C-F760-4C9B-84F6-D3D4D56B447A}"/>
    <cellStyle name="Comma 2 3 2 2 2 2 2 3" xfId="11437" xr:uid="{E2DC2D3F-D94B-4140-A338-DA6952A6F329}"/>
    <cellStyle name="Comma 2 3 2 2 2 2 3" xfId="8856" xr:uid="{7B470332-4903-48FC-ADFD-B2943239205F}"/>
    <cellStyle name="Comma 2 3 2 2 2 2 3 2" xfId="9721" xr:uid="{1E233085-67E0-42F8-A6E7-6C29C78E013B}"/>
    <cellStyle name="Comma 2 3 2 2 2 2 3 2 2" xfId="11634" xr:uid="{30F53DD0-AF8C-4CC4-9480-C1AD65E3A5F0}"/>
    <cellStyle name="Comma 2 3 2 2 2 2 3 3" xfId="11373" xr:uid="{C87D4ED4-A889-45C9-9178-EBC17ED03481}"/>
    <cellStyle name="Comma 2 3 2 2 2 2 4" xfId="10830" xr:uid="{102C509C-CA37-484D-A285-2FDE5DA85A8E}"/>
    <cellStyle name="Comma 2 3 2 2 2 2 4 2" xfId="11707" xr:uid="{7B60CA26-A1B6-4363-AEC8-4F39FE46EF19}"/>
    <cellStyle name="Comma 2 3 2 2 2 2 5" xfId="9587" xr:uid="{AFE35622-40FB-4808-BD5B-0438ABEA29D0}"/>
    <cellStyle name="Comma 2 3 2 2 2 2 5 2" xfId="11505" xr:uid="{0625F8B4-AC1A-4FBD-81C0-B0E81AD97F95}"/>
    <cellStyle name="Comma 2 3 2 2 2 2 6" xfId="11308" xr:uid="{587842F8-DFC3-449C-8EAC-666A620AC0B2}"/>
    <cellStyle name="Comma 2 3 2 2 2 3" xfId="9123" xr:uid="{9BA027B7-DC2E-4CDC-8028-0D9BCE2D2CB6}"/>
    <cellStyle name="Comma 2 3 2 2 2 3 2" xfId="9637" xr:uid="{5335C4D3-1A34-49C0-A2C0-A25DADFD61D1}"/>
    <cellStyle name="Comma 2 3 2 2 2 3 2 2" xfId="11550" xr:uid="{B3778061-CEB1-4033-87AE-F7CDBF3EAA80}"/>
    <cellStyle name="Comma 2 3 2 2 2 3 3" xfId="11418" xr:uid="{90021FE2-D967-4BD4-B296-D64DA0DB5F7D}"/>
    <cellStyle name="Comma 2 3 2 2 2 4" xfId="8781" xr:uid="{382C2C56-3BFB-4E3E-9191-37174AD780E6}"/>
    <cellStyle name="Comma 2 3 2 2 2 4 2" xfId="9701" xr:uid="{345AF223-CF9F-4AB7-9785-F5258D47DB7D}"/>
    <cellStyle name="Comma 2 3 2 2 2 4 2 2" xfId="11614" xr:uid="{2A9C5FA8-D64C-4FD1-8124-F10D548BDEAC}"/>
    <cellStyle name="Comma 2 3 2 2 2 4 3" xfId="11354" xr:uid="{041F263F-D782-4A41-90D3-0C211D1A0EF1}"/>
    <cellStyle name="Comma 2 3 2 2 2 5" xfId="10810" xr:uid="{5D34E64E-11A9-4007-8A59-5267DA1B6919}"/>
    <cellStyle name="Comma 2 3 2 2 2 5 2" xfId="11687" xr:uid="{D0454EBC-D080-4256-A5F3-B4117F01580C}"/>
    <cellStyle name="Comma 2 3 2 2 2 6" xfId="9562" xr:uid="{65938625-48AA-4B37-A905-DDCC995DEB1A}"/>
    <cellStyle name="Comma 2 3 2 2 2 6 2" xfId="11485" xr:uid="{31F06EAF-F2CD-4E7A-AD77-EB5D66B13689}"/>
    <cellStyle name="Comma 2 3 2 2 2 7" xfId="11288" xr:uid="{1FF77595-93C6-4581-8D39-A7139307F8B5}"/>
    <cellStyle name="Comma 2 3 2 2 3" xfId="1883" xr:uid="{00000000-0005-0000-0000-0000260A0000}"/>
    <cellStyle name="Comma 2 3 2 2 4" xfId="5027" xr:uid="{00000000-0005-0000-0000-0000270A0000}"/>
    <cellStyle name="Comma 2 3 2 2 4 2" xfId="9144" xr:uid="{A696345C-EE54-4F39-ADD7-B1461529D4F7}"/>
    <cellStyle name="Comma 2 3 2 2 4 2 2" xfId="9655" xr:uid="{F07B5231-97A7-4E4C-B096-4F8891ABA7DA}"/>
    <cellStyle name="Comma 2 3 2 2 4 2 2 2" xfId="11568" xr:uid="{CA1D5C9A-CC37-42A8-9A8B-EBDDDA6C55CC}"/>
    <cellStyle name="Comma 2 3 2 2 4 2 3" xfId="11436" xr:uid="{6CCD7527-FBB6-40AE-985E-722CC2BC7FDC}"/>
    <cellStyle name="Comma 2 3 2 2 4 3" xfId="8855" xr:uid="{1DCE0205-995C-41AD-B97F-AD4ECD3B9912}"/>
    <cellStyle name="Comma 2 3 2 2 4 3 2" xfId="9720" xr:uid="{341E1AC9-B66E-4D41-81B4-F06226FEE449}"/>
    <cellStyle name="Comma 2 3 2 2 4 3 2 2" xfId="11633" xr:uid="{98C89423-F620-47DA-A74D-84DD54EC5ED7}"/>
    <cellStyle name="Comma 2 3 2 2 4 3 3" xfId="11372" xr:uid="{E1D65D6F-FE80-4735-AE84-8658FBFE653C}"/>
    <cellStyle name="Comma 2 3 2 2 4 4" xfId="10829" xr:uid="{3B9737C4-6CC5-43C9-8DE6-F2D2F9B2015D}"/>
    <cellStyle name="Comma 2 3 2 2 4 4 2" xfId="11706" xr:uid="{1D2D673D-AB51-4829-B1E2-427E5A68CE37}"/>
    <cellStyle name="Comma 2 3 2 2 4 5" xfId="9586" xr:uid="{4AE6CA6D-5A23-44AA-8E5A-3F103F4A6116}"/>
    <cellStyle name="Comma 2 3 2 2 4 5 2" xfId="11504" xr:uid="{AC2B58A5-A8B4-48BB-A889-935D4D088388}"/>
    <cellStyle name="Comma 2 3 2 2 4 6" xfId="11307" xr:uid="{31E10E95-90DF-4CF4-84D3-CC04E8099C81}"/>
    <cellStyle name="Comma 2 3 2 2 5" xfId="9122" xr:uid="{FD230FD7-A33F-4D51-841B-2B5A2DC0EA4F}"/>
    <cellStyle name="Comma 2 3 2 2 5 2" xfId="9636" xr:uid="{060B1726-84C0-464A-BA27-1EE94451C1D2}"/>
    <cellStyle name="Comma 2 3 2 2 5 2 2" xfId="11549" xr:uid="{A14E8611-8953-47F4-8409-92B31746725B}"/>
    <cellStyle name="Comma 2 3 2 2 5 3" xfId="11417" xr:uid="{8C14E772-2A57-4A21-91E1-736D2AC50F53}"/>
    <cellStyle name="Comma 2 3 2 2 6" xfId="8780" xr:uid="{C8AD63D1-F839-40C8-8F59-9CE41BBF032E}"/>
    <cellStyle name="Comma 2 3 2 2 6 2" xfId="9700" xr:uid="{87E211B8-C6E3-4C00-A4A2-003E8ABB1554}"/>
    <cellStyle name="Comma 2 3 2 2 6 2 2" xfId="11613" xr:uid="{F738B058-F5E0-4A71-8D0D-48F04FF1CA30}"/>
    <cellStyle name="Comma 2 3 2 2 6 3" xfId="11353" xr:uid="{6A2D10C9-3FAE-421B-8F46-C96186AE7C88}"/>
    <cellStyle name="Comma 2 3 2 2 7" xfId="10809" xr:uid="{0B0C7E9F-3810-4634-9115-E64807E51A29}"/>
    <cellStyle name="Comma 2 3 2 2 7 2" xfId="11686" xr:uid="{EA3E183E-5300-4864-A885-F3B7BEF02B89}"/>
    <cellStyle name="Comma 2 3 2 2 8" xfId="9561" xr:uid="{4C3E5362-22B7-43E0-ADEE-69E8B380FA3F}"/>
    <cellStyle name="Comma 2 3 2 2 8 2" xfId="11484" xr:uid="{741D7F57-9DA2-42A3-BC82-A73C2BA713DD}"/>
    <cellStyle name="Comma 2 3 2 2 9" xfId="11287" xr:uid="{305546A8-A87B-4F5D-8344-3B47FA48CE7E}"/>
    <cellStyle name="Comma 2 3 2 3" xfId="1884" xr:uid="{00000000-0005-0000-0000-0000280A0000}"/>
    <cellStyle name="Comma 2 3 2 3 2" xfId="5029" xr:uid="{00000000-0005-0000-0000-0000290A0000}"/>
    <cellStyle name="Comma 2 3 2 3 2 2" xfId="9146" xr:uid="{5B3FE60D-5575-4168-B321-CE925C627723}"/>
    <cellStyle name="Comma 2 3 2 3 2 2 2" xfId="9657" xr:uid="{8243D23A-86AB-4242-99B1-9C9852F717A4}"/>
    <cellStyle name="Comma 2 3 2 3 2 2 2 2" xfId="11570" xr:uid="{7C119576-07A0-4A97-857F-1CE9AE63492C}"/>
    <cellStyle name="Comma 2 3 2 3 2 2 3" xfId="11438" xr:uid="{E27A6DF8-388A-450E-A19A-EDBA57803AA3}"/>
    <cellStyle name="Comma 2 3 2 3 2 3" xfId="8857" xr:uid="{A9F30BB2-B11C-4045-A404-85973B8EE1EA}"/>
    <cellStyle name="Comma 2 3 2 3 2 3 2" xfId="9722" xr:uid="{D972388A-43E8-4630-B2B8-E9BBA00EE672}"/>
    <cellStyle name="Comma 2 3 2 3 2 3 2 2" xfId="11635" xr:uid="{ACF15EF9-3B10-458F-B294-497799EEC853}"/>
    <cellStyle name="Comma 2 3 2 3 2 3 3" xfId="11374" xr:uid="{52684A72-64B8-473D-B17C-4FB4557B11DA}"/>
    <cellStyle name="Comma 2 3 2 3 2 4" xfId="10831" xr:uid="{06D56D1C-FFC1-4011-9142-B7C0E834271D}"/>
    <cellStyle name="Comma 2 3 2 3 2 4 2" xfId="11708" xr:uid="{68723E9B-EAD9-422C-A7C8-8B36339F244B}"/>
    <cellStyle name="Comma 2 3 2 3 2 5" xfId="9588" xr:uid="{F3204FC7-5794-4FCB-B511-F5AB11393755}"/>
    <cellStyle name="Comma 2 3 2 3 2 5 2" xfId="11506" xr:uid="{572743ED-F8B5-4484-9206-CA9D34218B53}"/>
    <cellStyle name="Comma 2 3 2 3 2 6" xfId="11309" xr:uid="{0BED82E7-305A-4043-A875-7A3EE548E895}"/>
    <cellStyle name="Comma 2 3 2 3 3" xfId="9124" xr:uid="{0DF34FB8-172F-4E4E-9A94-A5893878920E}"/>
    <cellStyle name="Comma 2 3 2 3 3 2" xfId="9638" xr:uid="{5DCF5AA4-0AA4-4B96-A93F-53036FEC9B64}"/>
    <cellStyle name="Comma 2 3 2 3 3 2 2" xfId="11551" xr:uid="{D8D13B45-D9AB-4042-9E03-9C59006DEF1C}"/>
    <cellStyle name="Comma 2 3 2 3 3 3" xfId="11419" xr:uid="{921B1C3D-5F09-4C71-BA8A-99C100F30720}"/>
    <cellStyle name="Comma 2 3 2 3 4" xfId="8782" xr:uid="{FE6BA986-6401-4C8F-BAD3-0F169F11F898}"/>
    <cellStyle name="Comma 2 3 2 3 4 2" xfId="9702" xr:uid="{F337B40D-6874-46FA-B7E6-E6CE011D89A2}"/>
    <cellStyle name="Comma 2 3 2 3 4 2 2" xfId="11615" xr:uid="{9FF5CD14-004E-4FBE-A8E3-8C132A3C99E9}"/>
    <cellStyle name="Comma 2 3 2 3 4 3" xfId="11355" xr:uid="{12BFBA76-8914-4966-9AE0-81386925CF42}"/>
    <cellStyle name="Comma 2 3 2 3 5" xfId="10811" xr:uid="{6032AE38-3FAD-49C9-9EF7-4756D6A789E7}"/>
    <cellStyle name="Comma 2 3 2 3 5 2" xfId="11688" xr:uid="{182B51BC-A766-4F8A-B6C7-B3166445DB15}"/>
    <cellStyle name="Comma 2 3 2 3 6" xfId="9563" xr:uid="{BD367C54-944F-4414-8C37-629B9AAE9910}"/>
    <cellStyle name="Comma 2 3 2 3 6 2" xfId="11486" xr:uid="{9AAD5B92-30CA-4D3D-BD47-8A4BB20EC57C}"/>
    <cellStyle name="Comma 2 3 2 3 7" xfId="11289" xr:uid="{4029FF76-6624-4EF1-A2AB-7121812445BF}"/>
    <cellStyle name="Comma 2 3 2 4" xfId="1885" xr:uid="{00000000-0005-0000-0000-00002A0A0000}"/>
    <cellStyle name="Comma 2 3 2 5" xfId="5026" xr:uid="{00000000-0005-0000-0000-00002B0A0000}"/>
    <cellStyle name="Comma 2 3 2 5 2" xfId="9143" xr:uid="{14CC9966-F4E5-409B-A504-A5152A153C01}"/>
    <cellStyle name="Comma 2 3 2 5 2 2" xfId="9654" xr:uid="{4CF5C876-F1FB-4852-B93E-34887957D4BC}"/>
    <cellStyle name="Comma 2 3 2 5 2 2 2" xfId="11567" xr:uid="{1011D7C0-D249-4E4F-93B4-5A4E2DDF7318}"/>
    <cellStyle name="Comma 2 3 2 5 2 3" xfId="11435" xr:uid="{C81A8533-4084-4CE6-8FCD-5F9710EC6DEF}"/>
    <cellStyle name="Comma 2 3 2 5 3" xfId="8854" xr:uid="{3DD63EC8-1B32-4EF7-945B-3AA2B6C002ED}"/>
    <cellStyle name="Comma 2 3 2 5 3 2" xfId="9719" xr:uid="{9DDB43F9-E346-47DC-AADF-CFD15CEEB5EC}"/>
    <cellStyle name="Comma 2 3 2 5 3 2 2" xfId="11632" xr:uid="{980F0137-ED4C-48AF-B8CE-9E76BFD71F94}"/>
    <cellStyle name="Comma 2 3 2 5 3 3" xfId="11371" xr:uid="{CBC0BBE8-6FD6-4F2E-BD39-8B7BDB19E0D1}"/>
    <cellStyle name="Comma 2 3 2 5 4" xfId="10828" xr:uid="{84BD2055-F62A-46A6-83D0-6D050DE4EEAF}"/>
    <cellStyle name="Comma 2 3 2 5 4 2" xfId="11705" xr:uid="{B50CF8A6-A3F7-4735-B512-FAF8A945D8F6}"/>
    <cellStyle name="Comma 2 3 2 5 5" xfId="9585" xr:uid="{F743D569-7C06-4536-98AA-BD2E3AE98D2A}"/>
    <cellStyle name="Comma 2 3 2 5 5 2" xfId="11503" xr:uid="{E9D9F4E5-E218-4AE2-90CE-A29204D8267A}"/>
    <cellStyle name="Comma 2 3 2 5 6" xfId="11306" xr:uid="{2823C5D6-2CED-4433-8C12-79F5E5DF0776}"/>
    <cellStyle name="Comma 2 3 2 6" xfId="9121" xr:uid="{686B2833-BF40-49CE-A716-0377711BAA82}"/>
    <cellStyle name="Comma 2 3 2 6 2" xfId="9635" xr:uid="{7DBAAC95-3F19-4EED-8399-35E5FF9E3DEE}"/>
    <cellStyle name="Comma 2 3 2 6 2 2" xfId="11548" xr:uid="{C7579A7E-3313-4667-969D-EABBC79981E7}"/>
    <cellStyle name="Comma 2 3 2 6 3" xfId="11416" xr:uid="{CB8CC0F7-B8A5-4FC2-9AE2-D0D922AA382D}"/>
    <cellStyle name="Comma 2 3 2 7" xfId="8779" xr:uid="{0B8AB520-0AA8-4E69-A5C9-584B0D12D140}"/>
    <cellStyle name="Comma 2 3 2 7 2" xfId="9699" xr:uid="{8A748502-E213-4816-9846-86821903087A}"/>
    <cellStyle name="Comma 2 3 2 7 2 2" xfId="11612" xr:uid="{0D95E29A-67B6-4B7F-8066-3F35F32E5D55}"/>
    <cellStyle name="Comma 2 3 2 7 3" xfId="11352" xr:uid="{3F301DD0-6F41-4A20-9B09-46375368B45A}"/>
    <cellStyle name="Comma 2 3 2 8" xfId="9373" xr:uid="{67562F9C-1C31-4707-A5D4-8825771AE3AE}"/>
    <cellStyle name="Comma 2 3 2 8 2" xfId="11478" xr:uid="{0BBD4E71-1D28-4B4E-AE1D-9197235ACD34}"/>
    <cellStyle name="Comma 2 3 2 9" xfId="11076" xr:uid="{C1B34AB3-8D46-4945-B756-3430BDD70D9B}"/>
    <cellStyle name="Comma 2 3 3" xfId="1886" xr:uid="{00000000-0005-0000-0000-00002C0A0000}"/>
    <cellStyle name="Comma 2 3 3 2" xfId="1887" xr:uid="{00000000-0005-0000-0000-00002D0A0000}"/>
    <cellStyle name="Comma 2 3 3 2 2" xfId="5030" xr:uid="{00000000-0005-0000-0000-00002E0A0000}"/>
    <cellStyle name="Comma 2 3 3 2 2 2" xfId="9147" xr:uid="{95D87177-3401-4080-8C81-AD0B3CC7AAD1}"/>
    <cellStyle name="Comma 2 3 3 2 2 2 2" xfId="9658" xr:uid="{0362C3BF-FED3-472B-8F7F-1827943FD5DE}"/>
    <cellStyle name="Comma 2 3 3 2 2 2 2 2" xfId="11571" xr:uid="{71088E58-25F5-4312-830A-A407CCF3DEB6}"/>
    <cellStyle name="Comma 2 3 3 2 2 2 3" xfId="11439" xr:uid="{38F30129-4CD8-494B-A4E2-71E633C0BD60}"/>
    <cellStyle name="Comma 2 3 3 2 2 3" xfId="8858" xr:uid="{FD0C7B5A-B684-46B5-9ACF-8CB9D78239C7}"/>
    <cellStyle name="Comma 2 3 3 2 2 3 2" xfId="9723" xr:uid="{D61E4FC3-7CEB-401B-A43E-ED844AB99E7C}"/>
    <cellStyle name="Comma 2 3 3 2 2 3 2 2" xfId="11636" xr:uid="{EEC9BB82-E6A6-4B51-BB93-C344F46522C3}"/>
    <cellStyle name="Comma 2 3 3 2 2 3 3" xfId="11375" xr:uid="{D96261DF-A2A0-4B5D-9159-4F18FF0C5FBD}"/>
    <cellStyle name="Comma 2 3 3 2 2 4" xfId="10832" xr:uid="{0F1034A8-97A3-408A-9CAF-3A4EBE1133CA}"/>
    <cellStyle name="Comma 2 3 3 2 2 4 2" xfId="11709" xr:uid="{026DC662-56ED-48C9-B275-FA1BDD71181F}"/>
    <cellStyle name="Comma 2 3 3 2 2 5" xfId="9589" xr:uid="{EB32850B-079D-4110-959B-2A249BA5FEE7}"/>
    <cellStyle name="Comma 2 3 3 2 2 5 2" xfId="11507" xr:uid="{6818A947-691E-41B2-AB42-A9C78DC24E6C}"/>
    <cellStyle name="Comma 2 3 3 2 2 6" xfId="11310" xr:uid="{9A603919-2918-4B11-9251-CCE59E4FCD69}"/>
    <cellStyle name="Comma 2 3 3 2 3" xfId="9125" xr:uid="{824D3EF5-7C6E-4155-907F-5131881976BC}"/>
    <cellStyle name="Comma 2 3 3 2 3 2" xfId="9639" xr:uid="{0BF4A1E8-31A4-4CC5-9326-41CEE8456951}"/>
    <cellStyle name="Comma 2 3 3 2 3 2 2" xfId="11552" xr:uid="{A6971771-524E-4E8E-A349-BEC39D57239D}"/>
    <cellStyle name="Comma 2 3 3 2 3 3" xfId="11420" xr:uid="{F5194956-4287-4993-8B0D-1BC99F51BF10}"/>
    <cellStyle name="Comma 2 3 3 2 4" xfId="8783" xr:uid="{B8817660-0B03-42FE-AFB8-F2E8EB5B889F}"/>
    <cellStyle name="Comma 2 3 3 2 4 2" xfId="9703" xr:uid="{DC340A98-39A1-40D5-9D29-5224E72DF53F}"/>
    <cellStyle name="Comma 2 3 3 2 4 2 2" xfId="11616" xr:uid="{013A877A-AF9F-4088-864C-2E4449FE0ECD}"/>
    <cellStyle name="Comma 2 3 3 2 4 3" xfId="11356" xr:uid="{C1DD68CB-9B55-4ED2-B16D-B17A5981DBDB}"/>
    <cellStyle name="Comma 2 3 3 2 5" xfId="10812" xr:uid="{6081186B-79CC-4FE1-9C49-554785C853F5}"/>
    <cellStyle name="Comma 2 3 3 2 5 2" xfId="11689" xr:uid="{343123FF-4C60-481A-9B61-46F7B5FE646F}"/>
    <cellStyle name="Comma 2 3 3 2 6" xfId="9564" xr:uid="{82D57BD7-AA4D-4F42-AE1C-9CFB30E1B080}"/>
    <cellStyle name="Comma 2 3 3 2 6 2" xfId="11487" xr:uid="{5C728525-956B-460F-B75B-A9E32E42B875}"/>
    <cellStyle name="Comma 2 3 3 2 7" xfId="11290" xr:uid="{F12E5483-F8C9-4680-8C4C-A71ADF4272E5}"/>
    <cellStyle name="Comma 2 3 3 3" xfId="1888" xr:uid="{00000000-0005-0000-0000-00002F0A0000}"/>
    <cellStyle name="Comma 2 3 4" xfId="1889" xr:uid="{00000000-0005-0000-0000-0000300A0000}"/>
    <cellStyle name="Comma 2 3 4 2" xfId="5031" xr:uid="{00000000-0005-0000-0000-0000310A0000}"/>
    <cellStyle name="Comma 2 3 4 2 2" xfId="9148" xr:uid="{DC413ADA-06C1-4D21-85EC-ED8D4EDC7708}"/>
    <cellStyle name="Comma 2 3 4 2 2 2" xfId="9659" xr:uid="{3B8346F9-1D35-469D-83B9-0A72F7E72EEE}"/>
    <cellStyle name="Comma 2 3 4 2 2 2 2" xfId="11572" xr:uid="{3D97B7EF-6EF2-4934-B9F5-88CFCE03889C}"/>
    <cellStyle name="Comma 2 3 4 2 2 3" xfId="11440" xr:uid="{E06E243E-A02F-43BD-B553-B3AA14DAB5EB}"/>
    <cellStyle name="Comma 2 3 4 2 3" xfId="8859" xr:uid="{4A4DB9F6-29F6-4C86-92E8-926BD514EBE1}"/>
    <cellStyle name="Comma 2 3 4 2 3 2" xfId="9724" xr:uid="{EA4F8BCF-2E16-4256-92C0-8DE944D22802}"/>
    <cellStyle name="Comma 2 3 4 2 3 2 2" xfId="11637" xr:uid="{CF6FD547-5550-43B3-819E-7A722209D1BE}"/>
    <cellStyle name="Comma 2 3 4 2 3 3" xfId="11376" xr:uid="{1720A73E-EB09-49BC-A787-CD93CA4ED91F}"/>
    <cellStyle name="Comma 2 3 4 2 4" xfId="10833" xr:uid="{5DA43A72-3B89-43FF-A62E-B330B820403F}"/>
    <cellStyle name="Comma 2 3 4 2 4 2" xfId="11710" xr:uid="{AFB73D27-C38B-4AAA-9D21-7B11010B2A40}"/>
    <cellStyle name="Comma 2 3 4 2 5" xfId="9590" xr:uid="{0FE4F9D6-61CC-4C63-9EC9-C41B35FAF1F6}"/>
    <cellStyle name="Comma 2 3 4 2 5 2" xfId="11508" xr:uid="{BE48CB55-B3EB-42A6-A876-1E16833DD609}"/>
    <cellStyle name="Comma 2 3 4 2 6" xfId="11311" xr:uid="{FE4DCDA7-1BBA-4558-805B-E6359C11671C}"/>
    <cellStyle name="Comma 2 3 4 3" xfId="9126" xr:uid="{8449E491-CBA3-418C-BB59-D16A49041A0E}"/>
    <cellStyle name="Comma 2 3 4 3 2" xfId="9640" xr:uid="{0A29819E-8454-4848-8DB4-00943055CFEF}"/>
    <cellStyle name="Comma 2 3 4 3 2 2" xfId="11553" xr:uid="{42CAB11F-9FAB-4CB3-B4B6-6C9722F41FB1}"/>
    <cellStyle name="Comma 2 3 4 3 3" xfId="11421" xr:uid="{DE54B935-D289-4A2C-8599-D276B47E7699}"/>
    <cellStyle name="Comma 2 3 4 4" xfId="8784" xr:uid="{EB746726-5235-4D52-B7DD-B862D16C15BC}"/>
    <cellStyle name="Comma 2 3 4 4 2" xfId="9704" xr:uid="{57B62B0D-69C0-4D21-9A77-CBA46C4BA115}"/>
    <cellStyle name="Comma 2 3 4 4 2 2" xfId="11617" xr:uid="{DCD9618D-39B6-4386-AC1E-CA4BF216643D}"/>
    <cellStyle name="Comma 2 3 4 4 3" xfId="11357" xr:uid="{AE2BFC22-FC2B-4A72-9F32-F43AF76526C7}"/>
    <cellStyle name="Comma 2 3 4 5" xfId="10813" xr:uid="{1D8522C7-90FC-49F3-9C3D-E2B65B010A4D}"/>
    <cellStyle name="Comma 2 3 4 5 2" xfId="11690" xr:uid="{4456203B-2D20-433E-AC0F-EE5121B7AD16}"/>
    <cellStyle name="Comma 2 3 4 6" xfId="9565" xr:uid="{88CBF8D2-CC2A-4F4F-A888-F1EFB61988CF}"/>
    <cellStyle name="Comma 2 3 4 6 2" xfId="11488" xr:uid="{69BE7C50-7A36-4C56-9908-50275DB209E0}"/>
    <cellStyle name="Comma 2 3 4 7" xfId="11291" xr:uid="{6A7F7CD2-C031-4898-8442-68789B1F15E5}"/>
    <cellStyle name="Comma 2 3 5" xfId="1890" xr:uid="{00000000-0005-0000-0000-0000320A0000}"/>
    <cellStyle name="Comma 2 3 6" xfId="9372" xr:uid="{2A9157E5-03E2-42C5-9FBD-585D78C75818}"/>
    <cellStyle name="Comma 2 30" xfId="1891" xr:uid="{00000000-0005-0000-0000-0000330A0000}"/>
    <cellStyle name="Comma 2 30 2" xfId="1892" xr:uid="{00000000-0005-0000-0000-0000340A0000}"/>
    <cellStyle name="Comma 2 30 2 2" xfId="1893" xr:uid="{00000000-0005-0000-0000-0000350A0000}"/>
    <cellStyle name="Comma 2 30 3" xfId="1894" xr:uid="{00000000-0005-0000-0000-0000360A0000}"/>
    <cellStyle name="Comma 2 31" xfId="1895" xr:uid="{00000000-0005-0000-0000-0000370A0000}"/>
    <cellStyle name="Comma 2 31 2" xfId="1896" xr:uid="{00000000-0005-0000-0000-0000380A0000}"/>
    <cellStyle name="Comma 2 31 2 2" xfId="1897" xr:uid="{00000000-0005-0000-0000-0000390A0000}"/>
    <cellStyle name="Comma 2 31 3" xfId="1898" xr:uid="{00000000-0005-0000-0000-00003A0A0000}"/>
    <cellStyle name="Comma 2 32" xfId="1899" xr:uid="{00000000-0005-0000-0000-00003B0A0000}"/>
    <cellStyle name="Comma 2 32 2" xfId="1900" xr:uid="{00000000-0005-0000-0000-00003C0A0000}"/>
    <cellStyle name="Comma 2 32 2 2" xfId="1901" xr:uid="{00000000-0005-0000-0000-00003D0A0000}"/>
    <cellStyle name="Comma 2 32 3" xfId="1902" xr:uid="{00000000-0005-0000-0000-00003E0A0000}"/>
    <cellStyle name="Comma 2 33" xfId="1903" xr:uid="{00000000-0005-0000-0000-00003F0A0000}"/>
    <cellStyle name="Comma 2 33 2" xfId="1904" xr:uid="{00000000-0005-0000-0000-0000400A0000}"/>
    <cellStyle name="Comma 2 33 2 2" xfId="1905" xr:uid="{00000000-0005-0000-0000-0000410A0000}"/>
    <cellStyle name="Comma 2 33 3" xfId="1906" xr:uid="{00000000-0005-0000-0000-0000420A0000}"/>
    <cellStyle name="Comma 2 34" xfId="1907" xr:uid="{00000000-0005-0000-0000-0000430A0000}"/>
    <cellStyle name="Comma 2 34 2" xfId="1908" xr:uid="{00000000-0005-0000-0000-0000440A0000}"/>
    <cellStyle name="Comma 2 34 2 2" xfId="1909" xr:uid="{00000000-0005-0000-0000-0000450A0000}"/>
    <cellStyle name="Comma 2 34 3" xfId="1910" xr:uid="{00000000-0005-0000-0000-0000460A0000}"/>
    <cellStyle name="Comma 2 35" xfId="1911" xr:uid="{00000000-0005-0000-0000-0000470A0000}"/>
    <cellStyle name="Comma 2 35 2" xfId="1912" xr:uid="{00000000-0005-0000-0000-0000480A0000}"/>
    <cellStyle name="Comma 2 35 2 2" xfId="1913" xr:uid="{00000000-0005-0000-0000-0000490A0000}"/>
    <cellStyle name="Comma 2 35 3" xfId="1914" xr:uid="{00000000-0005-0000-0000-00004A0A0000}"/>
    <cellStyle name="Comma 2 36" xfId="1915" xr:uid="{00000000-0005-0000-0000-00004B0A0000}"/>
    <cellStyle name="Comma 2 36 2" xfId="1916" xr:uid="{00000000-0005-0000-0000-00004C0A0000}"/>
    <cellStyle name="Comma 2 36 2 2" xfId="1917" xr:uid="{00000000-0005-0000-0000-00004D0A0000}"/>
    <cellStyle name="Comma 2 36 3" xfId="1918" xr:uid="{00000000-0005-0000-0000-00004E0A0000}"/>
    <cellStyle name="Comma 2 37" xfId="1919" xr:uid="{00000000-0005-0000-0000-00004F0A0000}"/>
    <cellStyle name="Comma 2 37 2" xfId="1920" xr:uid="{00000000-0005-0000-0000-0000500A0000}"/>
    <cellStyle name="Comma 2 37 2 2" xfId="1921" xr:uid="{00000000-0005-0000-0000-0000510A0000}"/>
    <cellStyle name="Comma 2 37 3" xfId="1922" xr:uid="{00000000-0005-0000-0000-0000520A0000}"/>
    <cellStyle name="Comma 2 38" xfId="1923" xr:uid="{00000000-0005-0000-0000-0000530A0000}"/>
    <cellStyle name="Comma 2 38 2" xfId="1924" xr:uid="{00000000-0005-0000-0000-0000540A0000}"/>
    <cellStyle name="Comma 2 38 2 2" xfId="1925" xr:uid="{00000000-0005-0000-0000-0000550A0000}"/>
    <cellStyle name="Comma 2 38 3" xfId="1926" xr:uid="{00000000-0005-0000-0000-0000560A0000}"/>
    <cellStyle name="Comma 2 39" xfId="1927" xr:uid="{00000000-0005-0000-0000-0000570A0000}"/>
    <cellStyle name="Comma 2 39 2" xfId="1928" xr:uid="{00000000-0005-0000-0000-0000580A0000}"/>
    <cellStyle name="Comma 2 39 2 2" xfId="1929" xr:uid="{00000000-0005-0000-0000-0000590A0000}"/>
    <cellStyle name="Comma 2 39 3" xfId="1930" xr:uid="{00000000-0005-0000-0000-00005A0A0000}"/>
    <cellStyle name="Comma 2 4" xfId="1931" xr:uid="{00000000-0005-0000-0000-00005B0A0000}"/>
    <cellStyle name="Comma 2 4 2" xfId="1932" xr:uid="{00000000-0005-0000-0000-00005C0A0000}"/>
    <cellStyle name="Comma 2 4 2 2" xfId="1933" xr:uid="{00000000-0005-0000-0000-00005D0A0000}"/>
    <cellStyle name="Comma 2 4 3" xfId="1934" xr:uid="{00000000-0005-0000-0000-00005E0A0000}"/>
    <cellStyle name="Comma 2 4 3 2" xfId="5058" xr:uid="{00000000-0005-0000-0000-00005F0A0000}"/>
    <cellStyle name="Comma 2 4 3 2 2" xfId="9149" xr:uid="{E24D45BC-A397-46D9-99EF-659FB58D43A7}"/>
    <cellStyle name="Comma 2 4 3 2 2 2" xfId="9660" xr:uid="{691F6D96-3446-4CBB-9624-937AFD888947}"/>
    <cellStyle name="Comma 2 4 3 2 2 2 2" xfId="11573" xr:uid="{577A6509-795E-452B-8E00-9F6998427B56}"/>
    <cellStyle name="Comma 2 4 3 2 2 3" xfId="11441" xr:uid="{9841928F-3F60-4474-8802-FB3198EA6FF8}"/>
    <cellStyle name="Comma 2 4 3 2 3" xfId="8865" xr:uid="{D44805C2-7056-43E5-81CB-5ECDCC1C986F}"/>
    <cellStyle name="Comma 2 4 3 2 3 2" xfId="9725" xr:uid="{BC3547C2-E61C-48CB-BDB4-8CF87D192073}"/>
    <cellStyle name="Comma 2 4 3 2 3 2 2" xfId="11638" xr:uid="{46B2B2D6-D549-4A6D-8FFD-4E020A0E03D8}"/>
    <cellStyle name="Comma 2 4 3 2 3 3" xfId="11377" xr:uid="{8EDD1EEF-2DEE-4E6A-A95B-DF39796CD133}"/>
    <cellStyle name="Comma 2 4 3 2 4" xfId="10834" xr:uid="{1FDF4C70-B62F-44AA-8A7D-24CEBCEEB5CE}"/>
    <cellStyle name="Comma 2 4 3 2 4 2" xfId="11711" xr:uid="{C19DA0D3-FFF3-4D5D-A638-07AA82AEC225}"/>
    <cellStyle name="Comma 2 4 3 2 5" xfId="9591" xr:uid="{B1C69F1D-864C-4BAD-9DDE-7EC8FB899160}"/>
    <cellStyle name="Comma 2 4 3 2 5 2" xfId="11509" xr:uid="{EA0D0689-37B4-4450-AC7B-A4E1D23B5C15}"/>
    <cellStyle name="Comma 2 4 3 2 6" xfId="11312" xr:uid="{1A032AAC-DB0D-4EE7-88BF-50FAA5A88036}"/>
    <cellStyle name="Comma 2 4 3 3" xfId="9127" xr:uid="{A324723A-71C4-4D4D-BDD5-4C99C0DA03FC}"/>
    <cellStyle name="Comma 2 4 3 3 2" xfId="9641" xr:uid="{5533BA63-C879-4859-B13C-88F68A49D89B}"/>
    <cellStyle name="Comma 2 4 3 3 2 2" xfId="11554" xr:uid="{E6797C3B-75D3-4299-B779-6DFB4EB6A905}"/>
    <cellStyle name="Comma 2 4 3 3 3" xfId="11422" xr:uid="{37B49AEC-E334-423C-A1B6-362B1BF2A907}"/>
    <cellStyle name="Comma 2 4 3 4" xfId="8785" xr:uid="{EA0F71D2-E5B9-41DE-9188-2B75ADAA1B3F}"/>
    <cellStyle name="Comma 2 4 3 4 2" xfId="9705" xr:uid="{F234FA8A-8D97-4E84-AACC-8621C2785D7E}"/>
    <cellStyle name="Comma 2 4 3 4 2 2" xfId="11618" xr:uid="{51F05888-2355-4423-86E2-0F0A8A6760B7}"/>
    <cellStyle name="Comma 2 4 3 4 3" xfId="11358" xr:uid="{E044EA05-4D43-4680-9518-2D7F4323CF5A}"/>
    <cellStyle name="Comma 2 4 3 5" xfId="10814" xr:uid="{191E6A87-AEFA-4C31-AED8-17EF126ECE8D}"/>
    <cellStyle name="Comma 2 4 3 5 2" xfId="11691" xr:uid="{96C03612-36FC-459F-AA80-1982D66F3AF8}"/>
    <cellStyle name="Comma 2 4 3 6" xfId="9566" xr:uid="{A029E072-C3AB-4E21-B89E-559E8CCEEE62}"/>
    <cellStyle name="Comma 2 4 3 6 2" xfId="11489" xr:uid="{C3765393-7E92-4AB6-B208-669226576780}"/>
    <cellStyle name="Comma 2 4 3 7" xfId="11292" xr:uid="{88C19AD5-944D-439D-9F11-90CF1C3596EC}"/>
    <cellStyle name="Comma 2 4 4" xfId="1935" xr:uid="{00000000-0005-0000-0000-0000600A0000}"/>
    <cellStyle name="Comma 2 4 5" xfId="9374" xr:uid="{136FD008-C644-4E92-8C8A-C4D583AC4BDC}"/>
    <cellStyle name="Comma 2 40" xfId="1936" xr:uid="{00000000-0005-0000-0000-0000610A0000}"/>
    <cellStyle name="Comma 2 40 2" xfId="1937" xr:uid="{00000000-0005-0000-0000-0000620A0000}"/>
    <cellStyle name="Comma 2 40 2 2" xfId="1938" xr:uid="{00000000-0005-0000-0000-0000630A0000}"/>
    <cellStyle name="Comma 2 40 3" xfId="1939" xr:uid="{00000000-0005-0000-0000-0000640A0000}"/>
    <cellStyle name="Comma 2 41" xfId="1940" xr:uid="{00000000-0005-0000-0000-0000650A0000}"/>
    <cellStyle name="Comma 2 41 2" xfId="1941" xr:uid="{00000000-0005-0000-0000-0000660A0000}"/>
    <cellStyle name="Comma 2 41 3" xfId="5064" xr:uid="{00000000-0005-0000-0000-0000670A0000}"/>
    <cellStyle name="Comma 2 41 3 2" xfId="9150" xr:uid="{2AD7F289-0270-4D7E-82B8-F24D078D6532}"/>
    <cellStyle name="Comma 2 41 3 2 2" xfId="9661" xr:uid="{A07D0956-5F01-434B-AF9A-CCE1A7E3587D}"/>
    <cellStyle name="Comma 2 41 3 2 2 2" xfId="11574" xr:uid="{B0A6B196-BAC3-429A-BA89-6C5BC1213644}"/>
    <cellStyle name="Comma 2 41 3 2 3" xfId="11442" xr:uid="{D7016A3C-71A5-497B-87D5-B5E6CD7F322E}"/>
    <cellStyle name="Comma 2 41 3 3" xfId="8866" xr:uid="{83FDF945-8EF3-47E5-B7F5-0F4710A7B0BC}"/>
    <cellStyle name="Comma 2 41 3 3 2" xfId="9726" xr:uid="{6B4DCC90-656B-47DC-99C2-2CDD3E84558C}"/>
    <cellStyle name="Comma 2 41 3 3 2 2" xfId="11639" xr:uid="{7EBEAA4F-8F6B-4359-81C7-13BEC65FD8B5}"/>
    <cellStyle name="Comma 2 41 3 3 3" xfId="11378" xr:uid="{8131CED4-A385-49DA-9779-E7F6092B4921}"/>
    <cellStyle name="Comma 2 41 3 4" xfId="10835" xr:uid="{9120B778-99F3-400C-A472-A70F8A047466}"/>
    <cellStyle name="Comma 2 41 3 4 2" xfId="11712" xr:uid="{271FB94A-65A0-4DD4-AD9B-BDE383CD3ED0}"/>
    <cellStyle name="Comma 2 41 3 5" xfId="9592" xr:uid="{959AB901-E706-4123-8255-8E5A712479FE}"/>
    <cellStyle name="Comma 2 41 3 5 2" xfId="11510" xr:uid="{29F8620A-4820-491D-A80C-53DB1BDA6C4A}"/>
    <cellStyle name="Comma 2 41 3 6" xfId="11313" xr:uid="{2ACA114A-9CE0-450C-84C6-28E2B3ADF223}"/>
    <cellStyle name="Comma 2 41 4" xfId="9128" xr:uid="{40DDEA64-B708-42C1-9FA6-61DEC1922295}"/>
    <cellStyle name="Comma 2 41 4 2" xfId="9642" xr:uid="{0F7DC8B9-9C8A-442D-AA63-D3DC716D41C9}"/>
    <cellStyle name="Comma 2 41 4 2 2" xfId="11555" xr:uid="{C7D3E6EF-27F3-4460-91FA-0E3502D792AD}"/>
    <cellStyle name="Comma 2 41 4 3" xfId="11423" xr:uid="{B6BFD22F-C53A-4FC5-A244-62AE964BB4E0}"/>
    <cellStyle name="Comma 2 41 5" xfId="8786" xr:uid="{34F77EDF-A2C0-47F9-9DF7-C4E74DB94C8E}"/>
    <cellStyle name="Comma 2 41 5 2" xfId="9706" xr:uid="{121D4E69-85DF-4E13-B3DD-8773E1B32BA8}"/>
    <cellStyle name="Comma 2 41 5 2 2" xfId="11619" xr:uid="{891DFA27-13AE-4D1B-B2B8-4D96F8B1A548}"/>
    <cellStyle name="Comma 2 41 5 3" xfId="11359" xr:uid="{79D945BB-2B12-4EFD-8C15-8D0330A34E44}"/>
    <cellStyle name="Comma 2 41 6" xfId="10815" xr:uid="{80968CE4-2B1F-4BD4-B449-1662A64A2E03}"/>
    <cellStyle name="Comma 2 41 6 2" xfId="11692" xr:uid="{85707803-B478-4E82-B370-DFA449D87CB2}"/>
    <cellStyle name="Comma 2 41 7" xfId="9567" xr:uid="{F1D12349-9EFF-4D70-9E0F-D52D13D10D7F}"/>
    <cellStyle name="Comma 2 41 7 2" xfId="11490" xr:uid="{FA8494CD-279B-4B2A-8094-F22D69BE65F1}"/>
    <cellStyle name="Comma 2 41 8" xfId="11293" xr:uid="{9B9F7C18-C8E0-4108-99B8-D966CAFCDBA2}"/>
    <cellStyle name="Comma 2 42" xfId="1942" xr:uid="{00000000-0005-0000-0000-0000680A0000}"/>
    <cellStyle name="Comma 2 42 2" xfId="5066" xr:uid="{00000000-0005-0000-0000-0000690A0000}"/>
    <cellStyle name="Comma 2 42 2 2" xfId="9151" xr:uid="{E23C9C58-EB4F-46D1-A472-C88C8A052842}"/>
    <cellStyle name="Comma 2 42 2 2 2" xfId="9662" xr:uid="{CADBCB1B-AC7C-4E6A-B4F9-EC79ED9840F1}"/>
    <cellStyle name="Comma 2 42 2 2 2 2" xfId="11575" xr:uid="{29BA9B30-2F69-418F-972E-3A153FF251C8}"/>
    <cellStyle name="Comma 2 42 2 2 3" xfId="11443" xr:uid="{8768340A-3EDB-4671-90B8-8D5A4CAAACA0}"/>
    <cellStyle name="Comma 2 42 2 3" xfId="8867" xr:uid="{844ADD1A-D31E-4D6E-8FB1-CCE59B41B8D9}"/>
    <cellStyle name="Comma 2 42 2 3 2" xfId="9727" xr:uid="{42A5BDFE-6063-409C-ABB9-9D9720A8741A}"/>
    <cellStyle name="Comma 2 42 2 3 2 2" xfId="11640" xr:uid="{B6A86500-C911-4191-9727-9FDA590193E9}"/>
    <cellStyle name="Comma 2 42 2 3 3" xfId="11379" xr:uid="{65CC22EB-033E-459D-8653-B4F565ED238A}"/>
    <cellStyle name="Comma 2 42 2 4" xfId="10836" xr:uid="{1A135A00-9EF6-4C4A-B1BE-1770E6008DC5}"/>
    <cellStyle name="Comma 2 42 2 4 2" xfId="11713" xr:uid="{7124CE5D-5364-4DE3-A1C7-6B5B251CE774}"/>
    <cellStyle name="Comma 2 42 2 5" xfId="9593" xr:uid="{19C9A865-AB82-42B8-9824-0684C5E922E4}"/>
    <cellStyle name="Comma 2 42 2 5 2" xfId="11511" xr:uid="{5662B183-6B98-44E8-BD43-6C94A2C6A79E}"/>
    <cellStyle name="Comma 2 42 2 6" xfId="11314" xr:uid="{29465698-559F-48B5-BF5C-30396B84FD5A}"/>
    <cellStyle name="Comma 2 42 3" xfId="9129" xr:uid="{002C308D-CA78-4674-B211-08BEEBFC5BDD}"/>
    <cellStyle name="Comma 2 42 3 2" xfId="9643" xr:uid="{4D031494-CFE3-4206-8CFA-782B5CDBCFE4}"/>
    <cellStyle name="Comma 2 42 3 2 2" xfId="11556" xr:uid="{D1062945-E222-4C50-8C18-83D4C48E9C4F}"/>
    <cellStyle name="Comma 2 42 3 3" xfId="11424" xr:uid="{B90AFF5F-4F04-456F-9DCC-3E3ED4CA0339}"/>
    <cellStyle name="Comma 2 42 4" xfId="8787" xr:uid="{4F500FDE-C298-4E09-AD79-606870CB7A1C}"/>
    <cellStyle name="Comma 2 42 4 2" xfId="9707" xr:uid="{FB51BDE9-587F-413B-B6C9-2B2C0BE7A737}"/>
    <cellStyle name="Comma 2 42 4 2 2" xfId="11620" xr:uid="{E4A89F0B-3730-49BF-8AA3-FD21658A6D56}"/>
    <cellStyle name="Comma 2 42 4 3" xfId="11360" xr:uid="{B794BA86-1779-46D5-9919-58F9C9CAE55E}"/>
    <cellStyle name="Comma 2 42 5" xfId="10816" xr:uid="{862B529A-0CDC-4F26-9C0E-E46E079842C7}"/>
    <cellStyle name="Comma 2 42 5 2" xfId="11693" xr:uid="{25014EE2-8016-4604-BA06-006672D8B33F}"/>
    <cellStyle name="Comma 2 42 6" xfId="9568" xr:uid="{5C6E497D-8895-42B1-B728-5AE22BF539B5}"/>
    <cellStyle name="Comma 2 42 6 2" xfId="11491" xr:uid="{61810E05-EB1D-4EDD-B670-D6B3AEFC7AAB}"/>
    <cellStyle name="Comma 2 42 7" xfId="11294" xr:uid="{21D28651-B86B-4052-B5F9-3C39664CD7FF}"/>
    <cellStyle name="Comma 2 43" xfId="1943" xr:uid="{00000000-0005-0000-0000-00006A0A0000}"/>
    <cellStyle name="Comma 2 44" xfId="5023" xr:uid="{00000000-0005-0000-0000-00006B0A0000}"/>
    <cellStyle name="Comma 2 44 2" xfId="9140" xr:uid="{4F1A855A-58BA-4549-9604-0BFDAE27DF3E}"/>
    <cellStyle name="Comma 2 44 2 2" xfId="9651" xr:uid="{D6EC0EE2-D196-4328-A809-740F45086F5C}"/>
    <cellStyle name="Comma 2 44 2 2 2" xfId="11564" xr:uid="{ACF02596-D87B-4C86-A920-80122B228963}"/>
    <cellStyle name="Comma 2 44 2 3" xfId="11432" xr:uid="{E7D2AA11-446F-412F-A84E-7C09130C26B6}"/>
    <cellStyle name="Comma 2 44 3" xfId="8851" xr:uid="{5C49F05F-FFC8-45CE-A693-FCA35D04ED7C}"/>
    <cellStyle name="Comma 2 44 3 2" xfId="9716" xr:uid="{2E80BC7A-CC9A-4497-8BDB-97F24B9BD33E}"/>
    <cellStyle name="Comma 2 44 3 2 2" xfId="11629" xr:uid="{DAADC773-82D6-4C50-8205-F76DC7B13C3F}"/>
    <cellStyle name="Comma 2 44 3 3" xfId="11368" xr:uid="{A23B5309-AEBB-412F-89A5-4DB6AEF612A0}"/>
    <cellStyle name="Comma 2 44 4" xfId="10825" xr:uid="{166BA2A5-6FE2-40D6-9C4B-295938A9D54B}"/>
    <cellStyle name="Comma 2 44 4 2" xfId="11702" xr:uid="{CAB2723D-C716-424B-9F20-C34CA0198490}"/>
    <cellStyle name="Comma 2 44 5" xfId="9582" xr:uid="{215E73FE-8B39-4BE2-9D86-ECE69172707D}"/>
    <cellStyle name="Comma 2 44 5 2" xfId="11500" xr:uid="{2E60F07A-CC53-4773-8E25-216535D906DA}"/>
    <cellStyle name="Comma 2 44 6" xfId="11303" xr:uid="{DA70460F-89E0-4F57-9599-30B75238DD0A}"/>
    <cellStyle name="Comma 2 45" xfId="6363" xr:uid="{00000000-0005-0000-0000-00006C0A0000}"/>
    <cellStyle name="Comma 2 45 2" xfId="9162" xr:uid="{0F9D2548-01CC-4E42-A694-4DCC8591AFBC}"/>
    <cellStyle name="Comma 2 45 2 2" xfId="9670" xr:uid="{553E2F34-DE23-4960-A518-2489D4C773EA}"/>
    <cellStyle name="Comma 2 45 2 2 2" xfId="11583" xr:uid="{7690034D-7394-4EE0-99C5-E11AF71AD509}"/>
    <cellStyle name="Comma 2 45 2 3" xfId="11451" xr:uid="{550A1C45-E3E2-4A37-B9D7-0D9ED18FBC40}"/>
    <cellStyle name="Comma 2 45 3" xfId="9011" xr:uid="{F9B36E5A-2209-4A98-AF6C-DF4D1B93FB5F}"/>
    <cellStyle name="Comma 2 45 3 2" xfId="9735" xr:uid="{BD46FFEE-E0E8-4B42-A214-41751F346258}"/>
    <cellStyle name="Comma 2 45 3 2 2" xfId="11648" xr:uid="{4A8F5CC5-6636-4678-91D6-5631E0CD9C58}"/>
    <cellStyle name="Comma 2 45 3 3" xfId="11387" xr:uid="{C5320D67-7BA0-4222-9146-8902175A2146}"/>
    <cellStyle name="Comma 2 45 4" xfId="10844" xr:uid="{7F473C43-D7A9-4BDE-8DB6-DA690DB36D1C}"/>
    <cellStyle name="Comma 2 45 4 2" xfId="11721" xr:uid="{8F9F860B-CA45-4143-B22E-41B128B52E62}"/>
    <cellStyle name="Comma 2 45 5" xfId="9604" xr:uid="{6675BD47-60C6-4BB6-AFA8-10118431BD27}"/>
    <cellStyle name="Comma 2 45 5 2" xfId="11519" xr:uid="{2DDC57D5-6326-4753-AD7D-6024B332DD27}"/>
    <cellStyle name="Comma 2 45 6" xfId="11322" xr:uid="{8E49915B-82F2-4264-AE72-CF24636E3D9A}"/>
    <cellStyle name="Comma 2 46" xfId="6494" xr:uid="{00000000-0005-0000-0000-00006D0A0000}"/>
    <cellStyle name="Comma 2 46 2" xfId="9163" xr:uid="{2AC0EEC5-EB2B-4D44-8A6E-8D4052E578E3}"/>
    <cellStyle name="Comma 2 46 2 2" xfId="9671" xr:uid="{D5E7AB98-1855-4A95-9BE6-80E6DD6269ED}"/>
    <cellStyle name="Comma 2 46 2 2 2" xfId="11584" xr:uid="{8BF298F0-B636-4E01-82BD-4D8DD49ED1EA}"/>
    <cellStyle name="Comma 2 46 2 3" xfId="11452" xr:uid="{0D8B7CCD-579A-4EE9-A72A-5493079E9CD2}"/>
    <cellStyle name="Comma 2 46 3" xfId="9017" xr:uid="{36E869B4-DF44-4D77-B782-A4390D74F0EB}"/>
    <cellStyle name="Comma 2 46 3 2" xfId="9736" xr:uid="{A6A68DB0-F752-4154-929A-1CED17970FAD}"/>
    <cellStyle name="Comma 2 46 3 2 2" xfId="11649" xr:uid="{DC4665A6-BDB4-4245-8AE1-983F05F85D30}"/>
    <cellStyle name="Comma 2 46 3 3" xfId="11388" xr:uid="{AF9637F6-AC57-414D-9C74-E8AD02509D29}"/>
    <cellStyle name="Comma 2 46 4" xfId="10845" xr:uid="{34638BC2-BF95-4184-BBDA-D1FA737E59B7}"/>
    <cellStyle name="Comma 2 46 4 2" xfId="11722" xr:uid="{782930FE-D43B-493B-BC1B-64B6A876A462}"/>
    <cellStyle name="Comma 2 46 5" xfId="9605" xr:uid="{3AD14949-1F37-4AB0-A070-62D0C457DF9F}"/>
    <cellStyle name="Comma 2 46 5 2" xfId="11520" xr:uid="{A15E2EF8-545C-4FB5-B316-D1632158CEC7}"/>
    <cellStyle name="Comma 2 46 6" xfId="11323" xr:uid="{8258BD98-F060-4300-B393-F9139EF2F0FE}"/>
    <cellStyle name="Comma 2 47" xfId="6613" xr:uid="{00000000-0005-0000-0000-00006E0A0000}"/>
    <cellStyle name="Comma 2 47 2" xfId="9164" xr:uid="{B7211960-0364-411B-98F5-B4FE231D81AD}"/>
    <cellStyle name="Comma 2 47 2 2" xfId="9672" xr:uid="{B89D695D-DBD5-49AE-88C2-0E2EE28C73E5}"/>
    <cellStyle name="Comma 2 47 2 2 2" xfId="11585" xr:uid="{8BF33289-845B-490B-A799-E72DADA66AA4}"/>
    <cellStyle name="Comma 2 47 2 3" xfId="11453" xr:uid="{016D44FC-07E6-4B0A-B06D-315689545E95}"/>
    <cellStyle name="Comma 2 47 3" xfId="9023" xr:uid="{93EBA7F7-A5BE-4885-9842-4ACB9306397A}"/>
    <cellStyle name="Comma 2 47 3 2" xfId="9737" xr:uid="{BBBC16A5-2D65-4450-8115-B126C0C3D39A}"/>
    <cellStyle name="Comma 2 47 3 2 2" xfId="11650" xr:uid="{20259B6B-15ED-4F3B-B93A-503C97DD2B61}"/>
    <cellStyle name="Comma 2 47 3 3" xfId="11389" xr:uid="{24CAA68D-5C4E-44BE-B675-AB7F97906DE3}"/>
    <cellStyle name="Comma 2 47 4" xfId="10846" xr:uid="{6BDFF884-E4AD-4BDD-998E-CF7133BFA90A}"/>
    <cellStyle name="Comma 2 47 4 2" xfId="11723" xr:uid="{A09AB9BB-E67C-4BFA-BBEF-78973D386DAA}"/>
    <cellStyle name="Comma 2 47 5" xfId="9606" xr:uid="{D039D44B-9D58-4407-94D7-3BCB355EFC7D}"/>
    <cellStyle name="Comma 2 47 5 2" xfId="11521" xr:uid="{E4D452EA-C065-4BC6-ABA4-D85F9B688FB1}"/>
    <cellStyle name="Comma 2 47 6" xfId="11324" xr:uid="{993AD640-9656-47FD-9C10-8A4AB0C24CAA}"/>
    <cellStyle name="Comma 2 48" xfId="6732" xr:uid="{00000000-0005-0000-0000-00006F0A0000}"/>
    <cellStyle name="Comma 2 48 2" xfId="9165" xr:uid="{0F819E78-B2A8-4A5A-92F5-9B967AD304D4}"/>
    <cellStyle name="Comma 2 48 2 2" xfId="9673" xr:uid="{E5F261A8-F38E-44A1-9FFC-62666AAEC1DE}"/>
    <cellStyle name="Comma 2 48 2 2 2" xfId="11586" xr:uid="{E3B98824-BE82-46A7-94B9-0E789F4E3B2A}"/>
    <cellStyle name="Comma 2 48 2 3" xfId="11454" xr:uid="{0A1E937F-0843-4763-A60B-85ED7B690A86}"/>
    <cellStyle name="Comma 2 48 3" xfId="9029" xr:uid="{4363B6D9-0553-4688-AFA4-EFDACB17248E}"/>
    <cellStyle name="Comma 2 48 3 2" xfId="9738" xr:uid="{E664B951-9DE8-4624-B559-2FEB13D5A688}"/>
    <cellStyle name="Comma 2 48 3 2 2" xfId="11651" xr:uid="{5D9D6A6B-9D06-43FA-8DE6-15D1A9C681E8}"/>
    <cellStyle name="Comma 2 48 3 3" xfId="11390" xr:uid="{B8039E97-8A3D-43D4-A074-F698C870E144}"/>
    <cellStyle name="Comma 2 48 4" xfId="10847" xr:uid="{7104DB00-CEA5-459E-8925-DB1431A4A55A}"/>
    <cellStyle name="Comma 2 48 4 2" xfId="11724" xr:uid="{AEC0CAEB-BAF8-494E-928C-7C39B33C232F}"/>
    <cellStyle name="Comma 2 48 5" xfId="9607" xr:uid="{2C641076-6702-478B-9205-78BC0C3419DC}"/>
    <cellStyle name="Comma 2 48 5 2" xfId="11522" xr:uid="{C0CBB623-57AE-4652-971B-DCF35EABB2A6}"/>
    <cellStyle name="Comma 2 48 6" xfId="11325" xr:uid="{351632A1-D5E9-4117-AD23-AA68990E8E76}"/>
    <cellStyle name="Comma 2 49" xfId="6851" xr:uid="{00000000-0005-0000-0000-0000700A0000}"/>
    <cellStyle name="Comma 2 49 2" xfId="9166" xr:uid="{A94CAAA2-4234-4732-8D23-220B42445417}"/>
    <cellStyle name="Comma 2 49 2 2" xfId="9674" xr:uid="{9C79CA12-FE8E-4955-ADA1-C2CBADA190AE}"/>
    <cellStyle name="Comma 2 49 2 2 2" xfId="11587" xr:uid="{3788FC6E-9F46-4C21-9B92-98B1F6FB31B7}"/>
    <cellStyle name="Comma 2 49 2 3" xfId="11455" xr:uid="{DCE45621-111A-45B2-B80E-ABDBB32AC6DE}"/>
    <cellStyle name="Comma 2 49 3" xfId="9035" xr:uid="{7DFD5913-F682-4480-8451-30E379FBAD85}"/>
    <cellStyle name="Comma 2 49 3 2" xfId="9739" xr:uid="{96EBC494-80A3-464F-B96E-63DD7900078F}"/>
    <cellStyle name="Comma 2 49 3 2 2" xfId="11652" xr:uid="{0CAD414A-7171-4707-801D-D4549C77291A}"/>
    <cellStyle name="Comma 2 49 3 3" xfId="11391" xr:uid="{84473AE7-76C4-4D49-A968-CD69EADCD9E5}"/>
    <cellStyle name="Comma 2 49 4" xfId="10848" xr:uid="{EF2FF3D6-B156-4E0D-A966-F574B32BA12A}"/>
    <cellStyle name="Comma 2 49 4 2" xfId="11725" xr:uid="{F94EBD43-98B2-4D69-ACF4-AB2821B1B099}"/>
    <cellStyle name="Comma 2 49 5" xfId="9608" xr:uid="{672B1CD6-9077-4D3D-A823-D8F0E0B15979}"/>
    <cellStyle name="Comma 2 49 5 2" xfId="11523" xr:uid="{50B8DA37-479D-4E4A-91F6-BE03E4083520}"/>
    <cellStyle name="Comma 2 49 6" xfId="11326" xr:uid="{7AE001B7-95B9-4FB9-838B-42FB57FCFBB9}"/>
    <cellStyle name="Comma 2 5" xfId="1944" xr:uid="{00000000-0005-0000-0000-0000710A0000}"/>
    <cellStyle name="Comma 2 5 2" xfId="1945" xr:uid="{00000000-0005-0000-0000-0000720A0000}"/>
    <cellStyle name="Comma 2 5 2 2" xfId="1946" xr:uid="{00000000-0005-0000-0000-0000730A0000}"/>
    <cellStyle name="Comma 2 5 3" xfId="1947" xr:uid="{00000000-0005-0000-0000-0000740A0000}"/>
    <cellStyle name="Comma 2 50" xfId="6970" xr:uid="{00000000-0005-0000-0000-0000750A0000}"/>
    <cellStyle name="Comma 2 50 2" xfId="9167" xr:uid="{64D20313-CDC6-4C30-91DE-A31FE5387801}"/>
    <cellStyle name="Comma 2 50 2 2" xfId="9675" xr:uid="{6DFBF3AF-83A9-407D-9E6B-CD89F1755746}"/>
    <cellStyle name="Comma 2 50 2 2 2" xfId="11588" xr:uid="{7829DCCA-158E-4C94-8EF5-9B58D16738A7}"/>
    <cellStyle name="Comma 2 50 2 3" xfId="11456" xr:uid="{7A91B59C-6AB9-45AE-B3F0-25E923FE53DB}"/>
    <cellStyle name="Comma 2 50 3" xfId="9041" xr:uid="{BE0BF426-D68A-4F67-BF6B-3DBA3799CC99}"/>
    <cellStyle name="Comma 2 50 3 2" xfId="9740" xr:uid="{42479508-D5E5-4D79-96D9-9662D1305E9B}"/>
    <cellStyle name="Comma 2 50 3 2 2" xfId="11653" xr:uid="{D1A224E3-10A3-4217-BC7E-800AB4645676}"/>
    <cellStyle name="Comma 2 50 3 3" xfId="11392" xr:uid="{B9BB4BEC-151D-42A8-B245-CEC8251F772C}"/>
    <cellStyle name="Comma 2 50 4" xfId="10849" xr:uid="{6715C9F9-DA41-4031-BC73-5B4F2C90A10A}"/>
    <cellStyle name="Comma 2 50 4 2" xfId="11726" xr:uid="{C4F5F7C9-AECF-4BE7-BBA9-EABED9D3C4B4}"/>
    <cellStyle name="Comma 2 50 5" xfId="9609" xr:uid="{E308DA3E-BE54-4DCE-9CCE-A7AF5E360E3D}"/>
    <cellStyle name="Comma 2 50 5 2" xfId="11524" xr:uid="{DAC65EA8-C8A1-4741-BA98-9267A598937B}"/>
    <cellStyle name="Comma 2 50 6" xfId="11327" xr:uid="{7A0A89F0-B79F-4FB1-8080-7D6A36C237AF}"/>
    <cellStyle name="Comma 2 51" xfId="7089" xr:uid="{00000000-0005-0000-0000-0000760A0000}"/>
    <cellStyle name="Comma 2 51 2" xfId="9168" xr:uid="{B82945F8-1D72-448C-BE03-0DA559C2C7E0}"/>
    <cellStyle name="Comma 2 51 2 2" xfId="9676" xr:uid="{3DFE0A8D-0A94-4E11-BE5A-FD13862545DB}"/>
    <cellStyle name="Comma 2 51 2 2 2" xfId="11589" xr:uid="{FF231979-EEB3-4D64-98D4-F764601A6C51}"/>
    <cellStyle name="Comma 2 51 2 3" xfId="11457" xr:uid="{B770CAD2-0AD0-408A-AC94-E5421EAC1D08}"/>
    <cellStyle name="Comma 2 51 3" xfId="9047" xr:uid="{7D20D839-1B0C-48B0-A96A-27621AC29D8C}"/>
    <cellStyle name="Comma 2 51 3 2" xfId="9741" xr:uid="{A5AC3320-FEF3-4F2B-871E-83773619A4BF}"/>
    <cellStyle name="Comma 2 51 3 2 2" xfId="11654" xr:uid="{AB05AE76-1605-4048-AC4D-7F0619E4D465}"/>
    <cellStyle name="Comma 2 51 3 3" xfId="11393" xr:uid="{C34F1988-8FE8-448E-9B8C-6F8F11939C7F}"/>
    <cellStyle name="Comma 2 51 4" xfId="10850" xr:uid="{25EA6721-9A12-4179-984F-5B2027FE4247}"/>
    <cellStyle name="Comma 2 51 4 2" xfId="11727" xr:uid="{D938E565-7AB4-4520-99BC-42A4DFAA85BA}"/>
    <cellStyle name="Comma 2 51 5" xfId="9610" xr:uid="{A4CD99F5-1809-435C-AB64-A3046332F4F5}"/>
    <cellStyle name="Comma 2 51 5 2" xfId="11525" xr:uid="{C0160A3A-E8F1-4A5D-A075-1EA0C5CC7FE5}"/>
    <cellStyle name="Comma 2 51 6" xfId="11328" xr:uid="{B67AFFBD-0DF6-4EBD-9761-24878351042B}"/>
    <cellStyle name="Comma 2 52" xfId="7208" xr:uid="{00000000-0005-0000-0000-0000770A0000}"/>
    <cellStyle name="Comma 2 52 2" xfId="9169" xr:uid="{87BE02BA-004E-496B-8D2F-B7DCFB261E82}"/>
    <cellStyle name="Comma 2 52 2 2" xfId="9677" xr:uid="{28317923-9657-45EF-8A0C-3CAE55EB926C}"/>
    <cellStyle name="Comma 2 52 2 2 2" xfId="11590" xr:uid="{89FE4192-9EB7-46B3-9792-6BBD7B41F550}"/>
    <cellStyle name="Comma 2 52 2 3" xfId="11458" xr:uid="{DCFE30B0-4D84-4004-841F-DE0592BB4E21}"/>
    <cellStyle name="Comma 2 52 3" xfId="9053" xr:uid="{891D75C5-A85A-42B5-8621-67EAF1953DB5}"/>
    <cellStyle name="Comma 2 52 3 2" xfId="9742" xr:uid="{55892E70-1305-4F66-9445-43745AE5456B}"/>
    <cellStyle name="Comma 2 52 3 2 2" xfId="11655" xr:uid="{B5ABF39A-C84D-4E31-8D4A-9883F85587C2}"/>
    <cellStyle name="Comma 2 52 3 3" xfId="11394" xr:uid="{DB42E6DD-9A75-4C9F-8096-61351A5148EE}"/>
    <cellStyle name="Comma 2 52 4" xfId="10851" xr:uid="{F0D44CED-BDE0-41A7-81AD-4A71DB3136A2}"/>
    <cellStyle name="Comma 2 52 4 2" xfId="11728" xr:uid="{9999D4E1-5411-4AF6-8607-E8FDCD1C8ADE}"/>
    <cellStyle name="Comma 2 52 5" xfId="9611" xr:uid="{575D80DD-7312-439F-8EDC-14B58AA67D24}"/>
    <cellStyle name="Comma 2 52 5 2" xfId="11526" xr:uid="{B4987AB4-8C6F-4375-8CF4-D2CCF79D7476}"/>
    <cellStyle name="Comma 2 52 6" xfId="11329" xr:uid="{EF4AE6BD-DBE2-4FB0-A8A2-894B49036A3F}"/>
    <cellStyle name="Comma 2 53" xfId="7327" xr:uid="{00000000-0005-0000-0000-0000780A0000}"/>
    <cellStyle name="Comma 2 53 2" xfId="9170" xr:uid="{310B3F26-81B9-4A89-BFF6-C0B1087A511B}"/>
    <cellStyle name="Comma 2 53 2 2" xfId="9678" xr:uid="{50C5203D-3CDC-46C4-B9CE-7899BBAC4B61}"/>
    <cellStyle name="Comma 2 53 2 2 2" xfId="11591" xr:uid="{EF79951E-01E8-4567-A123-F2FDFB015622}"/>
    <cellStyle name="Comma 2 53 2 3" xfId="11459" xr:uid="{B68A3FB5-21EB-4E22-BBDA-42FCDCF6CD28}"/>
    <cellStyle name="Comma 2 53 3" xfId="9059" xr:uid="{4173C6E7-B726-4FB3-A18E-0649D42E0A1C}"/>
    <cellStyle name="Comma 2 53 3 2" xfId="9743" xr:uid="{9081834D-9951-49A7-B045-76351CB24E6A}"/>
    <cellStyle name="Comma 2 53 3 2 2" xfId="11656" xr:uid="{63753BF2-6EF3-425B-B666-C55FAD7F856B}"/>
    <cellStyle name="Comma 2 53 3 3" xfId="11395" xr:uid="{ACD5D5E8-7B3A-403A-AB33-F5323657DFC7}"/>
    <cellStyle name="Comma 2 53 4" xfId="10852" xr:uid="{75BA8256-55E1-40DE-86CE-0E04C7DBA5B7}"/>
    <cellStyle name="Comma 2 53 4 2" xfId="11729" xr:uid="{2291BDD5-BBC0-44B3-BF2A-576C16365841}"/>
    <cellStyle name="Comma 2 53 5" xfId="9612" xr:uid="{F10D88D0-99B9-43A0-9AEF-BD85ABA1F6D0}"/>
    <cellStyle name="Comma 2 53 5 2" xfId="11527" xr:uid="{D789AD06-E223-4252-B920-0B42CF763546}"/>
    <cellStyle name="Comma 2 53 6" xfId="11330" xr:uid="{8E1E260A-38AE-4834-B19E-F6EB8EBD4270}"/>
    <cellStyle name="Comma 2 54" xfId="7443" xr:uid="{00000000-0005-0000-0000-0000790A0000}"/>
    <cellStyle name="Comma 2 54 2" xfId="9171" xr:uid="{04BC28D2-830B-4DB1-96B6-458F5A958EC9}"/>
    <cellStyle name="Comma 2 54 2 2" xfId="9679" xr:uid="{6F7A5B73-0A7B-4AD1-B503-78A0E197D901}"/>
    <cellStyle name="Comma 2 54 2 2 2" xfId="11592" xr:uid="{5DA6E9D8-C97F-4961-9FE9-D6BAEED3C5B8}"/>
    <cellStyle name="Comma 2 54 2 3" xfId="11460" xr:uid="{95F37D3C-154B-493F-98C8-FF8C8E0CDE3E}"/>
    <cellStyle name="Comma 2 54 3" xfId="9065" xr:uid="{D2215D92-5771-4A4E-83D4-6FC1A48387E9}"/>
    <cellStyle name="Comma 2 54 3 2" xfId="9744" xr:uid="{B3CE22E1-C3A6-47B6-937A-B1C71326E634}"/>
    <cellStyle name="Comma 2 54 3 2 2" xfId="11657" xr:uid="{D62288CF-78E7-4084-8EB6-E39E117013F5}"/>
    <cellStyle name="Comma 2 54 3 3" xfId="11396" xr:uid="{A56E621E-BD50-401E-A3AB-9259EF916506}"/>
    <cellStyle name="Comma 2 54 4" xfId="10853" xr:uid="{F21D4BFE-E199-4CF9-85CA-CB223AC9D1D4}"/>
    <cellStyle name="Comma 2 54 4 2" xfId="11730" xr:uid="{F80AEA51-4BAA-49DA-9A42-734247965D2B}"/>
    <cellStyle name="Comma 2 54 5" xfId="9613" xr:uid="{EDB229D3-3115-4B88-849B-D83B4E94850E}"/>
    <cellStyle name="Comma 2 54 5 2" xfId="11528" xr:uid="{1286F63B-4661-4939-A434-E830C7685730}"/>
    <cellStyle name="Comma 2 54 6" xfId="11331" xr:uid="{5D049EBB-612F-40BE-B7A0-19800764CFDF}"/>
    <cellStyle name="Comma 2 55" xfId="7559" xr:uid="{00000000-0005-0000-0000-00007A0A0000}"/>
    <cellStyle name="Comma 2 55 2" xfId="9172" xr:uid="{2E853024-C252-4F71-8113-7E283C997B5E}"/>
    <cellStyle name="Comma 2 55 2 2" xfId="9680" xr:uid="{CB25FD98-3DE9-4D9F-9F3A-8C50D9D66744}"/>
    <cellStyle name="Comma 2 55 2 2 2" xfId="11593" xr:uid="{28BA4674-061E-4E3C-8B3A-3BC4A53A8BA8}"/>
    <cellStyle name="Comma 2 55 2 3" xfId="11461" xr:uid="{CB7D0FE7-489B-4A03-94B0-1F7E02C1DB87}"/>
    <cellStyle name="Comma 2 55 3" xfId="9071" xr:uid="{63B3145C-6F30-4173-9171-AFC03B1B74E1}"/>
    <cellStyle name="Comma 2 55 3 2" xfId="9745" xr:uid="{94D044BB-5D56-4068-A00A-EAFC618D3979}"/>
    <cellStyle name="Comma 2 55 3 2 2" xfId="11658" xr:uid="{7A0AACBC-24C1-4C23-9D42-915FF1E6AA09}"/>
    <cellStyle name="Comma 2 55 3 3" xfId="11397" xr:uid="{46428621-EA89-414B-BC9F-27DD417D63D3}"/>
    <cellStyle name="Comma 2 55 4" xfId="10854" xr:uid="{CF6FBA0F-741F-4812-A0AF-1BE367EBF81D}"/>
    <cellStyle name="Comma 2 55 4 2" xfId="11731" xr:uid="{7F62C67D-D366-4E9B-A5DB-72621D601C17}"/>
    <cellStyle name="Comma 2 55 5" xfId="9614" xr:uid="{E59CB959-AB86-46EC-9F07-7B4475E9E543}"/>
    <cellStyle name="Comma 2 55 5 2" xfId="11529" xr:uid="{FFD75451-C29D-44FE-97A1-57A3D68A33DA}"/>
    <cellStyle name="Comma 2 55 6" xfId="11332" xr:uid="{AB57C0F3-DC59-4A63-8F7C-9D9354B7DE26}"/>
    <cellStyle name="Comma 2 56" xfId="7675" xr:uid="{00000000-0005-0000-0000-00007B0A0000}"/>
    <cellStyle name="Comma 2 56 2" xfId="9173" xr:uid="{2AD9A3F5-0BF2-4D35-B39C-A15C6D338F87}"/>
    <cellStyle name="Comma 2 56 2 2" xfId="9681" xr:uid="{2742BE4D-521E-496D-83EF-55A6C1CCD8AE}"/>
    <cellStyle name="Comma 2 56 2 2 2" xfId="11594" xr:uid="{AA42CE16-F2DE-4A27-A3D1-63FA228B52D7}"/>
    <cellStyle name="Comma 2 56 2 3" xfId="11462" xr:uid="{9C119304-2661-4202-B176-3A1E82E3512F}"/>
    <cellStyle name="Comma 2 56 3" xfId="9077" xr:uid="{3FB14F10-E7DD-4FF8-85E7-09E7FBE70451}"/>
    <cellStyle name="Comma 2 56 3 2" xfId="9746" xr:uid="{5E264E6C-648E-479F-AB04-6E64ECCE222E}"/>
    <cellStyle name="Comma 2 56 3 2 2" xfId="11659" xr:uid="{73D9B499-0A00-4FCD-BDD1-AF84A177793A}"/>
    <cellStyle name="Comma 2 56 3 3" xfId="11398" xr:uid="{A00142D2-3371-4147-B42F-9E2CFC142F3F}"/>
    <cellStyle name="Comma 2 56 4" xfId="10855" xr:uid="{58562FD5-F73C-4462-A9B5-406E5D286C11}"/>
    <cellStyle name="Comma 2 56 4 2" xfId="11732" xr:uid="{4455561B-59FD-437E-85E5-29EEABBF5344}"/>
    <cellStyle name="Comma 2 56 5" xfId="9615" xr:uid="{BF7EFE1A-BE09-44ED-94B5-385D7486A28A}"/>
    <cellStyle name="Comma 2 56 5 2" xfId="11530" xr:uid="{C9948A54-C6DF-45B0-9C52-843B17EFCC74}"/>
    <cellStyle name="Comma 2 56 6" xfId="11333" xr:uid="{F4E29CB1-F4B9-4B41-9DB5-77C85852F21A}"/>
    <cellStyle name="Comma 2 57" xfId="7791" xr:uid="{00000000-0005-0000-0000-00007C0A0000}"/>
    <cellStyle name="Comma 2 57 2" xfId="9174" xr:uid="{1619234F-D95D-433C-9DB7-8C04CDDD0ECF}"/>
    <cellStyle name="Comma 2 57 2 2" xfId="9682" xr:uid="{B0DC477F-B225-45FC-B2AD-76002B6FEFCD}"/>
    <cellStyle name="Comma 2 57 2 2 2" xfId="11595" xr:uid="{FE60F29C-4245-46C2-9F9D-17CCF7056377}"/>
    <cellStyle name="Comma 2 57 2 3" xfId="11463" xr:uid="{BD7EDC07-4475-4EED-9BF4-004FC47F9D0A}"/>
    <cellStyle name="Comma 2 57 3" xfId="9083" xr:uid="{AFC60EF8-B5B4-4B7A-95E2-87F6618965E4}"/>
    <cellStyle name="Comma 2 57 3 2" xfId="9747" xr:uid="{F7FE8F1D-F1C6-453B-8D19-39670891D8A5}"/>
    <cellStyle name="Comma 2 57 3 2 2" xfId="11660" xr:uid="{AE1D1D60-448D-4AD2-AB10-673630A8A055}"/>
    <cellStyle name="Comma 2 57 3 3" xfId="11399" xr:uid="{BC1E2EF4-84F9-453B-9F83-C6FD2E73F0B0}"/>
    <cellStyle name="Comma 2 57 4" xfId="10856" xr:uid="{77B758F5-AF2E-438B-B90B-9D7006932F74}"/>
    <cellStyle name="Comma 2 57 4 2" xfId="11733" xr:uid="{51A2DA01-A1D0-4B98-83F0-010A82949978}"/>
    <cellStyle name="Comma 2 57 5" xfId="9616" xr:uid="{1FA14938-2CB3-4072-AE62-094E104D2469}"/>
    <cellStyle name="Comma 2 57 5 2" xfId="11531" xr:uid="{0BA35398-4AC0-452E-8A47-64B63403E049}"/>
    <cellStyle name="Comma 2 57 6" xfId="11334" xr:uid="{12E33153-A61E-44F1-BD3D-877DABBF3D2B}"/>
    <cellStyle name="Comma 2 58" xfId="7907" xr:uid="{00000000-0005-0000-0000-00007D0A0000}"/>
    <cellStyle name="Comma 2 58 2" xfId="9175" xr:uid="{9F3FEA51-661C-4936-9AE2-5B47C4BA9A5F}"/>
    <cellStyle name="Comma 2 58 2 2" xfId="9683" xr:uid="{93FFD898-C240-446C-80E4-17C6F40C1406}"/>
    <cellStyle name="Comma 2 58 2 2 2" xfId="11596" xr:uid="{5723F868-A91F-4C2C-AE30-912901D17D89}"/>
    <cellStyle name="Comma 2 58 2 3" xfId="11464" xr:uid="{A82A35EE-A3CA-4765-8DE3-E27AD7789B8F}"/>
    <cellStyle name="Comma 2 58 3" xfId="9089" xr:uid="{E569A921-1D3C-4ED5-A4E0-A80358D5B14C}"/>
    <cellStyle name="Comma 2 58 3 2" xfId="9748" xr:uid="{BA16DCDA-E7F9-4B62-AAE4-FF7BC029AB13}"/>
    <cellStyle name="Comma 2 58 3 2 2" xfId="11661" xr:uid="{1B3033D1-455D-46A2-B8E4-E4D45A9AC13A}"/>
    <cellStyle name="Comma 2 58 3 3" xfId="11400" xr:uid="{4507A2DD-593C-4CB4-98F0-C33FA38C8A26}"/>
    <cellStyle name="Comma 2 58 4" xfId="10857" xr:uid="{0D013280-5147-4119-B4F8-29535FC6D8C2}"/>
    <cellStyle name="Comma 2 58 4 2" xfId="11734" xr:uid="{8768329E-5DB7-47A2-96DA-0CDFB6DF3CDD}"/>
    <cellStyle name="Comma 2 58 5" xfId="9618" xr:uid="{D88A4774-C741-4BBF-9C6A-3706B2C22F56}"/>
    <cellStyle name="Comma 2 58 5 2" xfId="11532" xr:uid="{81819AD2-9E87-4042-BFD0-2202BD05E66F}"/>
    <cellStyle name="Comma 2 58 6" xfId="11335" xr:uid="{CDD5389E-5B91-4A83-8016-0E70579FFD84}"/>
    <cellStyle name="Comma 2 59" xfId="8023" xr:uid="{00000000-0005-0000-0000-00007E0A0000}"/>
    <cellStyle name="Comma 2 59 2" xfId="9176" xr:uid="{64B1DDD9-9DB2-4364-8F14-6000F3F91951}"/>
    <cellStyle name="Comma 2 59 2 2" xfId="9684" xr:uid="{C839D6B8-AFE4-4935-BD0D-F35DFB36B9B8}"/>
    <cellStyle name="Comma 2 59 2 2 2" xfId="11597" xr:uid="{4628349B-8901-4C76-BB86-BA6DC8F33389}"/>
    <cellStyle name="Comma 2 59 2 3" xfId="11465" xr:uid="{153317C0-5D7C-496F-B99F-E518DC68F575}"/>
    <cellStyle name="Comma 2 59 3" xfId="9095" xr:uid="{7DFC3918-C66C-452A-B887-BF771AE10620}"/>
    <cellStyle name="Comma 2 59 3 2" xfId="9749" xr:uid="{45F68CC6-AC9E-4F99-B649-E4D24DA96757}"/>
    <cellStyle name="Comma 2 59 3 2 2" xfId="11662" xr:uid="{B9E855D8-356F-48BB-8583-A70608659A71}"/>
    <cellStyle name="Comma 2 59 3 3" xfId="11401" xr:uid="{8FCFC014-74F3-4A0F-BA02-EB9F351B4973}"/>
    <cellStyle name="Comma 2 59 4" xfId="10858" xr:uid="{D99D05CF-2D44-430A-9B65-B65F593A7039}"/>
    <cellStyle name="Comma 2 59 4 2" xfId="11735" xr:uid="{351757F2-F24F-424D-A6F7-11838AC51A11}"/>
    <cellStyle name="Comma 2 59 5" xfId="9619" xr:uid="{ED611D68-8227-4A17-946F-CBD118AA9EDD}"/>
    <cellStyle name="Comma 2 59 5 2" xfId="11533" xr:uid="{391D8C7D-9103-4540-B916-C4DDE1D6B0A0}"/>
    <cellStyle name="Comma 2 59 6" xfId="11336" xr:uid="{451A2A5B-818D-41BF-9F05-7B661A51AFDB}"/>
    <cellStyle name="Comma 2 6" xfId="1948" xr:uid="{00000000-0005-0000-0000-00007F0A0000}"/>
    <cellStyle name="Comma 2 6 2" xfId="1949" xr:uid="{00000000-0005-0000-0000-0000800A0000}"/>
    <cellStyle name="Comma 2 6 2 2" xfId="1950" xr:uid="{00000000-0005-0000-0000-0000810A0000}"/>
    <cellStyle name="Comma 2 6 3" xfId="1951" xr:uid="{00000000-0005-0000-0000-0000820A0000}"/>
    <cellStyle name="Comma 2 60" xfId="8139" xr:uid="{00000000-0005-0000-0000-0000830A0000}"/>
    <cellStyle name="Comma 2 60 2" xfId="9177" xr:uid="{8A601DB2-870A-448B-BFF5-58AD56AFA95A}"/>
    <cellStyle name="Comma 2 60 2 2" xfId="9685" xr:uid="{90FE3E2B-1134-4EBD-995E-F8F024468D1E}"/>
    <cellStyle name="Comma 2 60 2 2 2" xfId="11598" xr:uid="{BEEC7F60-B660-4386-A9B1-DF4417EA3892}"/>
    <cellStyle name="Comma 2 60 2 3" xfId="11466" xr:uid="{EE6E1B08-55FC-4124-B126-8826DC37FE3C}"/>
    <cellStyle name="Comma 2 60 3" xfId="9101" xr:uid="{8A9BC9D7-2A88-4C17-93C7-689AD2AB1315}"/>
    <cellStyle name="Comma 2 60 3 2" xfId="9750" xr:uid="{22FC6518-91D5-4C91-9CCE-559668D1829C}"/>
    <cellStyle name="Comma 2 60 3 2 2" xfId="11663" xr:uid="{ACCCECBE-8A55-458D-A5AD-FBFEF5424895}"/>
    <cellStyle name="Comma 2 60 3 3" xfId="11402" xr:uid="{A38309F5-E4E4-4272-9985-C96D23731A3C}"/>
    <cellStyle name="Comma 2 60 4" xfId="10859" xr:uid="{198B1DA1-FDE5-41E9-A2DF-12EC6CFE04DE}"/>
    <cellStyle name="Comma 2 60 4 2" xfId="11736" xr:uid="{051FAC3C-6A2F-4B5A-945C-32A45C527217}"/>
    <cellStyle name="Comma 2 60 5" xfId="9620" xr:uid="{EAF7F67B-9659-4D4F-9EA1-23A957BB44F8}"/>
    <cellStyle name="Comma 2 60 5 2" xfId="11534" xr:uid="{2D7CBB72-C67F-4879-882D-C3400C2E3329}"/>
    <cellStyle name="Comma 2 60 6" xfId="11337" xr:uid="{2AC9C134-272E-4D0A-B283-ADF3AB3AC915}"/>
    <cellStyle name="Comma 2 61" xfId="8184" xr:uid="{00000000-0005-0000-0000-0000840A0000}"/>
    <cellStyle name="Comma 2 61 2" xfId="9178" xr:uid="{BF1CD03A-F733-4E4D-9371-1C3977722EC4}"/>
    <cellStyle name="Comma 2 61 2 2" xfId="9686" xr:uid="{6BD513EE-38FD-465D-ACF6-3EDFD1351B2F}"/>
    <cellStyle name="Comma 2 61 2 2 2" xfId="11599" xr:uid="{996E2493-BEE4-4580-A49C-3EBBB95F1CCB}"/>
    <cellStyle name="Comma 2 61 2 3" xfId="11467" xr:uid="{C18C95EB-4E88-4814-A999-179DE96B6A11}"/>
    <cellStyle name="Comma 2 61 3" xfId="9102" xr:uid="{27425C86-48C3-4753-BC1A-8B7D9573C8D9}"/>
    <cellStyle name="Comma 2 61 3 2" xfId="9751" xr:uid="{22D3215F-373E-441B-9812-123F0F35E66C}"/>
    <cellStyle name="Comma 2 61 3 2 2" xfId="11664" xr:uid="{0748C779-6483-4CAD-844C-4BF9CA65F24F}"/>
    <cellStyle name="Comma 2 61 3 3" xfId="11403" xr:uid="{ADE023AC-0B6D-42F0-AC08-415FD9E3548F}"/>
    <cellStyle name="Comma 2 61 4" xfId="10860" xr:uid="{5657F600-479D-4345-8B51-E33D8C289FB4}"/>
    <cellStyle name="Comma 2 61 4 2" xfId="11737" xr:uid="{A8980B5F-A853-4181-9D5C-570E260D2F2A}"/>
    <cellStyle name="Comma 2 61 5" xfId="9621" xr:uid="{8D6A2FF9-E50B-421F-BE98-86E369AB9E30}"/>
    <cellStyle name="Comma 2 61 5 2" xfId="11535" xr:uid="{81A60609-76F3-4FED-B16C-65FA2536154E}"/>
    <cellStyle name="Comma 2 61 6" xfId="11338" xr:uid="{1791C877-5C5D-4213-A1C1-96FF335FCFBC}"/>
    <cellStyle name="Comma 2 62" xfId="8239" xr:uid="{00000000-0005-0000-0000-0000850A0000}"/>
    <cellStyle name="Comma 2 62 2" xfId="9179" xr:uid="{3459F13F-D5F3-42D5-887A-AFB9270445CD}"/>
    <cellStyle name="Comma 2 62 2 2" xfId="9687" xr:uid="{CB017685-1387-497E-94F0-A935BE710D02}"/>
    <cellStyle name="Comma 2 62 2 2 2" xfId="11600" xr:uid="{59D535EF-074D-49E5-A1BC-3E9EA2BBE639}"/>
    <cellStyle name="Comma 2 62 2 3" xfId="11468" xr:uid="{889AE81F-CED3-4890-B783-0C4CA3B4B64E}"/>
    <cellStyle name="Comma 2 62 3" xfId="9108" xr:uid="{BE8EBF3F-76D1-4934-8214-93FD6486EA82}"/>
    <cellStyle name="Comma 2 62 3 2" xfId="9752" xr:uid="{AC2A9FD2-CFF4-4E88-AB3D-43E2D96AF8D2}"/>
    <cellStyle name="Comma 2 62 3 2 2" xfId="11665" xr:uid="{0488E082-B726-4CF1-8B9E-83A37B59481D}"/>
    <cellStyle name="Comma 2 62 3 3" xfId="11404" xr:uid="{5E49E313-20A8-4D39-B223-583706DE04E9}"/>
    <cellStyle name="Comma 2 62 4" xfId="10861" xr:uid="{2062C945-B9EF-4286-84D5-668738571561}"/>
    <cellStyle name="Comma 2 62 4 2" xfId="11738" xr:uid="{7543ADE6-B5AE-42D3-8121-4F82CA35D887}"/>
    <cellStyle name="Comma 2 62 5" xfId="9622" xr:uid="{BE8D71C7-4E55-4CFD-B664-CC7ED5EE2279}"/>
    <cellStyle name="Comma 2 62 5 2" xfId="11536" xr:uid="{EE5212A3-270F-41AF-9884-85C391FBC7FE}"/>
    <cellStyle name="Comma 2 62 6" xfId="11339" xr:uid="{7F2A1355-BE93-45EE-BF58-FB9B5B6A78AD}"/>
    <cellStyle name="Comma 2 63" xfId="8272" xr:uid="{00000000-0005-0000-0000-0000860A0000}"/>
    <cellStyle name="Comma 2 63 2" xfId="9180" xr:uid="{D9777A4D-4A9C-49B0-95F1-F2DE9DD98C34}"/>
    <cellStyle name="Comma 2 63 2 2" xfId="9688" xr:uid="{3B38703A-08D3-4B4C-97F2-718DD71F9B5A}"/>
    <cellStyle name="Comma 2 63 2 2 2" xfId="11601" xr:uid="{1421796A-89DC-4D95-BBF0-C0EECE8EF24C}"/>
    <cellStyle name="Comma 2 63 2 3" xfId="11469" xr:uid="{E2FADE48-A1ED-4C99-8A72-FC3D3B90E529}"/>
    <cellStyle name="Comma 2 63 3" xfId="9109" xr:uid="{EB949D46-FA04-465D-A4AB-BDD9D2288394}"/>
    <cellStyle name="Comma 2 63 3 2" xfId="9753" xr:uid="{FB70F69C-3770-406C-B413-4F1DA825D53E}"/>
    <cellStyle name="Comma 2 63 3 2 2" xfId="11666" xr:uid="{BDFA61D9-4350-4A1C-974D-129D488F9075}"/>
    <cellStyle name="Comma 2 63 3 3" xfId="11405" xr:uid="{8159EEF1-C0DA-4167-925F-083AD6C33422}"/>
    <cellStyle name="Comma 2 63 4" xfId="10862" xr:uid="{C3465C6D-AAF7-4012-93CB-1E3B9B9342B3}"/>
    <cellStyle name="Comma 2 63 4 2" xfId="11739" xr:uid="{54D18D0B-194C-4C9D-BD36-52E938B2313D}"/>
    <cellStyle name="Comma 2 63 5" xfId="9623" xr:uid="{00E8C747-4969-4422-9254-7046035B6C1C}"/>
    <cellStyle name="Comma 2 63 5 2" xfId="11537" xr:uid="{4EDD6DCD-0870-41D4-B681-06E071183BEC}"/>
    <cellStyle name="Comma 2 63 6" xfId="11340" xr:uid="{6996714D-F7A2-4BF1-8EE1-A4A8B64C3F2F}"/>
    <cellStyle name="Comma 2 64" xfId="8298" xr:uid="{00000000-0005-0000-0000-0000870A0000}"/>
    <cellStyle name="Comma 2 64 2" xfId="9181" xr:uid="{D30F0DEF-4189-46C4-ABD8-7459BE08D650}"/>
    <cellStyle name="Comma 2 64 2 2" xfId="9689" xr:uid="{6D7CD033-5FDE-498C-8AB3-EEC2D01D388D}"/>
    <cellStyle name="Comma 2 64 2 2 2" xfId="11602" xr:uid="{DC66657C-6B4B-44F1-9F39-3159FF8C410B}"/>
    <cellStyle name="Comma 2 64 2 3" xfId="11470" xr:uid="{7818F777-E54B-45D2-8626-71A369307FEC}"/>
    <cellStyle name="Comma 2 64 3" xfId="9110" xr:uid="{76CB0DB6-307B-47FA-B1C7-4CDF5310D17C}"/>
    <cellStyle name="Comma 2 64 3 2" xfId="9754" xr:uid="{4000ECB3-FAE8-4B16-B17B-49491A5B4B0C}"/>
    <cellStyle name="Comma 2 64 3 2 2" xfId="11667" xr:uid="{84A31CDD-ACF0-4EF9-83C3-992A87465C0B}"/>
    <cellStyle name="Comma 2 64 3 3" xfId="11406" xr:uid="{D264AF84-7333-420D-85D5-445F9E72168D}"/>
    <cellStyle name="Comma 2 64 4" xfId="10863" xr:uid="{A415D684-5691-4370-BCFA-103A9B082E27}"/>
    <cellStyle name="Comma 2 64 4 2" xfId="11740" xr:uid="{684A8B72-FEA5-402A-BE81-F1657703CE60}"/>
    <cellStyle name="Comma 2 64 5" xfId="9624" xr:uid="{7841F4B4-937F-4599-AEDC-D2D0E93FECE6}"/>
    <cellStyle name="Comma 2 64 5 2" xfId="11538" xr:uid="{316CE451-6613-47A3-86BC-9CB3166B79DA}"/>
    <cellStyle name="Comma 2 64 6" xfId="11341" xr:uid="{45201659-4CCA-4EF0-B715-63739E629D75}"/>
    <cellStyle name="Comma 2 65" xfId="8320" xr:uid="{00000000-0005-0000-0000-0000880A0000}"/>
    <cellStyle name="Comma 2 65 2" xfId="9182" xr:uid="{4317092D-F1F7-435B-986B-ACCD293112A4}"/>
    <cellStyle name="Comma 2 65 2 2" xfId="9690" xr:uid="{3145753A-BCCF-4098-97F7-11160D527BD8}"/>
    <cellStyle name="Comma 2 65 2 2 2" xfId="11603" xr:uid="{73D746DE-F44F-46FA-BC7D-C6E45129EF74}"/>
    <cellStyle name="Comma 2 65 2 3" xfId="11471" xr:uid="{CFBA4AD7-6734-492B-A228-B07520EF7B89}"/>
    <cellStyle name="Comma 2 65 3" xfId="9111" xr:uid="{F16D09AB-0CD0-4717-B506-560BE90EB999}"/>
    <cellStyle name="Comma 2 65 3 2" xfId="9755" xr:uid="{2F06E88F-AAC4-4010-85C7-09B542C56334}"/>
    <cellStyle name="Comma 2 65 3 2 2" xfId="11668" xr:uid="{6670F5DE-B883-4335-9BB5-4493390B5937}"/>
    <cellStyle name="Comma 2 65 3 3" xfId="11407" xr:uid="{4220129C-66B4-4C13-8DF1-BE7697DFDB9B}"/>
    <cellStyle name="Comma 2 65 4" xfId="10864" xr:uid="{F6A08BBB-D6F6-419B-A531-99153774EBB7}"/>
    <cellStyle name="Comma 2 65 4 2" xfId="11741" xr:uid="{78D61463-CCAB-4B79-83C2-B31FF76812FF}"/>
    <cellStyle name="Comma 2 65 5" xfId="9625" xr:uid="{BE816E4B-584A-4068-BA34-981BE6ADC76E}"/>
    <cellStyle name="Comma 2 65 5 2" xfId="11539" xr:uid="{68B70F70-4507-4FFB-9F67-FC3A81F90B9C}"/>
    <cellStyle name="Comma 2 65 6" xfId="11342" xr:uid="{E3A71DC1-6849-489B-A27E-3A60021F0CE6}"/>
    <cellStyle name="Comma 2 66" xfId="8353" xr:uid="{00000000-0005-0000-0000-0000890A0000}"/>
    <cellStyle name="Comma 2 66 2" xfId="9183" xr:uid="{59F28625-1DD0-41FA-9DBE-33ED69E5824C}"/>
    <cellStyle name="Comma 2 66 2 2" xfId="9691" xr:uid="{D3687ED0-3268-4AF6-93F4-89AEEA2724B7}"/>
    <cellStyle name="Comma 2 66 2 2 2" xfId="11604" xr:uid="{518D7FED-325A-4CA7-BCEB-5AF416713432}"/>
    <cellStyle name="Comma 2 66 2 3" xfId="11472" xr:uid="{9BC91F11-3519-4408-A9E1-CCD3B19882F2}"/>
    <cellStyle name="Comma 2 66 3" xfId="9112" xr:uid="{B5F7321E-7E88-413D-B54B-E63923E89690}"/>
    <cellStyle name="Comma 2 66 3 2" xfId="9756" xr:uid="{04361065-C1B7-4F32-87E0-DA7308A55774}"/>
    <cellStyle name="Comma 2 66 3 2 2" xfId="11669" xr:uid="{B108D5A9-BCAD-41B8-A180-CDDA58C85408}"/>
    <cellStyle name="Comma 2 66 3 3" xfId="11408" xr:uid="{3B7E3FC8-7917-4294-B5D9-0F91E0FD919E}"/>
    <cellStyle name="Comma 2 66 4" xfId="10865" xr:uid="{13D45ED1-351D-4EAA-9A3D-24B57711D654}"/>
    <cellStyle name="Comma 2 66 4 2" xfId="11742" xr:uid="{E8BD25C4-2D60-4B50-8BE9-27C02E8B6900}"/>
    <cellStyle name="Comma 2 66 5" xfId="9626" xr:uid="{03639329-1B40-456F-BBB8-608144F0B4CE}"/>
    <cellStyle name="Comma 2 66 5 2" xfId="11540" xr:uid="{BE6FEBE6-A7C8-4F0B-B269-1F6F64B5C738}"/>
    <cellStyle name="Comma 2 66 6" xfId="11343" xr:uid="{068ECA2A-F59D-4E7C-A55C-EBFDE8E3D1AB}"/>
    <cellStyle name="Comma 2 67" xfId="8381" xr:uid="{00000000-0005-0000-0000-00008A0A0000}"/>
    <cellStyle name="Comma 2 67 2" xfId="9184" xr:uid="{0E35333A-0666-4CCE-904B-156C479E5F17}"/>
    <cellStyle name="Comma 2 67 2 2" xfId="9692" xr:uid="{32D3DF4E-0099-4992-A87D-7A0765CFB2A4}"/>
    <cellStyle name="Comma 2 67 2 2 2" xfId="11605" xr:uid="{58BA2358-13AF-456B-B88A-28703DE20A05}"/>
    <cellStyle name="Comma 2 67 2 3" xfId="11473" xr:uid="{B1A70C10-1C3F-47A8-BA8C-A8C915A31883}"/>
    <cellStyle name="Comma 2 67 3" xfId="9113" xr:uid="{06571C13-8FE1-4D34-9C88-99B42EABDE3A}"/>
    <cellStyle name="Comma 2 67 3 2" xfId="9757" xr:uid="{0758C5A6-66BD-41D9-83F1-B02CEAA5CDEB}"/>
    <cellStyle name="Comma 2 67 3 2 2" xfId="11670" xr:uid="{E15E8DD8-EDE6-405D-97F4-155804064336}"/>
    <cellStyle name="Comma 2 67 3 3" xfId="11409" xr:uid="{5428D264-D188-4EA6-96C9-5CE4B580B5A2}"/>
    <cellStyle name="Comma 2 67 4" xfId="10866" xr:uid="{8FE9D69C-2015-4F4E-92E5-92FE64C83F82}"/>
    <cellStyle name="Comma 2 67 4 2" xfId="11743" xr:uid="{B3F1F140-BA6C-4FDC-A24E-B4836FC34C45}"/>
    <cellStyle name="Comma 2 67 5" xfId="9627" xr:uid="{CC4CD556-8835-4654-AC6E-E120D7F1A159}"/>
    <cellStyle name="Comma 2 67 5 2" xfId="11541" xr:uid="{B99B302C-9FCC-4E25-81C5-258BF5882BE5}"/>
    <cellStyle name="Comma 2 67 6" xfId="11344" xr:uid="{6C3DA1DC-6041-4690-AC7B-9A8527EEB72B}"/>
    <cellStyle name="Comma 2 68" xfId="8409" xr:uid="{00000000-0005-0000-0000-00008B0A0000}"/>
    <cellStyle name="Comma 2 68 2" xfId="9185" xr:uid="{36AA457A-C650-4A7B-838E-89612D3FC20E}"/>
    <cellStyle name="Comma 2 68 2 2" xfId="9693" xr:uid="{598062FB-93D8-475F-8E91-3B249C66C643}"/>
    <cellStyle name="Comma 2 68 2 2 2" xfId="11606" xr:uid="{3BDC6F98-D9D8-46D6-8AD2-3C6283DCD61A}"/>
    <cellStyle name="Comma 2 68 2 3" xfId="11474" xr:uid="{CE6A3599-296B-46DB-BB04-888F37ED9594}"/>
    <cellStyle name="Comma 2 68 3" xfId="9114" xr:uid="{96B7FA96-FC17-4FF6-B8C9-F7E81C73B49E}"/>
    <cellStyle name="Comma 2 68 3 2" xfId="9758" xr:uid="{FD454670-D228-413A-833D-40703DE3F67D}"/>
    <cellStyle name="Comma 2 68 3 2 2" xfId="11671" xr:uid="{5E07BAD8-177A-43A1-8A00-4682CC7FE8D0}"/>
    <cellStyle name="Comma 2 68 3 3" xfId="11410" xr:uid="{44915EC9-870B-490B-8702-3C5B9E4DD50F}"/>
    <cellStyle name="Comma 2 68 4" xfId="10867" xr:uid="{4B152576-14C5-4649-840C-D9F72EF48766}"/>
    <cellStyle name="Comma 2 68 4 2" xfId="11744" xr:uid="{2AE9EA03-F06C-45FF-875C-7DE0932E38B3}"/>
    <cellStyle name="Comma 2 68 5" xfId="9629" xr:uid="{D213667F-3968-4253-A156-52E5F15E951E}"/>
    <cellStyle name="Comma 2 68 5 2" xfId="11542" xr:uid="{16C09543-F2BE-454D-A545-97F965F3D92C}"/>
    <cellStyle name="Comma 2 68 6" xfId="11345" xr:uid="{2EC91099-3367-4EC0-85AB-35F3387153FF}"/>
    <cellStyle name="Comma 2 69" xfId="8437" xr:uid="{00000000-0005-0000-0000-00008C0A0000}"/>
    <cellStyle name="Comma 2 69 2" xfId="9186" xr:uid="{E02BB569-D9FB-413B-9D3E-E9E8BD07DA4E}"/>
    <cellStyle name="Comma 2 69 2 2" xfId="9694" xr:uid="{918681AC-BE28-4684-B206-DDDB0640056A}"/>
    <cellStyle name="Comma 2 69 2 2 2" xfId="11607" xr:uid="{27A752DA-002A-4D20-A916-F4EC34CF434B}"/>
    <cellStyle name="Comma 2 69 2 3" xfId="11475" xr:uid="{3C4EA1CF-CAAE-4466-B28A-BD949902A419}"/>
    <cellStyle name="Comma 2 69 3" xfId="9115" xr:uid="{0D56901E-8630-43FC-AC7C-857797714B60}"/>
    <cellStyle name="Comma 2 69 3 2" xfId="9759" xr:uid="{8089BC46-CCEB-42DF-AC49-0F0F785FFEE9}"/>
    <cellStyle name="Comma 2 69 3 2 2" xfId="11672" xr:uid="{08FE1E8C-AA52-42DF-8F7E-896A632E0804}"/>
    <cellStyle name="Comma 2 69 3 3" xfId="11411" xr:uid="{078E304E-A97D-4861-8F03-F44312C62963}"/>
    <cellStyle name="Comma 2 69 4" xfId="10868" xr:uid="{FA74195C-736C-4894-A641-CE7564EF5DBC}"/>
    <cellStyle name="Comma 2 69 4 2" xfId="11745" xr:uid="{5B851C58-DA7B-4F60-A042-F58158A2E71E}"/>
    <cellStyle name="Comma 2 69 5" xfId="9630" xr:uid="{FF95D8BF-AB70-44BF-90F3-9B0EF2FD765F}"/>
    <cellStyle name="Comma 2 69 5 2" xfId="11543" xr:uid="{41A573A7-B0C4-444F-BF6B-D90714A77C03}"/>
    <cellStyle name="Comma 2 69 6" xfId="11346" xr:uid="{5BAAFF37-9477-4A16-8D46-02FA41979CA3}"/>
    <cellStyle name="Comma 2 7" xfId="1952" xr:uid="{00000000-0005-0000-0000-00008D0A0000}"/>
    <cellStyle name="Comma 2 7 2" xfId="1953" xr:uid="{00000000-0005-0000-0000-00008E0A0000}"/>
    <cellStyle name="Comma 2 7 2 2" xfId="1954" xr:uid="{00000000-0005-0000-0000-00008F0A0000}"/>
    <cellStyle name="Comma 2 7 3" xfId="1955" xr:uid="{00000000-0005-0000-0000-0000900A0000}"/>
    <cellStyle name="Comma 2 70" xfId="8463" xr:uid="{00000000-0005-0000-0000-0000910A0000}"/>
    <cellStyle name="Comma 2 70 2" xfId="9187" xr:uid="{0CD734A8-39B8-465F-831A-357F53ADBD85}"/>
    <cellStyle name="Comma 2 70 2 2" xfId="9695" xr:uid="{A8C68B00-F1BF-41F3-9301-8924299C6C81}"/>
    <cellStyle name="Comma 2 70 2 2 2" xfId="11608" xr:uid="{00E19D70-AEE2-4708-B385-85AF5FF57A86}"/>
    <cellStyle name="Comma 2 70 2 3" xfId="11476" xr:uid="{16D88CEE-034F-4917-8CEF-D21202D5A875}"/>
    <cellStyle name="Comma 2 70 3" xfId="9116" xr:uid="{273F78AC-ABFA-42C3-9BE5-3077BCB64C37}"/>
    <cellStyle name="Comma 2 70 3 2" xfId="9760" xr:uid="{50A3471A-4A5F-4B62-B55C-76A7907E2C7C}"/>
    <cellStyle name="Comma 2 70 3 2 2" xfId="11673" xr:uid="{5740C88C-5C4A-4D21-AE99-BD328FBC30EA}"/>
    <cellStyle name="Comma 2 70 3 3" xfId="11412" xr:uid="{4B12C416-DFA7-476A-939C-7B17A900DF07}"/>
    <cellStyle name="Comma 2 70 4" xfId="10869" xr:uid="{98399E83-73CB-4FC1-8852-FB2F0B1B7FF7}"/>
    <cellStyle name="Comma 2 70 4 2" xfId="11746" xr:uid="{BA5AB048-2F47-4C20-B31C-0B46398786FE}"/>
    <cellStyle name="Comma 2 70 5" xfId="9631" xr:uid="{8201B129-DDA7-44A4-9EAB-F83AA3CD0600}"/>
    <cellStyle name="Comma 2 70 5 2" xfId="11544" xr:uid="{05CEDF2D-7005-43BA-8D0C-ED24DB6C0858}"/>
    <cellStyle name="Comma 2 70 6" xfId="11347" xr:uid="{FAC8F808-BB20-413A-AC0D-FCAF6200B9C4}"/>
    <cellStyle name="Comma 2 71" xfId="8738" xr:uid="{90385C1F-153F-4A28-9673-730F22BBA32A}"/>
    <cellStyle name="Comma 2 71 2" xfId="9118" xr:uid="{CAAC2B6F-3010-4151-B6E5-0DA5745C1C9F}"/>
    <cellStyle name="Comma 2 71 2 2" xfId="10057" xr:uid="{6C5373D4-2721-46E6-B7EA-749B9A3BB33A}"/>
    <cellStyle name="Comma 2 71 2 2 2" xfId="11676" xr:uid="{091B498B-9428-4375-A3EE-5FB1A6FB1AAD}"/>
    <cellStyle name="Comma 2 71 2 3" xfId="11413" xr:uid="{DD0200DB-1634-41B3-AF37-7B24BBB1030A}"/>
    <cellStyle name="Comma 2 71 3" xfId="10872" xr:uid="{037E431D-86B3-426E-8A46-440D200598B0}"/>
    <cellStyle name="Comma 2 71 3 2" xfId="11749" xr:uid="{BA4812C5-E810-4D69-90E2-D976753FFFF9}"/>
    <cellStyle name="Comma 2 71 4" xfId="9632" xr:uid="{867CC64B-2F1D-4918-B811-E050CAC3E64F}"/>
    <cellStyle name="Comma 2 71 4 2" xfId="11545" xr:uid="{84E3418F-853F-46D9-8774-A58E171E271F}"/>
    <cellStyle name="Comma 2 71 5" xfId="11348" xr:uid="{2F2A99AE-28F5-4CE8-8982-DDDB2C214A8D}"/>
    <cellStyle name="Comma 2 72" xfId="8776" xr:uid="{DAA49C27-F015-4246-AE9C-2018BED64DF9}"/>
    <cellStyle name="Comma 2 72 2" xfId="10870" xr:uid="{C08A8DDF-D78D-4B8B-9B0C-1B444BC37C97}"/>
    <cellStyle name="Comma 2 72 2 2" xfId="11747" xr:uid="{9B8EC64A-F256-4DC4-BA2F-E38B1EF73923}"/>
    <cellStyle name="Comma 2 72 3" xfId="9939" xr:uid="{AB05703F-311E-4AD7-AEFD-49ED546953CD}"/>
    <cellStyle name="Comma 2 72 3 2" xfId="11674" xr:uid="{2F1D8413-6D2F-48CD-815D-8E3C4E67B1DB}"/>
    <cellStyle name="Comma 2 72 4" xfId="11349" xr:uid="{18994D0F-C041-45F8-9D32-CE5E5E238A26}"/>
    <cellStyle name="Comma 2 73" xfId="9370" xr:uid="{CC490E8C-56B4-4982-83FF-60AEEFD760D9}"/>
    <cellStyle name="Comma 2 73 2" xfId="10873" xr:uid="{6274BF13-967C-4294-BEFE-A1FCAC7F2E48}"/>
    <cellStyle name="Comma 2 73 2 2" xfId="11750" xr:uid="{EE406180-3A6F-4C3D-BA7F-E8DEEA4FC46E}"/>
    <cellStyle name="Comma 2 73 3" xfId="10088" xr:uid="{DD97444D-331F-4729-BAD0-6D9497FB19E7}"/>
    <cellStyle name="Comma 2 73 3 2" xfId="11677" xr:uid="{45E8A8A3-046D-4D8E-B8C7-5DE14CD324F7}"/>
    <cellStyle name="Comma 2 74" xfId="10307" xr:uid="{98084421-CCD9-409A-9F0E-A2113A0A59DB}"/>
    <cellStyle name="Comma 2 74 2" xfId="10874" xr:uid="{2E0D8C3B-96F8-49D0-960F-6E66BC22F812}"/>
    <cellStyle name="Comma 2 74 2 2" xfId="11751" xr:uid="{ED38D5C6-A89C-472A-90D5-79262F9C9A50}"/>
    <cellStyle name="Comma 2 74 3" xfId="11678" xr:uid="{553E9654-7819-46D6-AA3E-C5129DE893DB}"/>
    <cellStyle name="Comma 2 75" xfId="10036" xr:uid="{7FEB65E1-4BD0-4EBE-89EA-53B1A84EC18F}"/>
    <cellStyle name="Comma 2 75 2" xfId="10871" xr:uid="{58AA0594-787A-41FF-8A50-8BA208BFBFD8}"/>
    <cellStyle name="Comma 2 75 2 2" xfId="11748" xr:uid="{18A6032E-4DF5-496B-8112-93014ED929EE}"/>
    <cellStyle name="Comma 2 75 3" xfId="11675" xr:uid="{2D6E0C24-30AC-4407-9831-230D20D2B684}"/>
    <cellStyle name="Comma 2 76" xfId="10386" xr:uid="{C7170A53-90AC-4A06-B6B9-656209B126C4}"/>
    <cellStyle name="Comma 2 76 2" xfId="10875" xr:uid="{0085349F-D70B-4119-9793-50C70916C9B8}"/>
    <cellStyle name="Comma 2 76 2 2" xfId="11752" xr:uid="{0C16252C-9422-4E3B-BF67-E87010B038CD}"/>
    <cellStyle name="Comma 2 76 3" xfId="11679" xr:uid="{E9BE24AF-3153-4F08-8B7F-C0FABACF6C73}"/>
    <cellStyle name="Comma 2 77" xfId="10502" xr:uid="{292C1215-08CE-45AB-A9D7-FA85139E1F05}"/>
    <cellStyle name="Comma 2 77 2" xfId="10876" xr:uid="{E172D6E7-E47A-4AB6-9D25-E554703B413C}"/>
    <cellStyle name="Comma 2 77 2 2" xfId="11753" xr:uid="{426E62C9-8CCE-4FAC-9F14-977B7143DC98}"/>
    <cellStyle name="Comma 2 77 3" xfId="11680" xr:uid="{A3ECD2A0-88DB-48F0-AAAA-D4E76AD77B9E}"/>
    <cellStyle name="Comma 2 78" xfId="10618" xr:uid="{984DA45D-DEFA-4FA0-A3BD-2C256DB6AC7C}"/>
    <cellStyle name="Comma 2 78 2" xfId="10877" xr:uid="{A8D658D6-6FBA-4ACF-AE91-289522ED05A5}"/>
    <cellStyle name="Comma 2 78 2 2" xfId="11754" xr:uid="{D45D1AD0-AFD1-4045-B4FA-D509DA013440}"/>
    <cellStyle name="Comma 2 78 3" xfId="11681" xr:uid="{A95C04C0-B2FE-4ACA-8FF2-E3DBD459E052}"/>
    <cellStyle name="Comma 2 79" xfId="10734" xr:uid="{A03F9FA6-F16F-4093-AA08-54E88B3CBB2C}"/>
    <cellStyle name="Comma 2 79 2" xfId="10878" xr:uid="{378AD4C7-6D89-4B85-8D54-D263FC5D1C35}"/>
    <cellStyle name="Comma 2 79 2 2" xfId="11755" xr:uid="{7C916D04-118D-4D0B-B4A5-D9789C56A1A1}"/>
    <cellStyle name="Comma 2 79 3" xfId="11682" xr:uid="{A5527F96-31EE-4C72-B472-DAFDF07BC5C4}"/>
    <cellStyle name="Comma 2 8" xfId="1956" xr:uid="{00000000-0005-0000-0000-0000920A0000}"/>
    <cellStyle name="Comma 2 8 2" xfId="1957" xr:uid="{00000000-0005-0000-0000-0000930A0000}"/>
    <cellStyle name="Comma 2 8 2 2" xfId="1958" xr:uid="{00000000-0005-0000-0000-0000940A0000}"/>
    <cellStyle name="Comma 2 8 3" xfId="1959" xr:uid="{00000000-0005-0000-0000-0000950A0000}"/>
    <cellStyle name="Comma 2 80" xfId="9696" xr:uid="{D70ED4C9-3271-4FEB-9FF7-7D6481DEBD9D}"/>
    <cellStyle name="Comma 2 80 2" xfId="11609" xr:uid="{9B73FEF6-B96E-4E75-8FC5-FFCC3E67E1B7}"/>
    <cellStyle name="Comma 2 81" xfId="10806" xr:uid="{427385E1-6E41-402E-B1BF-2365C84EBA36}"/>
    <cellStyle name="Comma 2 81 2" xfId="11683" xr:uid="{B2582C80-B4C0-4E94-9E5F-79096CFAFAFD}"/>
    <cellStyle name="Comma 2 82" xfId="11283" xr:uid="{EA6A3855-6BC4-4A53-BFF1-E93833B6342B}"/>
    <cellStyle name="Comma 2 9" xfId="1960" xr:uid="{00000000-0005-0000-0000-0000960A0000}"/>
    <cellStyle name="Comma 2 9 2" xfId="1961" xr:uid="{00000000-0005-0000-0000-0000970A0000}"/>
    <cellStyle name="Comma 2 9 2 2" xfId="1962" xr:uid="{00000000-0005-0000-0000-0000980A0000}"/>
    <cellStyle name="Comma 2 9 3" xfId="1963" xr:uid="{00000000-0005-0000-0000-0000990A0000}"/>
    <cellStyle name="Comma 2_AR" xfId="9375" xr:uid="{3A9428C3-6221-44F8-B8A0-80460A87B071}"/>
    <cellStyle name="Comma 20" xfId="1964" xr:uid="{00000000-0005-0000-0000-00009B0A0000}"/>
    <cellStyle name="Comma 20 2" xfId="1965" xr:uid="{00000000-0005-0000-0000-00009C0A0000}"/>
    <cellStyle name="Comma 20 2 2" xfId="1966" xr:uid="{00000000-0005-0000-0000-00009D0A0000}"/>
    <cellStyle name="Comma 20 3" xfId="1967" xr:uid="{00000000-0005-0000-0000-00009E0A0000}"/>
    <cellStyle name="Comma 21" xfId="1968" xr:uid="{00000000-0005-0000-0000-00009F0A0000}"/>
    <cellStyle name="Comma 21 2" xfId="1969" xr:uid="{00000000-0005-0000-0000-0000A00A0000}"/>
    <cellStyle name="Comma 22" xfId="1970" xr:uid="{00000000-0005-0000-0000-0000A10A0000}"/>
    <cellStyle name="Comma 22 2" xfId="1971" xr:uid="{00000000-0005-0000-0000-0000A20A0000}"/>
    <cellStyle name="Comma 23" xfId="1972" xr:uid="{00000000-0005-0000-0000-0000A30A0000}"/>
    <cellStyle name="Comma 23 2" xfId="1973" xr:uid="{00000000-0005-0000-0000-0000A40A0000}"/>
    <cellStyle name="Comma 24" xfId="1974" xr:uid="{00000000-0005-0000-0000-0000A50A0000}"/>
    <cellStyle name="Comma 24 2" xfId="1975" xr:uid="{00000000-0005-0000-0000-0000A60A0000}"/>
    <cellStyle name="Comma 25" xfId="1976" xr:uid="{00000000-0005-0000-0000-0000A70A0000}"/>
    <cellStyle name="Comma 25 2" xfId="1977" xr:uid="{00000000-0005-0000-0000-0000A80A0000}"/>
    <cellStyle name="Comma 26" xfId="1978" xr:uid="{00000000-0005-0000-0000-0000A90A0000}"/>
    <cellStyle name="Comma 26 2" xfId="1979" xr:uid="{00000000-0005-0000-0000-0000AA0A0000}"/>
    <cellStyle name="Comma 27" xfId="1980" xr:uid="{00000000-0005-0000-0000-0000AB0A0000}"/>
    <cellStyle name="Comma 27 2" xfId="1981" xr:uid="{00000000-0005-0000-0000-0000AC0A0000}"/>
    <cellStyle name="Comma 28" xfId="1982" xr:uid="{00000000-0005-0000-0000-0000AD0A0000}"/>
    <cellStyle name="Comma 28 2" xfId="1983" xr:uid="{00000000-0005-0000-0000-0000AE0A0000}"/>
    <cellStyle name="Comma 29" xfId="1984" xr:uid="{00000000-0005-0000-0000-0000AF0A0000}"/>
    <cellStyle name="Comma 29 2" xfId="1985" xr:uid="{00000000-0005-0000-0000-0000B00A0000}"/>
    <cellStyle name="Comma 3" xfId="1986" xr:uid="{00000000-0005-0000-0000-0000B10A0000}"/>
    <cellStyle name="Comma 3 2" xfId="1987" xr:uid="{00000000-0005-0000-0000-0000B20A0000}"/>
    <cellStyle name="Comma 3 2 2" xfId="1988" xr:uid="{00000000-0005-0000-0000-0000B30A0000}"/>
    <cellStyle name="Comma 3 2 2 2" xfId="5111" xr:uid="{00000000-0005-0000-0000-0000B40A0000}"/>
    <cellStyle name="Comma 3 2 2 2 2" xfId="9152" xr:uid="{0E0502D4-274A-4B8C-AEC2-5C6A51DBAE1C}"/>
    <cellStyle name="Comma 3 2 2 2 2 2" xfId="9663" xr:uid="{79845382-5C13-4444-AA53-51D890E716C8}"/>
    <cellStyle name="Comma 3 2 2 2 2 2 2" xfId="11576" xr:uid="{5332CC2B-26E8-4DB6-B5C5-466CE29F22B9}"/>
    <cellStyle name="Comma 3 2 2 2 2 3" xfId="11444" xr:uid="{EDA7327F-4C0E-4E98-996D-F4FB200E952C}"/>
    <cellStyle name="Comma 3 2 2 2 3" xfId="8891" xr:uid="{48180F19-2224-4024-B3CB-C45E6205FFE8}"/>
    <cellStyle name="Comma 3 2 2 2 3 2" xfId="9728" xr:uid="{00E61519-4F41-46D2-89CB-D630130F14CE}"/>
    <cellStyle name="Comma 3 2 2 2 3 2 2" xfId="11641" xr:uid="{47103DD3-1A5A-4CEA-B755-0A4DC94765F2}"/>
    <cellStyle name="Comma 3 2 2 2 3 3" xfId="11380" xr:uid="{C73B9C38-C033-4640-87DF-8375415AE771}"/>
    <cellStyle name="Comma 3 2 2 2 4" xfId="10837" xr:uid="{44673E28-8D90-4721-A040-2FDDB8440018}"/>
    <cellStyle name="Comma 3 2 2 2 4 2" xfId="11714" xr:uid="{8E5487D5-C843-4F7B-9F54-2AC095A7E9D2}"/>
    <cellStyle name="Comma 3 2 2 2 5" xfId="9594" xr:uid="{B5C08A3C-12AC-4778-801C-602C936DBC83}"/>
    <cellStyle name="Comma 3 2 2 2 5 2" xfId="11512" xr:uid="{A7BBE426-366B-41B4-AFDB-8C385BC69A89}"/>
    <cellStyle name="Comma 3 2 2 2 6" xfId="11315" xr:uid="{97C2BFAB-5BEA-4C5C-AA7E-5C11E863E595}"/>
    <cellStyle name="Comma 3 2 2 3" xfId="9130" xr:uid="{D9D01C10-60F4-4D83-A974-9C8B2F1CF3EC}"/>
    <cellStyle name="Comma 3 2 2 3 2" xfId="9644" xr:uid="{59498C40-1128-47C8-81AD-B1BEA8820D6F}"/>
    <cellStyle name="Comma 3 2 2 3 2 2" xfId="11557" xr:uid="{BC3B8ED5-9315-42B2-AAE2-5B985F548F78}"/>
    <cellStyle name="Comma 3 2 2 3 3" xfId="11425" xr:uid="{151CB6CF-0A81-45FF-A517-C6A4C5479F83}"/>
    <cellStyle name="Comma 3 2 2 4" xfId="8788" xr:uid="{0A83D078-F1A0-460F-88A6-B66975EE4CAA}"/>
    <cellStyle name="Comma 3 2 2 4 2" xfId="9708" xr:uid="{207B8E46-A4A8-40D0-9CFB-CE47F91A342E}"/>
    <cellStyle name="Comma 3 2 2 4 2 2" xfId="11621" xr:uid="{262CF007-271F-4A03-951B-681741CFBF02}"/>
    <cellStyle name="Comma 3 2 2 4 3" xfId="11361" xr:uid="{546B2D8C-BE1C-41AF-B9B7-E0D04D28B2DE}"/>
    <cellStyle name="Comma 3 2 2 5" xfId="10817" xr:uid="{A410BD85-85B3-45BA-AAA4-27895B6F323B}"/>
    <cellStyle name="Comma 3 2 2 5 2" xfId="11694" xr:uid="{6CB4D199-6600-44BC-8116-2A1EC84A0409}"/>
    <cellStyle name="Comma 3 2 2 6" xfId="9569" xr:uid="{06A2C724-DC8F-4CB5-821D-0AACBDF00F90}"/>
    <cellStyle name="Comma 3 2 2 6 2" xfId="11492" xr:uid="{E03D757D-B0C5-4889-BEA4-3A04DFBFFC4E}"/>
    <cellStyle name="Comma 3 2 2 7" xfId="11295" xr:uid="{9BF88A6C-EF06-4FF1-A294-632BE2A4C534}"/>
    <cellStyle name="Comma 3 2 3" xfId="1989" xr:uid="{00000000-0005-0000-0000-0000B50A0000}"/>
    <cellStyle name="Comma 3 3" xfId="1990" xr:uid="{00000000-0005-0000-0000-0000B60A0000}"/>
    <cellStyle name="Comma 3 3 2" xfId="5113" xr:uid="{00000000-0005-0000-0000-0000B70A0000}"/>
    <cellStyle name="Comma 3 3 2 2" xfId="9153" xr:uid="{F51C5019-736D-4A81-85F6-C9E2293B316B}"/>
    <cellStyle name="Comma 3 3 2 2 2" xfId="9664" xr:uid="{7A33783B-4AD5-4DFF-9F67-46620E16D1D7}"/>
    <cellStyle name="Comma 3 3 2 2 2 2" xfId="11577" xr:uid="{828242CE-A4D2-41AD-9537-9462AEE4DC67}"/>
    <cellStyle name="Comma 3 3 2 2 3" xfId="11445" xr:uid="{14632E57-CC93-4267-9CAA-73093E199E40}"/>
    <cellStyle name="Comma 3 3 2 3" xfId="8893" xr:uid="{E4AAEE4A-4178-49C8-B7FD-476EC0A8663B}"/>
    <cellStyle name="Comma 3 3 2 3 2" xfId="9729" xr:uid="{7AB7DE60-49B7-4AA5-98BC-97C56DAAF371}"/>
    <cellStyle name="Comma 3 3 2 3 2 2" xfId="11642" xr:uid="{4667583B-DCB5-4F2C-98CE-C2D189AB2415}"/>
    <cellStyle name="Comma 3 3 2 3 3" xfId="11381" xr:uid="{52113CB7-E1DE-4581-AF5E-2A84200A051D}"/>
    <cellStyle name="Comma 3 3 2 4" xfId="10838" xr:uid="{065508B9-3F30-43A4-9507-2F0BE3AFC7BD}"/>
    <cellStyle name="Comma 3 3 2 4 2" xfId="11715" xr:uid="{C75F22C3-5683-426C-896D-3D4A119BDAC3}"/>
    <cellStyle name="Comma 3 3 2 5" xfId="9595" xr:uid="{94A1CD30-5741-405E-BC5E-EA24365E4ED9}"/>
    <cellStyle name="Comma 3 3 2 5 2" xfId="11513" xr:uid="{9EA50C7E-0122-401E-8B9C-9CC189C5C566}"/>
    <cellStyle name="Comma 3 3 2 6" xfId="11316" xr:uid="{A81D919D-5C86-48EF-8419-36E7131E72B1}"/>
    <cellStyle name="Comma 3 3 3" xfId="9131" xr:uid="{3A666275-780D-4334-A6FF-A75F9DE085C8}"/>
    <cellStyle name="Comma 3 3 3 2" xfId="9645" xr:uid="{2A5C3F20-EA9A-4C87-82D8-B6535DC7D28D}"/>
    <cellStyle name="Comma 3 3 3 2 2" xfId="11558" xr:uid="{E1329CE1-0095-4611-A36A-68F9B7007265}"/>
    <cellStyle name="Comma 3 3 3 3" xfId="11426" xr:uid="{31E12551-BD51-4B6F-BEE1-A08DB4BCDF37}"/>
    <cellStyle name="Comma 3 3 4" xfId="8789" xr:uid="{F56DC451-502E-4BF8-ABB2-27AD26D8D9A5}"/>
    <cellStyle name="Comma 3 3 4 2" xfId="9709" xr:uid="{F00AEEDC-5C5B-4EB2-81D3-E72D5CE03589}"/>
    <cellStyle name="Comma 3 3 4 2 2" xfId="11622" xr:uid="{788A57D0-4CB0-4E33-98FC-0161C4DA14AA}"/>
    <cellStyle name="Comma 3 3 4 3" xfId="11362" xr:uid="{90033624-B9A1-4C61-A72C-C0C1424D3C0F}"/>
    <cellStyle name="Comma 3 3 5" xfId="10818" xr:uid="{202E6FEA-B5C9-47DF-8824-14DA07537434}"/>
    <cellStyle name="Comma 3 3 5 2" xfId="11695" xr:uid="{D603D440-96EB-470B-AB82-7055F88809C0}"/>
    <cellStyle name="Comma 3 3 6" xfId="9570" xr:uid="{F61BD9F0-872F-47A2-8238-A15DE676E614}"/>
    <cellStyle name="Comma 3 3 6 2" xfId="11493" xr:uid="{9F2343A2-A977-42D3-9EAC-FDBBFFBC5343}"/>
    <cellStyle name="Comma 3 3 7" xfId="11296" xr:uid="{E9BFF43F-44D7-4669-92E1-FEBE21C21420}"/>
    <cellStyle name="Comma 3 4" xfId="1991" xr:uid="{00000000-0005-0000-0000-0000B80A0000}"/>
    <cellStyle name="Comma 3 4 2" xfId="9377" xr:uid="{307A65E6-3C69-4EB6-979D-10ACC63A4155}"/>
    <cellStyle name="Comma 3 4 2 2" xfId="11480" xr:uid="{C27F2D08-4F8B-49DE-B053-8BEE1D87ECE1}"/>
    <cellStyle name="Comma 3 5" xfId="9376" xr:uid="{62684477-C053-48D5-BFAB-4DF85A4F299E}"/>
    <cellStyle name="Comma 3 5 2" xfId="11479" xr:uid="{F962DCAC-A574-4A56-9A0D-F010A237F87A}"/>
    <cellStyle name="Comma 30" xfId="1992" xr:uid="{00000000-0005-0000-0000-0000B90A0000}"/>
    <cellStyle name="Comma 30 2" xfId="1993" xr:uid="{00000000-0005-0000-0000-0000BA0A0000}"/>
    <cellStyle name="Comma 31" xfId="1994" xr:uid="{00000000-0005-0000-0000-0000BB0A0000}"/>
    <cellStyle name="Comma 31 2" xfId="1995" xr:uid="{00000000-0005-0000-0000-0000BC0A0000}"/>
    <cellStyle name="Comma 32" xfId="1996" xr:uid="{00000000-0005-0000-0000-0000BD0A0000}"/>
    <cellStyle name="Comma 32 2" xfId="1997" xr:uid="{00000000-0005-0000-0000-0000BE0A0000}"/>
    <cellStyle name="Comma 33" xfId="1998" xr:uid="{00000000-0005-0000-0000-0000BF0A0000}"/>
    <cellStyle name="Comma 33 2" xfId="1999" xr:uid="{00000000-0005-0000-0000-0000C00A0000}"/>
    <cellStyle name="Comma 34" xfId="2000" xr:uid="{00000000-0005-0000-0000-0000C10A0000}"/>
    <cellStyle name="Comma 34 2" xfId="2001" xr:uid="{00000000-0005-0000-0000-0000C20A0000}"/>
    <cellStyle name="Comma 35" xfId="2002" xr:uid="{00000000-0005-0000-0000-0000C30A0000}"/>
    <cellStyle name="Comma 35 2" xfId="2003" xr:uid="{00000000-0005-0000-0000-0000C40A0000}"/>
    <cellStyle name="Comma 36" xfId="2004" xr:uid="{00000000-0005-0000-0000-0000C50A0000}"/>
    <cellStyle name="Comma 36 2" xfId="2005" xr:uid="{00000000-0005-0000-0000-0000C60A0000}"/>
    <cellStyle name="Comma 37" xfId="9369" xr:uid="{28176783-F0FF-4E1B-9A9A-AF8487AF79C6}"/>
    <cellStyle name="Comma 37 2" xfId="11477" xr:uid="{2AB5F5B7-E259-41E9-9B2C-07D665962201}"/>
    <cellStyle name="Comma 38" xfId="9551" xr:uid="{E09E59C9-D997-4035-B543-7CB5BF4CC02F}"/>
    <cellStyle name="Comma 38 2" xfId="11481" xr:uid="{0EE6607F-1B5D-48C7-9BF5-4DA6DF05EB39}"/>
    <cellStyle name="Comma 4" xfId="2006" xr:uid="{00000000-0005-0000-0000-0000C70A0000}"/>
    <cellStyle name="Comma 4 2" xfId="2007" xr:uid="{00000000-0005-0000-0000-0000C80A0000}"/>
    <cellStyle name="Comma 4 2 2" xfId="2008" xr:uid="{00000000-0005-0000-0000-0000C90A0000}"/>
    <cellStyle name="Comma 4 2 2 2" xfId="5131" xr:uid="{00000000-0005-0000-0000-0000CA0A0000}"/>
    <cellStyle name="Comma 4 2 2 2 2" xfId="9154" xr:uid="{00A2052E-A9BC-451F-8C2F-0B642C6407D8}"/>
    <cellStyle name="Comma 4 2 2 2 2 2" xfId="9665" xr:uid="{3F373B7B-4485-4EF3-BCE4-F461565ADFA3}"/>
    <cellStyle name="Comma 4 2 2 2 2 2 2" xfId="11578" xr:uid="{8DDE7DFE-D84C-4CBC-8841-43021122B5B4}"/>
    <cellStyle name="Comma 4 2 2 2 2 3" xfId="11446" xr:uid="{99AFDCD1-B951-4DC6-904E-70623C9AAADF}"/>
    <cellStyle name="Comma 4 2 2 2 3" xfId="8894" xr:uid="{B35959C6-EC44-491A-8387-9D3FFCD9FF99}"/>
    <cellStyle name="Comma 4 2 2 2 3 2" xfId="9730" xr:uid="{7747976B-8FD1-409C-BABA-AEAC83E7BA98}"/>
    <cellStyle name="Comma 4 2 2 2 3 2 2" xfId="11643" xr:uid="{3EE0551A-3C0D-4A9F-B532-065B0A3B045F}"/>
    <cellStyle name="Comma 4 2 2 2 3 3" xfId="11382" xr:uid="{5BC005A9-422E-4088-9F94-3445441D3B60}"/>
    <cellStyle name="Comma 4 2 2 2 4" xfId="10839" xr:uid="{F8E5FF3B-E816-4482-ACB1-65A7083C3C71}"/>
    <cellStyle name="Comma 4 2 2 2 4 2" xfId="11716" xr:uid="{05115710-5C50-44F9-9E70-00ABCF983171}"/>
    <cellStyle name="Comma 4 2 2 2 5" xfId="9596" xr:uid="{C4EF51DE-50CD-434A-82BE-7B9382BBAB1A}"/>
    <cellStyle name="Comma 4 2 2 2 5 2" xfId="11514" xr:uid="{50C3D079-8DCA-471E-966B-5B639AC2E80C}"/>
    <cellStyle name="Comma 4 2 2 2 6" xfId="11317" xr:uid="{C11354CC-D209-4CF1-877E-22EDB7CE87A9}"/>
    <cellStyle name="Comma 4 2 2 3" xfId="9132" xr:uid="{77444DCC-E604-45BA-90DA-6008EA9726BE}"/>
    <cellStyle name="Comma 4 2 2 3 2" xfId="9646" xr:uid="{FEAE78D5-7B79-4426-A953-A650A19F3B7C}"/>
    <cellStyle name="Comma 4 2 2 3 2 2" xfId="11559" xr:uid="{EFA93FF8-3D72-40D4-8E44-6DB22B97C1A7}"/>
    <cellStyle name="Comma 4 2 2 3 3" xfId="11427" xr:uid="{1E21E8D7-7463-4575-A9CE-C3F5B4E278D2}"/>
    <cellStyle name="Comma 4 2 2 4" xfId="8790" xr:uid="{99D201F2-FC52-47DF-9A6A-7A2F29BE99E6}"/>
    <cellStyle name="Comma 4 2 2 4 2" xfId="9710" xr:uid="{A50526A1-B577-4E07-8802-7F4238CFACE1}"/>
    <cellStyle name="Comma 4 2 2 4 2 2" xfId="11623" xr:uid="{FA842415-FD27-4BA5-AA91-D7D989F2485C}"/>
    <cellStyle name="Comma 4 2 2 4 3" xfId="11363" xr:uid="{FCE534B5-359E-4779-A7F3-79269E4C8709}"/>
    <cellStyle name="Comma 4 2 2 5" xfId="10819" xr:uid="{B28E157D-45F4-453E-9C7B-E31994081548}"/>
    <cellStyle name="Comma 4 2 2 5 2" xfId="11696" xr:uid="{AC75601A-83D4-4D9C-BF57-A4F4BC180FC2}"/>
    <cellStyle name="Comma 4 2 2 6" xfId="9571" xr:uid="{74989196-3470-44CE-A397-ECE223ED33B3}"/>
    <cellStyle name="Comma 4 2 2 6 2" xfId="11494" xr:uid="{AA5C01FA-7F95-4903-8E5F-C09CAE4CA419}"/>
    <cellStyle name="Comma 4 2 2 7" xfId="11297" xr:uid="{64A46161-3323-415E-84D0-71D239B6AB38}"/>
    <cellStyle name="Comma 4 2 3" xfId="2009" xr:uid="{00000000-0005-0000-0000-0000CB0A0000}"/>
    <cellStyle name="Comma 4 2 4" xfId="9379" xr:uid="{1407021A-AF15-4EF2-8278-DE1A7868528B}"/>
    <cellStyle name="Comma 4 3" xfId="2010" xr:uid="{00000000-0005-0000-0000-0000CC0A0000}"/>
    <cellStyle name="Comma 4 3 2" xfId="5133" xr:uid="{00000000-0005-0000-0000-0000CD0A0000}"/>
    <cellStyle name="Comma 4 3 2 2" xfId="9155" xr:uid="{96ABC76B-3E0F-4BDA-8BE2-CC7AF6E0652B}"/>
    <cellStyle name="Comma 4 3 2 2 2" xfId="9666" xr:uid="{5929B3E0-7D32-446A-8B36-1D3C6F471C0E}"/>
    <cellStyle name="Comma 4 3 2 2 2 2" xfId="11579" xr:uid="{B22F97A7-3389-4798-B564-AE03D2D3917A}"/>
    <cellStyle name="Comma 4 3 2 2 3" xfId="11447" xr:uid="{E3DB29CE-0DB9-46BA-B973-67782B96176D}"/>
    <cellStyle name="Comma 4 3 2 3" xfId="8895" xr:uid="{E15950D3-06F8-4658-B83C-502D1D999EE6}"/>
    <cellStyle name="Comma 4 3 2 3 2" xfId="9731" xr:uid="{44FFF00E-FCD2-422E-B2C7-8A2473D23DA5}"/>
    <cellStyle name="Comma 4 3 2 3 2 2" xfId="11644" xr:uid="{3F3A8607-8A9D-4A8F-B9B8-8BDEA3A34ED2}"/>
    <cellStyle name="Comma 4 3 2 3 3" xfId="11383" xr:uid="{8C065B19-D7BD-4202-9E2D-574026D82BB2}"/>
    <cellStyle name="Comma 4 3 2 4" xfId="10840" xr:uid="{FAC68DC6-5A46-4A76-9560-55426EEF4DC0}"/>
    <cellStyle name="Comma 4 3 2 4 2" xfId="11717" xr:uid="{C7DFC463-F286-4DB3-9CF4-3BD9DFF7825B}"/>
    <cellStyle name="Comma 4 3 2 5" xfId="9597" xr:uid="{6E5E23A9-DA05-4A9C-8634-BB79D1ECCA58}"/>
    <cellStyle name="Comma 4 3 2 5 2" xfId="11515" xr:uid="{6FA520F0-D4E3-435A-BF1F-D5E518BF4978}"/>
    <cellStyle name="Comma 4 3 2 6" xfId="11318" xr:uid="{5B067675-F569-4077-817D-27C2A6DCA0FC}"/>
    <cellStyle name="Comma 4 3 3" xfId="9133" xr:uid="{3BA2EDA3-81A0-483F-97C8-44D4F8E59844}"/>
    <cellStyle name="Comma 4 3 3 2" xfId="9647" xr:uid="{40CBAF79-5294-4A47-ACF7-D7D4741526F4}"/>
    <cellStyle name="Comma 4 3 3 2 2" xfId="11560" xr:uid="{DD48AADC-9F6F-4708-A759-BB6D51D1690E}"/>
    <cellStyle name="Comma 4 3 3 3" xfId="11428" xr:uid="{4D32291B-3BC1-46F0-AD2B-C60D6B6736E5}"/>
    <cellStyle name="Comma 4 3 4" xfId="8791" xr:uid="{881FCF27-6A98-4274-A255-14E22B1D0FBA}"/>
    <cellStyle name="Comma 4 3 4 2" xfId="9711" xr:uid="{5FE7641D-3CC0-458B-BD47-B9282B8009F7}"/>
    <cellStyle name="Comma 4 3 4 2 2" xfId="11624" xr:uid="{F45C6179-5D21-45A9-8576-787FDA85824D}"/>
    <cellStyle name="Comma 4 3 4 3" xfId="11364" xr:uid="{99F070DD-C408-413F-AB59-AC50A603330E}"/>
    <cellStyle name="Comma 4 3 5" xfId="10820" xr:uid="{7E1A0984-5257-4131-8E49-65FC7B2DC430}"/>
    <cellStyle name="Comma 4 3 5 2" xfId="11697" xr:uid="{5C65CE6C-0052-46F7-83DA-493EA702B499}"/>
    <cellStyle name="Comma 4 3 6" xfId="9572" xr:uid="{4A2C1686-2E19-4C6D-AB17-E5695BBB7FAA}"/>
    <cellStyle name="Comma 4 3 6 2" xfId="11495" xr:uid="{6306BCDB-C3FD-47E4-A7DD-F9BA4AE8257A}"/>
    <cellStyle name="Comma 4 3 7" xfId="11298" xr:uid="{59334E2C-C1CD-403A-B85E-0FEA92D0D405}"/>
    <cellStyle name="Comma 4 4" xfId="2011" xr:uid="{00000000-0005-0000-0000-0000CE0A0000}"/>
    <cellStyle name="Comma 4 5" xfId="9378" xr:uid="{7C57D9D5-CF88-44BF-B0E0-303D4A712A22}"/>
    <cellStyle name="Comma 5" xfId="2012" xr:uid="{00000000-0005-0000-0000-0000CF0A0000}"/>
    <cellStyle name="Comma 5 2" xfId="2013" xr:uid="{00000000-0005-0000-0000-0000D00A0000}"/>
    <cellStyle name="Comma 5 2 2" xfId="2014" xr:uid="{00000000-0005-0000-0000-0000D10A0000}"/>
    <cellStyle name="Comma 5 2 2 2" xfId="5137" xr:uid="{00000000-0005-0000-0000-0000D20A0000}"/>
    <cellStyle name="Comma 5 2 2 2 2" xfId="9156" xr:uid="{A5647842-CAF5-4BAA-9942-44F8A66BEA8A}"/>
    <cellStyle name="Comma 5 2 2 2 2 2" xfId="9667" xr:uid="{08F34D89-4ADB-4BCE-A6A7-798234727651}"/>
    <cellStyle name="Comma 5 2 2 2 2 2 2" xfId="11580" xr:uid="{065EB038-2215-4816-AE60-0F6F1CD10658}"/>
    <cellStyle name="Comma 5 2 2 2 2 3" xfId="11448" xr:uid="{BCAA56C1-BEDB-45F4-82B1-DD15D060E611}"/>
    <cellStyle name="Comma 5 2 2 2 3" xfId="8896" xr:uid="{2A12D355-89BF-4E4D-8D54-C4A9DB1A93A6}"/>
    <cellStyle name="Comma 5 2 2 2 3 2" xfId="9732" xr:uid="{2BA709C5-65CF-4EA1-B5CE-CB0FFE4AA47A}"/>
    <cellStyle name="Comma 5 2 2 2 3 2 2" xfId="11645" xr:uid="{816BB415-5AF9-4964-B848-8F3C2BD86579}"/>
    <cellStyle name="Comma 5 2 2 2 3 3" xfId="11384" xr:uid="{BAC61568-92CF-4808-8CC2-60C6B4B1B4D2}"/>
    <cellStyle name="Comma 5 2 2 2 4" xfId="10841" xr:uid="{DED310BB-4E56-4617-BC73-5DF14B77382F}"/>
    <cellStyle name="Comma 5 2 2 2 4 2" xfId="11718" xr:uid="{C4103CD2-E8B4-49DC-99F9-E8C9BC68B9F8}"/>
    <cellStyle name="Comma 5 2 2 2 5" xfId="9598" xr:uid="{05B80D46-F0F0-4114-A4D1-85DF50E19129}"/>
    <cellStyle name="Comma 5 2 2 2 5 2" xfId="11516" xr:uid="{FB068F7D-BC8A-4C2C-A115-BE5E29CB1080}"/>
    <cellStyle name="Comma 5 2 2 2 6" xfId="11319" xr:uid="{7CB0B037-023A-451D-9796-4726A6C3D9D3}"/>
    <cellStyle name="Comma 5 2 2 3" xfId="9134" xr:uid="{A254AADC-1E3A-429F-B545-B8E9BC0A65A0}"/>
    <cellStyle name="Comma 5 2 2 3 2" xfId="9648" xr:uid="{3FECDB7A-91DD-4EB8-9563-5FCD548A88D9}"/>
    <cellStyle name="Comma 5 2 2 3 2 2" xfId="11561" xr:uid="{66E34C50-6C1C-4ECE-8167-C01B9506C125}"/>
    <cellStyle name="Comma 5 2 2 3 3" xfId="11429" xr:uid="{C5FE97DF-89F9-436A-998F-B6C8E4E21055}"/>
    <cellStyle name="Comma 5 2 2 4" xfId="8792" xr:uid="{2A41368B-ADE9-4040-BB9E-F5E774E37A78}"/>
    <cellStyle name="Comma 5 2 2 4 2" xfId="9712" xr:uid="{0288B2B3-89D6-4DBA-874D-4D9B73DBB371}"/>
    <cellStyle name="Comma 5 2 2 4 2 2" xfId="11625" xr:uid="{8F9C09B2-30F4-48B9-A808-61BD5225E385}"/>
    <cellStyle name="Comma 5 2 2 4 3" xfId="11365" xr:uid="{FB2FD92D-6BC5-4168-AD25-F50CD6A6B3C1}"/>
    <cellStyle name="Comma 5 2 2 5" xfId="10821" xr:uid="{F04FBD99-8216-4DF8-8AE4-5DF124FB82C2}"/>
    <cellStyle name="Comma 5 2 2 5 2" xfId="11698" xr:uid="{CD202083-FC4A-4EC7-B7C6-87465E514C6F}"/>
    <cellStyle name="Comma 5 2 2 6" xfId="9573" xr:uid="{CC5FC627-AB1B-4CDC-8BFB-D63AC113F0C2}"/>
    <cellStyle name="Comma 5 2 2 6 2" xfId="11496" xr:uid="{611393F0-BDC7-456D-B655-2D8644BA4B3B}"/>
    <cellStyle name="Comma 5 2 2 7" xfId="11299" xr:uid="{F0BC23D9-6E99-4028-8957-F618740AD22C}"/>
    <cellStyle name="Comma 5 2 3" xfId="2015" xr:uid="{00000000-0005-0000-0000-0000D30A0000}"/>
    <cellStyle name="Comma 5 3" xfId="2016" xr:uid="{00000000-0005-0000-0000-0000D40A0000}"/>
    <cellStyle name="Comma 5 4" xfId="2017" xr:uid="{00000000-0005-0000-0000-0000D50A0000}"/>
    <cellStyle name="Comma 5 5" xfId="9380" xr:uid="{CD6AEB7D-B6BD-4270-A6B2-E0609696F996}"/>
    <cellStyle name="Comma 6" xfId="2018" xr:uid="{00000000-0005-0000-0000-0000D60A0000}"/>
    <cellStyle name="Comma 6 2" xfId="2019" xr:uid="{00000000-0005-0000-0000-0000D70A0000}"/>
    <cellStyle name="Comma 6 2 2" xfId="2020" xr:uid="{00000000-0005-0000-0000-0000D80A0000}"/>
    <cellStyle name="Comma 6 2 2 2" xfId="5142" xr:uid="{00000000-0005-0000-0000-0000D90A0000}"/>
    <cellStyle name="Comma 6 2 2 2 2" xfId="9157" xr:uid="{50EAA505-2904-4F24-BC33-60326A0860D0}"/>
    <cellStyle name="Comma 6 2 2 2 2 2" xfId="9668" xr:uid="{3C309011-0932-472E-A045-5FADADEADC94}"/>
    <cellStyle name="Comma 6 2 2 2 2 2 2" xfId="11581" xr:uid="{9F000AF8-EE0F-4474-BAF2-CF8EDF193063}"/>
    <cellStyle name="Comma 6 2 2 2 2 3" xfId="11449" xr:uid="{B3A79022-A6FD-4C72-8154-C4BA7B442B4E}"/>
    <cellStyle name="Comma 6 2 2 2 3" xfId="8897" xr:uid="{93B305A6-2E97-4DC2-969E-7721C104437F}"/>
    <cellStyle name="Comma 6 2 2 2 3 2" xfId="9733" xr:uid="{F59FE9BF-9586-45BB-9D52-E226359242E5}"/>
    <cellStyle name="Comma 6 2 2 2 3 2 2" xfId="11646" xr:uid="{A9EDB251-A6CE-440C-B895-F122F2CC688D}"/>
    <cellStyle name="Comma 6 2 2 2 3 3" xfId="11385" xr:uid="{A8B1F710-346B-4BD8-90D8-760BC49BFD11}"/>
    <cellStyle name="Comma 6 2 2 2 4" xfId="10842" xr:uid="{E6D6480C-A87A-4361-8AB2-197B5E7BCDD4}"/>
    <cellStyle name="Comma 6 2 2 2 4 2" xfId="11719" xr:uid="{5AC6F991-073E-40D6-A9E7-3D6E2CFC27D1}"/>
    <cellStyle name="Comma 6 2 2 2 5" xfId="9599" xr:uid="{D469A6DA-55EC-4256-A8D7-3EAE9E9F0228}"/>
    <cellStyle name="Comma 6 2 2 2 5 2" xfId="11517" xr:uid="{4300B41D-4410-40EF-95AC-F8E5D25CD98B}"/>
    <cellStyle name="Comma 6 2 2 2 6" xfId="11320" xr:uid="{D4480CEF-440E-4143-849F-A00C9E0C3670}"/>
    <cellStyle name="Comma 6 2 2 3" xfId="9135" xr:uid="{4D2E77B1-AA5F-45B6-87F9-095A6A88F3D4}"/>
    <cellStyle name="Comma 6 2 2 3 2" xfId="9649" xr:uid="{109B75A0-6C7B-47E9-9FFF-7CEFAC2BC215}"/>
    <cellStyle name="Comma 6 2 2 3 2 2" xfId="11562" xr:uid="{F2C2AC08-A935-4E91-A339-AF08CF3D56FC}"/>
    <cellStyle name="Comma 6 2 2 3 3" xfId="11430" xr:uid="{B62E2B11-20FF-491E-B687-F4EEF28AC6C1}"/>
    <cellStyle name="Comma 6 2 2 4" xfId="8793" xr:uid="{D28FF6BF-7707-4D74-B39C-E0FD569E0A66}"/>
    <cellStyle name="Comma 6 2 2 4 2" xfId="9713" xr:uid="{0359833B-8B07-4F26-99FC-F77284BC467F}"/>
    <cellStyle name="Comma 6 2 2 4 2 2" xfId="11626" xr:uid="{E731421A-F53A-46B5-AF1A-3AC547A70B57}"/>
    <cellStyle name="Comma 6 2 2 4 3" xfId="11366" xr:uid="{4FBAE02F-FD19-42F6-B2D3-68B2E5456277}"/>
    <cellStyle name="Comma 6 2 2 5" xfId="10822" xr:uid="{91136C27-B310-4ACD-AB38-648ED5F3EA46}"/>
    <cellStyle name="Comma 6 2 2 5 2" xfId="11699" xr:uid="{01B0A120-CFBE-4F1E-ABB7-4D72067861DD}"/>
    <cellStyle name="Comma 6 2 2 6" xfId="9574" xr:uid="{B570BF34-7E4F-499A-B8AF-92C366E64134}"/>
    <cellStyle name="Comma 6 2 2 6 2" xfId="11497" xr:uid="{400D752A-24D2-4CDF-9125-0B121B101BC2}"/>
    <cellStyle name="Comma 6 2 2 7" xfId="11300" xr:uid="{E71E4FAD-D130-4BA1-B8FA-868866E7C826}"/>
    <cellStyle name="Comma 6 2 3" xfId="2021" xr:uid="{00000000-0005-0000-0000-0000DA0A0000}"/>
    <cellStyle name="Comma 6 3" xfId="2022" xr:uid="{00000000-0005-0000-0000-0000DB0A0000}"/>
    <cellStyle name="Comma 6 3 2" xfId="5144" xr:uid="{00000000-0005-0000-0000-0000DC0A0000}"/>
    <cellStyle name="Comma 6 3 2 2" xfId="9158" xr:uid="{EE7E3ADE-AF75-4C07-83A8-B407D2C181E9}"/>
    <cellStyle name="Comma 6 3 2 2 2" xfId="9669" xr:uid="{AE831213-6D16-4053-B0D3-7B1B640C28BB}"/>
    <cellStyle name="Comma 6 3 2 2 2 2" xfId="11582" xr:uid="{2E93449D-9388-4E04-BA0E-14815D9BA8A9}"/>
    <cellStyle name="Comma 6 3 2 2 3" xfId="11450" xr:uid="{010AE336-84AD-4EFA-9974-4B8E24D1599F}"/>
    <cellStyle name="Comma 6 3 2 3" xfId="8898" xr:uid="{079DCA1E-175F-493B-9964-6246C541883F}"/>
    <cellStyle name="Comma 6 3 2 3 2" xfId="9734" xr:uid="{7CCE651D-FB98-41BC-B121-406D796AA4FE}"/>
    <cellStyle name="Comma 6 3 2 3 2 2" xfId="11647" xr:uid="{C9F644D5-5EC4-4C10-87D9-DBC8C1EE296D}"/>
    <cellStyle name="Comma 6 3 2 3 3" xfId="11386" xr:uid="{DD62B5C0-FCE7-4169-A34F-01EC58C2F8FE}"/>
    <cellStyle name="Comma 6 3 2 4" xfId="10843" xr:uid="{83CEFB52-B96A-40ED-9453-E7E3F0777B32}"/>
    <cellStyle name="Comma 6 3 2 4 2" xfId="11720" xr:uid="{945683BC-71B1-4509-B344-2CB52794BD96}"/>
    <cellStyle name="Comma 6 3 2 5" xfId="9600" xr:uid="{F1C83762-A8D9-4190-A133-1A6E840BE730}"/>
    <cellStyle name="Comma 6 3 2 5 2" xfId="11518" xr:uid="{E699D9C9-6858-4874-B1ED-CF83A6A56566}"/>
    <cellStyle name="Comma 6 3 2 6" xfId="11321" xr:uid="{A92C7E08-106A-4181-8590-19F4C801F2D4}"/>
    <cellStyle name="Comma 6 3 3" xfId="9136" xr:uid="{248B5CBB-3B83-40DD-A1DC-F006F51EEA59}"/>
    <cellStyle name="Comma 6 3 3 2" xfId="9650" xr:uid="{8E2034ED-24CD-4D56-BF72-1448A7D9B0DB}"/>
    <cellStyle name="Comma 6 3 3 2 2" xfId="11563" xr:uid="{CBD45231-A1A7-47E7-9846-241291F43FEF}"/>
    <cellStyle name="Comma 6 3 3 3" xfId="11431" xr:uid="{37524BAA-5A7C-42C8-AB96-54142DB75E4D}"/>
    <cellStyle name="Comma 6 3 4" xfId="8794" xr:uid="{58894F68-8739-4B1A-96F7-08F14038CF84}"/>
    <cellStyle name="Comma 6 3 4 2" xfId="9714" xr:uid="{E78B2DD4-98E5-4042-80E8-6222EBE1D7D8}"/>
    <cellStyle name="Comma 6 3 4 2 2" xfId="11627" xr:uid="{C90E0E1A-CCA9-4C2E-898D-C786FA599299}"/>
    <cellStyle name="Comma 6 3 4 3" xfId="11367" xr:uid="{7487F56B-8757-46D0-8660-6114888E110B}"/>
    <cellStyle name="Comma 6 3 5" xfId="10823" xr:uid="{5A91C1A6-6E86-4FD1-8A84-943E4E8E9D2A}"/>
    <cellStyle name="Comma 6 3 5 2" xfId="11700" xr:uid="{080E9B9B-D490-4921-8CE1-E923B320515B}"/>
    <cellStyle name="Comma 6 3 6" xfId="9575" xr:uid="{831A05FB-C2CF-416B-B3EB-AA9EB77BF625}"/>
    <cellStyle name="Comma 6 3 6 2" xfId="11498" xr:uid="{F41B2FD5-3F55-4BD3-A859-8FB74436D762}"/>
    <cellStyle name="Comma 6 3 7" xfId="11301" xr:uid="{3E18AE3B-44D2-4846-BB4D-34E33D933E20}"/>
    <cellStyle name="Comma 6 4" xfId="2023" xr:uid="{00000000-0005-0000-0000-0000DD0A0000}"/>
    <cellStyle name="Comma 6 5" xfId="9381" xr:uid="{6CAF8514-BD8E-415F-9B3C-D8F7F2D7C3BE}"/>
    <cellStyle name="Comma 7" xfId="2024" xr:uid="{00000000-0005-0000-0000-0000DE0A0000}"/>
    <cellStyle name="Comma 7 2" xfId="2025" xr:uid="{00000000-0005-0000-0000-0000DF0A0000}"/>
    <cellStyle name="Comma 7 2 2" xfId="2026" xr:uid="{00000000-0005-0000-0000-0000E00A0000}"/>
    <cellStyle name="Comma 7 3" xfId="2027" xr:uid="{00000000-0005-0000-0000-0000E10A0000}"/>
    <cellStyle name="Comma 7 4" xfId="11075" xr:uid="{88DD26B0-7CBB-443A-8F5F-1EE70247B05E}"/>
    <cellStyle name="Comma 8" xfId="2028" xr:uid="{00000000-0005-0000-0000-0000E20A0000}"/>
    <cellStyle name="Comma 8 2" xfId="2029" xr:uid="{00000000-0005-0000-0000-0000E30A0000}"/>
    <cellStyle name="Comma 8 2 2" xfId="2030" xr:uid="{00000000-0005-0000-0000-0000E40A0000}"/>
    <cellStyle name="Comma 8 3" xfId="2031" xr:uid="{00000000-0005-0000-0000-0000E50A0000}"/>
    <cellStyle name="Comma 8 4" xfId="11173" xr:uid="{EE533C50-F211-44FE-9209-A95EB78E1736}"/>
    <cellStyle name="Comma 9" xfId="2032" xr:uid="{00000000-0005-0000-0000-0000E60A0000}"/>
    <cellStyle name="Comma 9 2" xfId="2033" xr:uid="{00000000-0005-0000-0000-0000E70A0000}"/>
    <cellStyle name="Comma 9 2 2" xfId="2034" xr:uid="{00000000-0005-0000-0000-0000E80A0000}"/>
    <cellStyle name="Comma 9 3" xfId="2035" xr:uid="{00000000-0005-0000-0000-0000E90A0000}"/>
    <cellStyle name="Comma 9 4" xfId="11175" xr:uid="{3019087C-6E7B-4849-8C2D-18DC181FCD06}"/>
    <cellStyle name="Currency 2" xfId="2036" xr:uid="{00000000-0005-0000-0000-0000EA0A0000}"/>
    <cellStyle name="Currency 2 2" xfId="2037" xr:uid="{00000000-0005-0000-0000-0000EB0A0000}"/>
    <cellStyle name="Currency 2 2 2" xfId="2038" xr:uid="{00000000-0005-0000-0000-0000EC0A0000}"/>
    <cellStyle name="Currency 2 2 2 2" xfId="2039" xr:uid="{00000000-0005-0000-0000-0000ED0A0000}"/>
    <cellStyle name="Currency 2 2 3" xfId="2040" xr:uid="{00000000-0005-0000-0000-0000EE0A0000}"/>
    <cellStyle name="Currency 2 2 4" xfId="9383" xr:uid="{554E2BEA-4A5B-42A6-B6B4-F44DA08985A6}"/>
    <cellStyle name="Currency 2 3" xfId="2041" xr:uid="{00000000-0005-0000-0000-0000EF0A0000}"/>
    <cellStyle name="Currency 2 3 2" xfId="2042" xr:uid="{00000000-0005-0000-0000-0000F00A0000}"/>
    <cellStyle name="Currency 2 3 2 2" xfId="2043" xr:uid="{00000000-0005-0000-0000-0000F10A0000}"/>
    <cellStyle name="Currency 2 3 3" xfId="2044" xr:uid="{00000000-0005-0000-0000-0000F20A0000}"/>
    <cellStyle name="Currency 2 4" xfId="2045" xr:uid="{00000000-0005-0000-0000-0000F30A0000}"/>
    <cellStyle name="Currency 2 4 2" xfId="2046" xr:uid="{00000000-0005-0000-0000-0000F40A0000}"/>
    <cellStyle name="Currency 2 4 2 2" xfId="2047" xr:uid="{00000000-0005-0000-0000-0000F50A0000}"/>
    <cellStyle name="Currency 2 4 2 3" xfId="5168" xr:uid="{00000000-0005-0000-0000-0000F60A0000}"/>
    <cellStyle name="Currency 2 4 2 3 2" xfId="9160" xr:uid="{D1135E3D-3EC5-4309-B138-2EA0E05869B0}"/>
    <cellStyle name="Currency 2 4 2 3 3" xfId="8905" xr:uid="{0219CDB4-1875-4AF4-87BE-31EEAEE216C5}"/>
    <cellStyle name="Currency 2 4 2 4" xfId="9138" xr:uid="{671412A2-AAF3-4266-A7A6-D9EC74A4242D}"/>
    <cellStyle name="Currency 2 4 2 5" xfId="8796" xr:uid="{28B887B7-4663-4EBF-BC34-D99CB1AD57FB}"/>
    <cellStyle name="Currency 2 4 3" xfId="2048" xr:uid="{00000000-0005-0000-0000-0000F70A0000}"/>
    <cellStyle name="Currency 2 4 3 2" xfId="5170" xr:uid="{00000000-0005-0000-0000-0000F80A0000}"/>
    <cellStyle name="Currency 2 4 3 2 2" xfId="9161" xr:uid="{A760D622-42DB-48B6-BA99-F185692E2DD3}"/>
    <cellStyle name="Currency 2 4 3 2 3" xfId="8906" xr:uid="{1E61EE43-856E-4B95-8EF7-033BD20938DD}"/>
    <cellStyle name="Currency 2 4 3 3" xfId="9139" xr:uid="{958E6E63-2841-466E-B83D-A967DE9FF15C}"/>
    <cellStyle name="Currency 2 4 3 4" xfId="8797" xr:uid="{E38C8DC3-15F8-4552-B7BD-CE071A5E61CA}"/>
    <cellStyle name="Currency 2 4 4" xfId="2049" xr:uid="{00000000-0005-0000-0000-0000F90A0000}"/>
    <cellStyle name="Currency 2 4 5" xfId="5167" xr:uid="{00000000-0005-0000-0000-0000FA0A0000}"/>
    <cellStyle name="Currency 2 4 5 2" xfId="9159" xr:uid="{7565E82D-A758-4AEB-A480-09938343997B}"/>
    <cellStyle name="Currency 2 4 5 3" xfId="8904" xr:uid="{49249F97-8E15-4059-A4D7-4883364A639F}"/>
    <cellStyle name="Currency 2 4 6" xfId="9137" xr:uid="{1E785E9A-E980-4AD9-A500-54F16A79BA21}"/>
    <cellStyle name="Currency 2 4 7" xfId="8795" xr:uid="{E06426F0-436F-4D8E-B89A-077CCCBDDBF6}"/>
    <cellStyle name="Currency 2 5" xfId="2050" xr:uid="{00000000-0005-0000-0000-0000FB0A0000}"/>
    <cellStyle name="Currency 2 5 2" xfId="2051" xr:uid="{00000000-0005-0000-0000-0000FC0A0000}"/>
    <cellStyle name="Currency 2 6" xfId="2052" xr:uid="{00000000-0005-0000-0000-0000FD0A0000}"/>
    <cellStyle name="Currency 2 7" xfId="9382" xr:uid="{B61F0D72-37F9-4A6A-9B6F-170D83981CC0}"/>
    <cellStyle name="Currency 3" xfId="2053" xr:uid="{00000000-0005-0000-0000-0000FE0A0000}"/>
    <cellStyle name="Currency 3 2" xfId="2054" xr:uid="{00000000-0005-0000-0000-0000FF0A0000}"/>
    <cellStyle name="Currency 3 2 2" xfId="2055" xr:uid="{00000000-0005-0000-0000-0000000B0000}"/>
    <cellStyle name="Currency 3 2 2 2" xfId="2056" xr:uid="{00000000-0005-0000-0000-0000010B0000}"/>
    <cellStyle name="Currency 3 2 3" xfId="2057" xr:uid="{00000000-0005-0000-0000-0000020B0000}"/>
    <cellStyle name="Currency 3 2 4" xfId="9385" xr:uid="{1A6476A7-90A4-4DEE-8375-2A06DCA9E986}"/>
    <cellStyle name="Currency 3 3" xfId="2058" xr:uid="{00000000-0005-0000-0000-0000030B0000}"/>
    <cellStyle name="Currency 3 3 2" xfId="2059" xr:uid="{00000000-0005-0000-0000-0000040B0000}"/>
    <cellStyle name="Currency 3 3 2 2" xfId="2060" xr:uid="{00000000-0005-0000-0000-0000050B0000}"/>
    <cellStyle name="Currency 3 3 3" xfId="2061" xr:uid="{00000000-0005-0000-0000-0000060B0000}"/>
    <cellStyle name="Currency 3 4" xfId="2062" xr:uid="{00000000-0005-0000-0000-0000070B0000}"/>
    <cellStyle name="Currency 3 4 2" xfId="2063" xr:uid="{00000000-0005-0000-0000-0000080B0000}"/>
    <cellStyle name="Currency 3 5" xfId="2064" xr:uid="{00000000-0005-0000-0000-0000090B0000}"/>
    <cellStyle name="Currency 3 6" xfId="9384" xr:uid="{69058C01-B7E2-44C1-A14C-D14B072394D0}"/>
    <cellStyle name="Currency 4" xfId="2065" xr:uid="{00000000-0005-0000-0000-00000A0B0000}"/>
    <cellStyle name="Currency 4 2" xfId="2066" xr:uid="{00000000-0005-0000-0000-00000B0B0000}"/>
    <cellStyle name="Currency 4 2 2" xfId="2067" xr:uid="{00000000-0005-0000-0000-00000C0B0000}"/>
    <cellStyle name="Currency 4 2 2 2" xfId="2068" xr:uid="{00000000-0005-0000-0000-00000D0B0000}"/>
    <cellStyle name="Currency 4 2 2 2 2" xfId="2069" xr:uid="{00000000-0005-0000-0000-00000E0B0000}"/>
    <cellStyle name="Currency 4 2 2 3" xfId="2070" xr:uid="{00000000-0005-0000-0000-00000F0B0000}"/>
    <cellStyle name="Currency 4 2 3" xfId="2071" xr:uid="{00000000-0005-0000-0000-0000100B0000}"/>
    <cellStyle name="Currency 4 2 3 2" xfId="2072" xr:uid="{00000000-0005-0000-0000-0000110B0000}"/>
    <cellStyle name="Currency 4 2 3 2 2" xfId="2073" xr:uid="{00000000-0005-0000-0000-0000120B0000}"/>
    <cellStyle name="Currency 4 2 3 3" xfId="2074" xr:uid="{00000000-0005-0000-0000-0000130B0000}"/>
    <cellStyle name="Currency 4 2 4" xfId="2075" xr:uid="{00000000-0005-0000-0000-0000140B0000}"/>
    <cellStyle name="Currency 4 2 4 2" xfId="2076" xr:uid="{00000000-0005-0000-0000-0000150B0000}"/>
    <cellStyle name="Currency 4 2 5" xfId="2077" xr:uid="{00000000-0005-0000-0000-0000160B0000}"/>
    <cellStyle name="Currency 4 3" xfId="2078" xr:uid="{00000000-0005-0000-0000-0000170B0000}"/>
    <cellStyle name="Currency 4 3 2" xfId="2079" xr:uid="{00000000-0005-0000-0000-0000180B0000}"/>
    <cellStyle name="Currency 4 3 2 2" xfId="2080" xr:uid="{00000000-0005-0000-0000-0000190B0000}"/>
    <cellStyle name="Currency 4 3 3" xfId="2081" xr:uid="{00000000-0005-0000-0000-00001A0B0000}"/>
    <cellStyle name="Currency 4 4" xfId="2082" xr:uid="{00000000-0005-0000-0000-00001B0B0000}"/>
    <cellStyle name="Currency 4 4 2" xfId="2083" xr:uid="{00000000-0005-0000-0000-00001C0B0000}"/>
    <cellStyle name="Currency 4 4 2 2" xfId="2084" xr:uid="{00000000-0005-0000-0000-00001D0B0000}"/>
    <cellStyle name="Currency 4 4 3" xfId="2085" xr:uid="{00000000-0005-0000-0000-00001E0B0000}"/>
    <cellStyle name="Currency 4 5" xfId="2086" xr:uid="{00000000-0005-0000-0000-00001F0B0000}"/>
    <cellStyle name="Currency 4 5 2" xfId="2087" xr:uid="{00000000-0005-0000-0000-0000200B0000}"/>
    <cellStyle name="Currency 4 6" xfId="2088" xr:uid="{00000000-0005-0000-0000-0000210B0000}"/>
    <cellStyle name="Currency 4 7" xfId="9386" xr:uid="{CDF45CB2-D347-4ECB-B0A1-92F020AFC953}"/>
    <cellStyle name="Currency 5" xfId="2089" xr:uid="{00000000-0005-0000-0000-0000220B0000}"/>
    <cellStyle name="Currency 5 2" xfId="2090" xr:uid="{00000000-0005-0000-0000-0000230B0000}"/>
    <cellStyle name="Currency 5 2 2" xfId="2091" xr:uid="{00000000-0005-0000-0000-0000240B0000}"/>
    <cellStyle name="Currency 5 2 3" xfId="9388" xr:uid="{810DEED9-5805-4FDC-AB71-275F3DB574E0}"/>
    <cellStyle name="Currency 5 3" xfId="2092" xr:uid="{00000000-0005-0000-0000-0000250B0000}"/>
    <cellStyle name="Currency 5 4" xfId="9387" xr:uid="{B85A3108-9E51-4B3D-A01E-95A08BDCA0E0}"/>
    <cellStyle name="Currency 6" xfId="2093" xr:uid="{00000000-0005-0000-0000-0000260B0000}"/>
    <cellStyle name="Currency 6 2" xfId="2094" xr:uid="{00000000-0005-0000-0000-0000270B0000}"/>
    <cellStyle name="Currency 6 2 2" xfId="2095" xr:uid="{00000000-0005-0000-0000-0000280B0000}"/>
    <cellStyle name="Currency 6 3" xfId="2096" xr:uid="{00000000-0005-0000-0000-0000290B0000}"/>
    <cellStyle name="Currency 6 4" xfId="9389" xr:uid="{44CF21B4-2E0B-4973-A036-41BC879938CD}"/>
    <cellStyle name="Currency 7" xfId="2097" xr:uid="{00000000-0005-0000-0000-00002A0B0000}"/>
    <cellStyle name="Currency 7 2" xfId="2098" xr:uid="{00000000-0005-0000-0000-00002B0B0000}"/>
    <cellStyle name="Currency 7 2 2" xfId="2099" xr:uid="{00000000-0005-0000-0000-00002C0B0000}"/>
    <cellStyle name="Currency 7 3" xfId="2100" xr:uid="{00000000-0005-0000-0000-00002D0B0000}"/>
    <cellStyle name="Currency 7 4" xfId="9390" xr:uid="{4BDFE3BC-C5AA-4B4A-8827-DFA92C2C7225}"/>
    <cellStyle name="Currency 8" xfId="2101" xr:uid="{00000000-0005-0000-0000-00002E0B0000}"/>
    <cellStyle name="Currency 8 2" xfId="9391" xr:uid="{5F0B0A05-9063-4FFA-8973-CEEB2C7A9119}"/>
    <cellStyle name="Currency 8 2 2" xfId="9715" xr:uid="{7F98A48C-B4B3-4407-8430-59EF6C4412CB}"/>
    <cellStyle name="Currency 8 2 2 2" xfId="11628" xr:uid="{A31BEE70-3987-43ED-84FE-7DCDFD2E8D4D}"/>
    <cellStyle name="Currency 8 3" xfId="10824" xr:uid="{FB478E15-DED7-4003-B168-FE0DC9C64DAB}"/>
    <cellStyle name="Currency 8 3 2" xfId="11701" xr:uid="{A7921F76-2697-49D3-960E-6C4C9B92EBC3}"/>
    <cellStyle name="Currency 8 4" xfId="9577" xr:uid="{490217A7-E254-4FE4-B171-D75857F10456}"/>
    <cellStyle name="Currency 8 4 2" xfId="11499" xr:uid="{89D7650B-2BF6-4AD6-A498-AC65F067CFE2}"/>
    <cellStyle name="Currency 8 5" xfId="11302" xr:uid="{0D6629EF-8935-43FF-8107-F448623CDD12}"/>
    <cellStyle name="d" xfId="2102" xr:uid="{00000000-0005-0000-0000-00002F0B0000}"/>
    <cellStyle name="d 2" xfId="2103" xr:uid="{00000000-0005-0000-0000-0000300B0000}"/>
    <cellStyle name="d_Fasad_Merks_objomi" xfId="2104" xr:uid="{00000000-0005-0000-0000-0000310B0000}"/>
    <cellStyle name="d_Fasad_Merks_objomi 2" xfId="2105" xr:uid="{00000000-0005-0000-0000-0000320B0000}"/>
    <cellStyle name="Date" xfId="2106" xr:uid="{00000000-0005-0000-0000-0000330B0000}"/>
    <cellStyle name="Date 2" xfId="2107" xr:uid="{00000000-0005-0000-0000-0000340B0000}"/>
    <cellStyle name="Date 3" xfId="9392" xr:uid="{ECD3B01F-F393-4896-9FDB-835E854783E0}"/>
    <cellStyle name="Dezimal [0]_Compiling Utility Macros" xfId="2108" xr:uid="{00000000-0005-0000-0000-0000350B0000}"/>
    <cellStyle name="Dezimal_Compiling Utility Macros" xfId="2109" xr:uid="{00000000-0005-0000-0000-0000360B0000}"/>
    <cellStyle name="Divider" xfId="2110" xr:uid="{00000000-0005-0000-0000-0000370B0000}"/>
    <cellStyle name="Divider 2" xfId="2111" xr:uid="{00000000-0005-0000-0000-0000380B0000}"/>
    <cellStyle name="Excel Built-in Comma [0]" xfId="2112" xr:uid="{00000000-0005-0000-0000-0000390B0000}"/>
    <cellStyle name="Excel Built-in Comma [0] 2" xfId="2113" xr:uid="{00000000-0005-0000-0000-00003A0B0000}"/>
    <cellStyle name="Excel Built-in Normal" xfId="2114" xr:uid="{00000000-0005-0000-0000-00003B0B0000}"/>
    <cellStyle name="Excel Built-in Normal 1" xfId="2115" xr:uid="{00000000-0005-0000-0000-00003C0B0000}"/>
    <cellStyle name="Excel Built-in Normal 1 2" xfId="2116" xr:uid="{00000000-0005-0000-0000-00003D0B0000}"/>
    <cellStyle name="Excel Built-in Normal 1 2 2" xfId="9394" xr:uid="{42A6EEBE-6EF3-48CA-918B-19B0F6842232}"/>
    <cellStyle name="Excel Built-in Normal 1 3" xfId="2117" xr:uid="{00000000-0005-0000-0000-00003E0B0000}"/>
    <cellStyle name="Excel Built-in Normal 1 4" xfId="9393" xr:uid="{A97C45A5-038B-4F80-9193-892035C50769}"/>
    <cellStyle name="Excel Built-in Normal 10" xfId="6495" xr:uid="{00000000-0005-0000-0000-00003F0B0000}"/>
    <cellStyle name="Excel Built-in Normal 11" xfId="6614" xr:uid="{00000000-0005-0000-0000-0000400B0000}"/>
    <cellStyle name="Excel Built-in Normal 12" xfId="6733" xr:uid="{00000000-0005-0000-0000-0000410B0000}"/>
    <cellStyle name="Excel Built-in Normal 13" xfId="6852" xr:uid="{00000000-0005-0000-0000-0000420B0000}"/>
    <cellStyle name="Excel Built-in Normal 14" xfId="6971" xr:uid="{00000000-0005-0000-0000-0000430B0000}"/>
    <cellStyle name="Excel Built-in Normal 15" xfId="7090" xr:uid="{00000000-0005-0000-0000-0000440B0000}"/>
    <cellStyle name="Excel Built-in Normal 16" xfId="7209" xr:uid="{00000000-0005-0000-0000-0000450B0000}"/>
    <cellStyle name="Excel Built-in Normal 17" xfId="7328" xr:uid="{00000000-0005-0000-0000-0000460B0000}"/>
    <cellStyle name="Excel Built-in Normal 18" xfId="7444" xr:uid="{00000000-0005-0000-0000-0000470B0000}"/>
    <cellStyle name="Excel Built-in Normal 19" xfId="7560" xr:uid="{00000000-0005-0000-0000-0000480B0000}"/>
    <cellStyle name="Excel Built-in Normal 2" xfId="2118" xr:uid="{00000000-0005-0000-0000-0000490B0000}"/>
    <cellStyle name="Excel Built-in Normal 2 2" xfId="2119" xr:uid="{00000000-0005-0000-0000-00004A0B0000}"/>
    <cellStyle name="Excel Built-in Normal 2 3" xfId="2120" xr:uid="{00000000-0005-0000-0000-00004B0B0000}"/>
    <cellStyle name="Excel Built-in Normal 2 4" xfId="9395" xr:uid="{300545CC-433A-44F4-9F92-138FB5A4B683}"/>
    <cellStyle name="Excel Built-in Normal 20" xfId="7676" xr:uid="{00000000-0005-0000-0000-00004C0B0000}"/>
    <cellStyle name="Excel Built-in Normal 21" xfId="7792" xr:uid="{00000000-0005-0000-0000-00004D0B0000}"/>
    <cellStyle name="Excel Built-in Normal 22" xfId="7908" xr:uid="{00000000-0005-0000-0000-00004E0B0000}"/>
    <cellStyle name="Excel Built-in Normal 23" xfId="8024" xr:uid="{00000000-0005-0000-0000-00004F0B0000}"/>
    <cellStyle name="Excel Built-in Normal 24" xfId="8140" xr:uid="{00000000-0005-0000-0000-0000500B0000}"/>
    <cellStyle name="Excel Built-in Normal 25" xfId="8798" xr:uid="{98C06D93-BBAC-4D7C-BF4A-D4821A42FEBE}"/>
    <cellStyle name="Excel Built-in Normal 25 2" xfId="10135" xr:uid="{E18D6D38-1049-432F-873D-00A36DCAB875}"/>
    <cellStyle name="Excel Built-in Normal 26" xfId="8741" xr:uid="{436726DE-8E40-49B6-820C-B282619A864E}"/>
    <cellStyle name="Excel Built-in Normal 26 2" xfId="9884" xr:uid="{A2431725-2AE4-49AF-9B2A-C94C14F313DE}"/>
    <cellStyle name="Excel Built-in Normal 27" xfId="10181" xr:uid="{566C06B7-8035-4A04-A5E3-F4A09D45CDF1}"/>
    <cellStyle name="Excel Built-in Normal 28" xfId="10101" xr:uid="{C104F44E-26C6-4C3C-A6A4-045950B9E5CF}"/>
    <cellStyle name="Excel Built-in Normal 29" xfId="10333" xr:uid="{F5900D3B-B144-4816-AAD0-18C3DC4DD192}"/>
    <cellStyle name="Excel Built-in Normal 3" xfId="2121" xr:uid="{00000000-0005-0000-0000-0000510B0000}"/>
    <cellStyle name="Excel Built-in Normal 3 2" xfId="2122" xr:uid="{00000000-0005-0000-0000-0000520B0000}"/>
    <cellStyle name="Excel Built-in Normal 3 2 2" xfId="2123" xr:uid="{00000000-0005-0000-0000-0000530B0000}"/>
    <cellStyle name="Excel Built-in Normal 3 3" xfId="2124" xr:uid="{00000000-0005-0000-0000-0000540B0000}"/>
    <cellStyle name="Excel Built-in Normal 3 4" xfId="2125" xr:uid="{00000000-0005-0000-0000-0000550B0000}"/>
    <cellStyle name="Excel Built-in Normal 30" xfId="10387" xr:uid="{9FF6F034-169B-48FB-BD0E-FE8FB6E96263}"/>
    <cellStyle name="Excel Built-in Normal 31" xfId="10503" xr:uid="{BA740F0B-73E8-49AD-996A-99F5291BEC11}"/>
    <cellStyle name="Excel Built-in Normal 32" xfId="10619" xr:uid="{AD210E00-E2DD-43C1-848F-7DEC6E068B47}"/>
    <cellStyle name="Excel Built-in Normal 33" xfId="10735" xr:uid="{D85B350E-E11F-44D1-91A5-616CA5DAC123}"/>
    <cellStyle name="Excel Built-in Normal 34" xfId="10927" xr:uid="{A3285E8D-4BF3-4A04-9883-B00A6DEC1CAD}"/>
    <cellStyle name="Excel Built-in Normal 4" xfId="2126" xr:uid="{00000000-0005-0000-0000-0000560B0000}"/>
    <cellStyle name="Excel Built-in Normal 4 2" xfId="2127" xr:uid="{00000000-0005-0000-0000-0000570B0000}"/>
    <cellStyle name="Excel Built-in Normal 4 3" xfId="2128" xr:uid="{00000000-0005-0000-0000-0000580B0000}"/>
    <cellStyle name="Excel Built-in Normal 5" xfId="2129" xr:uid="{00000000-0005-0000-0000-0000590B0000}"/>
    <cellStyle name="Excel Built-in Normal 5 2" xfId="2130" xr:uid="{00000000-0005-0000-0000-00005A0B0000}"/>
    <cellStyle name="Excel Built-in Normal 5 3" xfId="2131" xr:uid="{00000000-0005-0000-0000-00005B0B0000}"/>
    <cellStyle name="Excel Built-in Normal 6" xfId="2132" xr:uid="{00000000-0005-0000-0000-00005C0B0000}"/>
    <cellStyle name="Excel Built-in Normal 7" xfId="2133" xr:uid="{00000000-0005-0000-0000-00005D0B0000}"/>
    <cellStyle name="Excel Built-in Normal 8" xfId="2134" xr:uid="{00000000-0005-0000-0000-00005E0B0000}"/>
    <cellStyle name="Excel Built-in Normal 9" xfId="6364" xr:uid="{00000000-0005-0000-0000-00005F0B0000}"/>
    <cellStyle name="Excel Built-in Normal_DOP" xfId="9396" xr:uid="{D41A30C1-507F-49F5-A67A-1BC4FD89BDE8}"/>
    <cellStyle name="Excel Built-in Style 1" xfId="6365" xr:uid="{00000000-0005-0000-0000-0000600B0000}"/>
    <cellStyle name="Excel_BuiltIn_Bad" xfId="10979" xr:uid="{A593959E-8D23-47BD-BDC3-BEBEDC4FC62A}"/>
    <cellStyle name="Explanatory Text 10" xfId="2135" xr:uid="{00000000-0005-0000-0000-0000610B0000}"/>
    <cellStyle name="Explanatory Text 10 2" xfId="2136" xr:uid="{00000000-0005-0000-0000-0000620B0000}"/>
    <cellStyle name="Explanatory Text 11" xfId="2137" xr:uid="{00000000-0005-0000-0000-0000630B0000}"/>
    <cellStyle name="Explanatory Text 11 2" xfId="2138" xr:uid="{00000000-0005-0000-0000-0000640B0000}"/>
    <cellStyle name="Explanatory Text 12" xfId="2139" xr:uid="{00000000-0005-0000-0000-0000650B0000}"/>
    <cellStyle name="Explanatory Text 12 2" xfId="2140" xr:uid="{00000000-0005-0000-0000-0000660B0000}"/>
    <cellStyle name="Explanatory Text 13" xfId="2141" xr:uid="{00000000-0005-0000-0000-0000670B0000}"/>
    <cellStyle name="Explanatory Text 13 2" xfId="2142" xr:uid="{00000000-0005-0000-0000-0000680B0000}"/>
    <cellStyle name="Explanatory Text 14" xfId="2143" xr:uid="{00000000-0005-0000-0000-0000690B0000}"/>
    <cellStyle name="Explanatory Text 14 2" xfId="2144" xr:uid="{00000000-0005-0000-0000-00006A0B0000}"/>
    <cellStyle name="Explanatory Text 15" xfId="2145" xr:uid="{00000000-0005-0000-0000-00006B0B0000}"/>
    <cellStyle name="Explanatory Text 15 2" xfId="2146" xr:uid="{00000000-0005-0000-0000-00006C0B0000}"/>
    <cellStyle name="Explanatory Text 16" xfId="2147" xr:uid="{00000000-0005-0000-0000-00006D0B0000}"/>
    <cellStyle name="Explanatory Text 16 2" xfId="2148" xr:uid="{00000000-0005-0000-0000-00006E0B0000}"/>
    <cellStyle name="Explanatory Text 17" xfId="2149" xr:uid="{00000000-0005-0000-0000-00006F0B0000}"/>
    <cellStyle name="Explanatory Text 17 2" xfId="2150" xr:uid="{00000000-0005-0000-0000-0000700B0000}"/>
    <cellStyle name="Explanatory Text 18" xfId="2151" xr:uid="{00000000-0005-0000-0000-0000710B0000}"/>
    <cellStyle name="Explanatory Text 18 2" xfId="2152" xr:uid="{00000000-0005-0000-0000-0000720B0000}"/>
    <cellStyle name="Explanatory Text 19" xfId="2153" xr:uid="{00000000-0005-0000-0000-0000730B0000}"/>
    <cellStyle name="Explanatory Text 19 2" xfId="2154" xr:uid="{00000000-0005-0000-0000-0000740B0000}"/>
    <cellStyle name="Explanatory Text 2" xfId="2155" xr:uid="{00000000-0005-0000-0000-0000750B0000}"/>
    <cellStyle name="Explanatory Text 2 10" xfId="6854" xr:uid="{00000000-0005-0000-0000-0000760B0000}"/>
    <cellStyle name="Explanatory Text 2 11" xfId="6973" xr:uid="{00000000-0005-0000-0000-0000770B0000}"/>
    <cellStyle name="Explanatory Text 2 12" xfId="7092" xr:uid="{00000000-0005-0000-0000-0000780B0000}"/>
    <cellStyle name="Explanatory Text 2 13" xfId="7211" xr:uid="{00000000-0005-0000-0000-0000790B0000}"/>
    <cellStyle name="Explanatory Text 2 14" xfId="7330" xr:uid="{00000000-0005-0000-0000-00007A0B0000}"/>
    <cellStyle name="Explanatory Text 2 15" xfId="7446" xr:uid="{00000000-0005-0000-0000-00007B0B0000}"/>
    <cellStyle name="Explanatory Text 2 16" xfId="7562" xr:uid="{00000000-0005-0000-0000-00007C0B0000}"/>
    <cellStyle name="Explanatory Text 2 17" xfId="7678" xr:uid="{00000000-0005-0000-0000-00007D0B0000}"/>
    <cellStyle name="Explanatory Text 2 18" xfId="7794" xr:uid="{00000000-0005-0000-0000-00007E0B0000}"/>
    <cellStyle name="Explanatory Text 2 19" xfId="7910" xr:uid="{00000000-0005-0000-0000-00007F0B0000}"/>
    <cellStyle name="Explanatory Text 2 2" xfId="2156" xr:uid="{00000000-0005-0000-0000-0000800B0000}"/>
    <cellStyle name="Explanatory Text 2 2 2" xfId="2157" xr:uid="{00000000-0005-0000-0000-0000810B0000}"/>
    <cellStyle name="Explanatory Text 2 20" xfId="8026" xr:uid="{00000000-0005-0000-0000-0000820B0000}"/>
    <cellStyle name="Explanatory Text 2 21" xfId="8142" xr:uid="{00000000-0005-0000-0000-0000830B0000}"/>
    <cellStyle name="Explanatory Text 2 22" xfId="10134" xr:uid="{DBFA12B9-9A6B-4863-9018-06D25CB81C66}"/>
    <cellStyle name="Explanatory Text 2 23" xfId="9885" xr:uid="{980293A8-DBEB-4BEB-89F9-C34B4EE0E31E}"/>
    <cellStyle name="Explanatory Text 2 24" xfId="10170" xr:uid="{DED47A12-8AC3-4C77-8B55-36DA346A7027}"/>
    <cellStyle name="Explanatory Text 2 25" xfId="9783" xr:uid="{26FC6BBA-1E10-45A2-BAB2-601C0FEC8B7E}"/>
    <cellStyle name="Explanatory Text 2 26" xfId="10115" xr:uid="{557BC104-B0AB-4603-B12F-C7714D0C3B43}"/>
    <cellStyle name="Explanatory Text 2 27" xfId="10389" xr:uid="{3B3D4BC7-21CC-49F5-8E64-EB20C3DA61F0}"/>
    <cellStyle name="Explanatory Text 2 28" xfId="10505" xr:uid="{865E7005-D5D2-4DEA-999E-0DFCDA500D05}"/>
    <cellStyle name="Explanatory Text 2 29" xfId="10621" xr:uid="{15A94CA9-F9E4-4AE3-92D5-821B0EF3E59A}"/>
    <cellStyle name="Explanatory Text 2 3" xfId="2158" xr:uid="{00000000-0005-0000-0000-0000840B0000}"/>
    <cellStyle name="Explanatory Text 2 3 2" xfId="2159" xr:uid="{00000000-0005-0000-0000-0000850B0000}"/>
    <cellStyle name="Explanatory Text 2 30" xfId="10736" xr:uid="{F6796C99-DE8A-4860-B455-385436C87FDB}"/>
    <cellStyle name="Explanatory Text 2 4" xfId="2160" xr:uid="{00000000-0005-0000-0000-0000860B0000}"/>
    <cellStyle name="Explanatory Text 2 4 2" xfId="2161" xr:uid="{00000000-0005-0000-0000-0000870B0000}"/>
    <cellStyle name="Explanatory Text 2 5" xfId="2162" xr:uid="{00000000-0005-0000-0000-0000880B0000}"/>
    <cellStyle name="Explanatory Text 2 6" xfId="6366" xr:uid="{00000000-0005-0000-0000-0000890B0000}"/>
    <cellStyle name="Explanatory Text 2 7" xfId="6497" xr:uid="{00000000-0005-0000-0000-00008A0B0000}"/>
    <cellStyle name="Explanatory Text 2 8" xfId="6616" xr:uid="{00000000-0005-0000-0000-00008B0B0000}"/>
    <cellStyle name="Explanatory Text 2 9" xfId="6735" xr:uid="{00000000-0005-0000-0000-00008C0B0000}"/>
    <cellStyle name="Explanatory Text 20" xfId="2163" xr:uid="{00000000-0005-0000-0000-00008D0B0000}"/>
    <cellStyle name="Explanatory Text 20 2" xfId="2164" xr:uid="{00000000-0005-0000-0000-00008E0B0000}"/>
    <cellStyle name="Explanatory Text 21" xfId="2165" xr:uid="{00000000-0005-0000-0000-00008F0B0000}"/>
    <cellStyle name="Explanatory Text 21 2" xfId="2166" xr:uid="{00000000-0005-0000-0000-0000900B0000}"/>
    <cellStyle name="Explanatory Text 22" xfId="2167" xr:uid="{00000000-0005-0000-0000-0000910B0000}"/>
    <cellStyle name="Explanatory Text 22 2" xfId="2168" xr:uid="{00000000-0005-0000-0000-0000920B0000}"/>
    <cellStyle name="Explanatory Text 3" xfId="2169" xr:uid="{00000000-0005-0000-0000-0000930B0000}"/>
    <cellStyle name="Explanatory Text 3 2" xfId="2170" xr:uid="{00000000-0005-0000-0000-0000940B0000}"/>
    <cellStyle name="Explanatory Text 3 3" xfId="10928" xr:uid="{2D657B31-969C-40FD-8D28-E7AC9894A2C3}"/>
    <cellStyle name="Explanatory Text 4" xfId="2171" xr:uid="{00000000-0005-0000-0000-0000950B0000}"/>
    <cellStyle name="Explanatory Text 4 2" xfId="2172" xr:uid="{00000000-0005-0000-0000-0000960B0000}"/>
    <cellStyle name="Explanatory Text 5" xfId="2173" xr:uid="{00000000-0005-0000-0000-0000970B0000}"/>
    <cellStyle name="Explanatory Text 5 2" xfId="2174" xr:uid="{00000000-0005-0000-0000-0000980B0000}"/>
    <cellStyle name="Explanatory Text 6" xfId="2175" xr:uid="{00000000-0005-0000-0000-0000990B0000}"/>
    <cellStyle name="Explanatory Text 6 2" xfId="2176" xr:uid="{00000000-0005-0000-0000-00009A0B0000}"/>
    <cellStyle name="Explanatory Text 7" xfId="2177" xr:uid="{00000000-0005-0000-0000-00009B0B0000}"/>
    <cellStyle name="Explanatory Text 7 2" xfId="2178" xr:uid="{00000000-0005-0000-0000-00009C0B0000}"/>
    <cellStyle name="Explanatory Text 8" xfId="2179" xr:uid="{00000000-0005-0000-0000-00009D0B0000}"/>
    <cellStyle name="Explanatory Text 8 2" xfId="2180" xr:uid="{00000000-0005-0000-0000-00009E0B0000}"/>
    <cellStyle name="Explanatory Text 9" xfId="2181" xr:uid="{00000000-0005-0000-0000-00009F0B0000}"/>
    <cellStyle name="Explanatory Text 9 2" xfId="2182" xr:uid="{00000000-0005-0000-0000-0000A00B0000}"/>
    <cellStyle name="Fixed" xfId="2183" xr:uid="{00000000-0005-0000-0000-0000A10B0000}"/>
    <cellStyle name="Fixed 2" xfId="2184" xr:uid="{00000000-0005-0000-0000-0000A20B0000}"/>
    <cellStyle name="Fixed 3" xfId="9397" xr:uid="{27DF5D95-28A1-44C5-91F0-A8C19D8F6BAF}"/>
    <cellStyle name="Good" xfId="11280" builtinId="26"/>
    <cellStyle name="Good 10" xfId="2185" xr:uid="{00000000-0005-0000-0000-0000A30B0000}"/>
    <cellStyle name="Good 10 2" xfId="2186" xr:uid="{00000000-0005-0000-0000-0000A40B0000}"/>
    <cellStyle name="Good 11" xfId="2187" xr:uid="{00000000-0005-0000-0000-0000A50B0000}"/>
    <cellStyle name="Good 11 2" xfId="2188" xr:uid="{00000000-0005-0000-0000-0000A60B0000}"/>
    <cellStyle name="Good 12" xfId="2189" xr:uid="{00000000-0005-0000-0000-0000A70B0000}"/>
    <cellStyle name="Good 12 2" xfId="2190" xr:uid="{00000000-0005-0000-0000-0000A80B0000}"/>
    <cellStyle name="Good 13" xfId="2191" xr:uid="{00000000-0005-0000-0000-0000A90B0000}"/>
    <cellStyle name="Good 13 2" xfId="2192" xr:uid="{00000000-0005-0000-0000-0000AA0B0000}"/>
    <cellStyle name="Good 14" xfId="2193" xr:uid="{00000000-0005-0000-0000-0000AB0B0000}"/>
    <cellStyle name="Good 14 2" xfId="2194" xr:uid="{00000000-0005-0000-0000-0000AC0B0000}"/>
    <cellStyle name="Good 15" xfId="2195" xr:uid="{00000000-0005-0000-0000-0000AD0B0000}"/>
    <cellStyle name="Good 15 2" xfId="2196" xr:uid="{00000000-0005-0000-0000-0000AE0B0000}"/>
    <cellStyle name="Good 16" xfId="2197" xr:uid="{00000000-0005-0000-0000-0000AF0B0000}"/>
    <cellStyle name="Good 16 2" xfId="2198" xr:uid="{00000000-0005-0000-0000-0000B00B0000}"/>
    <cellStyle name="Good 17" xfId="2199" xr:uid="{00000000-0005-0000-0000-0000B10B0000}"/>
    <cellStyle name="Good 17 2" xfId="2200" xr:uid="{00000000-0005-0000-0000-0000B20B0000}"/>
    <cellStyle name="Good 18" xfId="2201" xr:uid="{00000000-0005-0000-0000-0000B30B0000}"/>
    <cellStyle name="Good 18 2" xfId="2202" xr:uid="{00000000-0005-0000-0000-0000B40B0000}"/>
    <cellStyle name="Good 19" xfId="2203" xr:uid="{00000000-0005-0000-0000-0000B50B0000}"/>
    <cellStyle name="Good 19 2" xfId="2204" xr:uid="{00000000-0005-0000-0000-0000B60B0000}"/>
    <cellStyle name="Good 2" xfId="2205" xr:uid="{00000000-0005-0000-0000-0000B70B0000}"/>
    <cellStyle name="Good 2 10" xfId="6736" xr:uid="{00000000-0005-0000-0000-0000B80B0000}"/>
    <cellStyle name="Good 2 11" xfId="6855" xr:uid="{00000000-0005-0000-0000-0000B90B0000}"/>
    <cellStyle name="Good 2 12" xfId="6974" xr:uid="{00000000-0005-0000-0000-0000BA0B0000}"/>
    <cellStyle name="Good 2 13" xfId="7093" xr:uid="{00000000-0005-0000-0000-0000BB0B0000}"/>
    <cellStyle name="Good 2 14" xfId="7212" xr:uid="{00000000-0005-0000-0000-0000BC0B0000}"/>
    <cellStyle name="Good 2 15" xfId="7331" xr:uid="{00000000-0005-0000-0000-0000BD0B0000}"/>
    <cellStyle name="Good 2 16" xfId="7447" xr:uid="{00000000-0005-0000-0000-0000BE0B0000}"/>
    <cellStyle name="Good 2 17" xfId="7563" xr:uid="{00000000-0005-0000-0000-0000BF0B0000}"/>
    <cellStyle name="Good 2 18" xfId="7679" xr:uid="{00000000-0005-0000-0000-0000C00B0000}"/>
    <cellStyle name="Good 2 19" xfId="7795" xr:uid="{00000000-0005-0000-0000-0000C10B0000}"/>
    <cellStyle name="Good 2 2" xfId="2206" xr:uid="{00000000-0005-0000-0000-0000C20B0000}"/>
    <cellStyle name="Good 2 2 2" xfId="2207" xr:uid="{00000000-0005-0000-0000-0000C30B0000}"/>
    <cellStyle name="Good 2 20" xfId="7911" xr:uid="{00000000-0005-0000-0000-0000C40B0000}"/>
    <cellStyle name="Good 2 21" xfId="8027" xr:uid="{00000000-0005-0000-0000-0000C50B0000}"/>
    <cellStyle name="Good 2 22" xfId="8143" xr:uid="{00000000-0005-0000-0000-0000C60B0000}"/>
    <cellStyle name="Good 2 23" xfId="9204" xr:uid="{85322D21-BAA0-4C4A-8C68-1D9776DA6BAD}"/>
    <cellStyle name="Good 2 23 2" xfId="10055" xr:uid="{B2933EB6-FCF4-42E5-9193-98A94DFC45DC}"/>
    <cellStyle name="Good 2 24" xfId="10158" xr:uid="{0F4D0B3C-5147-438F-9F75-ADC558BF71FA}"/>
    <cellStyle name="Good 2 25" xfId="10217" xr:uid="{4A7C4E73-0F41-47E1-ABE7-0368686FF79E}"/>
    <cellStyle name="Good 2 26" xfId="9761" xr:uid="{FB13D4AD-2547-490F-9F82-5A7F955A3867}"/>
    <cellStyle name="Good 2 27" xfId="10304" xr:uid="{5AF590ED-1FC7-423D-B1FC-813DE600E985}"/>
    <cellStyle name="Good 2 28" xfId="10390" xr:uid="{007A7D2E-4756-4143-8FD8-292B1F171AA8}"/>
    <cellStyle name="Good 2 29" xfId="10506" xr:uid="{EB05A372-1FE3-4E52-A1CF-A3F6D16D5F72}"/>
    <cellStyle name="Good 2 3" xfId="2208" xr:uid="{00000000-0005-0000-0000-0000C70B0000}"/>
    <cellStyle name="Good 2 3 2" xfId="2209" xr:uid="{00000000-0005-0000-0000-0000C80B0000}"/>
    <cellStyle name="Good 2 30" xfId="10622" xr:uid="{5439B329-7DBF-477E-A5FB-A4045874EB99}"/>
    <cellStyle name="Good 2 31" xfId="10737" xr:uid="{0ED5599F-D7CF-45ED-ADCE-711C30E32627}"/>
    <cellStyle name="Good 2 4" xfId="2210" xr:uid="{00000000-0005-0000-0000-0000C90B0000}"/>
    <cellStyle name="Good 2 4 2" xfId="2211" xr:uid="{00000000-0005-0000-0000-0000CA0B0000}"/>
    <cellStyle name="Good 2 5" xfId="2212" xr:uid="{00000000-0005-0000-0000-0000CB0B0000}"/>
    <cellStyle name="Good 2 6" xfId="2213" xr:uid="{00000000-0005-0000-0000-0000CC0B0000}"/>
    <cellStyle name="Good 2 7" xfId="6367" xr:uid="{00000000-0005-0000-0000-0000CD0B0000}"/>
    <cellStyle name="Good 2 8" xfId="6498" xr:uid="{00000000-0005-0000-0000-0000CE0B0000}"/>
    <cellStyle name="Good 2 9" xfId="6617" xr:uid="{00000000-0005-0000-0000-0000CF0B0000}"/>
    <cellStyle name="Good 20" xfId="2214" xr:uid="{00000000-0005-0000-0000-0000D00B0000}"/>
    <cellStyle name="Good 20 2" xfId="2215" xr:uid="{00000000-0005-0000-0000-0000D10B0000}"/>
    <cellStyle name="Good 21" xfId="2216" xr:uid="{00000000-0005-0000-0000-0000D20B0000}"/>
    <cellStyle name="Good 21 2" xfId="2217" xr:uid="{00000000-0005-0000-0000-0000D30B0000}"/>
    <cellStyle name="Good 22" xfId="2218" xr:uid="{00000000-0005-0000-0000-0000D40B0000}"/>
    <cellStyle name="Good 22 2" xfId="2219" xr:uid="{00000000-0005-0000-0000-0000D50B0000}"/>
    <cellStyle name="Good 3" xfId="2220" xr:uid="{00000000-0005-0000-0000-0000D60B0000}"/>
    <cellStyle name="Good 3 2" xfId="2221" xr:uid="{00000000-0005-0000-0000-0000D70B0000}"/>
    <cellStyle name="Good 3 3" xfId="10929" xr:uid="{7322F750-63BA-4B95-A704-80256687B718}"/>
    <cellStyle name="Good 4" xfId="2222" xr:uid="{00000000-0005-0000-0000-0000D80B0000}"/>
    <cellStyle name="Good 4 2" xfId="2223" xr:uid="{00000000-0005-0000-0000-0000D90B0000}"/>
    <cellStyle name="Good 5" xfId="2224" xr:uid="{00000000-0005-0000-0000-0000DA0B0000}"/>
    <cellStyle name="Good 5 2" xfId="2225" xr:uid="{00000000-0005-0000-0000-0000DB0B0000}"/>
    <cellStyle name="Good 6" xfId="2226" xr:uid="{00000000-0005-0000-0000-0000DC0B0000}"/>
    <cellStyle name="Good 6 2" xfId="2227" xr:uid="{00000000-0005-0000-0000-0000DD0B0000}"/>
    <cellStyle name="Good 7" xfId="2228" xr:uid="{00000000-0005-0000-0000-0000DE0B0000}"/>
    <cellStyle name="Good 7 2" xfId="2229" xr:uid="{00000000-0005-0000-0000-0000DF0B0000}"/>
    <cellStyle name="Good 8" xfId="2230" xr:uid="{00000000-0005-0000-0000-0000E00B0000}"/>
    <cellStyle name="Good 8 2" xfId="2231" xr:uid="{00000000-0005-0000-0000-0000E10B0000}"/>
    <cellStyle name="Good 9" xfId="2232" xr:uid="{00000000-0005-0000-0000-0000E20B0000}"/>
    <cellStyle name="Good 9 2" xfId="2233" xr:uid="{00000000-0005-0000-0000-0000E30B0000}"/>
    <cellStyle name="Headinf 2" xfId="2234" xr:uid="{00000000-0005-0000-0000-0000E40B0000}"/>
    <cellStyle name="Headinf 2 2" xfId="2235" xr:uid="{00000000-0005-0000-0000-0000E50B0000}"/>
    <cellStyle name="Heading" xfId="9398" xr:uid="{82E600C4-99B0-43B0-997E-832086703226}"/>
    <cellStyle name="Heading 1 10" xfId="2236" xr:uid="{00000000-0005-0000-0000-0000E60B0000}"/>
    <cellStyle name="Heading 1 10 2" xfId="2237" xr:uid="{00000000-0005-0000-0000-0000E70B0000}"/>
    <cellStyle name="Heading 1 11" xfId="2238" xr:uid="{00000000-0005-0000-0000-0000E80B0000}"/>
    <cellStyle name="Heading 1 11 2" xfId="2239" xr:uid="{00000000-0005-0000-0000-0000E90B0000}"/>
    <cellStyle name="Heading 1 12" xfId="2240" xr:uid="{00000000-0005-0000-0000-0000EA0B0000}"/>
    <cellStyle name="Heading 1 12 2" xfId="2241" xr:uid="{00000000-0005-0000-0000-0000EB0B0000}"/>
    <cellStyle name="Heading 1 13" xfId="2242" xr:uid="{00000000-0005-0000-0000-0000EC0B0000}"/>
    <cellStyle name="Heading 1 13 2" xfId="2243" xr:uid="{00000000-0005-0000-0000-0000ED0B0000}"/>
    <cellStyle name="Heading 1 14" xfId="2244" xr:uid="{00000000-0005-0000-0000-0000EE0B0000}"/>
    <cellStyle name="Heading 1 14 2" xfId="2245" xr:uid="{00000000-0005-0000-0000-0000EF0B0000}"/>
    <cellStyle name="Heading 1 15" xfId="2246" xr:uid="{00000000-0005-0000-0000-0000F00B0000}"/>
    <cellStyle name="Heading 1 15 2" xfId="2247" xr:uid="{00000000-0005-0000-0000-0000F10B0000}"/>
    <cellStyle name="Heading 1 16" xfId="2248" xr:uid="{00000000-0005-0000-0000-0000F20B0000}"/>
    <cellStyle name="Heading 1 16 2" xfId="2249" xr:uid="{00000000-0005-0000-0000-0000F30B0000}"/>
    <cellStyle name="Heading 1 17" xfId="2250" xr:uid="{00000000-0005-0000-0000-0000F40B0000}"/>
    <cellStyle name="Heading 1 17 2" xfId="2251" xr:uid="{00000000-0005-0000-0000-0000F50B0000}"/>
    <cellStyle name="Heading 1 18" xfId="2252" xr:uid="{00000000-0005-0000-0000-0000F60B0000}"/>
    <cellStyle name="Heading 1 18 2" xfId="2253" xr:uid="{00000000-0005-0000-0000-0000F70B0000}"/>
    <cellStyle name="Heading 1 19" xfId="2254" xr:uid="{00000000-0005-0000-0000-0000F80B0000}"/>
    <cellStyle name="Heading 1 19 2" xfId="2255" xr:uid="{00000000-0005-0000-0000-0000F90B0000}"/>
    <cellStyle name="Heading 1 2" xfId="2256" xr:uid="{00000000-0005-0000-0000-0000FA0B0000}"/>
    <cellStyle name="Heading 1 2 10" xfId="6856" xr:uid="{00000000-0005-0000-0000-0000FB0B0000}"/>
    <cellStyle name="Heading 1 2 11" xfId="6975" xr:uid="{00000000-0005-0000-0000-0000FC0B0000}"/>
    <cellStyle name="Heading 1 2 12" xfId="7094" xr:uid="{00000000-0005-0000-0000-0000FD0B0000}"/>
    <cellStyle name="Heading 1 2 13" xfId="7213" xr:uid="{00000000-0005-0000-0000-0000FE0B0000}"/>
    <cellStyle name="Heading 1 2 14" xfId="7332" xr:uid="{00000000-0005-0000-0000-0000FF0B0000}"/>
    <cellStyle name="Heading 1 2 15" xfId="7448" xr:uid="{00000000-0005-0000-0000-0000000C0000}"/>
    <cellStyle name="Heading 1 2 16" xfId="7564" xr:uid="{00000000-0005-0000-0000-0000010C0000}"/>
    <cellStyle name="Heading 1 2 17" xfId="7680" xr:uid="{00000000-0005-0000-0000-0000020C0000}"/>
    <cellStyle name="Heading 1 2 18" xfId="7796" xr:uid="{00000000-0005-0000-0000-0000030C0000}"/>
    <cellStyle name="Heading 1 2 19" xfId="7912" xr:uid="{00000000-0005-0000-0000-0000040C0000}"/>
    <cellStyle name="Heading 1 2 2" xfId="2257" xr:uid="{00000000-0005-0000-0000-0000050C0000}"/>
    <cellStyle name="Heading 1 2 2 2" xfId="2258" xr:uid="{00000000-0005-0000-0000-0000060C0000}"/>
    <cellStyle name="Heading 1 2 20" xfId="8028" xr:uid="{00000000-0005-0000-0000-0000070C0000}"/>
    <cellStyle name="Heading 1 2 21" xfId="8144" xr:uid="{00000000-0005-0000-0000-0000080C0000}"/>
    <cellStyle name="Heading 1 2 22" xfId="9205" xr:uid="{D98DABBC-D07D-4C66-A993-30A9C8B1C1DA}"/>
    <cellStyle name="Heading 1 2 22 2" xfId="10133" xr:uid="{E654BE88-DB33-486F-A079-6274141194B5}"/>
    <cellStyle name="Heading 1 2 23" xfId="9399" xr:uid="{4DAA58C2-D014-42C6-B31A-FC040414E659}"/>
    <cellStyle name="Heading 1 2 23 2" xfId="9886" xr:uid="{21308C86-CC2C-4BA2-897C-5AEC1B804903}"/>
    <cellStyle name="Heading 1 2 24" xfId="10084" xr:uid="{6D0AA964-1066-46D6-BEAE-5F69A2B85E45}"/>
    <cellStyle name="Heading 1 2 25" xfId="9920" xr:uid="{D01BA10F-7F47-45B5-867E-5AC240840476}"/>
    <cellStyle name="Heading 1 2 26" xfId="9909" xr:uid="{58297469-9E83-4291-AB91-AAE31D498588}"/>
    <cellStyle name="Heading 1 2 27" xfId="10391" xr:uid="{488D214C-FB91-4E1D-A7C6-87DF049D95EA}"/>
    <cellStyle name="Heading 1 2 28" xfId="10507" xr:uid="{5299B775-36A4-45E3-BFFA-B736BDAC2CA3}"/>
    <cellStyle name="Heading 1 2 29" xfId="10623" xr:uid="{DC67A84A-1213-4732-8271-868E6044BF90}"/>
    <cellStyle name="Heading 1 2 3" xfId="2259" xr:uid="{00000000-0005-0000-0000-0000090C0000}"/>
    <cellStyle name="Heading 1 2 3 2" xfId="2260" xr:uid="{00000000-0005-0000-0000-00000A0C0000}"/>
    <cellStyle name="Heading 1 2 30" xfId="10738" xr:uid="{29A41A44-3E7A-4134-807F-B38247D71AB2}"/>
    <cellStyle name="Heading 1 2 4" xfId="2261" xr:uid="{00000000-0005-0000-0000-00000B0C0000}"/>
    <cellStyle name="Heading 1 2 4 2" xfId="2262" xr:uid="{00000000-0005-0000-0000-00000C0C0000}"/>
    <cellStyle name="Heading 1 2 5" xfId="2263" xr:uid="{00000000-0005-0000-0000-00000D0C0000}"/>
    <cellStyle name="Heading 1 2 6" xfId="6368" xr:uid="{00000000-0005-0000-0000-00000E0C0000}"/>
    <cellStyle name="Heading 1 2 7" xfId="6499" xr:uid="{00000000-0005-0000-0000-00000F0C0000}"/>
    <cellStyle name="Heading 1 2 8" xfId="6618" xr:uid="{00000000-0005-0000-0000-0000100C0000}"/>
    <cellStyle name="Heading 1 2 9" xfId="6737" xr:uid="{00000000-0005-0000-0000-0000110C0000}"/>
    <cellStyle name="Heading 1 20" xfId="2264" xr:uid="{00000000-0005-0000-0000-0000120C0000}"/>
    <cellStyle name="Heading 1 20 2" xfId="2265" xr:uid="{00000000-0005-0000-0000-0000130C0000}"/>
    <cellStyle name="Heading 1 21" xfId="2266" xr:uid="{00000000-0005-0000-0000-0000140C0000}"/>
    <cellStyle name="Heading 1 21 2" xfId="2267" xr:uid="{00000000-0005-0000-0000-0000150C0000}"/>
    <cellStyle name="Heading 1 22" xfId="2268" xr:uid="{00000000-0005-0000-0000-0000160C0000}"/>
    <cellStyle name="Heading 1 22 2" xfId="2269" xr:uid="{00000000-0005-0000-0000-0000170C0000}"/>
    <cellStyle name="Heading 1 3" xfId="2270" xr:uid="{00000000-0005-0000-0000-0000180C0000}"/>
    <cellStyle name="Heading 1 3 2" xfId="2271" xr:uid="{00000000-0005-0000-0000-0000190C0000}"/>
    <cellStyle name="Heading 1 3 3" xfId="10931" xr:uid="{07A9A9C1-293B-4C44-8FA1-050B6ED9C346}"/>
    <cellStyle name="Heading 1 4" xfId="2272" xr:uid="{00000000-0005-0000-0000-00001A0C0000}"/>
    <cellStyle name="Heading 1 4 2" xfId="2273" xr:uid="{00000000-0005-0000-0000-00001B0C0000}"/>
    <cellStyle name="Heading 1 5" xfId="2274" xr:uid="{00000000-0005-0000-0000-00001C0C0000}"/>
    <cellStyle name="Heading 1 5 2" xfId="2275" xr:uid="{00000000-0005-0000-0000-00001D0C0000}"/>
    <cellStyle name="Heading 1 6" xfId="2276" xr:uid="{00000000-0005-0000-0000-00001E0C0000}"/>
    <cellStyle name="Heading 1 6 2" xfId="2277" xr:uid="{00000000-0005-0000-0000-00001F0C0000}"/>
    <cellStyle name="Heading 1 7" xfId="2278" xr:uid="{00000000-0005-0000-0000-0000200C0000}"/>
    <cellStyle name="Heading 1 7 2" xfId="2279" xr:uid="{00000000-0005-0000-0000-0000210C0000}"/>
    <cellStyle name="Heading 1 8" xfId="2280" xr:uid="{00000000-0005-0000-0000-0000220C0000}"/>
    <cellStyle name="Heading 1 8 2" xfId="2281" xr:uid="{00000000-0005-0000-0000-0000230C0000}"/>
    <cellStyle name="Heading 1 9" xfId="2282" xr:uid="{00000000-0005-0000-0000-0000240C0000}"/>
    <cellStyle name="Heading 1 9 2" xfId="2283" xr:uid="{00000000-0005-0000-0000-0000250C0000}"/>
    <cellStyle name="Heading 2 10" xfId="2284" xr:uid="{00000000-0005-0000-0000-0000260C0000}"/>
    <cellStyle name="Heading 2 10 2" xfId="2285" xr:uid="{00000000-0005-0000-0000-0000270C0000}"/>
    <cellStyle name="Heading 2 11" xfId="2286" xr:uid="{00000000-0005-0000-0000-0000280C0000}"/>
    <cellStyle name="Heading 2 11 2" xfId="2287" xr:uid="{00000000-0005-0000-0000-0000290C0000}"/>
    <cellStyle name="Heading 2 12" xfId="2288" xr:uid="{00000000-0005-0000-0000-00002A0C0000}"/>
    <cellStyle name="Heading 2 12 2" xfId="2289" xr:uid="{00000000-0005-0000-0000-00002B0C0000}"/>
    <cellStyle name="Heading 2 13" xfId="2290" xr:uid="{00000000-0005-0000-0000-00002C0C0000}"/>
    <cellStyle name="Heading 2 13 2" xfId="2291" xr:uid="{00000000-0005-0000-0000-00002D0C0000}"/>
    <cellStyle name="Heading 2 14" xfId="2292" xr:uid="{00000000-0005-0000-0000-00002E0C0000}"/>
    <cellStyle name="Heading 2 14 2" xfId="2293" xr:uid="{00000000-0005-0000-0000-00002F0C0000}"/>
    <cellStyle name="Heading 2 15" xfId="2294" xr:uid="{00000000-0005-0000-0000-0000300C0000}"/>
    <cellStyle name="Heading 2 15 2" xfId="2295" xr:uid="{00000000-0005-0000-0000-0000310C0000}"/>
    <cellStyle name="Heading 2 16" xfId="2296" xr:uid="{00000000-0005-0000-0000-0000320C0000}"/>
    <cellStyle name="Heading 2 16 2" xfId="2297" xr:uid="{00000000-0005-0000-0000-0000330C0000}"/>
    <cellStyle name="Heading 2 17" xfId="2298" xr:uid="{00000000-0005-0000-0000-0000340C0000}"/>
    <cellStyle name="Heading 2 17 2" xfId="2299" xr:uid="{00000000-0005-0000-0000-0000350C0000}"/>
    <cellStyle name="Heading 2 18" xfId="2300" xr:uid="{00000000-0005-0000-0000-0000360C0000}"/>
    <cellStyle name="Heading 2 18 2" xfId="2301" xr:uid="{00000000-0005-0000-0000-0000370C0000}"/>
    <cellStyle name="Heading 2 19" xfId="2302" xr:uid="{00000000-0005-0000-0000-0000380C0000}"/>
    <cellStyle name="Heading 2 19 2" xfId="2303" xr:uid="{00000000-0005-0000-0000-0000390C0000}"/>
    <cellStyle name="Heading 2 2" xfId="2304" xr:uid="{00000000-0005-0000-0000-00003A0C0000}"/>
    <cellStyle name="Heading 2 2 10" xfId="6857" xr:uid="{00000000-0005-0000-0000-00003B0C0000}"/>
    <cellStyle name="Heading 2 2 11" xfId="6976" xr:uid="{00000000-0005-0000-0000-00003C0C0000}"/>
    <cellStyle name="Heading 2 2 12" xfId="7095" xr:uid="{00000000-0005-0000-0000-00003D0C0000}"/>
    <cellStyle name="Heading 2 2 13" xfId="7214" xr:uid="{00000000-0005-0000-0000-00003E0C0000}"/>
    <cellStyle name="Heading 2 2 14" xfId="7333" xr:uid="{00000000-0005-0000-0000-00003F0C0000}"/>
    <cellStyle name="Heading 2 2 15" xfId="7449" xr:uid="{00000000-0005-0000-0000-0000400C0000}"/>
    <cellStyle name="Heading 2 2 16" xfId="7565" xr:uid="{00000000-0005-0000-0000-0000410C0000}"/>
    <cellStyle name="Heading 2 2 17" xfId="7681" xr:uid="{00000000-0005-0000-0000-0000420C0000}"/>
    <cellStyle name="Heading 2 2 18" xfId="7797" xr:uid="{00000000-0005-0000-0000-0000430C0000}"/>
    <cellStyle name="Heading 2 2 19" xfId="7913" xr:uid="{00000000-0005-0000-0000-0000440C0000}"/>
    <cellStyle name="Heading 2 2 2" xfId="2305" xr:uid="{00000000-0005-0000-0000-0000450C0000}"/>
    <cellStyle name="Heading 2 2 2 2" xfId="2306" xr:uid="{00000000-0005-0000-0000-0000460C0000}"/>
    <cellStyle name="Heading 2 2 20" xfId="8029" xr:uid="{00000000-0005-0000-0000-0000470C0000}"/>
    <cellStyle name="Heading 2 2 21" xfId="8145" xr:uid="{00000000-0005-0000-0000-0000480C0000}"/>
    <cellStyle name="Heading 2 2 22" xfId="9206" xr:uid="{8F96823A-19C9-4BE6-9B25-04FD537C1A5C}"/>
    <cellStyle name="Heading 2 2 22 2" xfId="10054" xr:uid="{985FE671-2BDC-4845-93FD-47DB30839E9C}"/>
    <cellStyle name="Heading 2 2 23" xfId="10168" xr:uid="{CD9C23E1-465B-40B4-ACEA-0339B5D3DCE8}"/>
    <cellStyle name="Heading 2 2 24" xfId="10009" xr:uid="{67CF23A4-41C2-49A2-B280-B55D7D39322D}"/>
    <cellStyle name="Heading 2 2 25" xfId="10325" xr:uid="{EBE267FD-3732-46C5-B9F8-30392BC343DF}"/>
    <cellStyle name="Heading 2 2 26" xfId="10200" xr:uid="{1EFD7632-541A-4880-B636-0382DC22E072}"/>
    <cellStyle name="Heading 2 2 27" xfId="10392" xr:uid="{69D03052-4D5D-4F3A-9103-B5DA42D42ADC}"/>
    <cellStyle name="Heading 2 2 28" xfId="10508" xr:uid="{714C65C4-CAF3-4C23-B16D-C3D2056CC39A}"/>
    <cellStyle name="Heading 2 2 29" xfId="10624" xr:uid="{97DCFC64-1A3F-4408-8CDB-65D4C4E65D57}"/>
    <cellStyle name="Heading 2 2 3" xfId="2307" xr:uid="{00000000-0005-0000-0000-0000490C0000}"/>
    <cellStyle name="Heading 2 2 3 2" xfId="2308" xr:uid="{00000000-0005-0000-0000-00004A0C0000}"/>
    <cellStyle name="Heading 2 2 30" xfId="10739" xr:uid="{6E668FCF-BC61-45A1-BA43-3107435906B2}"/>
    <cellStyle name="Heading 2 2 4" xfId="2309" xr:uid="{00000000-0005-0000-0000-00004B0C0000}"/>
    <cellStyle name="Heading 2 2 4 2" xfId="2310" xr:uid="{00000000-0005-0000-0000-00004C0C0000}"/>
    <cellStyle name="Heading 2 2 5" xfId="2311" xr:uid="{00000000-0005-0000-0000-00004D0C0000}"/>
    <cellStyle name="Heading 2 2 6" xfId="6369" xr:uid="{00000000-0005-0000-0000-00004E0C0000}"/>
    <cellStyle name="Heading 2 2 7" xfId="6500" xr:uid="{00000000-0005-0000-0000-00004F0C0000}"/>
    <cellStyle name="Heading 2 2 8" xfId="6619" xr:uid="{00000000-0005-0000-0000-0000500C0000}"/>
    <cellStyle name="Heading 2 2 9" xfId="6738" xr:uid="{00000000-0005-0000-0000-0000510C0000}"/>
    <cellStyle name="Heading 2 2_UKT" xfId="2312" xr:uid="{00000000-0005-0000-0000-0000520C0000}"/>
    <cellStyle name="Heading 2 20" xfId="2313" xr:uid="{00000000-0005-0000-0000-0000530C0000}"/>
    <cellStyle name="Heading 2 20 2" xfId="2314" xr:uid="{00000000-0005-0000-0000-0000540C0000}"/>
    <cellStyle name="Heading 2 21" xfId="2315" xr:uid="{00000000-0005-0000-0000-0000550C0000}"/>
    <cellStyle name="Heading 2 21 2" xfId="2316" xr:uid="{00000000-0005-0000-0000-0000560C0000}"/>
    <cellStyle name="Heading 2 22" xfId="2317" xr:uid="{00000000-0005-0000-0000-0000570C0000}"/>
    <cellStyle name="Heading 2 22 2" xfId="2318" xr:uid="{00000000-0005-0000-0000-0000580C0000}"/>
    <cellStyle name="Heading 2 23" xfId="2319" xr:uid="{00000000-0005-0000-0000-0000590C0000}"/>
    <cellStyle name="Heading 2 23 2" xfId="2320" xr:uid="{00000000-0005-0000-0000-00005A0C0000}"/>
    <cellStyle name="Heading 2 24" xfId="2321" xr:uid="{00000000-0005-0000-0000-00005B0C0000}"/>
    <cellStyle name="Heading 2 24 2" xfId="2322" xr:uid="{00000000-0005-0000-0000-00005C0C0000}"/>
    <cellStyle name="Heading 2 25" xfId="2323" xr:uid="{00000000-0005-0000-0000-00005D0C0000}"/>
    <cellStyle name="Heading 2 25 2" xfId="2324" xr:uid="{00000000-0005-0000-0000-00005E0C0000}"/>
    <cellStyle name="Heading 2 26" xfId="2325" xr:uid="{00000000-0005-0000-0000-00005F0C0000}"/>
    <cellStyle name="Heading 2 26 2" xfId="2326" xr:uid="{00000000-0005-0000-0000-0000600C0000}"/>
    <cellStyle name="Heading 2 27" xfId="2327" xr:uid="{00000000-0005-0000-0000-0000610C0000}"/>
    <cellStyle name="Heading 2 27 2" xfId="2328" xr:uid="{00000000-0005-0000-0000-0000620C0000}"/>
    <cellStyle name="Heading 2 28" xfId="2329" xr:uid="{00000000-0005-0000-0000-0000630C0000}"/>
    <cellStyle name="Heading 2 28 2" xfId="2330" xr:uid="{00000000-0005-0000-0000-0000640C0000}"/>
    <cellStyle name="Heading 2 3" xfId="2331" xr:uid="{00000000-0005-0000-0000-0000650C0000}"/>
    <cellStyle name="Heading 2 3 2" xfId="2332" xr:uid="{00000000-0005-0000-0000-0000660C0000}"/>
    <cellStyle name="Heading 2 3 3" xfId="10932" xr:uid="{7F4CAE6D-0CC7-48DB-BC35-DCB99483FE04}"/>
    <cellStyle name="Heading 2 4" xfId="2333" xr:uid="{00000000-0005-0000-0000-0000670C0000}"/>
    <cellStyle name="Heading 2 4 2" xfId="2334" xr:uid="{00000000-0005-0000-0000-0000680C0000}"/>
    <cellStyle name="Heading 2 5" xfId="2335" xr:uid="{00000000-0005-0000-0000-0000690C0000}"/>
    <cellStyle name="Heading 2 5 2" xfId="2336" xr:uid="{00000000-0005-0000-0000-00006A0C0000}"/>
    <cellStyle name="Heading 2 6" xfId="2337" xr:uid="{00000000-0005-0000-0000-00006B0C0000}"/>
    <cellStyle name="Heading 2 6 2" xfId="2338" xr:uid="{00000000-0005-0000-0000-00006C0C0000}"/>
    <cellStyle name="Heading 2 7" xfId="2339" xr:uid="{00000000-0005-0000-0000-00006D0C0000}"/>
    <cellStyle name="Heading 2 7 2" xfId="2340" xr:uid="{00000000-0005-0000-0000-00006E0C0000}"/>
    <cellStyle name="Heading 2 8" xfId="2341" xr:uid="{00000000-0005-0000-0000-00006F0C0000}"/>
    <cellStyle name="Heading 2 8 2" xfId="2342" xr:uid="{00000000-0005-0000-0000-0000700C0000}"/>
    <cellStyle name="Heading 2 9" xfId="2343" xr:uid="{00000000-0005-0000-0000-0000710C0000}"/>
    <cellStyle name="Heading 2 9 2" xfId="2344" xr:uid="{00000000-0005-0000-0000-0000720C0000}"/>
    <cellStyle name="Heading 3 10" xfId="2345" xr:uid="{00000000-0005-0000-0000-0000730C0000}"/>
    <cellStyle name="Heading 3 10 2" xfId="2346" xr:uid="{00000000-0005-0000-0000-0000740C0000}"/>
    <cellStyle name="Heading 3 11" xfId="2347" xr:uid="{00000000-0005-0000-0000-0000750C0000}"/>
    <cellStyle name="Heading 3 11 2" xfId="2348" xr:uid="{00000000-0005-0000-0000-0000760C0000}"/>
    <cellStyle name="Heading 3 12" xfId="2349" xr:uid="{00000000-0005-0000-0000-0000770C0000}"/>
    <cellStyle name="Heading 3 12 2" xfId="2350" xr:uid="{00000000-0005-0000-0000-0000780C0000}"/>
    <cellStyle name="Heading 3 13" xfId="2351" xr:uid="{00000000-0005-0000-0000-0000790C0000}"/>
    <cellStyle name="Heading 3 13 2" xfId="2352" xr:uid="{00000000-0005-0000-0000-00007A0C0000}"/>
    <cellStyle name="Heading 3 14" xfId="2353" xr:uid="{00000000-0005-0000-0000-00007B0C0000}"/>
    <cellStyle name="Heading 3 14 2" xfId="2354" xr:uid="{00000000-0005-0000-0000-00007C0C0000}"/>
    <cellStyle name="Heading 3 15" xfId="2355" xr:uid="{00000000-0005-0000-0000-00007D0C0000}"/>
    <cellStyle name="Heading 3 15 2" xfId="2356" xr:uid="{00000000-0005-0000-0000-00007E0C0000}"/>
    <cellStyle name="Heading 3 16" xfId="2357" xr:uid="{00000000-0005-0000-0000-00007F0C0000}"/>
    <cellStyle name="Heading 3 16 2" xfId="2358" xr:uid="{00000000-0005-0000-0000-0000800C0000}"/>
    <cellStyle name="Heading 3 17" xfId="2359" xr:uid="{00000000-0005-0000-0000-0000810C0000}"/>
    <cellStyle name="Heading 3 17 2" xfId="2360" xr:uid="{00000000-0005-0000-0000-0000820C0000}"/>
    <cellStyle name="Heading 3 18" xfId="2361" xr:uid="{00000000-0005-0000-0000-0000830C0000}"/>
    <cellStyle name="Heading 3 18 2" xfId="2362" xr:uid="{00000000-0005-0000-0000-0000840C0000}"/>
    <cellStyle name="Heading 3 19" xfId="2363" xr:uid="{00000000-0005-0000-0000-0000850C0000}"/>
    <cellStyle name="Heading 3 19 2" xfId="2364" xr:uid="{00000000-0005-0000-0000-0000860C0000}"/>
    <cellStyle name="Heading 3 2" xfId="2365" xr:uid="{00000000-0005-0000-0000-0000870C0000}"/>
    <cellStyle name="Heading 3 2 10" xfId="6858" xr:uid="{00000000-0005-0000-0000-0000880C0000}"/>
    <cellStyle name="Heading 3 2 11" xfId="6977" xr:uid="{00000000-0005-0000-0000-0000890C0000}"/>
    <cellStyle name="Heading 3 2 12" xfId="7096" xr:uid="{00000000-0005-0000-0000-00008A0C0000}"/>
    <cellStyle name="Heading 3 2 13" xfId="7215" xr:uid="{00000000-0005-0000-0000-00008B0C0000}"/>
    <cellStyle name="Heading 3 2 14" xfId="7334" xr:uid="{00000000-0005-0000-0000-00008C0C0000}"/>
    <cellStyle name="Heading 3 2 15" xfId="7450" xr:uid="{00000000-0005-0000-0000-00008D0C0000}"/>
    <cellStyle name="Heading 3 2 16" xfId="7566" xr:uid="{00000000-0005-0000-0000-00008E0C0000}"/>
    <cellStyle name="Heading 3 2 17" xfId="7682" xr:uid="{00000000-0005-0000-0000-00008F0C0000}"/>
    <cellStyle name="Heading 3 2 18" xfId="7798" xr:uid="{00000000-0005-0000-0000-0000900C0000}"/>
    <cellStyle name="Heading 3 2 19" xfId="7914" xr:uid="{00000000-0005-0000-0000-0000910C0000}"/>
    <cellStyle name="Heading 3 2 2" xfId="2366" xr:uid="{00000000-0005-0000-0000-0000920C0000}"/>
    <cellStyle name="Heading 3 2 2 2" xfId="2367" xr:uid="{00000000-0005-0000-0000-0000930C0000}"/>
    <cellStyle name="Heading 3 2 20" xfId="8030" xr:uid="{00000000-0005-0000-0000-0000940C0000}"/>
    <cellStyle name="Heading 3 2 21" xfId="8146" xr:uid="{00000000-0005-0000-0000-0000950C0000}"/>
    <cellStyle name="Heading 3 2 22" xfId="9207" xr:uid="{678FB9E8-28EC-479D-B448-71E93552E279}"/>
    <cellStyle name="Heading 3 2 22 2" xfId="10053" xr:uid="{3A958E41-CC50-46C5-BD21-493E157ADFBE}"/>
    <cellStyle name="Heading 3 2 23" xfId="9940" xr:uid="{EF655A7A-0F51-4E76-BC8F-B27FB75838CA}"/>
    <cellStyle name="Heading 3 2 24" xfId="9789" xr:uid="{E5780505-E35E-449B-A28E-2BCEAF96CCD0}"/>
    <cellStyle name="Heading 3 2 25" xfId="10209" xr:uid="{1DAFBE04-79F5-4ED8-8F22-2B1ACA8C028E}"/>
    <cellStyle name="Heading 3 2 26" xfId="9818" xr:uid="{A6063D36-1801-4213-941F-D27A884CB9FA}"/>
    <cellStyle name="Heading 3 2 27" xfId="10393" xr:uid="{E44909A6-B305-4922-934B-6F960438DCD3}"/>
    <cellStyle name="Heading 3 2 28" xfId="10509" xr:uid="{A07EAA0D-03D8-451D-B1F3-09DFC3214ADB}"/>
    <cellStyle name="Heading 3 2 29" xfId="10625" xr:uid="{F0CF7696-F7F0-4E6E-B488-8E649386E933}"/>
    <cellStyle name="Heading 3 2 3" xfId="2368" xr:uid="{00000000-0005-0000-0000-0000960C0000}"/>
    <cellStyle name="Heading 3 2 3 2" xfId="2369" xr:uid="{00000000-0005-0000-0000-0000970C0000}"/>
    <cellStyle name="Heading 3 2 30" xfId="10740" xr:uid="{5521A424-0C4B-4843-867C-0F508CF42900}"/>
    <cellStyle name="Heading 3 2 4" xfId="2370" xr:uid="{00000000-0005-0000-0000-0000980C0000}"/>
    <cellStyle name="Heading 3 2 4 2" xfId="2371" xr:uid="{00000000-0005-0000-0000-0000990C0000}"/>
    <cellStyle name="Heading 3 2 5" xfId="2372" xr:uid="{00000000-0005-0000-0000-00009A0C0000}"/>
    <cellStyle name="Heading 3 2 6" xfId="6370" xr:uid="{00000000-0005-0000-0000-00009B0C0000}"/>
    <cellStyle name="Heading 3 2 7" xfId="6501" xr:uid="{00000000-0005-0000-0000-00009C0C0000}"/>
    <cellStyle name="Heading 3 2 8" xfId="6620" xr:uid="{00000000-0005-0000-0000-00009D0C0000}"/>
    <cellStyle name="Heading 3 2 9" xfId="6739" xr:uid="{00000000-0005-0000-0000-00009E0C0000}"/>
    <cellStyle name="Heading 3 20" xfId="2373" xr:uid="{00000000-0005-0000-0000-00009F0C0000}"/>
    <cellStyle name="Heading 3 20 2" xfId="2374" xr:uid="{00000000-0005-0000-0000-0000A00C0000}"/>
    <cellStyle name="Heading 3 21" xfId="2375" xr:uid="{00000000-0005-0000-0000-0000A10C0000}"/>
    <cellStyle name="Heading 3 21 2" xfId="2376" xr:uid="{00000000-0005-0000-0000-0000A20C0000}"/>
    <cellStyle name="Heading 3 22" xfId="2377" xr:uid="{00000000-0005-0000-0000-0000A30C0000}"/>
    <cellStyle name="Heading 3 22 2" xfId="2378" xr:uid="{00000000-0005-0000-0000-0000A40C0000}"/>
    <cellStyle name="Heading 3 3" xfId="2379" xr:uid="{00000000-0005-0000-0000-0000A50C0000}"/>
    <cellStyle name="Heading 3 3 2" xfId="2380" xr:uid="{00000000-0005-0000-0000-0000A60C0000}"/>
    <cellStyle name="Heading 3 3 3" xfId="10933" xr:uid="{C14810B4-4DDA-4643-B030-71DAB86D118F}"/>
    <cellStyle name="Heading 3 4" xfId="2381" xr:uid="{00000000-0005-0000-0000-0000A70C0000}"/>
    <cellStyle name="Heading 3 4 2" xfId="2382" xr:uid="{00000000-0005-0000-0000-0000A80C0000}"/>
    <cellStyle name="Heading 3 5" xfId="2383" xr:uid="{00000000-0005-0000-0000-0000A90C0000}"/>
    <cellStyle name="Heading 3 5 2" xfId="2384" xr:uid="{00000000-0005-0000-0000-0000AA0C0000}"/>
    <cellStyle name="Heading 3 6" xfId="2385" xr:uid="{00000000-0005-0000-0000-0000AB0C0000}"/>
    <cellStyle name="Heading 3 6 2" xfId="2386" xr:uid="{00000000-0005-0000-0000-0000AC0C0000}"/>
    <cellStyle name="Heading 3 7" xfId="2387" xr:uid="{00000000-0005-0000-0000-0000AD0C0000}"/>
    <cellStyle name="Heading 3 7 2" xfId="2388" xr:uid="{00000000-0005-0000-0000-0000AE0C0000}"/>
    <cellStyle name="Heading 3 8" xfId="2389" xr:uid="{00000000-0005-0000-0000-0000AF0C0000}"/>
    <cellStyle name="Heading 3 8 2" xfId="2390" xr:uid="{00000000-0005-0000-0000-0000B00C0000}"/>
    <cellStyle name="Heading 3 9" xfId="2391" xr:uid="{00000000-0005-0000-0000-0000B10C0000}"/>
    <cellStyle name="Heading 3 9 2" xfId="2392" xr:uid="{00000000-0005-0000-0000-0000B20C0000}"/>
    <cellStyle name="Heading 4 10" xfId="2393" xr:uid="{00000000-0005-0000-0000-0000B30C0000}"/>
    <cellStyle name="Heading 4 10 2" xfId="2394" xr:uid="{00000000-0005-0000-0000-0000B40C0000}"/>
    <cellStyle name="Heading 4 11" xfId="2395" xr:uid="{00000000-0005-0000-0000-0000B50C0000}"/>
    <cellStyle name="Heading 4 11 2" xfId="2396" xr:uid="{00000000-0005-0000-0000-0000B60C0000}"/>
    <cellStyle name="Heading 4 12" xfId="2397" xr:uid="{00000000-0005-0000-0000-0000B70C0000}"/>
    <cellStyle name="Heading 4 12 2" xfId="2398" xr:uid="{00000000-0005-0000-0000-0000B80C0000}"/>
    <cellStyle name="Heading 4 13" xfId="2399" xr:uid="{00000000-0005-0000-0000-0000B90C0000}"/>
    <cellStyle name="Heading 4 13 2" xfId="2400" xr:uid="{00000000-0005-0000-0000-0000BA0C0000}"/>
    <cellStyle name="Heading 4 14" xfId="2401" xr:uid="{00000000-0005-0000-0000-0000BB0C0000}"/>
    <cellStyle name="Heading 4 14 2" xfId="2402" xr:uid="{00000000-0005-0000-0000-0000BC0C0000}"/>
    <cellStyle name="Heading 4 15" xfId="2403" xr:uid="{00000000-0005-0000-0000-0000BD0C0000}"/>
    <cellStyle name="Heading 4 15 2" xfId="2404" xr:uid="{00000000-0005-0000-0000-0000BE0C0000}"/>
    <cellStyle name="Heading 4 16" xfId="2405" xr:uid="{00000000-0005-0000-0000-0000BF0C0000}"/>
    <cellStyle name="Heading 4 16 2" xfId="2406" xr:uid="{00000000-0005-0000-0000-0000C00C0000}"/>
    <cellStyle name="Heading 4 17" xfId="2407" xr:uid="{00000000-0005-0000-0000-0000C10C0000}"/>
    <cellStyle name="Heading 4 17 2" xfId="2408" xr:uid="{00000000-0005-0000-0000-0000C20C0000}"/>
    <cellStyle name="Heading 4 18" xfId="2409" xr:uid="{00000000-0005-0000-0000-0000C30C0000}"/>
    <cellStyle name="Heading 4 18 2" xfId="2410" xr:uid="{00000000-0005-0000-0000-0000C40C0000}"/>
    <cellStyle name="Heading 4 19" xfId="2411" xr:uid="{00000000-0005-0000-0000-0000C50C0000}"/>
    <cellStyle name="Heading 4 19 2" xfId="2412" xr:uid="{00000000-0005-0000-0000-0000C60C0000}"/>
    <cellStyle name="Heading 4 2" xfId="2413" xr:uid="{00000000-0005-0000-0000-0000C70C0000}"/>
    <cellStyle name="Heading 4 2 10" xfId="6859" xr:uid="{00000000-0005-0000-0000-0000C80C0000}"/>
    <cellStyle name="Heading 4 2 11" xfId="6978" xr:uid="{00000000-0005-0000-0000-0000C90C0000}"/>
    <cellStyle name="Heading 4 2 12" xfId="7097" xr:uid="{00000000-0005-0000-0000-0000CA0C0000}"/>
    <cellStyle name="Heading 4 2 13" xfId="7216" xr:uid="{00000000-0005-0000-0000-0000CB0C0000}"/>
    <cellStyle name="Heading 4 2 14" xfId="7335" xr:uid="{00000000-0005-0000-0000-0000CC0C0000}"/>
    <cellStyle name="Heading 4 2 15" xfId="7451" xr:uid="{00000000-0005-0000-0000-0000CD0C0000}"/>
    <cellStyle name="Heading 4 2 16" xfId="7567" xr:uid="{00000000-0005-0000-0000-0000CE0C0000}"/>
    <cellStyle name="Heading 4 2 17" xfId="7683" xr:uid="{00000000-0005-0000-0000-0000CF0C0000}"/>
    <cellStyle name="Heading 4 2 18" xfId="7799" xr:uid="{00000000-0005-0000-0000-0000D00C0000}"/>
    <cellStyle name="Heading 4 2 19" xfId="7915" xr:uid="{00000000-0005-0000-0000-0000D10C0000}"/>
    <cellStyle name="Heading 4 2 2" xfId="2414" xr:uid="{00000000-0005-0000-0000-0000D20C0000}"/>
    <cellStyle name="Heading 4 2 2 2" xfId="2415" xr:uid="{00000000-0005-0000-0000-0000D30C0000}"/>
    <cellStyle name="Heading 4 2 20" xfId="8031" xr:uid="{00000000-0005-0000-0000-0000D40C0000}"/>
    <cellStyle name="Heading 4 2 21" xfId="8147" xr:uid="{00000000-0005-0000-0000-0000D50C0000}"/>
    <cellStyle name="Heading 4 2 22" xfId="9208" xr:uid="{3684D216-085F-41A2-A37C-A1DC946A222A}"/>
    <cellStyle name="Heading 4 2 22 2" xfId="10196" xr:uid="{51415395-B66A-4CAD-BD5B-C3BF23EC0A96}"/>
    <cellStyle name="Heading 4 2 23" xfId="10292" xr:uid="{DE0CE749-9651-4130-BC68-2AE9B1F6BD6C}"/>
    <cellStyle name="Heading 4 2 24" xfId="10321" xr:uid="{181C8885-3A6C-48D8-B497-257A39A0F9D6}"/>
    <cellStyle name="Heading 4 2 25" xfId="10275" xr:uid="{4250A8AC-79AF-4571-8874-D4AA87ED1E36}"/>
    <cellStyle name="Heading 4 2 26" xfId="9768" xr:uid="{E75E2CE6-F275-4417-A20B-D656D485FB1C}"/>
    <cellStyle name="Heading 4 2 27" xfId="10394" xr:uid="{89A69399-B843-4CCE-9B38-62375D76CBC6}"/>
    <cellStyle name="Heading 4 2 28" xfId="10510" xr:uid="{16A5B159-2C0A-4069-AA68-CBE171ECEFA6}"/>
    <cellStyle name="Heading 4 2 29" xfId="10626" xr:uid="{9CBEA2A0-AEF4-42C7-843F-23686F4F8C5B}"/>
    <cellStyle name="Heading 4 2 3" xfId="2416" xr:uid="{00000000-0005-0000-0000-0000D60C0000}"/>
    <cellStyle name="Heading 4 2 3 2" xfId="2417" xr:uid="{00000000-0005-0000-0000-0000D70C0000}"/>
    <cellStyle name="Heading 4 2 30" xfId="10741" xr:uid="{C462C5F0-A720-4A1E-9B63-C0932614F1C1}"/>
    <cellStyle name="Heading 4 2 4" xfId="2418" xr:uid="{00000000-0005-0000-0000-0000D80C0000}"/>
    <cellStyle name="Heading 4 2 4 2" xfId="2419" xr:uid="{00000000-0005-0000-0000-0000D90C0000}"/>
    <cellStyle name="Heading 4 2 5" xfId="2420" xr:uid="{00000000-0005-0000-0000-0000DA0C0000}"/>
    <cellStyle name="Heading 4 2 6" xfId="6371" xr:uid="{00000000-0005-0000-0000-0000DB0C0000}"/>
    <cellStyle name="Heading 4 2 7" xfId="6502" xr:uid="{00000000-0005-0000-0000-0000DC0C0000}"/>
    <cellStyle name="Heading 4 2 8" xfId="6621" xr:uid="{00000000-0005-0000-0000-0000DD0C0000}"/>
    <cellStyle name="Heading 4 2 9" xfId="6740" xr:uid="{00000000-0005-0000-0000-0000DE0C0000}"/>
    <cellStyle name="Heading 4 20" xfId="2421" xr:uid="{00000000-0005-0000-0000-0000DF0C0000}"/>
    <cellStyle name="Heading 4 20 2" xfId="2422" xr:uid="{00000000-0005-0000-0000-0000E00C0000}"/>
    <cellStyle name="Heading 4 21" xfId="2423" xr:uid="{00000000-0005-0000-0000-0000E10C0000}"/>
    <cellStyle name="Heading 4 21 2" xfId="2424" xr:uid="{00000000-0005-0000-0000-0000E20C0000}"/>
    <cellStyle name="Heading 4 22" xfId="2425" xr:uid="{00000000-0005-0000-0000-0000E30C0000}"/>
    <cellStyle name="Heading 4 22 2" xfId="2426" xr:uid="{00000000-0005-0000-0000-0000E40C0000}"/>
    <cellStyle name="Heading 4 3" xfId="2427" xr:uid="{00000000-0005-0000-0000-0000E50C0000}"/>
    <cellStyle name="Heading 4 3 2" xfId="2428" xr:uid="{00000000-0005-0000-0000-0000E60C0000}"/>
    <cellStyle name="Heading 4 3 3" xfId="10935" xr:uid="{837926A7-398C-443E-AE8A-47B925F3FB8A}"/>
    <cellStyle name="Heading 4 4" xfId="2429" xr:uid="{00000000-0005-0000-0000-0000E70C0000}"/>
    <cellStyle name="Heading 4 4 2" xfId="2430" xr:uid="{00000000-0005-0000-0000-0000E80C0000}"/>
    <cellStyle name="Heading 4 5" xfId="2431" xr:uid="{00000000-0005-0000-0000-0000E90C0000}"/>
    <cellStyle name="Heading 4 5 2" xfId="2432" xr:uid="{00000000-0005-0000-0000-0000EA0C0000}"/>
    <cellStyle name="Heading 4 6" xfId="2433" xr:uid="{00000000-0005-0000-0000-0000EB0C0000}"/>
    <cellStyle name="Heading 4 6 2" xfId="2434" xr:uid="{00000000-0005-0000-0000-0000EC0C0000}"/>
    <cellStyle name="Heading 4 7" xfId="2435" xr:uid="{00000000-0005-0000-0000-0000ED0C0000}"/>
    <cellStyle name="Heading 4 7 2" xfId="2436" xr:uid="{00000000-0005-0000-0000-0000EE0C0000}"/>
    <cellStyle name="Heading 4 8" xfId="2437" xr:uid="{00000000-0005-0000-0000-0000EF0C0000}"/>
    <cellStyle name="Heading 4 8 2" xfId="2438" xr:uid="{00000000-0005-0000-0000-0000F00C0000}"/>
    <cellStyle name="Heading 4 9" xfId="2439" xr:uid="{00000000-0005-0000-0000-0000F10C0000}"/>
    <cellStyle name="Heading 4 9 2" xfId="2440" xr:uid="{00000000-0005-0000-0000-0000F20C0000}"/>
    <cellStyle name="Heading1" xfId="2441" xr:uid="{00000000-0005-0000-0000-0000F30C0000}"/>
    <cellStyle name="Heading1 1" xfId="9209" xr:uid="{E73E2159-F888-4330-9C75-6F692FB5ADEB}"/>
    <cellStyle name="Heading1 1 2" xfId="9401" xr:uid="{6738789D-6317-441B-9339-B4E2A268F310}"/>
    <cellStyle name="Heading1 2" xfId="2442" xr:uid="{00000000-0005-0000-0000-0000F40C0000}"/>
    <cellStyle name="Heading1 3" xfId="9400" xr:uid="{8FC68E97-4E09-4F7B-BE2F-3EC82EE7717D}"/>
    <cellStyle name="Heading1_DOP" xfId="9402" xr:uid="{B8721386-17F4-460C-9D1A-2692D4EE2335}"/>
    <cellStyle name="Heading2" xfId="2443" xr:uid="{00000000-0005-0000-0000-0000F50C0000}"/>
    <cellStyle name="Heading2 2" xfId="2444" xr:uid="{00000000-0005-0000-0000-0000F60C0000}"/>
    <cellStyle name="Heading2 3" xfId="9403" xr:uid="{8A6DB696-2026-4BE8-9190-0F87E7AE4878}"/>
    <cellStyle name="Headline I" xfId="2445" xr:uid="{00000000-0005-0000-0000-0000F70C0000}"/>
    <cellStyle name="Headline I 2" xfId="2446" xr:uid="{00000000-0005-0000-0000-0000F80C0000}"/>
    <cellStyle name="Headline I 3" xfId="2447" xr:uid="{00000000-0005-0000-0000-0000F90C0000}"/>
    <cellStyle name="Headline IH" xfId="2448" xr:uid="{00000000-0005-0000-0000-0000FA0C0000}"/>
    <cellStyle name="Headline IH 2" xfId="2449" xr:uid="{00000000-0005-0000-0000-0000FB0C0000}"/>
    <cellStyle name="Headline II" xfId="2450" xr:uid="{00000000-0005-0000-0000-0000FC0C0000}"/>
    <cellStyle name="Headline II 2" xfId="2451" xr:uid="{00000000-0005-0000-0000-0000FD0C0000}"/>
    <cellStyle name="Headline II 3" xfId="2452" xr:uid="{00000000-0005-0000-0000-0000FE0C0000}"/>
    <cellStyle name="Headline III" xfId="2453" xr:uid="{00000000-0005-0000-0000-0000FF0C0000}"/>
    <cellStyle name="Headline III 2" xfId="2454" xr:uid="{00000000-0005-0000-0000-0000000D0000}"/>
    <cellStyle name="Hyperlink 2" xfId="2455" xr:uid="{00000000-0005-0000-0000-0000010D0000}"/>
    <cellStyle name="Hyperlink 2 10" xfId="7217" xr:uid="{00000000-0005-0000-0000-0000020D0000}"/>
    <cellStyle name="Hyperlink 2 11" xfId="7336" xr:uid="{00000000-0005-0000-0000-0000030D0000}"/>
    <cellStyle name="Hyperlink 2 12" xfId="7452" xr:uid="{00000000-0005-0000-0000-0000040D0000}"/>
    <cellStyle name="Hyperlink 2 13" xfId="7568" xr:uid="{00000000-0005-0000-0000-0000050D0000}"/>
    <cellStyle name="Hyperlink 2 14" xfId="7684" xr:uid="{00000000-0005-0000-0000-0000060D0000}"/>
    <cellStyle name="Hyperlink 2 15" xfId="7800" xr:uid="{00000000-0005-0000-0000-0000070D0000}"/>
    <cellStyle name="Hyperlink 2 16" xfId="7916" xr:uid="{00000000-0005-0000-0000-0000080D0000}"/>
    <cellStyle name="Hyperlink 2 17" xfId="8032" xr:uid="{00000000-0005-0000-0000-0000090D0000}"/>
    <cellStyle name="Hyperlink 2 18" xfId="8148" xr:uid="{00000000-0005-0000-0000-00000A0D0000}"/>
    <cellStyle name="Hyperlink 2 19" xfId="9404" xr:uid="{89E55081-D098-4B00-A36E-35D01045E452}"/>
    <cellStyle name="Hyperlink 2 19 2" xfId="10184" xr:uid="{FA8560B4-17DB-4FAB-8F20-1227CFDE2E3B}"/>
    <cellStyle name="Hyperlink 2 2" xfId="2456" xr:uid="{00000000-0005-0000-0000-00000B0D0000}"/>
    <cellStyle name="Hyperlink 2 2 2" xfId="9405" xr:uid="{53A45FDD-E7F7-4731-8EE6-AED27E20B3EC}"/>
    <cellStyle name="Hyperlink 2 20" xfId="9846" xr:uid="{EBD252A9-F214-407C-8996-F2278637137D}"/>
    <cellStyle name="Hyperlink 2 21" xfId="9989" xr:uid="{FACA49E8-AFF7-4112-AE0B-E3038B677302}"/>
    <cellStyle name="Hyperlink 2 22" xfId="9959" xr:uid="{8F7365AD-18E6-4964-8108-582F9CD064DB}"/>
    <cellStyle name="Hyperlink 2 23" xfId="10040" xr:uid="{0EA8338B-30DE-4489-A657-1E69644E1E43}"/>
    <cellStyle name="Hyperlink 2 24" xfId="10395" xr:uid="{1AF36FDD-1AA5-4FA5-A083-29A562C28CBB}"/>
    <cellStyle name="Hyperlink 2 25" xfId="10511" xr:uid="{BB03664E-BFC6-4DCF-B178-3574C09F46E0}"/>
    <cellStyle name="Hyperlink 2 26" xfId="10627" xr:uid="{30B52B6E-7D82-4FE1-AE9F-4712E4F82E3B}"/>
    <cellStyle name="Hyperlink 2 27" xfId="10742" xr:uid="{37B464BB-68DB-4658-9FF2-C00B5F2C7E5E}"/>
    <cellStyle name="Hyperlink 2 3" xfId="6372" xr:uid="{00000000-0005-0000-0000-00000C0D0000}"/>
    <cellStyle name="Hyperlink 2 3 2" xfId="9406" xr:uid="{95988D6A-A18A-4BE2-A756-2A61C169E7AD}"/>
    <cellStyle name="Hyperlink 2 4" xfId="6503" xr:uid="{00000000-0005-0000-0000-00000D0D0000}"/>
    <cellStyle name="Hyperlink 2 4 2" xfId="9407" xr:uid="{9C0C1484-5343-403C-819E-9F80910EFB91}"/>
    <cellStyle name="Hyperlink 2 5" xfId="6622" xr:uid="{00000000-0005-0000-0000-00000E0D0000}"/>
    <cellStyle name="Hyperlink 2 6" xfId="6741" xr:uid="{00000000-0005-0000-0000-00000F0D0000}"/>
    <cellStyle name="Hyperlink 2 7" xfId="6860" xr:uid="{00000000-0005-0000-0000-0000100D0000}"/>
    <cellStyle name="Hyperlink 2 8" xfId="6979" xr:uid="{00000000-0005-0000-0000-0000110D0000}"/>
    <cellStyle name="Hyperlink 2 9" xfId="7098" xr:uid="{00000000-0005-0000-0000-0000120D0000}"/>
    <cellStyle name="Ievade" xfId="2457" xr:uid="{00000000-0005-0000-0000-0000130D0000}"/>
    <cellStyle name="Ievade 2" xfId="2458" xr:uid="{00000000-0005-0000-0000-0000140D0000}"/>
    <cellStyle name="Ievade 2 2" xfId="2459" xr:uid="{00000000-0005-0000-0000-0000150D0000}"/>
    <cellStyle name="Ievade 2 2 2" xfId="8801" xr:uid="{0A134BE9-CF12-4F75-B46B-E17F0CE9E857}"/>
    <cellStyle name="Ievade 2 3" xfId="8800" xr:uid="{9165C4CA-AC9F-4EFF-BD6F-1A5ECACBA9E3}"/>
    <cellStyle name="Ievade 3" xfId="2460" xr:uid="{00000000-0005-0000-0000-0000160D0000}"/>
    <cellStyle name="Ievade 3 2" xfId="8802" xr:uid="{A7392329-3715-4316-96DF-DF437FE9D226}"/>
    <cellStyle name="Ievade 3 3" xfId="9408" xr:uid="{69EBD29F-BC73-4452-9295-3ECFC24B98DE}"/>
    <cellStyle name="Ievade 4" xfId="2461" xr:uid="{00000000-0005-0000-0000-0000170D0000}"/>
    <cellStyle name="Ievade 4 2" xfId="9409" xr:uid="{BA60517D-D478-45A6-9D6A-7DC95F6047E9}"/>
    <cellStyle name="Ievade 5" xfId="8799" xr:uid="{C424E5F4-EB4D-4523-9903-83CB23E136FD}"/>
    <cellStyle name="Ievade 6" xfId="10936" xr:uid="{6427D021-487F-42E8-9DAB-B82F8CE89A1E}"/>
    <cellStyle name="Input 10" xfId="2462" xr:uid="{00000000-0005-0000-0000-0000180D0000}"/>
    <cellStyle name="Input 10 2" xfId="2463" xr:uid="{00000000-0005-0000-0000-0000190D0000}"/>
    <cellStyle name="Input 10 3" xfId="8803" xr:uid="{0C0DE847-CD18-42A4-8A5A-AD35C2774B50}"/>
    <cellStyle name="Input 11" xfId="2464" xr:uid="{00000000-0005-0000-0000-00001A0D0000}"/>
    <cellStyle name="Input 11 2" xfId="2465" xr:uid="{00000000-0005-0000-0000-00001B0D0000}"/>
    <cellStyle name="Input 11 3" xfId="8804" xr:uid="{B303C92E-2587-4E06-8304-511DBD9E74F0}"/>
    <cellStyle name="Input 12" xfId="2466" xr:uid="{00000000-0005-0000-0000-00001C0D0000}"/>
    <cellStyle name="Input 12 2" xfId="2467" xr:uid="{00000000-0005-0000-0000-00001D0D0000}"/>
    <cellStyle name="Input 12 3" xfId="8805" xr:uid="{D942F431-FE91-4400-B902-F76294DCFE3D}"/>
    <cellStyle name="Input 13" xfId="2468" xr:uid="{00000000-0005-0000-0000-00001E0D0000}"/>
    <cellStyle name="Input 13 2" xfId="2469" xr:uid="{00000000-0005-0000-0000-00001F0D0000}"/>
    <cellStyle name="Input 13 3" xfId="8806" xr:uid="{AC9AA9C5-4017-4A9B-8412-049D5E72ED27}"/>
    <cellStyle name="Input 14" xfId="2470" xr:uid="{00000000-0005-0000-0000-0000200D0000}"/>
    <cellStyle name="Input 14 2" xfId="2471" xr:uid="{00000000-0005-0000-0000-0000210D0000}"/>
    <cellStyle name="Input 14 3" xfId="8807" xr:uid="{6E196BC3-A86E-4855-B3A0-436ECE48CA4F}"/>
    <cellStyle name="Input 15" xfId="2472" xr:uid="{00000000-0005-0000-0000-0000220D0000}"/>
    <cellStyle name="Input 15 2" xfId="2473" xr:uid="{00000000-0005-0000-0000-0000230D0000}"/>
    <cellStyle name="Input 15 3" xfId="8808" xr:uid="{4E54AEC6-ABFE-42EB-BE77-4F23F2BA3D0E}"/>
    <cellStyle name="Input 16" xfId="2474" xr:uid="{00000000-0005-0000-0000-0000240D0000}"/>
    <cellStyle name="Input 16 2" xfId="2475" xr:uid="{00000000-0005-0000-0000-0000250D0000}"/>
    <cellStyle name="Input 16 3" xfId="8809" xr:uid="{126D5F71-28BE-44A1-9D13-A5C064AC6D80}"/>
    <cellStyle name="Input 17" xfId="2476" xr:uid="{00000000-0005-0000-0000-0000260D0000}"/>
    <cellStyle name="Input 17 2" xfId="2477" xr:uid="{00000000-0005-0000-0000-0000270D0000}"/>
    <cellStyle name="Input 17 3" xfId="8810" xr:uid="{0A7FD867-1388-4B81-BA23-FE892C306ED5}"/>
    <cellStyle name="Input 18" xfId="2478" xr:uid="{00000000-0005-0000-0000-0000280D0000}"/>
    <cellStyle name="Input 18 2" xfId="2479" xr:uid="{00000000-0005-0000-0000-0000290D0000}"/>
    <cellStyle name="Input 18 3" xfId="8811" xr:uid="{92AE0C4B-25C1-42BA-BD07-1FE556F8EE4E}"/>
    <cellStyle name="Input 19" xfId="2480" xr:uid="{00000000-0005-0000-0000-00002A0D0000}"/>
    <cellStyle name="Input 19 2" xfId="2481" xr:uid="{00000000-0005-0000-0000-00002B0D0000}"/>
    <cellStyle name="Input 19 3" xfId="8812" xr:uid="{2469684F-8239-449E-AE41-4DF65E587D39}"/>
    <cellStyle name="Input 2" xfId="2482" xr:uid="{00000000-0005-0000-0000-00002C0D0000}"/>
    <cellStyle name="Input 2 10" xfId="6742" xr:uid="{00000000-0005-0000-0000-00002D0D0000}"/>
    <cellStyle name="Input 2 11" xfId="6861" xr:uid="{00000000-0005-0000-0000-00002E0D0000}"/>
    <cellStyle name="Input 2 12" xfId="6980" xr:uid="{00000000-0005-0000-0000-00002F0D0000}"/>
    <cellStyle name="Input 2 13" xfId="7099" xr:uid="{00000000-0005-0000-0000-0000300D0000}"/>
    <cellStyle name="Input 2 14" xfId="7218" xr:uid="{00000000-0005-0000-0000-0000310D0000}"/>
    <cellStyle name="Input 2 15" xfId="7337" xr:uid="{00000000-0005-0000-0000-0000320D0000}"/>
    <cellStyle name="Input 2 16" xfId="7453" xr:uid="{00000000-0005-0000-0000-0000330D0000}"/>
    <cellStyle name="Input 2 17" xfId="7569" xr:uid="{00000000-0005-0000-0000-0000340D0000}"/>
    <cellStyle name="Input 2 18" xfId="7685" xr:uid="{00000000-0005-0000-0000-0000350D0000}"/>
    <cellStyle name="Input 2 19" xfId="7801" xr:uid="{00000000-0005-0000-0000-0000360D0000}"/>
    <cellStyle name="Input 2 2" xfId="2483" xr:uid="{00000000-0005-0000-0000-0000370D0000}"/>
    <cellStyle name="Input 2 2 2" xfId="2484" xr:uid="{00000000-0005-0000-0000-0000380D0000}"/>
    <cellStyle name="Input 2 2 2 2" xfId="8815" xr:uid="{85169313-B13B-42E7-A870-EB6CFADE1AE4}"/>
    <cellStyle name="Input 2 2 3" xfId="2485" xr:uid="{00000000-0005-0000-0000-0000390D0000}"/>
    <cellStyle name="Input 2 2 3 2" xfId="8816" xr:uid="{0EBFADD8-8BFC-4132-B540-276D94A8B716}"/>
    <cellStyle name="Input 2 2 4" xfId="2486" xr:uid="{00000000-0005-0000-0000-00003A0D0000}"/>
    <cellStyle name="Input 2 2 5" xfId="8814" xr:uid="{EDFA4775-514F-4B41-A226-16B9CE9DA017}"/>
    <cellStyle name="Input 2 20" xfId="7917" xr:uid="{00000000-0005-0000-0000-00003B0D0000}"/>
    <cellStyle name="Input 2 21" xfId="8033" xr:uid="{00000000-0005-0000-0000-00003C0D0000}"/>
    <cellStyle name="Input 2 22" xfId="8149" xr:uid="{00000000-0005-0000-0000-00003D0D0000}"/>
    <cellStyle name="Input 2 23" xfId="8813" xr:uid="{C0D636F1-3B0E-42B9-8DC0-C15E51291039}"/>
    <cellStyle name="Input 2 23 2" xfId="10174" xr:uid="{ED3EB0C3-5E1F-42B1-8B2B-B6A27F4E87CD}"/>
    <cellStyle name="Input 2 24" xfId="9210" xr:uid="{649BD037-D6C9-4C04-B902-DBDCD040034E}"/>
    <cellStyle name="Input 2 24 2" xfId="9857" xr:uid="{73DBBB06-0C9B-4191-B2E2-073EFEFEC93F}"/>
    <cellStyle name="Input 2 25" xfId="9763" xr:uid="{38DA7AEE-AD9C-4C0E-AD8A-20D047B1B382}"/>
    <cellStyle name="Input 2 26" xfId="9954" xr:uid="{B6448CDD-9B9E-42C5-AD02-C609A22292B0}"/>
    <cellStyle name="Input 2 27" xfId="9916" xr:uid="{ECF726BC-C355-423B-8971-1591D1181CFD}"/>
    <cellStyle name="Input 2 28" xfId="10396" xr:uid="{652CEF41-F67B-4D03-AB9A-4FA4E5BE1C87}"/>
    <cellStyle name="Input 2 29" xfId="10512" xr:uid="{3F871038-4327-4AF1-8702-068528987E54}"/>
    <cellStyle name="Input 2 3" xfId="2487" xr:uid="{00000000-0005-0000-0000-00003E0D0000}"/>
    <cellStyle name="Input 2 3 2" xfId="2488" xr:uid="{00000000-0005-0000-0000-00003F0D0000}"/>
    <cellStyle name="Input 2 3 3" xfId="8817" xr:uid="{1BACEF5C-521A-48DA-B065-626E463951C8}"/>
    <cellStyle name="Input 2 30" xfId="10628" xr:uid="{BB84A144-74EC-4C05-A5A3-FD7C124662BC}"/>
    <cellStyle name="Input 2 31" xfId="10743" xr:uid="{2A3529D4-7BDB-426B-B0F1-18E8F66F2392}"/>
    <cellStyle name="Input 2 4" xfId="2489" xr:uid="{00000000-0005-0000-0000-0000400D0000}"/>
    <cellStyle name="Input 2 4 2" xfId="2490" xr:uid="{00000000-0005-0000-0000-0000410D0000}"/>
    <cellStyle name="Input 2 4 3" xfId="8818" xr:uid="{1205BD13-0580-4602-BC7D-56C605C6939B}"/>
    <cellStyle name="Input 2 5" xfId="2491" xr:uid="{00000000-0005-0000-0000-0000420D0000}"/>
    <cellStyle name="Input 2 5 2" xfId="8819" xr:uid="{BAEF882F-361A-48B5-A3D4-055E6854AF89}"/>
    <cellStyle name="Input 2 6" xfId="2492" xr:uid="{00000000-0005-0000-0000-0000430D0000}"/>
    <cellStyle name="Input 2 7" xfId="6373" xr:uid="{00000000-0005-0000-0000-0000440D0000}"/>
    <cellStyle name="Input 2 8" xfId="6504" xr:uid="{00000000-0005-0000-0000-0000450D0000}"/>
    <cellStyle name="Input 2 9" xfId="6623" xr:uid="{00000000-0005-0000-0000-0000460D0000}"/>
    <cellStyle name="Input 20" xfId="2493" xr:uid="{00000000-0005-0000-0000-0000470D0000}"/>
    <cellStyle name="Input 20 2" xfId="2494" xr:uid="{00000000-0005-0000-0000-0000480D0000}"/>
    <cellStyle name="Input 20 3" xfId="8820" xr:uid="{CCCE1A46-8D76-45D7-95AC-A361E78229EB}"/>
    <cellStyle name="Input 21" xfId="2495" xr:uid="{00000000-0005-0000-0000-0000490D0000}"/>
    <cellStyle name="Input 21 2" xfId="2496" xr:uid="{00000000-0005-0000-0000-00004A0D0000}"/>
    <cellStyle name="Input 21 3" xfId="8821" xr:uid="{05831211-9151-45A8-9E3D-032923387AF6}"/>
    <cellStyle name="Input 22" xfId="2497" xr:uid="{00000000-0005-0000-0000-00004B0D0000}"/>
    <cellStyle name="Input 22 2" xfId="2498" xr:uid="{00000000-0005-0000-0000-00004C0D0000}"/>
    <cellStyle name="Input 22 3" xfId="8822" xr:uid="{A9246884-9BC3-4994-85B6-12ACB948DF20}"/>
    <cellStyle name="Input 3" xfId="2499" xr:uid="{00000000-0005-0000-0000-00004D0D0000}"/>
    <cellStyle name="Input 3 2" xfId="2500" xr:uid="{00000000-0005-0000-0000-00004E0D0000}"/>
    <cellStyle name="Input 3 3" xfId="8823" xr:uid="{1FC83A17-A676-4D86-8830-685BA6B73A1D}"/>
    <cellStyle name="Input 3 4" xfId="10937" xr:uid="{9509EC16-C0B3-4A4B-B669-E79D2A8070FA}"/>
    <cellStyle name="Input 4" xfId="2501" xr:uid="{00000000-0005-0000-0000-00004F0D0000}"/>
    <cellStyle name="Input 4 2" xfId="2502" xr:uid="{00000000-0005-0000-0000-0000500D0000}"/>
    <cellStyle name="Input 4 3" xfId="8824" xr:uid="{ABE64EB1-CEDB-456D-B2FA-153A32CB5A89}"/>
    <cellStyle name="Input 5" xfId="2503" xr:uid="{00000000-0005-0000-0000-0000510D0000}"/>
    <cellStyle name="Input 5 2" xfId="2504" xr:uid="{00000000-0005-0000-0000-0000520D0000}"/>
    <cellStyle name="Input 5 3" xfId="8825" xr:uid="{1644134E-0A15-46D1-AF04-813C771D7549}"/>
    <cellStyle name="Input 6" xfId="2505" xr:uid="{00000000-0005-0000-0000-0000530D0000}"/>
    <cellStyle name="Input 6 2" xfId="2506" xr:uid="{00000000-0005-0000-0000-0000540D0000}"/>
    <cellStyle name="Input 6 3" xfId="8826" xr:uid="{BC1EBE39-3EFC-4C2C-AB9C-0FD03785B0FE}"/>
    <cellStyle name="Input 7" xfId="2507" xr:uid="{00000000-0005-0000-0000-0000550D0000}"/>
    <cellStyle name="Input 7 2" xfId="2508" xr:uid="{00000000-0005-0000-0000-0000560D0000}"/>
    <cellStyle name="Input 7 3" xfId="8827" xr:uid="{85EA69C2-5588-4D83-8E54-910EE16753FA}"/>
    <cellStyle name="Input 8" xfId="2509" xr:uid="{00000000-0005-0000-0000-0000570D0000}"/>
    <cellStyle name="Input 8 2" xfId="2510" xr:uid="{00000000-0005-0000-0000-0000580D0000}"/>
    <cellStyle name="Input 8 3" xfId="8828" xr:uid="{590C9010-8D15-4DF1-B17C-7A30825142D2}"/>
    <cellStyle name="Input 9" xfId="2511" xr:uid="{00000000-0005-0000-0000-0000590D0000}"/>
    <cellStyle name="Input 9 2" xfId="2512" xr:uid="{00000000-0005-0000-0000-00005A0D0000}"/>
    <cellStyle name="Input 9 3" xfId="8829" xr:uid="{0237E4DE-C10E-4E0E-B839-C86D4A640E21}"/>
    <cellStyle name="Izcēlums (1. veids)" xfId="9410" xr:uid="{CBD6F562-D3E3-412B-B020-0014F0B6E438}"/>
    <cellStyle name="Izcēlums (2. veids)" xfId="9411" xr:uid="{FC912927-95E1-48F4-B008-B885B56FAAD4}"/>
    <cellStyle name="Izcēlums (3. veids)" xfId="9412" xr:uid="{973DF1A2-A308-4188-A410-41EE2F25F247}"/>
    <cellStyle name="Izcēlums (4. veids)" xfId="9413" xr:uid="{577B638A-925F-444F-97A7-DC329DF46343}"/>
    <cellStyle name="Izcēlums (5. veids)" xfId="9414" xr:uid="{106DB478-DCAE-41ED-8FD0-17683D8827C9}"/>
    <cellStyle name="Izcēlums (6. veids)" xfId="9415" xr:uid="{ED498950-2521-49A4-999E-0B990372F921}"/>
    <cellStyle name="Izcēlums1" xfId="2513" xr:uid="{00000000-0005-0000-0000-00005B0D0000}"/>
    <cellStyle name="Izcēlums1 2" xfId="2514" xr:uid="{00000000-0005-0000-0000-00005C0D0000}"/>
    <cellStyle name="Izcēlums1 3" xfId="2515" xr:uid="{00000000-0005-0000-0000-00005D0D0000}"/>
    <cellStyle name="Izcēlums1 4" xfId="2516" xr:uid="{00000000-0005-0000-0000-00005E0D0000}"/>
    <cellStyle name="Izcēlums2" xfId="2517" xr:uid="{00000000-0005-0000-0000-00005F0D0000}"/>
    <cellStyle name="Izcēlums2 2" xfId="2518" xr:uid="{00000000-0005-0000-0000-0000600D0000}"/>
    <cellStyle name="Izcēlums2 3" xfId="2519" xr:uid="{00000000-0005-0000-0000-0000610D0000}"/>
    <cellStyle name="Izcēlums2 4" xfId="2520" xr:uid="{00000000-0005-0000-0000-0000620D0000}"/>
    <cellStyle name="Izcēlums3" xfId="2521" xr:uid="{00000000-0005-0000-0000-0000630D0000}"/>
    <cellStyle name="Izcēlums3 2" xfId="2522" xr:uid="{00000000-0005-0000-0000-0000640D0000}"/>
    <cellStyle name="Izcēlums3 3" xfId="2523" xr:uid="{00000000-0005-0000-0000-0000650D0000}"/>
    <cellStyle name="Izcēlums3 4" xfId="2524" xr:uid="{00000000-0005-0000-0000-0000660D0000}"/>
    <cellStyle name="Izcēlums4" xfId="2525" xr:uid="{00000000-0005-0000-0000-0000670D0000}"/>
    <cellStyle name="Izcēlums4 2" xfId="2526" xr:uid="{00000000-0005-0000-0000-0000680D0000}"/>
    <cellStyle name="Izcēlums4 3" xfId="2527" xr:uid="{00000000-0005-0000-0000-0000690D0000}"/>
    <cellStyle name="Izcēlums4 4" xfId="2528" xr:uid="{00000000-0005-0000-0000-00006A0D0000}"/>
    <cellStyle name="Izcēlums5" xfId="2529" xr:uid="{00000000-0005-0000-0000-00006B0D0000}"/>
    <cellStyle name="Izcēlums5 2" xfId="2530" xr:uid="{00000000-0005-0000-0000-00006C0D0000}"/>
    <cellStyle name="Izcēlums5 3" xfId="2531" xr:uid="{00000000-0005-0000-0000-00006D0D0000}"/>
    <cellStyle name="Izcēlums5 4" xfId="2532" xr:uid="{00000000-0005-0000-0000-00006E0D0000}"/>
    <cellStyle name="Izcēlums6" xfId="2533" xr:uid="{00000000-0005-0000-0000-00006F0D0000}"/>
    <cellStyle name="Izcēlums6 2" xfId="2534" xr:uid="{00000000-0005-0000-0000-0000700D0000}"/>
    <cellStyle name="Izcēlums6 3" xfId="2535" xr:uid="{00000000-0005-0000-0000-0000710D0000}"/>
    <cellStyle name="Izcēlums6 4" xfId="2536" xr:uid="{00000000-0005-0000-0000-0000720D0000}"/>
    <cellStyle name="Izvade" xfId="2537" xr:uid="{00000000-0005-0000-0000-0000730D0000}"/>
    <cellStyle name="Izvade 2" xfId="2538" xr:uid="{00000000-0005-0000-0000-0000740D0000}"/>
    <cellStyle name="Izvade 2 2" xfId="2539" xr:uid="{00000000-0005-0000-0000-0000750D0000}"/>
    <cellStyle name="Izvade 2 2 2" xfId="8832" xr:uid="{428BFA2E-77F3-4D55-95F6-4B76EBAA7041}"/>
    <cellStyle name="Izvade 2 3" xfId="8831" xr:uid="{0FA1DC9F-A720-41C2-B917-97DA4E054A9F}"/>
    <cellStyle name="Izvade 2 4" xfId="9416" xr:uid="{AF3EBA8D-9C19-4B85-9CFD-CE792B1F9C36}"/>
    <cellStyle name="Izvade 3" xfId="2540" xr:uid="{00000000-0005-0000-0000-0000760D0000}"/>
    <cellStyle name="Izvade 3 2" xfId="8833" xr:uid="{09BC30FD-114F-4A1F-9B02-E427FFBCBEE1}"/>
    <cellStyle name="Izvade 3 3" xfId="9417" xr:uid="{BAB28900-A7CC-49C0-8778-81440322277F}"/>
    <cellStyle name="Izvade 4" xfId="2541" xr:uid="{00000000-0005-0000-0000-0000770D0000}"/>
    <cellStyle name="Izvade 4 2" xfId="8834" xr:uid="{2257BAE6-4572-4824-94FA-62D80DD9B886}"/>
    <cellStyle name="Izvade 4 3" xfId="9418" xr:uid="{CE80D72E-4CF2-45C3-80F7-8D0CADE07C57}"/>
    <cellStyle name="Izvade 5" xfId="2542" xr:uid="{00000000-0005-0000-0000-0000780D0000}"/>
    <cellStyle name="Izvade 6" xfId="8830" xr:uid="{922F780A-A203-421E-93FD-6DF38F084B95}"/>
    <cellStyle name="Izvade 7" xfId="10938" xr:uid="{0E592826-4031-495B-9B7A-085B9A5C9E4D}"/>
    <cellStyle name="Īįū÷ķūé_laroux" xfId="2543" xr:uid="{00000000-0005-0000-0000-0000790D0000}"/>
    <cellStyle name="Kopsumma" xfId="2544" xr:uid="{00000000-0005-0000-0000-00007A0D0000}"/>
    <cellStyle name="Kopsumma 2" xfId="2545" xr:uid="{00000000-0005-0000-0000-00007B0D0000}"/>
    <cellStyle name="Kopsumma 2 2" xfId="8836" xr:uid="{0101ECA6-F03F-4A30-96DA-96F12B75F82C}"/>
    <cellStyle name="Kopsumma 2 3" xfId="9419" xr:uid="{77021C7D-FD74-4A8C-93E2-B16DD0696E07}"/>
    <cellStyle name="Kopsumma 3" xfId="2546" xr:uid="{00000000-0005-0000-0000-00007C0D0000}"/>
    <cellStyle name="Kopsumma 3 2" xfId="9420" xr:uid="{FBD36D16-E2F8-43BB-B78B-07CF014AA6FF}"/>
    <cellStyle name="Kopsumma 4" xfId="8835" xr:uid="{B4575E05-14BB-4293-B4EC-2F9606F72A01}"/>
    <cellStyle name="Kopsumma 4 2" xfId="9421" xr:uid="{389E366F-1A82-4F32-A38B-05A587C59503}"/>
    <cellStyle name="Kopsumma 5" xfId="10939" xr:uid="{3768AC84-B85B-46A9-918F-5681881F586C}"/>
    <cellStyle name="Labs" xfId="2547" xr:uid="{00000000-0005-0000-0000-00007D0D0000}"/>
    <cellStyle name="Labs 2" xfId="2548" xr:uid="{00000000-0005-0000-0000-00007E0D0000}"/>
    <cellStyle name="Labs 2 2" xfId="9422" xr:uid="{B72C22AA-5E45-401E-9261-A90B38FFF9F7}"/>
    <cellStyle name="Labs 3" xfId="8837" xr:uid="{46257922-9540-4A75-8B3B-17D89DDBD689}"/>
    <cellStyle name="Labs 3 2" xfId="9423" xr:uid="{87D73895-D146-4E36-BE27-E3284D914875}"/>
    <cellStyle name="Labs 4" xfId="9424" xr:uid="{66D2B56A-7FD2-43B0-AA6B-FA74DC6260F2}"/>
    <cellStyle name="Labs 5" xfId="10940" xr:uid="{7610C6F3-5B36-4326-8FDA-29DA838C4DC1}"/>
    <cellStyle name="Linked Cell 10" xfId="2549" xr:uid="{00000000-0005-0000-0000-00007F0D0000}"/>
    <cellStyle name="Linked Cell 10 2" xfId="2550" xr:uid="{00000000-0005-0000-0000-0000800D0000}"/>
    <cellStyle name="Linked Cell 11" xfId="2551" xr:uid="{00000000-0005-0000-0000-0000810D0000}"/>
    <cellStyle name="Linked Cell 11 2" xfId="2552" xr:uid="{00000000-0005-0000-0000-0000820D0000}"/>
    <cellStyle name="Linked Cell 12" xfId="2553" xr:uid="{00000000-0005-0000-0000-0000830D0000}"/>
    <cellStyle name="Linked Cell 12 2" xfId="2554" xr:uid="{00000000-0005-0000-0000-0000840D0000}"/>
    <cellStyle name="Linked Cell 13" xfId="2555" xr:uid="{00000000-0005-0000-0000-0000850D0000}"/>
    <cellStyle name="Linked Cell 13 2" xfId="2556" xr:uid="{00000000-0005-0000-0000-0000860D0000}"/>
    <cellStyle name="Linked Cell 14" xfId="2557" xr:uid="{00000000-0005-0000-0000-0000870D0000}"/>
    <cellStyle name="Linked Cell 14 2" xfId="2558" xr:uid="{00000000-0005-0000-0000-0000880D0000}"/>
    <cellStyle name="Linked Cell 15" xfId="2559" xr:uid="{00000000-0005-0000-0000-0000890D0000}"/>
    <cellStyle name="Linked Cell 15 2" xfId="2560" xr:uid="{00000000-0005-0000-0000-00008A0D0000}"/>
    <cellStyle name="Linked Cell 16" xfId="2561" xr:uid="{00000000-0005-0000-0000-00008B0D0000}"/>
    <cellStyle name="Linked Cell 16 2" xfId="2562" xr:uid="{00000000-0005-0000-0000-00008C0D0000}"/>
    <cellStyle name="Linked Cell 17" xfId="2563" xr:uid="{00000000-0005-0000-0000-00008D0D0000}"/>
    <cellStyle name="Linked Cell 17 2" xfId="2564" xr:uid="{00000000-0005-0000-0000-00008E0D0000}"/>
    <cellStyle name="Linked Cell 18" xfId="2565" xr:uid="{00000000-0005-0000-0000-00008F0D0000}"/>
    <cellStyle name="Linked Cell 18 2" xfId="2566" xr:uid="{00000000-0005-0000-0000-0000900D0000}"/>
    <cellStyle name="Linked Cell 19" xfId="2567" xr:uid="{00000000-0005-0000-0000-0000910D0000}"/>
    <cellStyle name="Linked Cell 19 2" xfId="2568" xr:uid="{00000000-0005-0000-0000-0000920D0000}"/>
    <cellStyle name="Linked Cell 2" xfId="2569" xr:uid="{00000000-0005-0000-0000-0000930D0000}"/>
    <cellStyle name="Linked Cell 2 10" xfId="6862" xr:uid="{00000000-0005-0000-0000-0000940D0000}"/>
    <cellStyle name="Linked Cell 2 11" xfId="6981" xr:uid="{00000000-0005-0000-0000-0000950D0000}"/>
    <cellStyle name="Linked Cell 2 12" xfId="7100" xr:uid="{00000000-0005-0000-0000-0000960D0000}"/>
    <cellStyle name="Linked Cell 2 13" xfId="7219" xr:uid="{00000000-0005-0000-0000-0000970D0000}"/>
    <cellStyle name="Linked Cell 2 14" xfId="7338" xr:uid="{00000000-0005-0000-0000-0000980D0000}"/>
    <cellStyle name="Linked Cell 2 15" xfId="7454" xr:uid="{00000000-0005-0000-0000-0000990D0000}"/>
    <cellStyle name="Linked Cell 2 16" xfId="7570" xr:uid="{00000000-0005-0000-0000-00009A0D0000}"/>
    <cellStyle name="Linked Cell 2 17" xfId="7686" xr:uid="{00000000-0005-0000-0000-00009B0D0000}"/>
    <cellStyle name="Linked Cell 2 18" xfId="7802" xr:uid="{00000000-0005-0000-0000-00009C0D0000}"/>
    <cellStyle name="Linked Cell 2 19" xfId="7918" xr:uid="{00000000-0005-0000-0000-00009D0D0000}"/>
    <cellStyle name="Linked Cell 2 2" xfId="2570" xr:uid="{00000000-0005-0000-0000-00009E0D0000}"/>
    <cellStyle name="Linked Cell 2 2 2" xfId="2571" xr:uid="{00000000-0005-0000-0000-00009F0D0000}"/>
    <cellStyle name="Linked Cell 2 20" xfId="8034" xr:uid="{00000000-0005-0000-0000-0000A00D0000}"/>
    <cellStyle name="Linked Cell 2 21" xfId="8150" xr:uid="{00000000-0005-0000-0000-0000A10D0000}"/>
    <cellStyle name="Linked Cell 2 22" xfId="9211" xr:uid="{287C3309-10F9-457C-BDCC-CBACE20DD283}"/>
    <cellStyle name="Linked Cell 2 22 2" xfId="10164" xr:uid="{571BB953-8D9F-4E6A-8DD5-C1527722157F}"/>
    <cellStyle name="Linked Cell 2 23" xfId="9865" xr:uid="{C748B39B-9195-4062-9245-C222BBBDB186}"/>
    <cellStyle name="Linked Cell 2 24" xfId="9988" xr:uid="{DC0E0F29-2313-4747-94AA-167079CEC65B}"/>
    <cellStyle name="Linked Cell 2 25" xfId="9849" xr:uid="{3D76C5BC-26D6-460A-BF84-DB3E9EBA0472}"/>
    <cellStyle name="Linked Cell 2 26" xfId="9852" xr:uid="{7C353DD8-8441-485A-A4CC-26916EF7D660}"/>
    <cellStyle name="Linked Cell 2 27" xfId="10397" xr:uid="{CE56A784-003F-47F2-9BE6-F25B0A4AF6AA}"/>
    <cellStyle name="Linked Cell 2 28" xfId="10513" xr:uid="{EE658A72-4377-443F-8694-4F2C0A0DFE26}"/>
    <cellStyle name="Linked Cell 2 29" xfId="10629" xr:uid="{D7845EC6-05FF-4185-AEE6-D1BD90E460EA}"/>
    <cellStyle name="Linked Cell 2 3" xfId="2572" xr:uid="{00000000-0005-0000-0000-0000A20D0000}"/>
    <cellStyle name="Linked Cell 2 3 2" xfId="2573" xr:uid="{00000000-0005-0000-0000-0000A30D0000}"/>
    <cellStyle name="Linked Cell 2 30" xfId="10744" xr:uid="{52B73320-BF27-4710-8868-6D7E952E760F}"/>
    <cellStyle name="Linked Cell 2 4" xfId="2574" xr:uid="{00000000-0005-0000-0000-0000A40D0000}"/>
    <cellStyle name="Linked Cell 2 4 2" xfId="2575" xr:uid="{00000000-0005-0000-0000-0000A50D0000}"/>
    <cellStyle name="Linked Cell 2 5" xfId="2576" xr:uid="{00000000-0005-0000-0000-0000A60D0000}"/>
    <cellStyle name="Linked Cell 2 6" xfId="6374" xr:uid="{00000000-0005-0000-0000-0000A70D0000}"/>
    <cellStyle name="Linked Cell 2 7" xfId="6505" xr:uid="{00000000-0005-0000-0000-0000A80D0000}"/>
    <cellStyle name="Linked Cell 2 8" xfId="6624" xr:uid="{00000000-0005-0000-0000-0000A90D0000}"/>
    <cellStyle name="Linked Cell 2 9" xfId="6743" xr:uid="{00000000-0005-0000-0000-0000AA0D0000}"/>
    <cellStyle name="Linked Cell 20" xfId="2577" xr:uid="{00000000-0005-0000-0000-0000AB0D0000}"/>
    <cellStyle name="Linked Cell 20 2" xfId="2578" xr:uid="{00000000-0005-0000-0000-0000AC0D0000}"/>
    <cellStyle name="Linked Cell 21" xfId="2579" xr:uid="{00000000-0005-0000-0000-0000AD0D0000}"/>
    <cellStyle name="Linked Cell 21 2" xfId="2580" xr:uid="{00000000-0005-0000-0000-0000AE0D0000}"/>
    <cellStyle name="Linked Cell 22" xfId="2581" xr:uid="{00000000-0005-0000-0000-0000AF0D0000}"/>
    <cellStyle name="Linked Cell 22 2" xfId="2582" xr:uid="{00000000-0005-0000-0000-0000B00D0000}"/>
    <cellStyle name="Linked Cell 3" xfId="2583" xr:uid="{00000000-0005-0000-0000-0000B10D0000}"/>
    <cellStyle name="Linked Cell 3 2" xfId="2584" xr:uid="{00000000-0005-0000-0000-0000B20D0000}"/>
    <cellStyle name="Linked Cell 3 3" xfId="10941" xr:uid="{5461B614-8E37-4883-9648-4C821F810050}"/>
    <cellStyle name="Linked Cell 4" xfId="2585" xr:uid="{00000000-0005-0000-0000-0000B30D0000}"/>
    <cellStyle name="Linked Cell 4 2" xfId="2586" xr:uid="{00000000-0005-0000-0000-0000B40D0000}"/>
    <cellStyle name="Linked Cell 5" xfId="2587" xr:uid="{00000000-0005-0000-0000-0000B50D0000}"/>
    <cellStyle name="Linked Cell 5 2" xfId="2588" xr:uid="{00000000-0005-0000-0000-0000B60D0000}"/>
    <cellStyle name="Linked Cell 6" xfId="2589" xr:uid="{00000000-0005-0000-0000-0000B70D0000}"/>
    <cellStyle name="Linked Cell 6 2" xfId="2590" xr:uid="{00000000-0005-0000-0000-0000B80D0000}"/>
    <cellStyle name="Linked Cell 7" xfId="2591" xr:uid="{00000000-0005-0000-0000-0000B90D0000}"/>
    <cellStyle name="Linked Cell 7 2" xfId="2592" xr:uid="{00000000-0005-0000-0000-0000BA0D0000}"/>
    <cellStyle name="Linked Cell 8" xfId="2593" xr:uid="{00000000-0005-0000-0000-0000BB0D0000}"/>
    <cellStyle name="Linked Cell 8 2" xfId="2594" xr:uid="{00000000-0005-0000-0000-0000BC0D0000}"/>
    <cellStyle name="Linked Cell 9" xfId="2595" xr:uid="{00000000-0005-0000-0000-0000BD0D0000}"/>
    <cellStyle name="Linked Cell 9 2" xfId="2596" xr:uid="{00000000-0005-0000-0000-0000BE0D0000}"/>
    <cellStyle name="Neitrāls" xfId="2597" xr:uid="{00000000-0005-0000-0000-0000BF0D0000}"/>
    <cellStyle name="Neitrāls 2" xfId="2598" xr:uid="{00000000-0005-0000-0000-0000C00D0000}"/>
    <cellStyle name="Neitrāls 2 2" xfId="9425" xr:uid="{B1E7D0C5-A2C2-4C2E-92AD-1A51EF07DA1C}"/>
    <cellStyle name="Neitrāls 3" xfId="8838" xr:uid="{2BFD97C5-1D51-4EFD-9181-9648B592C1C1}"/>
    <cellStyle name="Neitrāls 3 2" xfId="9426" xr:uid="{0AC2E75D-DFE0-4597-9B0A-F5C90AC28379}"/>
    <cellStyle name="Neitrāls 4" xfId="9427" xr:uid="{CE0811A4-A2DB-4F9C-81A6-AC1A91F5888E}"/>
    <cellStyle name="Neitrāls 5" xfId="10942" xr:uid="{271EE583-1F23-463E-BD20-4963E5230623}"/>
    <cellStyle name="Neutral 10" xfId="2599" xr:uid="{00000000-0005-0000-0000-0000C10D0000}"/>
    <cellStyle name="Neutral 10 2" xfId="2600" xr:uid="{00000000-0005-0000-0000-0000C20D0000}"/>
    <cellStyle name="Neutral 11" xfId="2601" xr:uid="{00000000-0005-0000-0000-0000C30D0000}"/>
    <cellStyle name="Neutral 11 2" xfId="2602" xr:uid="{00000000-0005-0000-0000-0000C40D0000}"/>
    <cellStyle name="Neutral 12" xfId="2603" xr:uid="{00000000-0005-0000-0000-0000C50D0000}"/>
    <cellStyle name="Neutral 12 2" xfId="2604" xr:uid="{00000000-0005-0000-0000-0000C60D0000}"/>
    <cellStyle name="Neutral 13" xfId="2605" xr:uid="{00000000-0005-0000-0000-0000C70D0000}"/>
    <cellStyle name="Neutral 13 2" xfId="2606" xr:uid="{00000000-0005-0000-0000-0000C80D0000}"/>
    <cellStyle name="Neutral 14" xfId="2607" xr:uid="{00000000-0005-0000-0000-0000C90D0000}"/>
    <cellStyle name="Neutral 14 2" xfId="2608" xr:uid="{00000000-0005-0000-0000-0000CA0D0000}"/>
    <cellStyle name="Neutral 15" xfId="2609" xr:uid="{00000000-0005-0000-0000-0000CB0D0000}"/>
    <cellStyle name="Neutral 15 2" xfId="2610" xr:uid="{00000000-0005-0000-0000-0000CC0D0000}"/>
    <cellStyle name="Neutral 16" xfId="2611" xr:uid="{00000000-0005-0000-0000-0000CD0D0000}"/>
    <cellStyle name="Neutral 16 2" xfId="2612" xr:uid="{00000000-0005-0000-0000-0000CE0D0000}"/>
    <cellStyle name="Neutral 17" xfId="2613" xr:uid="{00000000-0005-0000-0000-0000CF0D0000}"/>
    <cellStyle name="Neutral 17 2" xfId="2614" xr:uid="{00000000-0005-0000-0000-0000D00D0000}"/>
    <cellStyle name="Neutral 18" xfId="2615" xr:uid="{00000000-0005-0000-0000-0000D10D0000}"/>
    <cellStyle name="Neutral 18 2" xfId="2616" xr:uid="{00000000-0005-0000-0000-0000D20D0000}"/>
    <cellStyle name="Neutral 19" xfId="2617" xr:uid="{00000000-0005-0000-0000-0000D30D0000}"/>
    <cellStyle name="Neutral 19 2" xfId="2618" xr:uid="{00000000-0005-0000-0000-0000D40D0000}"/>
    <cellStyle name="Neutral 2" xfId="2619" xr:uid="{00000000-0005-0000-0000-0000D50D0000}"/>
    <cellStyle name="Neutral 2 10" xfId="6744" xr:uid="{00000000-0005-0000-0000-0000D60D0000}"/>
    <cellStyle name="Neutral 2 11" xfId="6863" xr:uid="{00000000-0005-0000-0000-0000D70D0000}"/>
    <cellStyle name="Neutral 2 12" xfId="6982" xr:uid="{00000000-0005-0000-0000-0000D80D0000}"/>
    <cellStyle name="Neutral 2 13" xfId="7101" xr:uid="{00000000-0005-0000-0000-0000D90D0000}"/>
    <cellStyle name="Neutral 2 14" xfId="7220" xr:uid="{00000000-0005-0000-0000-0000DA0D0000}"/>
    <cellStyle name="Neutral 2 15" xfId="7339" xr:uid="{00000000-0005-0000-0000-0000DB0D0000}"/>
    <cellStyle name="Neutral 2 16" xfId="7455" xr:uid="{00000000-0005-0000-0000-0000DC0D0000}"/>
    <cellStyle name="Neutral 2 17" xfId="7571" xr:uid="{00000000-0005-0000-0000-0000DD0D0000}"/>
    <cellStyle name="Neutral 2 18" xfId="7687" xr:uid="{00000000-0005-0000-0000-0000DE0D0000}"/>
    <cellStyle name="Neutral 2 19" xfId="7803" xr:uid="{00000000-0005-0000-0000-0000DF0D0000}"/>
    <cellStyle name="Neutral 2 2" xfId="2620" xr:uid="{00000000-0005-0000-0000-0000E00D0000}"/>
    <cellStyle name="Neutral 2 2 2" xfId="2621" xr:uid="{00000000-0005-0000-0000-0000E10D0000}"/>
    <cellStyle name="Neutral 2 20" xfId="7919" xr:uid="{00000000-0005-0000-0000-0000E20D0000}"/>
    <cellStyle name="Neutral 2 21" xfId="8035" xr:uid="{00000000-0005-0000-0000-0000E30D0000}"/>
    <cellStyle name="Neutral 2 22" xfId="8151" xr:uid="{00000000-0005-0000-0000-0000E40D0000}"/>
    <cellStyle name="Neutral 2 23" xfId="10151" xr:uid="{7B8260B6-BC4D-4D1C-ADC8-2AE8093497F8}"/>
    <cellStyle name="Neutral 2 24" xfId="9873" xr:uid="{945579F9-22AA-49C1-91C7-5BF3DD33B330}"/>
    <cellStyle name="Neutral 2 25" xfId="9985" xr:uid="{6A49C12F-5979-4F63-AFD3-E2AA2C6023D7}"/>
    <cellStyle name="Neutral 2 26" xfId="9899" xr:uid="{C971E779-C1D5-42BE-95D6-C31672CD2A5D}"/>
    <cellStyle name="Neutral 2 27" xfId="9851" xr:uid="{DEC0BDE6-E1AA-47D2-8AF1-87E19D3294B7}"/>
    <cellStyle name="Neutral 2 28" xfId="10398" xr:uid="{FEAE9B0E-D4F5-490A-A359-A8F9D04AEF44}"/>
    <cellStyle name="Neutral 2 29" xfId="10514" xr:uid="{E701E7BE-7927-440D-B6DE-BB3C2B0F4385}"/>
    <cellStyle name="Neutral 2 3" xfId="2622" xr:uid="{00000000-0005-0000-0000-0000E50D0000}"/>
    <cellStyle name="Neutral 2 3 2" xfId="2623" xr:uid="{00000000-0005-0000-0000-0000E60D0000}"/>
    <cellStyle name="Neutral 2 30" xfId="10630" xr:uid="{3140CA0D-105B-4491-BAA0-EE786427B4D8}"/>
    <cellStyle name="Neutral 2 31" xfId="10745" xr:uid="{B79A21AF-48A9-4062-8D99-A32D724C410C}"/>
    <cellStyle name="Neutral 2 4" xfId="2624" xr:uid="{00000000-0005-0000-0000-0000E70D0000}"/>
    <cellStyle name="Neutral 2 4 2" xfId="2625" xr:uid="{00000000-0005-0000-0000-0000E80D0000}"/>
    <cellStyle name="Neutral 2 5" xfId="2626" xr:uid="{00000000-0005-0000-0000-0000E90D0000}"/>
    <cellStyle name="Neutral 2 6" xfId="2627" xr:uid="{00000000-0005-0000-0000-0000EA0D0000}"/>
    <cellStyle name="Neutral 2 7" xfId="6375" xr:uid="{00000000-0005-0000-0000-0000EB0D0000}"/>
    <cellStyle name="Neutral 2 8" xfId="6506" xr:uid="{00000000-0005-0000-0000-0000EC0D0000}"/>
    <cellStyle name="Neutral 2 9" xfId="6625" xr:uid="{00000000-0005-0000-0000-0000ED0D0000}"/>
    <cellStyle name="Neutral 20" xfId="2628" xr:uid="{00000000-0005-0000-0000-0000EE0D0000}"/>
    <cellStyle name="Neutral 20 2" xfId="2629" xr:uid="{00000000-0005-0000-0000-0000EF0D0000}"/>
    <cellStyle name="Neutral 21" xfId="2630" xr:uid="{00000000-0005-0000-0000-0000F00D0000}"/>
    <cellStyle name="Neutral 21 2" xfId="2631" xr:uid="{00000000-0005-0000-0000-0000F10D0000}"/>
    <cellStyle name="Neutral 22" xfId="2632" xr:uid="{00000000-0005-0000-0000-0000F20D0000}"/>
    <cellStyle name="Neutral 22 2" xfId="2633" xr:uid="{00000000-0005-0000-0000-0000F30D0000}"/>
    <cellStyle name="Neutral 3" xfId="2634" xr:uid="{00000000-0005-0000-0000-0000F40D0000}"/>
    <cellStyle name="Neutral 3 2" xfId="2635" xr:uid="{00000000-0005-0000-0000-0000F50D0000}"/>
    <cellStyle name="Neutral 3 3" xfId="9212" xr:uid="{CE865FE8-3C20-418B-84C8-BEED28A905F2}"/>
    <cellStyle name="Neutral 3 4" xfId="10943" xr:uid="{AB8C40A5-8227-4AC3-BEF3-7E23E5603D85}"/>
    <cellStyle name="Neutral 4" xfId="2636" xr:uid="{00000000-0005-0000-0000-0000F60D0000}"/>
    <cellStyle name="Neutral 4 2" xfId="2637" xr:uid="{00000000-0005-0000-0000-0000F70D0000}"/>
    <cellStyle name="Neutral 5" xfId="2638" xr:uid="{00000000-0005-0000-0000-0000F80D0000}"/>
    <cellStyle name="Neutral 5 2" xfId="2639" xr:uid="{00000000-0005-0000-0000-0000F90D0000}"/>
    <cellStyle name="Neutral 6" xfId="2640" xr:uid="{00000000-0005-0000-0000-0000FA0D0000}"/>
    <cellStyle name="Neutral 6 2" xfId="2641" xr:uid="{00000000-0005-0000-0000-0000FB0D0000}"/>
    <cellStyle name="Neutral 7" xfId="2642" xr:uid="{00000000-0005-0000-0000-0000FC0D0000}"/>
    <cellStyle name="Neutral 7 2" xfId="2643" xr:uid="{00000000-0005-0000-0000-0000FD0D0000}"/>
    <cellStyle name="Neutral 8" xfId="2644" xr:uid="{00000000-0005-0000-0000-0000FE0D0000}"/>
    <cellStyle name="Neutral 8 2" xfId="2645" xr:uid="{00000000-0005-0000-0000-0000FF0D0000}"/>
    <cellStyle name="Neutral 9" xfId="2646" xr:uid="{00000000-0005-0000-0000-0000000E0000}"/>
    <cellStyle name="Neutral 9 2" xfId="2647" xr:uid="{00000000-0005-0000-0000-0000010E0000}"/>
    <cellStyle name="Nobmal_Tame LB Kalnoz_Tames,kalkulacijac_Tinuzi_01.04_1" xfId="2648" xr:uid="{00000000-0005-0000-0000-0000020E0000}"/>
    <cellStyle name="Norm੎੎" xfId="9428" xr:uid="{3AA57210-FFA3-4179-A599-72801B6EC102}"/>
    <cellStyle name="Norm!l_skembas 25_Tirdzniecības centrs_Riksotaju iela_Re un re" xfId="2649" xr:uid="{00000000-0005-0000-0000-0000030E0000}"/>
    <cellStyle name="Normaali_light-98_gun" xfId="2650" xr:uid="{00000000-0005-0000-0000-0000040E0000}"/>
    <cellStyle name="Normal" xfId="0" builtinId="0"/>
    <cellStyle name="Normal 10" xfId="2651" xr:uid="{00000000-0005-0000-0000-0000050E0000}"/>
    <cellStyle name="Normal 10 2" xfId="2652" xr:uid="{00000000-0005-0000-0000-0000060E0000}"/>
    <cellStyle name="Normal 10 2 2" xfId="2653" xr:uid="{00000000-0005-0000-0000-0000070E0000}"/>
    <cellStyle name="Normal 10 2 2 2" xfId="2654" xr:uid="{00000000-0005-0000-0000-0000080E0000}"/>
    <cellStyle name="Normal 10 2 3" xfId="2655" xr:uid="{00000000-0005-0000-0000-0000090E0000}"/>
    <cellStyle name="Normal 10 2 4" xfId="9213" xr:uid="{FA4DA541-4766-46F5-92AD-81ACAA057559}"/>
    <cellStyle name="Normal 10 3" xfId="2656" xr:uid="{00000000-0005-0000-0000-00000A0E0000}"/>
    <cellStyle name="Normal 10 3 2" xfId="2657" xr:uid="{00000000-0005-0000-0000-00000B0E0000}"/>
    <cellStyle name="Normal 10 3 3" xfId="2658" xr:uid="{00000000-0005-0000-0000-00000C0E0000}"/>
    <cellStyle name="Normal 10 4" xfId="2659" xr:uid="{00000000-0005-0000-0000-00000D0E0000}"/>
    <cellStyle name="Normal 10 5" xfId="2660" xr:uid="{00000000-0005-0000-0000-00000E0E0000}"/>
    <cellStyle name="Normal 100" xfId="2661" xr:uid="{00000000-0005-0000-0000-00000F0E0000}"/>
    <cellStyle name="Normal 100 2" xfId="2662" xr:uid="{00000000-0005-0000-0000-0000100E0000}"/>
    <cellStyle name="Normal 100 2 2" xfId="2663" xr:uid="{00000000-0005-0000-0000-0000110E0000}"/>
    <cellStyle name="Normal 100 3" xfId="2664" xr:uid="{00000000-0005-0000-0000-0000120E0000}"/>
    <cellStyle name="Normal 101" xfId="2665" xr:uid="{00000000-0005-0000-0000-0000130E0000}"/>
    <cellStyle name="Normal 101 2" xfId="2666" xr:uid="{00000000-0005-0000-0000-0000140E0000}"/>
    <cellStyle name="Normal 102" xfId="2667" xr:uid="{00000000-0005-0000-0000-0000150E0000}"/>
    <cellStyle name="Normal 102 2" xfId="2668" xr:uid="{00000000-0005-0000-0000-0000160E0000}"/>
    <cellStyle name="Normal 102 2 2" xfId="2669" xr:uid="{00000000-0005-0000-0000-0000170E0000}"/>
    <cellStyle name="Normal 102 2 2 2" xfId="2670" xr:uid="{00000000-0005-0000-0000-0000180E0000}"/>
    <cellStyle name="Normal 102 2 3" xfId="2671" xr:uid="{00000000-0005-0000-0000-0000190E0000}"/>
    <cellStyle name="Normal 102 3" xfId="2672" xr:uid="{00000000-0005-0000-0000-00001A0E0000}"/>
    <cellStyle name="Normal 103" xfId="2673" xr:uid="{00000000-0005-0000-0000-00001B0E0000}"/>
    <cellStyle name="Normal 103 2" xfId="2674" xr:uid="{00000000-0005-0000-0000-00001C0E0000}"/>
    <cellStyle name="Normal 104" xfId="2675" xr:uid="{00000000-0005-0000-0000-00001D0E0000}"/>
    <cellStyle name="Normal 104 2" xfId="2676" xr:uid="{00000000-0005-0000-0000-00001E0E0000}"/>
    <cellStyle name="Normal 104 2 2" xfId="2677" xr:uid="{00000000-0005-0000-0000-00001F0E0000}"/>
    <cellStyle name="Normal 104 3" xfId="2678" xr:uid="{00000000-0005-0000-0000-0000200E0000}"/>
    <cellStyle name="Normal 104 4" xfId="2679" xr:uid="{00000000-0005-0000-0000-0000210E0000}"/>
    <cellStyle name="Normal 105" xfId="2680" xr:uid="{00000000-0005-0000-0000-0000220E0000}"/>
    <cellStyle name="Normal 105 2" xfId="2681" xr:uid="{00000000-0005-0000-0000-0000230E0000}"/>
    <cellStyle name="Normal 106" xfId="2682" xr:uid="{00000000-0005-0000-0000-0000240E0000}"/>
    <cellStyle name="Normal 106 2" xfId="2683" xr:uid="{00000000-0005-0000-0000-0000250E0000}"/>
    <cellStyle name="Normal 107" xfId="2684" xr:uid="{00000000-0005-0000-0000-0000260E0000}"/>
    <cellStyle name="Normal 107 2" xfId="2685" xr:uid="{00000000-0005-0000-0000-0000270E0000}"/>
    <cellStyle name="Normal 108" xfId="7" xr:uid="{00000000-0005-0000-0000-0000280E0000}"/>
    <cellStyle name="Normal 109" xfId="5022" xr:uid="{00000000-0005-0000-0000-0000290E0000}"/>
    <cellStyle name="Normal 11" xfId="2686" xr:uid="{00000000-0005-0000-0000-00002A0E0000}"/>
    <cellStyle name="Normal 11 2" xfId="2687" xr:uid="{00000000-0005-0000-0000-00002B0E0000}"/>
    <cellStyle name="Normal 11 2 2" xfId="2688" xr:uid="{00000000-0005-0000-0000-00002C0E0000}"/>
    <cellStyle name="Normal 11 2 2 2" xfId="2689" xr:uid="{00000000-0005-0000-0000-00002D0E0000}"/>
    <cellStyle name="Normal 11 2 3" xfId="2690" xr:uid="{00000000-0005-0000-0000-00002E0E0000}"/>
    <cellStyle name="Normal 11 2 4" xfId="9430" xr:uid="{307EE17E-BA32-4F50-8F00-BC5ADFDF72C4}"/>
    <cellStyle name="Normal 11 3" xfId="2691" xr:uid="{00000000-0005-0000-0000-00002F0E0000}"/>
    <cellStyle name="Normal 11 3 2" xfId="2692" xr:uid="{00000000-0005-0000-0000-0000300E0000}"/>
    <cellStyle name="Normal 11 4" xfId="2693" xr:uid="{00000000-0005-0000-0000-0000310E0000}"/>
    <cellStyle name="Normal 11 4 2" xfId="2694" xr:uid="{00000000-0005-0000-0000-0000320E0000}"/>
    <cellStyle name="Normal 11 4 3" xfId="9431" xr:uid="{0762E7E7-D3F4-4BE4-94C9-AAD01011D22A}"/>
    <cellStyle name="Normal 11 5" xfId="2695" xr:uid="{00000000-0005-0000-0000-0000330E0000}"/>
    <cellStyle name="Normal 11 6" xfId="2696" xr:uid="{00000000-0005-0000-0000-0000340E0000}"/>
    <cellStyle name="Normal 11 7" xfId="9214" xr:uid="{C6726A16-5F5A-4DFB-8CC1-9D64743674DA}"/>
    <cellStyle name="Normal 11 8" xfId="9429" xr:uid="{9163032F-88D4-491D-AD74-C0398CDB8F3B}"/>
    <cellStyle name="Normal 110" xfId="6317" xr:uid="{00000000-0005-0000-0000-0000350E0000}"/>
    <cellStyle name="Normal 111" xfId="9254" xr:uid="{B0035356-75DF-4670-B49D-A736F28A9AEF}"/>
    <cellStyle name="Normal 112" xfId="10978" xr:uid="{E33D02B7-BCD2-4A85-A424-FDC5160F338B}"/>
    <cellStyle name="Normal 113" xfId="8739" xr:uid="{254AD6E0-8FF0-4CB7-8988-AC56D74E37F5}"/>
    <cellStyle name="Normal 114" xfId="10981" xr:uid="{1CAC3AE9-FAD3-4082-9406-83C132EB829F}"/>
    <cellStyle name="Normal 115" xfId="10983" xr:uid="{3A73D913-1B77-40A1-A04D-CC0317E212CF}"/>
    <cellStyle name="Normal 12" xfId="2697" xr:uid="{00000000-0005-0000-0000-0000360E0000}"/>
    <cellStyle name="Normal 12 2" xfId="2698" xr:uid="{00000000-0005-0000-0000-0000370E0000}"/>
    <cellStyle name="Normal 12 2 2" xfId="2699" xr:uid="{00000000-0005-0000-0000-0000380E0000}"/>
    <cellStyle name="Normal 12 3" xfId="2700" xr:uid="{00000000-0005-0000-0000-0000390E0000}"/>
    <cellStyle name="Normal 12 4" xfId="2701" xr:uid="{00000000-0005-0000-0000-00003A0E0000}"/>
    <cellStyle name="Normal 12 4 2" xfId="9432" xr:uid="{FF171558-47E7-4386-A20B-A512E6AA7745}"/>
    <cellStyle name="Normal 12 5" xfId="2702" xr:uid="{00000000-0005-0000-0000-00003B0E0000}"/>
    <cellStyle name="Normal 13" xfId="2703" xr:uid="{00000000-0005-0000-0000-00003C0E0000}"/>
    <cellStyle name="Normal 13 2" xfId="2704" xr:uid="{00000000-0005-0000-0000-00003D0E0000}"/>
    <cellStyle name="Normal 13 2 2" xfId="2705" xr:uid="{00000000-0005-0000-0000-00003E0E0000}"/>
    <cellStyle name="Normal 13 2 2 2" xfId="2706" xr:uid="{00000000-0005-0000-0000-00003F0E0000}"/>
    <cellStyle name="Normal 13 2 3" xfId="2707" xr:uid="{00000000-0005-0000-0000-0000400E0000}"/>
    <cellStyle name="Normal 13 3" xfId="2708" xr:uid="{00000000-0005-0000-0000-0000410E0000}"/>
    <cellStyle name="Normal 13 3 2" xfId="2709" xr:uid="{00000000-0005-0000-0000-0000420E0000}"/>
    <cellStyle name="Normal 13 4" xfId="2710" xr:uid="{00000000-0005-0000-0000-0000430E0000}"/>
    <cellStyle name="Normal 13 5" xfId="2711" xr:uid="{00000000-0005-0000-0000-0000440E0000}"/>
    <cellStyle name="Normal 13 6" xfId="2712" xr:uid="{00000000-0005-0000-0000-0000450E0000}"/>
    <cellStyle name="Normal 13 7" xfId="10944" xr:uid="{32A1EC0E-B8AF-4BC7-9CC5-65D15A1B6491}"/>
    <cellStyle name="Normal 14" xfId="5" xr:uid="{00000000-0005-0000-0000-0000460E0000}"/>
    <cellStyle name="Normal 14 10" xfId="2714" xr:uid="{00000000-0005-0000-0000-0000470E0000}"/>
    <cellStyle name="Normal 14 10 2" xfId="2715" xr:uid="{00000000-0005-0000-0000-0000480E0000}"/>
    <cellStyle name="Normal 14 11" xfId="2716" xr:uid="{00000000-0005-0000-0000-0000490E0000}"/>
    <cellStyle name="Normal 14 11 2" xfId="2717" xr:uid="{00000000-0005-0000-0000-00004A0E0000}"/>
    <cellStyle name="Normal 14 12" xfId="2718" xr:uid="{00000000-0005-0000-0000-00004B0E0000}"/>
    <cellStyle name="Normal 14 12 2" xfId="2719" xr:uid="{00000000-0005-0000-0000-00004C0E0000}"/>
    <cellStyle name="Normal 14 13" xfId="2720" xr:uid="{00000000-0005-0000-0000-00004D0E0000}"/>
    <cellStyle name="Normal 14 13 2" xfId="2721" xr:uid="{00000000-0005-0000-0000-00004E0E0000}"/>
    <cellStyle name="Normal 14 14" xfId="2722" xr:uid="{00000000-0005-0000-0000-00004F0E0000}"/>
    <cellStyle name="Normal 14 14 2" xfId="2723" xr:uid="{00000000-0005-0000-0000-0000500E0000}"/>
    <cellStyle name="Normal 14 15" xfId="2724" xr:uid="{00000000-0005-0000-0000-0000510E0000}"/>
    <cellStyle name="Normal 14 15 2" xfId="2725" xr:uid="{00000000-0005-0000-0000-0000520E0000}"/>
    <cellStyle name="Normal 14 16" xfId="2726" xr:uid="{00000000-0005-0000-0000-0000530E0000}"/>
    <cellStyle name="Normal 14 16 2" xfId="2727" xr:uid="{00000000-0005-0000-0000-0000540E0000}"/>
    <cellStyle name="Normal 14 17" xfId="2728" xr:uid="{00000000-0005-0000-0000-0000550E0000}"/>
    <cellStyle name="Normal 14 17 10" xfId="2729" xr:uid="{00000000-0005-0000-0000-0000560E0000}"/>
    <cellStyle name="Normal 14 17 10 2" xfId="2730" xr:uid="{00000000-0005-0000-0000-0000570E0000}"/>
    <cellStyle name="Normal 14 17 11" xfId="2731" xr:uid="{00000000-0005-0000-0000-0000580E0000}"/>
    <cellStyle name="Normal 14 17 11 2" xfId="2732" xr:uid="{00000000-0005-0000-0000-0000590E0000}"/>
    <cellStyle name="Normal 14 17 12" xfId="2733" xr:uid="{00000000-0005-0000-0000-00005A0E0000}"/>
    <cellStyle name="Normal 14 17 12 2" xfId="2734" xr:uid="{00000000-0005-0000-0000-00005B0E0000}"/>
    <cellStyle name="Normal 14 17 13" xfId="2735" xr:uid="{00000000-0005-0000-0000-00005C0E0000}"/>
    <cellStyle name="Normal 14 17 13 2" xfId="2736" xr:uid="{00000000-0005-0000-0000-00005D0E0000}"/>
    <cellStyle name="Normal 14 17 14" xfId="2737" xr:uid="{00000000-0005-0000-0000-00005E0E0000}"/>
    <cellStyle name="Normal 14 17 14 2" xfId="2738" xr:uid="{00000000-0005-0000-0000-00005F0E0000}"/>
    <cellStyle name="Normal 14 17 15" xfId="2739" xr:uid="{00000000-0005-0000-0000-0000600E0000}"/>
    <cellStyle name="Normal 14 17 15 2" xfId="2740" xr:uid="{00000000-0005-0000-0000-0000610E0000}"/>
    <cellStyle name="Normal 14 17 16" xfId="2741" xr:uid="{00000000-0005-0000-0000-0000620E0000}"/>
    <cellStyle name="Normal 14 17 16 2" xfId="2742" xr:uid="{00000000-0005-0000-0000-0000630E0000}"/>
    <cellStyle name="Normal 14 17 17" xfId="2743" xr:uid="{00000000-0005-0000-0000-0000640E0000}"/>
    <cellStyle name="Normal 14 17 17 2" xfId="2744" xr:uid="{00000000-0005-0000-0000-0000650E0000}"/>
    <cellStyle name="Normal 14 17 18" xfId="2745" xr:uid="{00000000-0005-0000-0000-0000660E0000}"/>
    <cellStyle name="Normal 14 17 2" xfId="2746" xr:uid="{00000000-0005-0000-0000-0000670E0000}"/>
    <cellStyle name="Normal 14 17 2 2" xfId="2747" xr:uid="{00000000-0005-0000-0000-0000680E0000}"/>
    <cellStyle name="Normal 14 17 3" xfId="2748" xr:uid="{00000000-0005-0000-0000-0000690E0000}"/>
    <cellStyle name="Normal 14 17 3 2" xfId="2749" xr:uid="{00000000-0005-0000-0000-00006A0E0000}"/>
    <cellStyle name="Normal 14 17 4" xfId="2750" xr:uid="{00000000-0005-0000-0000-00006B0E0000}"/>
    <cellStyle name="Normal 14 17 4 2" xfId="2751" xr:uid="{00000000-0005-0000-0000-00006C0E0000}"/>
    <cellStyle name="Normal 14 17 5" xfId="2752" xr:uid="{00000000-0005-0000-0000-00006D0E0000}"/>
    <cellStyle name="Normal 14 17 5 2" xfId="2753" xr:uid="{00000000-0005-0000-0000-00006E0E0000}"/>
    <cellStyle name="Normal 14 17 6" xfId="2754" xr:uid="{00000000-0005-0000-0000-00006F0E0000}"/>
    <cellStyle name="Normal 14 17 6 2" xfId="2755" xr:uid="{00000000-0005-0000-0000-0000700E0000}"/>
    <cellStyle name="Normal 14 17 7" xfId="2756" xr:uid="{00000000-0005-0000-0000-0000710E0000}"/>
    <cellStyle name="Normal 14 17 7 2" xfId="2757" xr:uid="{00000000-0005-0000-0000-0000720E0000}"/>
    <cellStyle name="Normal 14 17 8" xfId="2758" xr:uid="{00000000-0005-0000-0000-0000730E0000}"/>
    <cellStyle name="Normal 14 17 8 2" xfId="2759" xr:uid="{00000000-0005-0000-0000-0000740E0000}"/>
    <cellStyle name="Normal 14 17 9" xfId="2760" xr:uid="{00000000-0005-0000-0000-0000750E0000}"/>
    <cellStyle name="Normal 14 17 9 2" xfId="2761" xr:uid="{00000000-0005-0000-0000-0000760E0000}"/>
    <cellStyle name="Normal 14 18" xfId="2762" xr:uid="{00000000-0005-0000-0000-0000770E0000}"/>
    <cellStyle name="Normal 14 18 10" xfId="2763" xr:uid="{00000000-0005-0000-0000-0000780E0000}"/>
    <cellStyle name="Normal 14 18 10 2" xfId="2764" xr:uid="{00000000-0005-0000-0000-0000790E0000}"/>
    <cellStyle name="Normal 14 18 11" xfId="2765" xr:uid="{00000000-0005-0000-0000-00007A0E0000}"/>
    <cellStyle name="Normal 14 18 11 2" xfId="2766" xr:uid="{00000000-0005-0000-0000-00007B0E0000}"/>
    <cellStyle name="Normal 14 18 12" xfId="2767" xr:uid="{00000000-0005-0000-0000-00007C0E0000}"/>
    <cellStyle name="Normal 14 18 12 2" xfId="2768" xr:uid="{00000000-0005-0000-0000-00007D0E0000}"/>
    <cellStyle name="Normal 14 18 13" xfId="2769" xr:uid="{00000000-0005-0000-0000-00007E0E0000}"/>
    <cellStyle name="Normal 14 18 13 2" xfId="2770" xr:uid="{00000000-0005-0000-0000-00007F0E0000}"/>
    <cellStyle name="Normal 14 18 14" xfId="2771" xr:uid="{00000000-0005-0000-0000-0000800E0000}"/>
    <cellStyle name="Normal 14 18 14 2" xfId="2772" xr:uid="{00000000-0005-0000-0000-0000810E0000}"/>
    <cellStyle name="Normal 14 18 15" xfId="2773" xr:uid="{00000000-0005-0000-0000-0000820E0000}"/>
    <cellStyle name="Normal 14 18 15 2" xfId="2774" xr:uid="{00000000-0005-0000-0000-0000830E0000}"/>
    <cellStyle name="Normal 14 18 16" xfId="2775" xr:uid="{00000000-0005-0000-0000-0000840E0000}"/>
    <cellStyle name="Normal 14 18 16 2" xfId="2776" xr:uid="{00000000-0005-0000-0000-0000850E0000}"/>
    <cellStyle name="Normal 14 18 17" xfId="2777" xr:uid="{00000000-0005-0000-0000-0000860E0000}"/>
    <cellStyle name="Normal 14 18 17 2" xfId="2778" xr:uid="{00000000-0005-0000-0000-0000870E0000}"/>
    <cellStyle name="Normal 14 18 18" xfId="2779" xr:uid="{00000000-0005-0000-0000-0000880E0000}"/>
    <cellStyle name="Normal 14 18 2" xfId="2780" xr:uid="{00000000-0005-0000-0000-0000890E0000}"/>
    <cellStyle name="Normal 14 18 2 2" xfId="2781" xr:uid="{00000000-0005-0000-0000-00008A0E0000}"/>
    <cellStyle name="Normal 14 18 3" xfId="2782" xr:uid="{00000000-0005-0000-0000-00008B0E0000}"/>
    <cellStyle name="Normal 14 18 3 2" xfId="2783" xr:uid="{00000000-0005-0000-0000-00008C0E0000}"/>
    <cellStyle name="Normal 14 18 4" xfId="2784" xr:uid="{00000000-0005-0000-0000-00008D0E0000}"/>
    <cellStyle name="Normal 14 18 4 2" xfId="2785" xr:uid="{00000000-0005-0000-0000-00008E0E0000}"/>
    <cellStyle name="Normal 14 18 5" xfId="2786" xr:uid="{00000000-0005-0000-0000-00008F0E0000}"/>
    <cellStyle name="Normal 14 18 5 2" xfId="2787" xr:uid="{00000000-0005-0000-0000-0000900E0000}"/>
    <cellStyle name="Normal 14 18 6" xfId="2788" xr:uid="{00000000-0005-0000-0000-0000910E0000}"/>
    <cellStyle name="Normal 14 18 6 2" xfId="2789" xr:uid="{00000000-0005-0000-0000-0000920E0000}"/>
    <cellStyle name="Normal 14 18 7" xfId="2790" xr:uid="{00000000-0005-0000-0000-0000930E0000}"/>
    <cellStyle name="Normal 14 18 7 2" xfId="2791" xr:uid="{00000000-0005-0000-0000-0000940E0000}"/>
    <cellStyle name="Normal 14 18 8" xfId="2792" xr:uid="{00000000-0005-0000-0000-0000950E0000}"/>
    <cellStyle name="Normal 14 18 8 2" xfId="2793" xr:uid="{00000000-0005-0000-0000-0000960E0000}"/>
    <cellStyle name="Normal 14 18 9" xfId="2794" xr:uid="{00000000-0005-0000-0000-0000970E0000}"/>
    <cellStyle name="Normal 14 18 9 2" xfId="2795" xr:uid="{00000000-0005-0000-0000-0000980E0000}"/>
    <cellStyle name="Normal 14 19" xfId="2796" xr:uid="{00000000-0005-0000-0000-0000990E0000}"/>
    <cellStyle name="Normal 14 19 2" xfId="2797" xr:uid="{00000000-0005-0000-0000-00009A0E0000}"/>
    <cellStyle name="Normal 14 2" xfId="2713" xr:uid="{00000000-0005-0000-0000-00009B0E0000}"/>
    <cellStyle name="Normal 14 2 10" xfId="2799" xr:uid="{00000000-0005-0000-0000-00009C0E0000}"/>
    <cellStyle name="Normal 14 2 10 2" xfId="2800" xr:uid="{00000000-0005-0000-0000-00009D0E0000}"/>
    <cellStyle name="Normal 14 2 11" xfId="2801" xr:uid="{00000000-0005-0000-0000-00009E0E0000}"/>
    <cellStyle name="Normal 14 2 11 2" xfId="2802" xr:uid="{00000000-0005-0000-0000-00009F0E0000}"/>
    <cellStyle name="Normal 14 2 12" xfId="2803" xr:uid="{00000000-0005-0000-0000-0000A00E0000}"/>
    <cellStyle name="Normal 14 2 12 2" xfId="2804" xr:uid="{00000000-0005-0000-0000-0000A10E0000}"/>
    <cellStyle name="Normal 14 2 13" xfId="2805" xr:uid="{00000000-0005-0000-0000-0000A20E0000}"/>
    <cellStyle name="Normal 14 2 13 2" xfId="2806" xr:uid="{00000000-0005-0000-0000-0000A30E0000}"/>
    <cellStyle name="Normal 14 2 14" xfId="2807" xr:uid="{00000000-0005-0000-0000-0000A40E0000}"/>
    <cellStyle name="Normal 14 2 14 2" xfId="2808" xr:uid="{00000000-0005-0000-0000-0000A50E0000}"/>
    <cellStyle name="Normal 14 2 15" xfId="2809" xr:uid="{00000000-0005-0000-0000-0000A60E0000}"/>
    <cellStyle name="Normal 14 2 15 2" xfId="2810" xr:uid="{00000000-0005-0000-0000-0000A70E0000}"/>
    <cellStyle name="Normal 14 2 16" xfId="2811" xr:uid="{00000000-0005-0000-0000-0000A80E0000}"/>
    <cellStyle name="Normal 14 2 16 2" xfId="2812" xr:uid="{00000000-0005-0000-0000-0000A90E0000}"/>
    <cellStyle name="Normal 14 2 17" xfId="2813" xr:uid="{00000000-0005-0000-0000-0000AA0E0000}"/>
    <cellStyle name="Normal 14 2 17 2" xfId="2814" xr:uid="{00000000-0005-0000-0000-0000AB0E0000}"/>
    <cellStyle name="Normal 14 2 18" xfId="2815" xr:uid="{00000000-0005-0000-0000-0000AC0E0000}"/>
    <cellStyle name="Normal 14 2 19" xfId="8555" xr:uid="{00000000-0005-0000-0000-0000AD0E0000}"/>
    <cellStyle name="Normal 14 2 2" xfId="2798" xr:uid="{00000000-0005-0000-0000-0000AE0E0000}"/>
    <cellStyle name="Normal 14 2 2 2" xfId="2816" xr:uid="{00000000-0005-0000-0000-0000AF0E0000}"/>
    <cellStyle name="Normal 14 2 20" xfId="8616" xr:uid="{00000000-0005-0000-0000-0000B00E0000}"/>
    <cellStyle name="Normal 14 2 21" xfId="8579" xr:uid="{00000000-0005-0000-0000-0000B10E0000}"/>
    <cellStyle name="Normal 14 2 22" xfId="8506" xr:uid="{00000000-0005-0000-0000-0000B20E0000}"/>
    <cellStyle name="Normal 14 2 23" xfId="8537" xr:uid="{00000000-0005-0000-0000-0000B30E0000}"/>
    <cellStyle name="Normal 14 2 24" xfId="8680" xr:uid="{00000000-0005-0000-0000-0000B40E0000}"/>
    <cellStyle name="Normal 14 2 25" xfId="8678" xr:uid="{00000000-0005-0000-0000-0000B50E0000}"/>
    <cellStyle name="Normal 14 2 26" xfId="8642" xr:uid="{00000000-0005-0000-0000-0000B60E0000}"/>
    <cellStyle name="Normal 14 2 27" xfId="8526" xr:uid="{00000000-0005-0000-0000-0000B70E0000}"/>
    <cellStyle name="Normal 14 2 28" xfId="8632" xr:uid="{00000000-0005-0000-0000-0000B80E0000}"/>
    <cellStyle name="Normal 14 2 29" xfId="8672" xr:uid="{00000000-0005-0000-0000-0000B90E0000}"/>
    <cellStyle name="Normal 14 2 3" xfId="2817" xr:uid="{00000000-0005-0000-0000-0000BA0E0000}"/>
    <cellStyle name="Normal 14 2 3 2" xfId="2818" xr:uid="{00000000-0005-0000-0000-0000BB0E0000}"/>
    <cellStyle name="Normal 14 2 30" xfId="8644" xr:uid="{00000000-0005-0000-0000-0000BC0E0000}"/>
    <cellStyle name="Normal 14 2 31" xfId="8683" xr:uid="{00000000-0005-0000-0000-0000BD0E0000}"/>
    <cellStyle name="Normal 14 2 32" xfId="8628" xr:uid="{00000000-0005-0000-0000-0000BE0E0000}"/>
    <cellStyle name="Normal 14 2 33" xfId="8578" xr:uid="{00000000-0005-0000-0000-0000BF0E0000}"/>
    <cellStyle name="Normal 14 2 34" xfId="8693" xr:uid="{00000000-0005-0000-0000-0000C00E0000}"/>
    <cellStyle name="Normal 14 2 35" xfId="8544" xr:uid="{00000000-0005-0000-0000-0000C10E0000}"/>
    <cellStyle name="Normal 14 2 36" xfId="8634" xr:uid="{00000000-0005-0000-0000-0000C20E0000}"/>
    <cellStyle name="Normal 14 2 37" xfId="8529" xr:uid="{00000000-0005-0000-0000-0000C30E0000}"/>
    <cellStyle name="Normal 14 2 38" xfId="8527" xr:uid="{00000000-0005-0000-0000-0000C40E0000}"/>
    <cellStyle name="Normal 14 2 39" xfId="8664" xr:uid="{00000000-0005-0000-0000-0000C50E0000}"/>
    <cellStyle name="Normal 14 2 4" xfId="2819" xr:uid="{00000000-0005-0000-0000-0000C60E0000}"/>
    <cellStyle name="Normal 14 2 4 2" xfId="2820" xr:uid="{00000000-0005-0000-0000-0000C70E0000}"/>
    <cellStyle name="Normal 14 2 40" xfId="8706" xr:uid="{00000000-0005-0000-0000-0000C80E0000}"/>
    <cellStyle name="Normal 14 2 41" xfId="8712" xr:uid="{00000000-0005-0000-0000-0000C90E0000}"/>
    <cellStyle name="Normal 14 2 42" xfId="8550" xr:uid="{00000000-0005-0000-0000-0000CA0E0000}"/>
    <cellStyle name="Normal 14 2 43" xfId="8549" xr:uid="{00000000-0005-0000-0000-0000CB0E0000}"/>
    <cellStyle name="Normal 14 2 44" xfId="8662" xr:uid="{00000000-0005-0000-0000-0000CC0E0000}"/>
    <cellStyle name="Normal 14 2 45" xfId="8701" xr:uid="{00000000-0005-0000-0000-0000CD0E0000}"/>
    <cellStyle name="Normal 14 2 46" xfId="8691" xr:uid="{00000000-0005-0000-0000-0000CE0E0000}"/>
    <cellStyle name="Normal 14 2 47" xfId="8726" xr:uid="{00000000-0005-0000-0000-0000CF0E0000}"/>
    <cellStyle name="Normal 14 2 48" xfId="8721" xr:uid="{00000000-0005-0000-0000-0000D00E0000}"/>
    <cellStyle name="Normal 14 2 49" xfId="8725" xr:uid="{00000000-0005-0000-0000-0000D10E0000}"/>
    <cellStyle name="Normal 14 2 5" xfId="2821" xr:uid="{00000000-0005-0000-0000-0000D20E0000}"/>
    <cellStyle name="Normal 14 2 5 2" xfId="2822" xr:uid="{00000000-0005-0000-0000-0000D30E0000}"/>
    <cellStyle name="Normal 14 2 6" xfId="2823" xr:uid="{00000000-0005-0000-0000-0000D40E0000}"/>
    <cellStyle name="Normal 14 2 6 2" xfId="2824" xr:uid="{00000000-0005-0000-0000-0000D50E0000}"/>
    <cellStyle name="Normal 14 2 7" xfId="2825" xr:uid="{00000000-0005-0000-0000-0000D60E0000}"/>
    <cellStyle name="Normal 14 2 7 2" xfId="2826" xr:uid="{00000000-0005-0000-0000-0000D70E0000}"/>
    <cellStyle name="Normal 14 2 8" xfId="2827" xr:uid="{00000000-0005-0000-0000-0000D80E0000}"/>
    <cellStyle name="Normal 14 2 8 2" xfId="2828" xr:uid="{00000000-0005-0000-0000-0000D90E0000}"/>
    <cellStyle name="Normal 14 2 9" xfId="2829" xr:uid="{00000000-0005-0000-0000-0000DA0E0000}"/>
    <cellStyle name="Normal 14 2 9 2" xfId="2830" xr:uid="{00000000-0005-0000-0000-0000DB0E0000}"/>
    <cellStyle name="Normal 14 20" xfId="2831" xr:uid="{00000000-0005-0000-0000-0000DC0E0000}"/>
    <cellStyle name="Normal 14 20 2" xfId="2832" xr:uid="{00000000-0005-0000-0000-0000DD0E0000}"/>
    <cellStyle name="Normal 14 21" xfId="2833" xr:uid="{00000000-0005-0000-0000-0000DE0E0000}"/>
    <cellStyle name="Normal 14 21 2" xfId="2834" xr:uid="{00000000-0005-0000-0000-0000DF0E0000}"/>
    <cellStyle name="Normal 14 22" xfId="2835" xr:uid="{00000000-0005-0000-0000-0000E00E0000}"/>
    <cellStyle name="Normal 14 22 2" xfId="2836" xr:uid="{00000000-0005-0000-0000-0000E10E0000}"/>
    <cellStyle name="Normal 14 23" xfId="2837" xr:uid="{00000000-0005-0000-0000-0000E20E0000}"/>
    <cellStyle name="Normal 14 23 2" xfId="2838" xr:uid="{00000000-0005-0000-0000-0000E30E0000}"/>
    <cellStyle name="Normal 14 24" xfId="2839" xr:uid="{00000000-0005-0000-0000-0000E40E0000}"/>
    <cellStyle name="Normal 14 24 2" xfId="2840" xr:uid="{00000000-0005-0000-0000-0000E50E0000}"/>
    <cellStyle name="Normal 14 25" xfId="2841" xr:uid="{00000000-0005-0000-0000-0000E60E0000}"/>
    <cellStyle name="Normal 14 25 2" xfId="2842" xr:uid="{00000000-0005-0000-0000-0000E70E0000}"/>
    <cellStyle name="Normal 14 26" xfId="2843" xr:uid="{00000000-0005-0000-0000-0000E80E0000}"/>
    <cellStyle name="Normal 14 26 2" xfId="2844" xr:uid="{00000000-0005-0000-0000-0000E90E0000}"/>
    <cellStyle name="Normal 14 27" xfId="2845" xr:uid="{00000000-0005-0000-0000-0000EA0E0000}"/>
    <cellStyle name="Normal 14 27 2" xfId="2846" xr:uid="{00000000-0005-0000-0000-0000EB0E0000}"/>
    <cellStyle name="Normal 14 28" xfId="2847" xr:uid="{00000000-0005-0000-0000-0000EC0E0000}"/>
    <cellStyle name="Normal 14 28 2" xfId="2848" xr:uid="{00000000-0005-0000-0000-0000ED0E0000}"/>
    <cellStyle name="Normal 14 29" xfId="2849" xr:uid="{00000000-0005-0000-0000-0000EE0E0000}"/>
    <cellStyle name="Normal 14 29 2" xfId="2850" xr:uid="{00000000-0005-0000-0000-0000EF0E0000}"/>
    <cellStyle name="Normal 14 3" xfId="2851" xr:uid="{00000000-0005-0000-0000-0000F00E0000}"/>
    <cellStyle name="Normal 14 3 10" xfId="2852" xr:uid="{00000000-0005-0000-0000-0000F10E0000}"/>
    <cellStyle name="Normal 14 3 10 2" xfId="2853" xr:uid="{00000000-0005-0000-0000-0000F20E0000}"/>
    <cellStyle name="Normal 14 3 11" xfId="2854" xr:uid="{00000000-0005-0000-0000-0000F30E0000}"/>
    <cellStyle name="Normal 14 3 11 2" xfId="2855" xr:uid="{00000000-0005-0000-0000-0000F40E0000}"/>
    <cellStyle name="Normal 14 3 12" xfId="2856" xr:uid="{00000000-0005-0000-0000-0000F50E0000}"/>
    <cellStyle name="Normal 14 3 12 2" xfId="2857" xr:uid="{00000000-0005-0000-0000-0000F60E0000}"/>
    <cellStyle name="Normal 14 3 13" xfId="2858" xr:uid="{00000000-0005-0000-0000-0000F70E0000}"/>
    <cellStyle name="Normal 14 3 13 2" xfId="2859" xr:uid="{00000000-0005-0000-0000-0000F80E0000}"/>
    <cellStyle name="Normal 14 3 14" xfId="2860" xr:uid="{00000000-0005-0000-0000-0000F90E0000}"/>
    <cellStyle name="Normal 14 3 14 2" xfId="2861" xr:uid="{00000000-0005-0000-0000-0000FA0E0000}"/>
    <cellStyle name="Normal 14 3 15" xfId="2862" xr:uid="{00000000-0005-0000-0000-0000FB0E0000}"/>
    <cellStyle name="Normal 14 3 15 2" xfId="2863" xr:uid="{00000000-0005-0000-0000-0000FC0E0000}"/>
    <cellStyle name="Normal 14 3 16" xfId="2864" xr:uid="{00000000-0005-0000-0000-0000FD0E0000}"/>
    <cellStyle name="Normal 14 3 16 2" xfId="2865" xr:uid="{00000000-0005-0000-0000-0000FE0E0000}"/>
    <cellStyle name="Normal 14 3 17" xfId="2866" xr:uid="{00000000-0005-0000-0000-0000FF0E0000}"/>
    <cellStyle name="Normal 14 3 17 2" xfId="2867" xr:uid="{00000000-0005-0000-0000-0000000F0000}"/>
    <cellStyle name="Normal 14 3 18" xfId="2868" xr:uid="{00000000-0005-0000-0000-0000010F0000}"/>
    <cellStyle name="Normal 14 3 2" xfId="2869" xr:uid="{00000000-0005-0000-0000-0000020F0000}"/>
    <cellStyle name="Normal 14 3 2 2" xfId="2870" xr:uid="{00000000-0005-0000-0000-0000030F0000}"/>
    <cellStyle name="Normal 14 3 3" xfId="2871" xr:uid="{00000000-0005-0000-0000-0000040F0000}"/>
    <cellStyle name="Normal 14 3 3 2" xfId="2872" xr:uid="{00000000-0005-0000-0000-0000050F0000}"/>
    <cellStyle name="Normal 14 3 4" xfId="2873" xr:uid="{00000000-0005-0000-0000-0000060F0000}"/>
    <cellStyle name="Normal 14 3 4 2" xfId="2874" xr:uid="{00000000-0005-0000-0000-0000070F0000}"/>
    <cellStyle name="Normal 14 3 5" xfId="2875" xr:uid="{00000000-0005-0000-0000-0000080F0000}"/>
    <cellStyle name="Normal 14 3 5 2" xfId="2876" xr:uid="{00000000-0005-0000-0000-0000090F0000}"/>
    <cellStyle name="Normal 14 3 6" xfId="2877" xr:uid="{00000000-0005-0000-0000-00000A0F0000}"/>
    <cellStyle name="Normal 14 3 6 2" xfId="2878" xr:uid="{00000000-0005-0000-0000-00000B0F0000}"/>
    <cellStyle name="Normal 14 3 7" xfId="2879" xr:uid="{00000000-0005-0000-0000-00000C0F0000}"/>
    <cellStyle name="Normal 14 3 7 2" xfId="2880" xr:uid="{00000000-0005-0000-0000-00000D0F0000}"/>
    <cellStyle name="Normal 14 3 8" xfId="2881" xr:uid="{00000000-0005-0000-0000-00000E0F0000}"/>
    <cellStyle name="Normal 14 3 8 2" xfId="2882" xr:uid="{00000000-0005-0000-0000-00000F0F0000}"/>
    <cellStyle name="Normal 14 3 9" xfId="2883" xr:uid="{00000000-0005-0000-0000-0000100F0000}"/>
    <cellStyle name="Normal 14 3 9 2" xfId="2884" xr:uid="{00000000-0005-0000-0000-0000110F0000}"/>
    <cellStyle name="Normal 14 30" xfId="2885" xr:uid="{00000000-0005-0000-0000-0000120F0000}"/>
    <cellStyle name="Normal 14 30 2" xfId="2886" xr:uid="{00000000-0005-0000-0000-0000130F0000}"/>
    <cellStyle name="Normal 14 31" xfId="2887" xr:uid="{00000000-0005-0000-0000-0000140F0000}"/>
    <cellStyle name="Normal 14 31 2" xfId="2888" xr:uid="{00000000-0005-0000-0000-0000150F0000}"/>
    <cellStyle name="Normal 14 32" xfId="2889" xr:uid="{00000000-0005-0000-0000-0000160F0000}"/>
    <cellStyle name="Normal 14 32 2" xfId="2890" xr:uid="{00000000-0005-0000-0000-0000170F0000}"/>
    <cellStyle name="Normal 14 33" xfId="2891" xr:uid="{00000000-0005-0000-0000-0000180F0000}"/>
    <cellStyle name="Normal 14 33 2" xfId="2892" xr:uid="{00000000-0005-0000-0000-0000190F0000}"/>
    <cellStyle name="Normal 14 34" xfId="2893" xr:uid="{00000000-0005-0000-0000-00001A0F0000}"/>
    <cellStyle name="Normal 14 34 2" xfId="2894" xr:uid="{00000000-0005-0000-0000-00001B0F0000}"/>
    <cellStyle name="Normal 14 35" xfId="2895" xr:uid="{00000000-0005-0000-0000-00001C0F0000}"/>
    <cellStyle name="Normal 14 35 2" xfId="2896" xr:uid="{00000000-0005-0000-0000-00001D0F0000}"/>
    <cellStyle name="Normal 14 36" xfId="2897" xr:uid="{00000000-0005-0000-0000-00001E0F0000}"/>
    <cellStyle name="Normal 14 36 2" xfId="2898" xr:uid="{00000000-0005-0000-0000-00001F0F0000}"/>
    <cellStyle name="Normal 14 37" xfId="2899" xr:uid="{00000000-0005-0000-0000-0000200F0000}"/>
    <cellStyle name="Normal 14 37 2" xfId="2900" xr:uid="{00000000-0005-0000-0000-0000210F0000}"/>
    <cellStyle name="Normal 14 38" xfId="2901" xr:uid="{00000000-0005-0000-0000-0000220F0000}"/>
    <cellStyle name="Normal 14 38 2" xfId="2902" xr:uid="{00000000-0005-0000-0000-0000230F0000}"/>
    <cellStyle name="Normal 14 39" xfId="2903" xr:uid="{00000000-0005-0000-0000-0000240F0000}"/>
    <cellStyle name="Normal 14 39 2" xfId="2904" xr:uid="{00000000-0005-0000-0000-0000250F0000}"/>
    <cellStyle name="Normal 14 4" xfId="2905" xr:uid="{00000000-0005-0000-0000-0000260F0000}"/>
    <cellStyle name="Normal 14 4 10" xfId="2906" xr:uid="{00000000-0005-0000-0000-0000270F0000}"/>
    <cellStyle name="Normal 14 4 10 2" xfId="2907" xr:uid="{00000000-0005-0000-0000-0000280F0000}"/>
    <cellStyle name="Normal 14 4 11" xfId="2908" xr:uid="{00000000-0005-0000-0000-0000290F0000}"/>
    <cellStyle name="Normal 14 4 11 2" xfId="2909" xr:uid="{00000000-0005-0000-0000-00002A0F0000}"/>
    <cellStyle name="Normal 14 4 12" xfId="2910" xr:uid="{00000000-0005-0000-0000-00002B0F0000}"/>
    <cellStyle name="Normal 14 4 12 2" xfId="2911" xr:uid="{00000000-0005-0000-0000-00002C0F0000}"/>
    <cellStyle name="Normal 14 4 13" xfId="2912" xr:uid="{00000000-0005-0000-0000-00002D0F0000}"/>
    <cellStyle name="Normal 14 4 13 2" xfId="2913" xr:uid="{00000000-0005-0000-0000-00002E0F0000}"/>
    <cellStyle name="Normal 14 4 14" xfId="2914" xr:uid="{00000000-0005-0000-0000-00002F0F0000}"/>
    <cellStyle name="Normal 14 4 14 2" xfId="2915" xr:uid="{00000000-0005-0000-0000-0000300F0000}"/>
    <cellStyle name="Normal 14 4 15" xfId="2916" xr:uid="{00000000-0005-0000-0000-0000310F0000}"/>
    <cellStyle name="Normal 14 4 15 2" xfId="2917" xr:uid="{00000000-0005-0000-0000-0000320F0000}"/>
    <cellStyle name="Normal 14 4 16" xfId="2918" xr:uid="{00000000-0005-0000-0000-0000330F0000}"/>
    <cellStyle name="Normal 14 4 16 2" xfId="2919" xr:uid="{00000000-0005-0000-0000-0000340F0000}"/>
    <cellStyle name="Normal 14 4 17" xfId="2920" xr:uid="{00000000-0005-0000-0000-0000350F0000}"/>
    <cellStyle name="Normal 14 4 17 2" xfId="2921" xr:uid="{00000000-0005-0000-0000-0000360F0000}"/>
    <cellStyle name="Normal 14 4 18" xfId="2922" xr:uid="{00000000-0005-0000-0000-0000370F0000}"/>
    <cellStyle name="Normal 14 4 2" xfId="2923" xr:uid="{00000000-0005-0000-0000-0000380F0000}"/>
    <cellStyle name="Normal 14 4 2 2" xfId="2924" xr:uid="{00000000-0005-0000-0000-0000390F0000}"/>
    <cellStyle name="Normal 14 4 3" xfId="2925" xr:uid="{00000000-0005-0000-0000-00003A0F0000}"/>
    <cellStyle name="Normal 14 4 3 2" xfId="2926" xr:uid="{00000000-0005-0000-0000-00003B0F0000}"/>
    <cellStyle name="Normal 14 4 4" xfId="2927" xr:uid="{00000000-0005-0000-0000-00003C0F0000}"/>
    <cellStyle name="Normal 14 4 4 2" xfId="2928" xr:uid="{00000000-0005-0000-0000-00003D0F0000}"/>
    <cellStyle name="Normal 14 4 5" xfId="2929" xr:uid="{00000000-0005-0000-0000-00003E0F0000}"/>
    <cellStyle name="Normal 14 4 5 2" xfId="2930" xr:uid="{00000000-0005-0000-0000-00003F0F0000}"/>
    <cellStyle name="Normal 14 4 6" xfId="2931" xr:uid="{00000000-0005-0000-0000-0000400F0000}"/>
    <cellStyle name="Normal 14 4 6 2" xfId="2932" xr:uid="{00000000-0005-0000-0000-0000410F0000}"/>
    <cellStyle name="Normal 14 4 7" xfId="2933" xr:uid="{00000000-0005-0000-0000-0000420F0000}"/>
    <cellStyle name="Normal 14 4 7 2" xfId="2934" xr:uid="{00000000-0005-0000-0000-0000430F0000}"/>
    <cellStyle name="Normal 14 4 8" xfId="2935" xr:uid="{00000000-0005-0000-0000-0000440F0000}"/>
    <cellStyle name="Normal 14 4 8 2" xfId="2936" xr:uid="{00000000-0005-0000-0000-0000450F0000}"/>
    <cellStyle name="Normal 14 4 9" xfId="2937" xr:uid="{00000000-0005-0000-0000-0000460F0000}"/>
    <cellStyle name="Normal 14 4 9 2" xfId="2938" xr:uid="{00000000-0005-0000-0000-0000470F0000}"/>
    <cellStyle name="Normal 14 40" xfId="2939" xr:uid="{00000000-0005-0000-0000-0000480F0000}"/>
    <cellStyle name="Normal 14 40 2" xfId="2940" xr:uid="{00000000-0005-0000-0000-0000490F0000}"/>
    <cellStyle name="Normal 14 41" xfId="2941" xr:uid="{00000000-0005-0000-0000-00004A0F0000}"/>
    <cellStyle name="Normal 14 41 2" xfId="2942" xr:uid="{00000000-0005-0000-0000-00004B0F0000}"/>
    <cellStyle name="Normal 14 42" xfId="2943" xr:uid="{00000000-0005-0000-0000-00004C0F0000}"/>
    <cellStyle name="Normal 14 43" xfId="2944" xr:uid="{00000000-0005-0000-0000-00004D0F0000}"/>
    <cellStyle name="Normal 14 44" xfId="6316" xr:uid="{00000000-0005-0000-0000-00004E0F0000}"/>
    <cellStyle name="Normal 14 45" xfId="8548" xr:uid="{00000000-0005-0000-0000-00004F0F0000}"/>
    <cellStyle name="Normal 14 46" xfId="8617" xr:uid="{00000000-0005-0000-0000-0000500F0000}"/>
    <cellStyle name="Normal 14 47" xfId="8577" xr:uid="{00000000-0005-0000-0000-0000510F0000}"/>
    <cellStyle name="Normal 14 48" xfId="8594" xr:uid="{00000000-0005-0000-0000-0000520F0000}"/>
    <cellStyle name="Normal 14 49" xfId="8531" xr:uid="{00000000-0005-0000-0000-0000530F0000}"/>
    <cellStyle name="Normal 14 5" xfId="2945" xr:uid="{00000000-0005-0000-0000-0000540F0000}"/>
    <cellStyle name="Normal 14 5 2" xfId="2946" xr:uid="{00000000-0005-0000-0000-0000550F0000}"/>
    <cellStyle name="Normal 14 50" xfId="8596" xr:uid="{00000000-0005-0000-0000-0000560F0000}"/>
    <cellStyle name="Normal 14 51" xfId="8528" xr:uid="{00000000-0005-0000-0000-0000570F0000}"/>
    <cellStyle name="Normal 14 52" xfId="8597" xr:uid="{00000000-0005-0000-0000-0000580F0000}"/>
    <cellStyle name="Normal 14 53" xfId="8502" xr:uid="{00000000-0005-0000-0000-0000590F0000}"/>
    <cellStyle name="Normal 14 54" xfId="8540" xr:uid="{00000000-0005-0000-0000-00005A0F0000}"/>
    <cellStyle name="Normal 14 55" xfId="8658" xr:uid="{00000000-0005-0000-0000-00005B0F0000}"/>
    <cellStyle name="Normal 14 56" xfId="8516" xr:uid="{00000000-0005-0000-0000-00005C0F0000}"/>
    <cellStyle name="Normal 14 57" xfId="8608" xr:uid="{00000000-0005-0000-0000-00005D0F0000}"/>
    <cellStyle name="Normal 14 58" xfId="8667" xr:uid="{00000000-0005-0000-0000-00005E0F0000}"/>
    <cellStyle name="Normal 14 59" xfId="8611" xr:uid="{00000000-0005-0000-0000-00005F0F0000}"/>
    <cellStyle name="Normal 14 6" xfId="2947" xr:uid="{00000000-0005-0000-0000-0000600F0000}"/>
    <cellStyle name="Normal 14 6 2" xfId="2948" xr:uid="{00000000-0005-0000-0000-0000610F0000}"/>
    <cellStyle name="Normal 14 60" xfId="8566" xr:uid="{00000000-0005-0000-0000-0000620F0000}"/>
    <cellStyle name="Normal 14 61" xfId="8710" xr:uid="{00000000-0005-0000-0000-0000630F0000}"/>
    <cellStyle name="Normal 14 62" xfId="8624" xr:uid="{00000000-0005-0000-0000-0000640F0000}"/>
    <cellStyle name="Normal 14 63" xfId="8530" xr:uid="{00000000-0005-0000-0000-0000650F0000}"/>
    <cellStyle name="Normal 14 64" xfId="8588" xr:uid="{00000000-0005-0000-0000-0000660F0000}"/>
    <cellStyle name="Normal 14 65" xfId="8649" xr:uid="{00000000-0005-0000-0000-0000670F0000}"/>
    <cellStyle name="Normal 14 66" xfId="8534" xr:uid="{00000000-0005-0000-0000-0000680F0000}"/>
    <cellStyle name="Normal 14 67" xfId="8595" xr:uid="{00000000-0005-0000-0000-0000690F0000}"/>
    <cellStyle name="Normal 14 68" xfId="8501" xr:uid="{00000000-0005-0000-0000-00006A0F0000}"/>
    <cellStyle name="Normal 14 69" xfId="8619" xr:uid="{00000000-0005-0000-0000-00006B0F0000}"/>
    <cellStyle name="Normal 14 7" xfId="2949" xr:uid="{00000000-0005-0000-0000-00006C0F0000}"/>
    <cellStyle name="Normal 14 7 2" xfId="2950" xr:uid="{00000000-0005-0000-0000-00006D0F0000}"/>
    <cellStyle name="Normal 14 70" xfId="8612" xr:uid="{00000000-0005-0000-0000-00006E0F0000}"/>
    <cellStyle name="Normal 14 71" xfId="8682" xr:uid="{00000000-0005-0000-0000-00006F0F0000}"/>
    <cellStyle name="Normal 14 72" xfId="8639" xr:uid="{00000000-0005-0000-0000-0000700F0000}"/>
    <cellStyle name="Normal 14 73" xfId="8727" xr:uid="{00000000-0005-0000-0000-0000710F0000}"/>
    <cellStyle name="Normal 14 74" xfId="8720" xr:uid="{00000000-0005-0000-0000-0000720F0000}"/>
    <cellStyle name="Normal 14 75" xfId="8728" xr:uid="{00000000-0005-0000-0000-0000730F0000}"/>
    <cellStyle name="Normal 14 76" xfId="9433" xr:uid="{99866F1D-CDA6-4ED2-9B8A-39BB9DD1069C}"/>
    <cellStyle name="Normal 14 8" xfId="2951" xr:uid="{00000000-0005-0000-0000-0000740F0000}"/>
    <cellStyle name="Normal 14 8 2" xfId="2952" xr:uid="{00000000-0005-0000-0000-0000750F0000}"/>
    <cellStyle name="Normal 14 9" xfId="2953" xr:uid="{00000000-0005-0000-0000-0000760F0000}"/>
    <cellStyle name="Normal 14 9 2" xfId="2954" xr:uid="{00000000-0005-0000-0000-0000770F0000}"/>
    <cellStyle name="Normal 14_PRN-Tāme" xfId="2955" xr:uid="{00000000-0005-0000-0000-0000780F0000}"/>
    <cellStyle name="Normal 15" xfId="2956" xr:uid="{00000000-0005-0000-0000-0000790F0000}"/>
    <cellStyle name="Normal 15 10" xfId="2957" xr:uid="{00000000-0005-0000-0000-00007A0F0000}"/>
    <cellStyle name="Normal 15 10 2" xfId="2958" xr:uid="{00000000-0005-0000-0000-00007B0F0000}"/>
    <cellStyle name="Normal 15 11" xfId="2959" xr:uid="{00000000-0005-0000-0000-00007C0F0000}"/>
    <cellStyle name="Normal 15 11 2" xfId="2960" xr:uid="{00000000-0005-0000-0000-00007D0F0000}"/>
    <cellStyle name="Normal 15 12" xfId="2961" xr:uid="{00000000-0005-0000-0000-00007E0F0000}"/>
    <cellStyle name="Normal 15 12 2" xfId="2962" xr:uid="{00000000-0005-0000-0000-00007F0F0000}"/>
    <cellStyle name="Normal 15 13" xfId="2963" xr:uid="{00000000-0005-0000-0000-0000800F0000}"/>
    <cellStyle name="Normal 15 13 2" xfId="2964" xr:uid="{00000000-0005-0000-0000-0000810F0000}"/>
    <cellStyle name="Normal 15 14" xfId="2965" xr:uid="{00000000-0005-0000-0000-0000820F0000}"/>
    <cellStyle name="Normal 15 14 2" xfId="2966" xr:uid="{00000000-0005-0000-0000-0000830F0000}"/>
    <cellStyle name="Normal 15 15" xfId="2967" xr:uid="{00000000-0005-0000-0000-0000840F0000}"/>
    <cellStyle name="Normal 15 15 2" xfId="2968" xr:uid="{00000000-0005-0000-0000-0000850F0000}"/>
    <cellStyle name="Normal 15 16" xfId="2969" xr:uid="{00000000-0005-0000-0000-0000860F0000}"/>
    <cellStyle name="Normal 15 16 2" xfId="2970" xr:uid="{00000000-0005-0000-0000-0000870F0000}"/>
    <cellStyle name="Normal 15 17" xfId="2971" xr:uid="{00000000-0005-0000-0000-0000880F0000}"/>
    <cellStyle name="Normal 15 17 2" xfId="2972" xr:uid="{00000000-0005-0000-0000-0000890F0000}"/>
    <cellStyle name="Normal 15 18" xfId="2973" xr:uid="{00000000-0005-0000-0000-00008A0F0000}"/>
    <cellStyle name="Normal 15 18 2" xfId="2974" xr:uid="{00000000-0005-0000-0000-00008B0F0000}"/>
    <cellStyle name="Normal 15 19" xfId="2975" xr:uid="{00000000-0005-0000-0000-00008C0F0000}"/>
    <cellStyle name="Normal 15 19 2" xfId="2976" xr:uid="{00000000-0005-0000-0000-00008D0F0000}"/>
    <cellStyle name="Normal 15 2" xfId="2977" xr:uid="{00000000-0005-0000-0000-00008E0F0000}"/>
    <cellStyle name="Normal 15 2 2" xfId="2978" xr:uid="{00000000-0005-0000-0000-00008F0F0000}"/>
    <cellStyle name="Normal 15 20" xfId="2979" xr:uid="{00000000-0005-0000-0000-0000900F0000}"/>
    <cellStyle name="Normal 15 20 2" xfId="2980" xr:uid="{00000000-0005-0000-0000-0000910F0000}"/>
    <cellStyle name="Normal 15 21" xfId="2981" xr:uid="{00000000-0005-0000-0000-0000920F0000}"/>
    <cellStyle name="Normal 15 21 2" xfId="2982" xr:uid="{00000000-0005-0000-0000-0000930F0000}"/>
    <cellStyle name="Normal 15 22" xfId="2983" xr:uid="{00000000-0005-0000-0000-0000940F0000}"/>
    <cellStyle name="Normal 15 22 2" xfId="2984" xr:uid="{00000000-0005-0000-0000-0000950F0000}"/>
    <cellStyle name="Normal 15 23" xfId="2985" xr:uid="{00000000-0005-0000-0000-0000960F0000}"/>
    <cellStyle name="Normal 15 23 2" xfId="2986" xr:uid="{00000000-0005-0000-0000-0000970F0000}"/>
    <cellStyle name="Normal 15 24" xfId="2987" xr:uid="{00000000-0005-0000-0000-0000980F0000}"/>
    <cellStyle name="Normal 15 24 2" xfId="2988" xr:uid="{00000000-0005-0000-0000-0000990F0000}"/>
    <cellStyle name="Normal 15 25" xfId="2989" xr:uid="{00000000-0005-0000-0000-00009A0F0000}"/>
    <cellStyle name="Normal 15 25 2" xfId="2990" xr:uid="{00000000-0005-0000-0000-00009B0F0000}"/>
    <cellStyle name="Normal 15 26" xfId="2991" xr:uid="{00000000-0005-0000-0000-00009C0F0000}"/>
    <cellStyle name="Normal 15 26 2" xfId="2992" xr:uid="{00000000-0005-0000-0000-00009D0F0000}"/>
    <cellStyle name="Normal 15 27" xfId="2993" xr:uid="{00000000-0005-0000-0000-00009E0F0000}"/>
    <cellStyle name="Normal 15 27 2" xfId="2994" xr:uid="{00000000-0005-0000-0000-00009F0F0000}"/>
    <cellStyle name="Normal 15 28" xfId="2995" xr:uid="{00000000-0005-0000-0000-0000A00F0000}"/>
    <cellStyle name="Normal 15 28 2" xfId="2996" xr:uid="{00000000-0005-0000-0000-0000A10F0000}"/>
    <cellStyle name="Normal 15 29" xfId="2997" xr:uid="{00000000-0005-0000-0000-0000A20F0000}"/>
    <cellStyle name="Normal 15 29 2" xfId="2998" xr:uid="{00000000-0005-0000-0000-0000A30F0000}"/>
    <cellStyle name="Normal 15 3" xfId="2999" xr:uid="{00000000-0005-0000-0000-0000A40F0000}"/>
    <cellStyle name="Normal 15 3 2" xfId="3000" xr:uid="{00000000-0005-0000-0000-0000A50F0000}"/>
    <cellStyle name="Normal 15 30" xfId="3001" xr:uid="{00000000-0005-0000-0000-0000A60F0000}"/>
    <cellStyle name="Normal 15 30 2" xfId="3002" xr:uid="{00000000-0005-0000-0000-0000A70F0000}"/>
    <cellStyle name="Normal 15 31" xfId="3003" xr:uid="{00000000-0005-0000-0000-0000A80F0000}"/>
    <cellStyle name="Normal 15 32" xfId="3004" xr:uid="{00000000-0005-0000-0000-0000A90F0000}"/>
    <cellStyle name="Normal 15 33" xfId="10984" xr:uid="{C3C3FDE8-AE00-48F0-9C54-1370BE5BBA22}"/>
    <cellStyle name="Normal 15 4" xfId="3005" xr:uid="{00000000-0005-0000-0000-0000AA0F0000}"/>
    <cellStyle name="Normal 15 4 2" xfId="3006" xr:uid="{00000000-0005-0000-0000-0000AB0F0000}"/>
    <cellStyle name="Normal 15 5" xfId="3007" xr:uid="{00000000-0005-0000-0000-0000AC0F0000}"/>
    <cellStyle name="Normal 15 5 2" xfId="3008" xr:uid="{00000000-0005-0000-0000-0000AD0F0000}"/>
    <cellStyle name="Normal 15 6" xfId="3009" xr:uid="{00000000-0005-0000-0000-0000AE0F0000}"/>
    <cellStyle name="Normal 15 6 2" xfId="3010" xr:uid="{00000000-0005-0000-0000-0000AF0F0000}"/>
    <cellStyle name="Normal 15 7" xfId="3011" xr:uid="{00000000-0005-0000-0000-0000B00F0000}"/>
    <cellStyle name="Normal 15 7 2" xfId="3012" xr:uid="{00000000-0005-0000-0000-0000B10F0000}"/>
    <cellStyle name="Normal 15 8" xfId="3013" xr:uid="{00000000-0005-0000-0000-0000B20F0000}"/>
    <cellStyle name="Normal 15 8 2" xfId="3014" xr:uid="{00000000-0005-0000-0000-0000B30F0000}"/>
    <cellStyle name="Normal 15 9" xfId="3015" xr:uid="{00000000-0005-0000-0000-0000B40F0000}"/>
    <cellStyle name="Normal 15 9 2" xfId="3016" xr:uid="{00000000-0005-0000-0000-0000B50F0000}"/>
    <cellStyle name="Normal 15_1.TS_IS" xfId="9434" xr:uid="{13496EA0-B644-41D9-98A2-F77F060D2C56}"/>
    <cellStyle name="Normal 16" xfId="3017" xr:uid="{00000000-0005-0000-0000-0000B60F0000}"/>
    <cellStyle name="Normal 16 10" xfId="3018" xr:uid="{00000000-0005-0000-0000-0000B70F0000}"/>
    <cellStyle name="Normal 16 10 2" xfId="3019" xr:uid="{00000000-0005-0000-0000-0000B80F0000}"/>
    <cellStyle name="Normal 16 11" xfId="3020" xr:uid="{00000000-0005-0000-0000-0000B90F0000}"/>
    <cellStyle name="Normal 16 11 2" xfId="3021" xr:uid="{00000000-0005-0000-0000-0000BA0F0000}"/>
    <cellStyle name="Normal 16 12" xfId="3022" xr:uid="{00000000-0005-0000-0000-0000BB0F0000}"/>
    <cellStyle name="Normal 16 12 2" xfId="3023" xr:uid="{00000000-0005-0000-0000-0000BC0F0000}"/>
    <cellStyle name="Normal 16 13" xfId="3024" xr:uid="{00000000-0005-0000-0000-0000BD0F0000}"/>
    <cellStyle name="Normal 16 13 2" xfId="3025" xr:uid="{00000000-0005-0000-0000-0000BE0F0000}"/>
    <cellStyle name="Normal 16 14" xfId="3026" xr:uid="{00000000-0005-0000-0000-0000BF0F0000}"/>
    <cellStyle name="Normal 16 14 2" xfId="3027" xr:uid="{00000000-0005-0000-0000-0000C00F0000}"/>
    <cellStyle name="Normal 16 15" xfId="3028" xr:uid="{00000000-0005-0000-0000-0000C10F0000}"/>
    <cellStyle name="Normal 16 16" xfId="3029" xr:uid="{00000000-0005-0000-0000-0000C20F0000}"/>
    <cellStyle name="Normal 16 17" xfId="11176" xr:uid="{E2FC61EF-C5BB-421B-BDCF-F01B1571F3D1}"/>
    <cellStyle name="Normal 16 2" xfId="3030" xr:uid="{00000000-0005-0000-0000-0000C30F0000}"/>
    <cellStyle name="Normal 16 2 2" xfId="3031" xr:uid="{00000000-0005-0000-0000-0000C40F0000}"/>
    <cellStyle name="Normal 16 3" xfId="3032" xr:uid="{00000000-0005-0000-0000-0000C50F0000}"/>
    <cellStyle name="Normal 16 3 2" xfId="3033" xr:uid="{00000000-0005-0000-0000-0000C60F0000}"/>
    <cellStyle name="Normal 16 4" xfId="3034" xr:uid="{00000000-0005-0000-0000-0000C70F0000}"/>
    <cellStyle name="Normal 16 4 2" xfId="3035" xr:uid="{00000000-0005-0000-0000-0000C80F0000}"/>
    <cellStyle name="Normal 16 5" xfId="3036" xr:uid="{00000000-0005-0000-0000-0000C90F0000}"/>
    <cellStyle name="Normal 16 5 2" xfId="3037" xr:uid="{00000000-0005-0000-0000-0000CA0F0000}"/>
    <cellStyle name="Normal 16 6" xfId="3038" xr:uid="{00000000-0005-0000-0000-0000CB0F0000}"/>
    <cellStyle name="Normal 16 6 2" xfId="3039" xr:uid="{00000000-0005-0000-0000-0000CC0F0000}"/>
    <cellStyle name="Normal 16 7" xfId="3040" xr:uid="{00000000-0005-0000-0000-0000CD0F0000}"/>
    <cellStyle name="Normal 16 7 2" xfId="3041" xr:uid="{00000000-0005-0000-0000-0000CE0F0000}"/>
    <cellStyle name="Normal 16 8" xfId="3042" xr:uid="{00000000-0005-0000-0000-0000CF0F0000}"/>
    <cellStyle name="Normal 16 8 2" xfId="3043" xr:uid="{00000000-0005-0000-0000-0000D00F0000}"/>
    <cellStyle name="Normal 16 9" xfId="3044" xr:uid="{00000000-0005-0000-0000-0000D10F0000}"/>
    <cellStyle name="Normal 16 9 2" xfId="3045" xr:uid="{00000000-0005-0000-0000-0000D20F0000}"/>
    <cellStyle name="Normal 16_PRN-Tāme" xfId="3046" xr:uid="{00000000-0005-0000-0000-0000D30F0000}"/>
    <cellStyle name="Normal 17" xfId="3047" xr:uid="{00000000-0005-0000-0000-0000D40F0000}"/>
    <cellStyle name="Normal 17 10" xfId="3048" xr:uid="{00000000-0005-0000-0000-0000D50F0000}"/>
    <cellStyle name="Normal 17 10 2" xfId="3049" xr:uid="{00000000-0005-0000-0000-0000D60F0000}"/>
    <cellStyle name="Normal 17 11" xfId="3050" xr:uid="{00000000-0005-0000-0000-0000D70F0000}"/>
    <cellStyle name="Normal 17 11 2" xfId="3051" xr:uid="{00000000-0005-0000-0000-0000D80F0000}"/>
    <cellStyle name="Normal 17 12" xfId="3052" xr:uid="{00000000-0005-0000-0000-0000D90F0000}"/>
    <cellStyle name="Normal 17 12 2" xfId="3053" xr:uid="{00000000-0005-0000-0000-0000DA0F0000}"/>
    <cellStyle name="Normal 17 13" xfId="3054" xr:uid="{00000000-0005-0000-0000-0000DB0F0000}"/>
    <cellStyle name="Normal 17 13 2" xfId="3055" xr:uid="{00000000-0005-0000-0000-0000DC0F0000}"/>
    <cellStyle name="Normal 17 14" xfId="3056" xr:uid="{00000000-0005-0000-0000-0000DD0F0000}"/>
    <cellStyle name="Normal 17 2" xfId="3057" xr:uid="{00000000-0005-0000-0000-0000DE0F0000}"/>
    <cellStyle name="Normal 17 2 2" xfId="3058" xr:uid="{00000000-0005-0000-0000-0000DF0F0000}"/>
    <cellStyle name="Normal 17 3" xfId="3059" xr:uid="{00000000-0005-0000-0000-0000E00F0000}"/>
    <cellStyle name="Normal 17 3 2" xfId="3060" xr:uid="{00000000-0005-0000-0000-0000E10F0000}"/>
    <cellStyle name="Normal 17 4" xfId="3061" xr:uid="{00000000-0005-0000-0000-0000E20F0000}"/>
    <cellStyle name="Normal 17 4 2" xfId="3062" xr:uid="{00000000-0005-0000-0000-0000E30F0000}"/>
    <cellStyle name="Normal 17 5" xfId="3063" xr:uid="{00000000-0005-0000-0000-0000E40F0000}"/>
    <cellStyle name="Normal 17 5 2" xfId="3064" xr:uid="{00000000-0005-0000-0000-0000E50F0000}"/>
    <cellStyle name="Normal 17 6" xfId="3065" xr:uid="{00000000-0005-0000-0000-0000E60F0000}"/>
    <cellStyle name="Normal 17 6 2" xfId="3066" xr:uid="{00000000-0005-0000-0000-0000E70F0000}"/>
    <cellStyle name="Normal 17 7" xfId="3067" xr:uid="{00000000-0005-0000-0000-0000E80F0000}"/>
    <cellStyle name="Normal 17 7 2" xfId="3068" xr:uid="{00000000-0005-0000-0000-0000E90F0000}"/>
    <cellStyle name="Normal 17 8" xfId="3069" xr:uid="{00000000-0005-0000-0000-0000EA0F0000}"/>
    <cellStyle name="Normal 17 8 2" xfId="3070" xr:uid="{00000000-0005-0000-0000-0000EB0F0000}"/>
    <cellStyle name="Normal 17 9" xfId="3071" xr:uid="{00000000-0005-0000-0000-0000EC0F0000}"/>
    <cellStyle name="Normal 17 9 2" xfId="3072" xr:uid="{00000000-0005-0000-0000-0000ED0F0000}"/>
    <cellStyle name="Normal 17_PRN-Tāme" xfId="3073" xr:uid="{00000000-0005-0000-0000-0000EE0F0000}"/>
    <cellStyle name="Normal 18" xfId="3074" xr:uid="{00000000-0005-0000-0000-0000EF0F0000}"/>
    <cellStyle name="Normal 18 10" xfId="3075" xr:uid="{00000000-0005-0000-0000-0000F00F0000}"/>
    <cellStyle name="Normal 18 10 2" xfId="3076" xr:uid="{00000000-0005-0000-0000-0000F10F0000}"/>
    <cellStyle name="Normal 18 11" xfId="3077" xr:uid="{00000000-0005-0000-0000-0000F20F0000}"/>
    <cellStyle name="Normal 18 11 2" xfId="3078" xr:uid="{00000000-0005-0000-0000-0000F30F0000}"/>
    <cellStyle name="Normal 18 12" xfId="3079" xr:uid="{00000000-0005-0000-0000-0000F40F0000}"/>
    <cellStyle name="Normal 18 12 2" xfId="3080" xr:uid="{00000000-0005-0000-0000-0000F50F0000}"/>
    <cellStyle name="Normal 18 13" xfId="3081" xr:uid="{00000000-0005-0000-0000-0000F60F0000}"/>
    <cellStyle name="Normal 18 13 2" xfId="3082" xr:uid="{00000000-0005-0000-0000-0000F70F0000}"/>
    <cellStyle name="Normal 18 14" xfId="3083" xr:uid="{00000000-0005-0000-0000-0000F80F0000}"/>
    <cellStyle name="Normal 18 14 2" xfId="3084" xr:uid="{00000000-0005-0000-0000-0000F90F0000}"/>
    <cellStyle name="Normal 18 15" xfId="3085" xr:uid="{00000000-0005-0000-0000-0000FA0F0000}"/>
    <cellStyle name="Normal 18 15 2" xfId="3086" xr:uid="{00000000-0005-0000-0000-0000FB0F0000}"/>
    <cellStyle name="Normal 18 16" xfId="3087" xr:uid="{00000000-0005-0000-0000-0000FC0F0000}"/>
    <cellStyle name="Normal 18 16 2" xfId="3088" xr:uid="{00000000-0005-0000-0000-0000FD0F0000}"/>
    <cellStyle name="Normal 18 17" xfId="3089" xr:uid="{00000000-0005-0000-0000-0000FE0F0000}"/>
    <cellStyle name="Normal 18 17 10" xfId="3090" xr:uid="{00000000-0005-0000-0000-0000FF0F0000}"/>
    <cellStyle name="Normal 18 17 10 2" xfId="3091" xr:uid="{00000000-0005-0000-0000-000000100000}"/>
    <cellStyle name="Normal 18 17 11" xfId="3092" xr:uid="{00000000-0005-0000-0000-000001100000}"/>
    <cellStyle name="Normal 18 17 11 2" xfId="3093" xr:uid="{00000000-0005-0000-0000-000002100000}"/>
    <cellStyle name="Normal 18 17 12" xfId="3094" xr:uid="{00000000-0005-0000-0000-000003100000}"/>
    <cellStyle name="Normal 18 17 12 2" xfId="3095" xr:uid="{00000000-0005-0000-0000-000004100000}"/>
    <cellStyle name="Normal 18 17 13" xfId="3096" xr:uid="{00000000-0005-0000-0000-000005100000}"/>
    <cellStyle name="Normal 18 17 13 2" xfId="3097" xr:uid="{00000000-0005-0000-0000-000006100000}"/>
    <cellStyle name="Normal 18 17 14" xfId="3098" xr:uid="{00000000-0005-0000-0000-000007100000}"/>
    <cellStyle name="Normal 18 17 14 2" xfId="3099" xr:uid="{00000000-0005-0000-0000-000008100000}"/>
    <cellStyle name="Normal 18 17 15" xfId="3100" xr:uid="{00000000-0005-0000-0000-000009100000}"/>
    <cellStyle name="Normal 18 17 15 2" xfId="3101" xr:uid="{00000000-0005-0000-0000-00000A100000}"/>
    <cellStyle name="Normal 18 17 16" xfId="3102" xr:uid="{00000000-0005-0000-0000-00000B100000}"/>
    <cellStyle name="Normal 18 17 16 2" xfId="3103" xr:uid="{00000000-0005-0000-0000-00000C100000}"/>
    <cellStyle name="Normal 18 17 17" xfId="3104" xr:uid="{00000000-0005-0000-0000-00000D100000}"/>
    <cellStyle name="Normal 18 17 17 2" xfId="3105" xr:uid="{00000000-0005-0000-0000-00000E100000}"/>
    <cellStyle name="Normal 18 17 18" xfId="3106" xr:uid="{00000000-0005-0000-0000-00000F100000}"/>
    <cellStyle name="Normal 18 17 2" xfId="3107" xr:uid="{00000000-0005-0000-0000-000010100000}"/>
    <cellStyle name="Normal 18 17 2 2" xfId="3108" xr:uid="{00000000-0005-0000-0000-000011100000}"/>
    <cellStyle name="Normal 18 17 3" xfId="3109" xr:uid="{00000000-0005-0000-0000-000012100000}"/>
    <cellStyle name="Normal 18 17 3 2" xfId="3110" xr:uid="{00000000-0005-0000-0000-000013100000}"/>
    <cellStyle name="Normal 18 17 4" xfId="3111" xr:uid="{00000000-0005-0000-0000-000014100000}"/>
    <cellStyle name="Normal 18 17 4 2" xfId="3112" xr:uid="{00000000-0005-0000-0000-000015100000}"/>
    <cellStyle name="Normal 18 17 5" xfId="3113" xr:uid="{00000000-0005-0000-0000-000016100000}"/>
    <cellStyle name="Normal 18 17 5 2" xfId="3114" xr:uid="{00000000-0005-0000-0000-000017100000}"/>
    <cellStyle name="Normal 18 17 6" xfId="3115" xr:uid="{00000000-0005-0000-0000-000018100000}"/>
    <cellStyle name="Normal 18 17 6 2" xfId="3116" xr:uid="{00000000-0005-0000-0000-000019100000}"/>
    <cellStyle name="Normal 18 17 7" xfId="3117" xr:uid="{00000000-0005-0000-0000-00001A100000}"/>
    <cellStyle name="Normal 18 17 7 2" xfId="3118" xr:uid="{00000000-0005-0000-0000-00001B100000}"/>
    <cellStyle name="Normal 18 17 8" xfId="3119" xr:uid="{00000000-0005-0000-0000-00001C100000}"/>
    <cellStyle name="Normal 18 17 8 2" xfId="3120" xr:uid="{00000000-0005-0000-0000-00001D100000}"/>
    <cellStyle name="Normal 18 17 9" xfId="3121" xr:uid="{00000000-0005-0000-0000-00001E100000}"/>
    <cellStyle name="Normal 18 17 9 2" xfId="3122" xr:uid="{00000000-0005-0000-0000-00001F100000}"/>
    <cellStyle name="Normal 18 18" xfId="3123" xr:uid="{00000000-0005-0000-0000-000020100000}"/>
    <cellStyle name="Normal 18 18 10" xfId="3124" xr:uid="{00000000-0005-0000-0000-000021100000}"/>
    <cellStyle name="Normal 18 18 10 2" xfId="3125" xr:uid="{00000000-0005-0000-0000-000022100000}"/>
    <cellStyle name="Normal 18 18 11" xfId="3126" xr:uid="{00000000-0005-0000-0000-000023100000}"/>
    <cellStyle name="Normal 18 18 11 2" xfId="3127" xr:uid="{00000000-0005-0000-0000-000024100000}"/>
    <cellStyle name="Normal 18 18 12" xfId="3128" xr:uid="{00000000-0005-0000-0000-000025100000}"/>
    <cellStyle name="Normal 18 18 12 2" xfId="3129" xr:uid="{00000000-0005-0000-0000-000026100000}"/>
    <cellStyle name="Normal 18 18 13" xfId="3130" xr:uid="{00000000-0005-0000-0000-000027100000}"/>
    <cellStyle name="Normal 18 18 13 2" xfId="3131" xr:uid="{00000000-0005-0000-0000-000028100000}"/>
    <cellStyle name="Normal 18 18 14" xfId="3132" xr:uid="{00000000-0005-0000-0000-000029100000}"/>
    <cellStyle name="Normal 18 18 14 2" xfId="3133" xr:uid="{00000000-0005-0000-0000-00002A100000}"/>
    <cellStyle name="Normal 18 18 15" xfId="3134" xr:uid="{00000000-0005-0000-0000-00002B100000}"/>
    <cellStyle name="Normal 18 18 15 2" xfId="3135" xr:uid="{00000000-0005-0000-0000-00002C100000}"/>
    <cellStyle name="Normal 18 18 16" xfId="3136" xr:uid="{00000000-0005-0000-0000-00002D100000}"/>
    <cellStyle name="Normal 18 18 16 2" xfId="3137" xr:uid="{00000000-0005-0000-0000-00002E100000}"/>
    <cellStyle name="Normal 18 18 17" xfId="3138" xr:uid="{00000000-0005-0000-0000-00002F100000}"/>
    <cellStyle name="Normal 18 18 17 2" xfId="3139" xr:uid="{00000000-0005-0000-0000-000030100000}"/>
    <cellStyle name="Normal 18 18 18" xfId="3140" xr:uid="{00000000-0005-0000-0000-000031100000}"/>
    <cellStyle name="Normal 18 18 2" xfId="3141" xr:uid="{00000000-0005-0000-0000-000032100000}"/>
    <cellStyle name="Normal 18 18 2 2" xfId="3142" xr:uid="{00000000-0005-0000-0000-000033100000}"/>
    <cellStyle name="Normal 18 18 3" xfId="3143" xr:uid="{00000000-0005-0000-0000-000034100000}"/>
    <cellStyle name="Normal 18 18 3 2" xfId="3144" xr:uid="{00000000-0005-0000-0000-000035100000}"/>
    <cellStyle name="Normal 18 18 4" xfId="3145" xr:uid="{00000000-0005-0000-0000-000036100000}"/>
    <cellStyle name="Normal 18 18 4 2" xfId="3146" xr:uid="{00000000-0005-0000-0000-000037100000}"/>
    <cellStyle name="Normal 18 18 5" xfId="3147" xr:uid="{00000000-0005-0000-0000-000038100000}"/>
    <cellStyle name="Normal 18 18 5 2" xfId="3148" xr:uid="{00000000-0005-0000-0000-000039100000}"/>
    <cellStyle name="Normal 18 18 6" xfId="3149" xr:uid="{00000000-0005-0000-0000-00003A100000}"/>
    <cellStyle name="Normal 18 18 6 2" xfId="3150" xr:uid="{00000000-0005-0000-0000-00003B100000}"/>
    <cellStyle name="Normal 18 18 7" xfId="3151" xr:uid="{00000000-0005-0000-0000-00003C100000}"/>
    <cellStyle name="Normal 18 18 7 2" xfId="3152" xr:uid="{00000000-0005-0000-0000-00003D100000}"/>
    <cellStyle name="Normal 18 18 8" xfId="3153" xr:uid="{00000000-0005-0000-0000-00003E100000}"/>
    <cellStyle name="Normal 18 18 8 2" xfId="3154" xr:uid="{00000000-0005-0000-0000-00003F100000}"/>
    <cellStyle name="Normal 18 18 9" xfId="3155" xr:uid="{00000000-0005-0000-0000-000040100000}"/>
    <cellStyle name="Normal 18 18 9 2" xfId="3156" xr:uid="{00000000-0005-0000-0000-000041100000}"/>
    <cellStyle name="Normal 18 19" xfId="3157" xr:uid="{00000000-0005-0000-0000-000042100000}"/>
    <cellStyle name="Normal 18 19 2" xfId="3158" xr:uid="{00000000-0005-0000-0000-000043100000}"/>
    <cellStyle name="Normal 18 2" xfId="3159" xr:uid="{00000000-0005-0000-0000-000044100000}"/>
    <cellStyle name="Normal 18 2 10" xfId="3160" xr:uid="{00000000-0005-0000-0000-000045100000}"/>
    <cellStyle name="Normal 18 2 10 2" xfId="3161" xr:uid="{00000000-0005-0000-0000-000046100000}"/>
    <cellStyle name="Normal 18 2 11" xfId="3162" xr:uid="{00000000-0005-0000-0000-000047100000}"/>
    <cellStyle name="Normal 18 2 11 2" xfId="3163" xr:uid="{00000000-0005-0000-0000-000048100000}"/>
    <cellStyle name="Normal 18 2 12" xfId="3164" xr:uid="{00000000-0005-0000-0000-000049100000}"/>
    <cellStyle name="Normal 18 2 12 2" xfId="3165" xr:uid="{00000000-0005-0000-0000-00004A100000}"/>
    <cellStyle name="Normal 18 2 13" xfId="3166" xr:uid="{00000000-0005-0000-0000-00004B100000}"/>
    <cellStyle name="Normal 18 2 13 2" xfId="3167" xr:uid="{00000000-0005-0000-0000-00004C100000}"/>
    <cellStyle name="Normal 18 2 14" xfId="3168" xr:uid="{00000000-0005-0000-0000-00004D100000}"/>
    <cellStyle name="Normal 18 2 14 2" xfId="3169" xr:uid="{00000000-0005-0000-0000-00004E100000}"/>
    <cellStyle name="Normal 18 2 15" xfId="3170" xr:uid="{00000000-0005-0000-0000-00004F100000}"/>
    <cellStyle name="Normal 18 2 15 2" xfId="3171" xr:uid="{00000000-0005-0000-0000-000050100000}"/>
    <cellStyle name="Normal 18 2 16" xfId="3172" xr:uid="{00000000-0005-0000-0000-000051100000}"/>
    <cellStyle name="Normal 18 2 16 2" xfId="3173" xr:uid="{00000000-0005-0000-0000-000052100000}"/>
    <cellStyle name="Normal 18 2 17" xfId="3174" xr:uid="{00000000-0005-0000-0000-000053100000}"/>
    <cellStyle name="Normal 18 2 17 2" xfId="3175" xr:uid="{00000000-0005-0000-0000-000054100000}"/>
    <cellStyle name="Normal 18 2 18" xfId="3176" xr:uid="{00000000-0005-0000-0000-000055100000}"/>
    <cellStyle name="Normal 18 2 2" xfId="3177" xr:uid="{00000000-0005-0000-0000-000056100000}"/>
    <cellStyle name="Normal 18 2 2 2" xfId="3178" xr:uid="{00000000-0005-0000-0000-000057100000}"/>
    <cellStyle name="Normal 18 2 3" xfId="3179" xr:uid="{00000000-0005-0000-0000-000058100000}"/>
    <cellStyle name="Normal 18 2 3 2" xfId="3180" xr:uid="{00000000-0005-0000-0000-000059100000}"/>
    <cellStyle name="Normal 18 2 4" xfId="3181" xr:uid="{00000000-0005-0000-0000-00005A100000}"/>
    <cellStyle name="Normal 18 2 4 2" xfId="3182" xr:uid="{00000000-0005-0000-0000-00005B100000}"/>
    <cellStyle name="Normal 18 2 5" xfId="3183" xr:uid="{00000000-0005-0000-0000-00005C100000}"/>
    <cellStyle name="Normal 18 2 5 2" xfId="3184" xr:uid="{00000000-0005-0000-0000-00005D100000}"/>
    <cellStyle name="Normal 18 2 6" xfId="3185" xr:uid="{00000000-0005-0000-0000-00005E100000}"/>
    <cellStyle name="Normal 18 2 6 2" xfId="3186" xr:uid="{00000000-0005-0000-0000-00005F100000}"/>
    <cellStyle name="Normal 18 2 7" xfId="3187" xr:uid="{00000000-0005-0000-0000-000060100000}"/>
    <cellStyle name="Normal 18 2 7 2" xfId="3188" xr:uid="{00000000-0005-0000-0000-000061100000}"/>
    <cellStyle name="Normal 18 2 8" xfId="3189" xr:uid="{00000000-0005-0000-0000-000062100000}"/>
    <cellStyle name="Normal 18 2 8 2" xfId="3190" xr:uid="{00000000-0005-0000-0000-000063100000}"/>
    <cellStyle name="Normal 18 2 9" xfId="3191" xr:uid="{00000000-0005-0000-0000-000064100000}"/>
    <cellStyle name="Normal 18 2 9 2" xfId="3192" xr:uid="{00000000-0005-0000-0000-000065100000}"/>
    <cellStyle name="Normal 18 20" xfId="3193" xr:uid="{00000000-0005-0000-0000-000066100000}"/>
    <cellStyle name="Normal 18 20 2" xfId="3194" xr:uid="{00000000-0005-0000-0000-000067100000}"/>
    <cellStyle name="Normal 18 21" xfId="3195" xr:uid="{00000000-0005-0000-0000-000068100000}"/>
    <cellStyle name="Normal 18 21 2" xfId="3196" xr:uid="{00000000-0005-0000-0000-000069100000}"/>
    <cellStyle name="Normal 18 22" xfId="3197" xr:uid="{00000000-0005-0000-0000-00006A100000}"/>
    <cellStyle name="Normal 18 22 2" xfId="3198" xr:uid="{00000000-0005-0000-0000-00006B100000}"/>
    <cellStyle name="Normal 18 23" xfId="3199" xr:uid="{00000000-0005-0000-0000-00006C100000}"/>
    <cellStyle name="Normal 18 23 2" xfId="3200" xr:uid="{00000000-0005-0000-0000-00006D100000}"/>
    <cellStyle name="Normal 18 24" xfId="3201" xr:uid="{00000000-0005-0000-0000-00006E100000}"/>
    <cellStyle name="Normal 18 24 2" xfId="3202" xr:uid="{00000000-0005-0000-0000-00006F100000}"/>
    <cellStyle name="Normal 18 25" xfId="3203" xr:uid="{00000000-0005-0000-0000-000070100000}"/>
    <cellStyle name="Normal 18 25 2" xfId="3204" xr:uid="{00000000-0005-0000-0000-000071100000}"/>
    <cellStyle name="Normal 18 26" xfId="3205" xr:uid="{00000000-0005-0000-0000-000072100000}"/>
    <cellStyle name="Normal 18 26 2" xfId="3206" xr:uid="{00000000-0005-0000-0000-000073100000}"/>
    <cellStyle name="Normal 18 27" xfId="3207" xr:uid="{00000000-0005-0000-0000-000074100000}"/>
    <cellStyle name="Normal 18 27 2" xfId="3208" xr:uid="{00000000-0005-0000-0000-000075100000}"/>
    <cellStyle name="Normal 18 28" xfId="3209" xr:uid="{00000000-0005-0000-0000-000076100000}"/>
    <cellStyle name="Normal 18 28 2" xfId="3210" xr:uid="{00000000-0005-0000-0000-000077100000}"/>
    <cellStyle name="Normal 18 29" xfId="3211" xr:uid="{00000000-0005-0000-0000-000078100000}"/>
    <cellStyle name="Normal 18 29 2" xfId="3212" xr:uid="{00000000-0005-0000-0000-000079100000}"/>
    <cellStyle name="Normal 18 3" xfId="3213" xr:uid="{00000000-0005-0000-0000-00007A100000}"/>
    <cellStyle name="Normal 18 3 10" xfId="3214" xr:uid="{00000000-0005-0000-0000-00007B100000}"/>
    <cellStyle name="Normal 18 3 10 2" xfId="3215" xr:uid="{00000000-0005-0000-0000-00007C100000}"/>
    <cellStyle name="Normal 18 3 11" xfId="3216" xr:uid="{00000000-0005-0000-0000-00007D100000}"/>
    <cellStyle name="Normal 18 3 11 2" xfId="3217" xr:uid="{00000000-0005-0000-0000-00007E100000}"/>
    <cellStyle name="Normal 18 3 12" xfId="3218" xr:uid="{00000000-0005-0000-0000-00007F100000}"/>
    <cellStyle name="Normal 18 3 12 2" xfId="3219" xr:uid="{00000000-0005-0000-0000-000080100000}"/>
    <cellStyle name="Normal 18 3 13" xfId="3220" xr:uid="{00000000-0005-0000-0000-000081100000}"/>
    <cellStyle name="Normal 18 3 13 2" xfId="3221" xr:uid="{00000000-0005-0000-0000-000082100000}"/>
    <cellStyle name="Normal 18 3 14" xfId="3222" xr:uid="{00000000-0005-0000-0000-000083100000}"/>
    <cellStyle name="Normal 18 3 14 2" xfId="3223" xr:uid="{00000000-0005-0000-0000-000084100000}"/>
    <cellStyle name="Normal 18 3 15" xfId="3224" xr:uid="{00000000-0005-0000-0000-000085100000}"/>
    <cellStyle name="Normal 18 3 15 2" xfId="3225" xr:uid="{00000000-0005-0000-0000-000086100000}"/>
    <cellStyle name="Normal 18 3 16" xfId="3226" xr:uid="{00000000-0005-0000-0000-000087100000}"/>
    <cellStyle name="Normal 18 3 16 2" xfId="3227" xr:uid="{00000000-0005-0000-0000-000088100000}"/>
    <cellStyle name="Normal 18 3 17" xfId="3228" xr:uid="{00000000-0005-0000-0000-000089100000}"/>
    <cellStyle name="Normal 18 3 17 2" xfId="3229" xr:uid="{00000000-0005-0000-0000-00008A100000}"/>
    <cellStyle name="Normal 18 3 18" xfId="3230" xr:uid="{00000000-0005-0000-0000-00008B100000}"/>
    <cellStyle name="Normal 18 3 2" xfId="3231" xr:uid="{00000000-0005-0000-0000-00008C100000}"/>
    <cellStyle name="Normal 18 3 2 2" xfId="3232" xr:uid="{00000000-0005-0000-0000-00008D100000}"/>
    <cellStyle name="Normal 18 3 3" xfId="3233" xr:uid="{00000000-0005-0000-0000-00008E100000}"/>
    <cellStyle name="Normal 18 3 3 2" xfId="3234" xr:uid="{00000000-0005-0000-0000-00008F100000}"/>
    <cellStyle name="Normal 18 3 4" xfId="3235" xr:uid="{00000000-0005-0000-0000-000090100000}"/>
    <cellStyle name="Normal 18 3 4 2" xfId="3236" xr:uid="{00000000-0005-0000-0000-000091100000}"/>
    <cellStyle name="Normal 18 3 5" xfId="3237" xr:uid="{00000000-0005-0000-0000-000092100000}"/>
    <cellStyle name="Normal 18 3 5 2" xfId="3238" xr:uid="{00000000-0005-0000-0000-000093100000}"/>
    <cellStyle name="Normal 18 3 6" xfId="3239" xr:uid="{00000000-0005-0000-0000-000094100000}"/>
    <cellStyle name="Normal 18 3 6 2" xfId="3240" xr:uid="{00000000-0005-0000-0000-000095100000}"/>
    <cellStyle name="Normal 18 3 7" xfId="3241" xr:uid="{00000000-0005-0000-0000-000096100000}"/>
    <cellStyle name="Normal 18 3 7 2" xfId="3242" xr:uid="{00000000-0005-0000-0000-000097100000}"/>
    <cellStyle name="Normal 18 3 8" xfId="3243" xr:uid="{00000000-0005-0000-0000-000098100000}"/>
    <cellStyle name="Normal 18 3 8 2" xfId="3244" xr:uid="{00000000-0005-0000-0000-000099100000}"/>
    <cellStyle name="Normal 18 3 9" xfId="3245" xr:uid="{00000000-0005-0000-0000-00009A100000}"/>
    <cellStyle name="Normal 18 3 9 2" xfId="3246" xr:uid="{00000000-0005-0000-0000-00009B100000}"/>
    <cellStyle name="Normal 18 30" xfId="3247" xr:uid="{00000000-0005-0000-0000-00009C100000}"/>
    <cellStyle name="Normal 18 30 2" xfId="3248" xr:uid="{00000000-0005-0000-0000-00009D100000}"/>
    <cellStyle name="Normal 18 31" xfId="3249" xr:uid="{00000000-0005-0000-0000-00009E100000}"/>
    <cellStyle name="Normal 18 31 2" xfId="3250" xr:uid="{00000000-0005-0000-0000-00009F100000}"/>
    <cellStyle name="Normal 18 32" xfId="3251" xr:uid="{00000000-0005-0000-0000-0000A0100000}"/>
    <cellStyle name="Normal 18 32 2" xfId="3252" xr:uid="{00000000-0005-0000-0000-0000A1100000}"/>
    <cellStyle name="Normal 18 33" xfId="3253" xr:uid="{00000000-0005-0000-0000-0000A2100000}"/>
    <cellStyle name="Normal 18 33 2" xfId="3254" xr:uid="{00000000-0005-0000-0000-0000A3100000}"/>
    <cellStyle name="Normal 18 34" xfId="3255" xr:uid="{00000000-0005-0000-0000-0000A4100000}"/>
    <cellStyle name="Normal 18 34 2" xfId="3256" xr:uid="{00000000-0005-0000-0000-0000A5100000}"/>
    <cellStyle name="Normal 18 35" xfId="3257" xr:uid="{00000000-0005-0000-0000-0000A6100000}"/>
    <cellStyle name="Normal 18 35 2" xfId="3258" xr:uid="{00000000-0005-0000-0000-0000A7100000}"/>
    <cellStyle name="Normal 18 36" xfId="3259" xr:uid="{00000000-0005-0000-0000-0000A8100000}"/>
    <cellStyle name="Normal 18 36 2" xfId="3260" xr:uid="{00000000-0005-0000-0000-0000A9100000}"/>
    <cellStyle name="Normal 18 37" xfId="3261" xr:uid="{00000000-0005-0000-0000-0000AA100000}"/>
    <cellStyle name="Normal 18 37 2" xfId="3262" xr:uid="{00000000-0005-0000-0000-0000AB100000}"/>
    <cellStyle name="Normal 18 38" xfId="3263" xr:uid="{00000000-0005-0000-0000-0000AC100000}"/>
    <cellStyle name="Normal 18 38 2" xfId="3264" xr:uid="{00000000-0005-0000-0000-0000AD100000}"/>
    <cellStyle name="Normal 18 39" xfId="3265" xr:uid="{00000000-0005-0000-0000-0000AE100000}"/>
    <cellStyle name="Normal 18 39 2" xfId="3266" xr:uid="{00000000-0005-0000-0000-0000AF100000}"/>
    <cellStyle name="Normal 18 4" xfId="3267" xr:uid="{00000000-0005-0000-0000-0000B0100000}"/>
    <cellStyle name="Normal 18 4 10" xfId="3268" xr:uid="{00000000-0005-0000-0000-0000B1100000}"/>
    <cellStyle name="Normal 18 4 10 2" xfId="3269" xr:uid="{00000000-0005-0000-0000-0000B2100000}"/>
    <cellStyle name="Normal 18 4 11" xfId="3270" xr:uid="{00000000-0005-0000-0000-0000B3100000}"/>
    <cellStyle name="Normal 18 4 11 2" xfId="3271" xr:uid="{00000000-0005-0000-0000-0000B4100000}"/>
    <cellStyle name="Normal 18 4 12" xfId="3272" xr:uid="{00000000-0005-0000-0000-0000B5100000}"/>
    <cellStyle name="Normal 18 4 12 2" xfId="3273" xr:uid="{00000000-0005-0000-0000-0000B6100000}"/>
    <cellStyle name="Normal 18 4 13" xfId="3274" xr:uid="{00000000-0005-0000-0000-0000B7100000}"/>
    <cellStyle name="Normal 18 4 13 2" xfId="3275" xr:uid="{00000000-0005-0000-0000-0000B8100000}"/>
    <cellStyle name="Normal 18 4 14" xfId="3276" xr:uid="{00000000-0005-0000-0000-0000B9100000}"/>
    <cellStyle name="Normal 18 4 14 2" xfId="3277" xr:uid="{00000000-0005-0000-0000-0000BA100000}"/>
    <cellStyle name="Normal 18 4 15" xfId="3278" xr:uid="{00000000-0005-0000-0000-0000BB100000}"/>
    <cellStyle name="Normal 18 4 15 2" xfId="3279" xr:uid="{00000000-0005-0000-0000-0000BC100000}"/>
    <cellStyle name="Normal 18 4 16" xfId="3280" xr:uid="{00000000-0005-0000-0000-0000BD100000}"/>
    <cellStyle name="Normal 18 4 16 2" xfId="3281" xr:uid="{00000000-0005-0000-0000-0000BE100000}"/>
    <cellStyle name="Normal 18 4 17" xfId="3282" xr:uid="{00000000-0005-0000-0000-0000BF100000}"/>
    <cellStyle name="Normal 18 4 17 2" xfId="3283" xr:uid="{00000000-0005-0000-0000-0000C0100000}"/>
    <cellStyle name="Normal 18 4 18" xfId="3284" xr:uid="{00000000-0005-0000-0000-0000C1100000}"/>
    <cellStyle name="Normal 18 4 2" xfId="3285" xr:uid="{00000000-0005-0000-0000-0000C2100000}"/>
    <cellStyle name="Normal 18 4 2 2" xfId="3286" xr:uid="{00000000-0005-0000-0000-0000C3100000}"/>
    <cellStyle name="Normal 18 4 3" xfId="3287" xr:uid="{00000000-0005-0000-0000-0000C4100000}"/>
    <cellStyle name="Normal 18 4 3 2" xfId="3288" xr:uid="{00000000-0005-0000-0000-0000C5100000}"/>
    <cellStyle name="Normal 18 4 4" xfId="3289" xr:uid="{00000000-0005-0000-0000-0000C6100000}"/>
    <cellStyle name="Normal 18 4 4 2" xfId="3290" xr:uid="{00000000-0005-0000-0000-0000C7100000}"/>
    <cellStyle name="Normal 18 4 5" xfId="3291" xr:uid="{00000000-0005-0000-0000-0000C8100000}"/>
    <cellStyle name="Normal 18 4 5 2" xfId="3292" xr:uid="{00000000-0005-0000-0000-0000C9100000}"/>
    <cellStyle name="Normal 18 4 6" xfId="3293" xr:uid="{00000000-0005-0000-0000-0000CA100000}"/>
    <cellStyle name="Normal 18 4 6 2" xfId="3294" xr:uid="{00000000-0005-0000-0000-0000CB100000}"/>
    <cellStyle name="Normal 18 4 7" xfId="3295" xr:uid="{00000000-0005-0000-0000-0000CC100000}"/>
    <cellStyle name="Normal 18 4 7 2" xfId="3296" xr:uid="{00000000-0005-0000-0000-0000CD100000}"/>
    <cellStyle name="Normal 18 4 8" xfId="3297" xr:uid="{00000000-0005-0000-0000-0000CE100000}"/>
    <cellStyle name="Normal 18 4 8 2" xfId="3298" xr:uid="{00000000-0005-0000-0000-0000CF100000}"/>
    <cellStyle name="Normal 18 4 9" xfId="3299" xr:uid="{00000000-0005-0000-0000-0000D0100000}"/>
    <cellStyle name="Normal 18 4 9 2" xfId="3300" xr:uid="{00000000-0005-0000-0000-0000D1100000}"/>
    <cellStyle name="Normal 18 40" xfId="3301" xr:uid="{00000000-0005-0000-0000-0000D2100000}"/>
    <cellStyle name="Normal 18 40 2" xfId="3302" xr:uid="{00000000-0005-0000-0000-0000D3100000}"/>
    <cellStyle name="Normal 18 41" xfId="4" xr:uid="{00000000-0005-0000-0000-0000D4100000}"/>
    <cellStyle name="Normal 18 41 2" xfId="3303" xr:uid="{00000000-0005-0000-0000-0000D5100000}"/>
    <cellStyle name="Normal 18 42" xfId="3304" xr:uid="{00000000-0005-0000-0000-0000D6100000}"/>
    <cellStyle name="Normal 18 43" xfId="10945" xr:uid="{A7B7C766-8F4A-4FC1-81E9-B22DEA84CD42}"/>
    <cellStyle name="Normal 18 5" xfId="3305" xr:uid="{00000000-0005-0000-0000-0000D7100000}"/>
    <cellStyle name="Normal 18 5 2" xfId="3306" xr:uid="{00000000-0005-0000-0000-0000D8100000}"/>
    <cellStyle name="Normal 18 6" xfId="3307" xr:uid="{00000000-0005-0000-0000-0000D9100000}"/>
    <cellStyle name="Normal 18 6 2" xfId="3308" xr:uid="{00000000-0005-0000-0000-0000DA100000}"/>
    <cellStyle name="Normal 18 7" xfId="3309" xr:uid="{00000000-0005-0000-0000-0000DB100000}"/>
    <cellStyle name="Normal 18 7 2" xfId="3310" xr:uid="{00000000-0005-0000-0000-0000DC100000}"/>
    <cellStyle name="Normal 18 8" xfId="3311" xr:uid="{00000000-0005-0000-0000-0000DD100000}"/>
    <cellStyle name="Normal 18 8 2" xfId="3312" xr:uid="{00000000-0005-0000-0000-0000DE100000}"/>
    <cellStyle name="Normal 18 9" xfId="3313" xr:uid="{00000000-0005-0000-0000-0000DF100000}"/>
    <cellStyle name="Normal 18 9 2" xfId="3314" xr:uid="{00000000-0005-0000-0000-0000E0100000}"/>
    <cellStyle name="Normal 19" xfId="3315" xr:uid="{00000000-0005-0000-0000-0000E1100000}"/>
    <cellStyle name="Normal 19 10" xfId="3316" xr:uid="{00000000-0005-0000-0000-0000E2100000}"/>
    <cellStyle name="Normal 19 10 2" xfId="3317" xr:uid="{00000000-0005-0000-0000-0000E3100000}"/>
    <cellStyle name="Normal 19 11" xfId="3318" xr:uid="{00000000-0005-0000-0000-0000E4100000}"/>
    <cellStyle name="Normal 19 11 2" xfId="3319" xr:uid="{00000000-0005-0000-0000-0000E5100000}"/>
    <cellStyle name="Normal 19 12" xfId="3320" xr:uid="{00000000-0005-0000-0000-0000E6100000}"/>
    <cellStyle name="Normal 19 12 2" xfId="3321" xr:uid="{00000000-0005-0000-0000-0000E7100000}"/>
    <cellStyle name="Normal 19 13" xfId="3322" xr:uid="{00000000-0005-0000-0000-0000E8100000}"/>
    <cellStyle name="Normal 19 13 2" xfId="3323" xr:uid="{00000000-0005-0000-0000-0000E9100000}"/>
    <cellStyle name="Normal 19 14" xfId="3324" xr:uid="{00000000-0005-0000-0000-0000EA100000}"/>
    <cellStyle name="Normal 19 15" xfId="10946" xr:uid="{F0043AB8-4DE9-4B3C-A451-D853731D0311}"/>
    <cellStyle name="Normal 19 2" xfId="3325" xr:uid="{00000000-0005-0000-0000-0000EB100000}"/>
    <cellStyle name="Normal 19 2 2" xfId="3326" xr:uid="{00000000-0005-0000-0000-0000EC100000}"/>
    <cellStyle name="Normal 19 3" xfId="3327" xr:uid="{00000000-0005-0000-0000-0000ED100000}"/>
    <cellStyle name="Normal 19 3 2" xfId="3328" xr:uid="{00000000-0005-0000-0000-0000EE100000}"/>
    <cellStyle name="Normal 19 4" xfId="3329" xr:uid="{00000000-0005-0000-0000-0000EF100000}"/>
    <cellStyle name="Normal 19 4 2" xfId="3330" xr:uid="{00000000-0005-0000-0000-0000F0100000}"/>
    <cellStyle name="Normal 19 5" xfId="3331" xr:uid="{00000000-0005-0000-0000-0000F1100000}"/>
    <cellStyle name="Normal 19 5 2" xfId="3332" xr:uid="{00000000-0005-0000-0000-0000F2100000}"/>
    <cellStyle name="Normal 19 6" xfId="3333" xr:uid="{00000000-0005-0000-0000-0000F3100000}"/>
    <cellStyle name="Normal 19 6 2" xfId="3334" xr:uid="{00000000-0005-0000-0000-0000F4100000}"/>
    <cellStyle name="Normal 19 7" xfId="3335" xr:uid="{00000000-0005-0000-0000-0000F5100000}"/>
    <cellStyle name="Normal 19 7 2" xfId="3336" xr:uid="{00000000-0005-0000-0000-0000F6100000}"/>
    <cellStyle name="Normal 19 8" xfId="3337" xr:uid="{00000000-0005-0000-0000-0000F7100000}"/>
    <cellStyle name="Normal 19 8 2" xfId="3338" xr:uid="{00000000-0005-0000-0000-0000F8100000}"/>
    <cellStyle name="Normal 19 9" xfId="3339" xr:uid="{00000000-0005-0000-0000-0000F9100000}"/>
    <cellStyle name="Normal 19 9 2" xfId="3340" xr:uid="{00000000-0005-0000-0000-0000FA100000}"/>
    <cellStyle name="Normal 2" xfId="3" xr:uid="{00000000-0005-0000-0000-0000FB100000}"/>
    <cellStyle name="Normal 2 10" xfId="3342" xr:uid="{00000000-0005-0000-0000-0000FC100000}"/>
    <cellStyle name="Normal 2 11" xfId="3343" xr:uid="{00000000-0005-0000-0000-0000FD100000}"/>
    <cellStyle name="Normal 2 12" xfId="3344" xr:uid="{00000000-0005-0000-0000-0000FE100000}"/>
    <cellStyle name="Normal 2 13" xfId="5289" xr:uid="{00000000-0005-0000-0000-0000FF100000}"/>
    <cellStyle name="Normal 2 14" xfId="6376" xr:uid="{00000000-0005-0000-0000-000000110000}"/>
    <cellStyle name="Normal 2 15" xfId="6507" xr:uid="{00000000-0005-0000-0000-000001110000}"/>
    <cellStyle name="Normal 2 16" xfId="6626" xr:uid="{00000000-0005-0000-0000-000002110000}"/>
    <cellStyle name="Normal 2 17" xfId="6745" xr:uid="{00000000-0005-0000-0000-000003110000}"/>
    <cellStyle name="Normal 2 18" xfId="6864" xr:uid="{00000000-0005-0000-0000-000004110000}"/>
    <cellStyle name="Normal 2 19" xfId="6983" xr:uid="{00000000-0005-0000-0000-000005110000}"/>
    <cellStyle name="Normal 2 2" xfId="3341" xr:uid="{00000000-0005-0000-0000-000006110000}"/>
    <cellStyle name="Normal 2 2 10" xfId="6984" xr:uid="{00000000-0005-0000-0000-000007110000}"/>
    <cellStyle name="Normal 2 2 11" xfId="7103" xr:uid="{00000000-0005-0000-0000-000008110000}"/>
    <cellStyle name="Normal 2 2 12" xfId="7222" xr:uid="{00000000-0005-0000-0000-000009110000}"/>
    <cellStyle name="Normal 2 2 13" xfId="7341" xr:uid="{00000000-0005-0000-0000-00000A110000}"/>
    <cellStyle name="Normal 2 2 14" xfId="7457" xr:uid="{00000000-0005-0000-0000-00000B110000}"/>
    <cellStyle name="Normal 2 2 15" xfId="7573" xr:uid="{00000000-0005-0000-0000-00000C110000}"/>
    <cellStyle name="Normal 2 2 16" xfId="7689" xr:uid="{00000000-0005-0000-0000-00000D110000}"/>
    <cellStyle name="Normal 2 2 17" xfId="7805" xr:uid="{00000000-0005-0000-0000-00000E110000}"/>
    <cellStyle name="Normal 2 2 18" xfId="7921" xr:uid="{00000000-0005-0000-0000-00000F110000}"/>
    <cellStyle name="Normal 2 2 19" xfId="8037" xr:uid="{00000000-0005-0000-0000-000010110000}"/>
    <cellStyle name="Normal 2 2 2" xfId="3345" xr:uid="{00000000-0005-0000-0000-000011110000}"/>
    <cellStyle name="Normal 2 2 2 10" xfId="8545" xr:uid="{00000000-0005-0000-0000-000012110000}"/>
    <cellStyle name="Normal 2 2 2 11" xfId="8651" xr:uid="{00000000-0005-0000-0000-000013110000}"/>
    <cellStyle name="Normal 2 2 2 12" xfId="8562" xr:uid="{00000000-0005-0000-0000-000014110000}"/>
    <cellStyle name="Normal 2 2 2 13" xfId="8674" xr:uid="{00000000-0005-0000-0000-000015110000}"/>
    <cellStyle name="Normal 2 2 2 14" xfId="8569" xr:uid="{00000000-0005-0000-0000-000016110000}"/>
    <cellStyle name="Normal 2 2 2 15" xfId="8514" xr:uid="{00000000-0005-0000-0000-000017110000}"/>
    <cellStyle name="Normal 2 2 2 16" xfId="8629" xr:uid="{00000000-0005-0000-0000-000018110000}"/>
    <cellStyle name="Normal 2 2 2 17" xfId="8620" xr:uid="{00000000-0005-0000-0000-000019110000}"/>
    <cellStyle name="Normal 2 2 2 18" xfId="8638" xr:uid="{00000000-0005-0000-0000-00001A110000}"/>
    <cellStyle name="Normal 2 2 2 19" xfId="8580" xr:uid="{00000000-0005-0000-0000-00001B110000}"/>
    <cellStyle name="Normal 2 2 2 2" xfId="3346" xr:uid="{00000000-0005-0000-0000-00001C110000}"/>
    <cellStyle name="Normal 2 2 2 2 10" xfId="8670" xr:uid="{00000000-0005-0000-0000-00001D110000}"/>
    <cellStyle name="Normal 2 2 2 2 11" xfId="8625" xr:uid="{00000000-0005-0000-0000-00001E110000}"/>
    <cellStyle name="Normal 2 2 2 2 12" xfId="8490" xr:uid="{00000000-0005-0000-0000-00001F110000}"/>
    <cellStyle name="Normal 2 2 2 2 13" xfId="8559" xr:uid="{00000000-0005-0000-0000-000020110000}"/>
    <cellStyle name="Normal 2 2 2 2 14" xfId="8567" xr:uid="{00000000-0005-0000-0000-000021110000}"/>
    <cellStyle name="Normal 2 2 2 2 15" xfId="8635" xr:uid="{00000000-0005-0000-0000-000022110000}"/>
    <cellStyle name="Normal 2 2 2 2 16" xfId="8598" xr:uid="{00000000-0005-0000-0000-000023110000}"/>
    <cellStyle name="Normal 2 2 2 2 17" xfId="8655" xr:uid="{00000000-0005-0000-0000-000024110000}"/>
    <cellStyle name="Normal 2 2 2 2 18" xfId="8547" xr:uid="{00000000-0005-0000-0000-000025110000}"/>
    <cellStyle name="Normal 2 2 2 2 19" xfId="8498" xr:uid="{00000000-0005-0000-0000-000026110000}"/>
    <cellStyle name="Normal 2 2 2 2 2" xfId="3347" xr:uid="{00000000-0005-0000-0000-000027110000}"/>
    <cellStyle name="Normal 2 2 2 2 2 2" xfId="3348" xr:uid="{00000000-0005-0000-0000-000028110000}"/>
    <cellStyle name="Normal 2 2 2 2 20" xfId="8561" xr:uid="{00000000-0005-0000-0000-000029110000}"/>
    <cellStyle name="Normal 2 2 2 2 21" xfId="8525" xr:uid="{00000000-0005-0000-0000-00002A110000}"/>
    <cellStyle name="Normal 2 2 2 2 22" xfId="8697" xr:uid="{00000000-0005-0000-0000-00002B110000}"/>
    <cellStyle name="Normal 2 2 2 2 23" xfId="8695" xr:uid="{00000000-0005-0000-0000-00002C110000}"/>
    <cellStyle name="Normal 2 2 2 2 24" xfId="8556" xr:uid="{00000000-0005-0000-0000-00002D110000}"/>
    <cellStyle name="Normal 2 2 2 2 25" xfId="8499" xr:uid="{00000000-0005-0000-0000-00002E110000}"/>
    <cellStyle name="Normal 2 2 2 2 26" xfId="8684" xr:uid="{00000000-0005-0000-0000-00002F110000}"/>
    <cellStyle name="Normal 2 2 2 2 27" xfId="8572" xr:uid="{00000000-0005-0000-0000-000030110000}"/>
    <cellStyle name="Normal 2 2 2 2 28" xfId="8589" xr:uid="{00000000-0005-0000-0000-000031110000}"/>
    <cellStyle name="Normal 2 2 2 2 29" xfId="8560" xr:uid="{00000000-0005-0000-0000-000032110000}"/>
    <cellStyle name="Normal 2 2 2 2 3" xfId="3349" xr:uid="{00000000-0005-0000-0000-000033110000}"/>
    <cellStyle name="Normal 2 2 2 2 30" xfId="8675" xr:uid="{00000000-0005-0000-0000-000034110000}"/>
    <cellStyle name="Normal 2 2 2 2 31" xfId="8673" xr:uid="{00000000-0005-0000-0000-000035110000}"/>
    <cellStyle name="Normal 2 2 2 2 32" xfId="8735" xr:uid="{00000000-0005-0000-0000-000036110000}"/>
    <cellStyle name="Normal 2 2 2 2 33" xfId="8716" xr:uid="{00000000-0005-0000-0000-000037110000}"/>
    <cellStyle name="Normal 2 2 2 2 34" xfId="8729" xr:uid="{00000000-0005-0000-0000-000038110000}"/>
    <cellStyle name="Normal 2 2 2 2 35" xfId="9436" xr:uid="{389E3CF7-137C-4FF0-B30C-28E1CEAE167B}"/>
    <cellStyle name="Normal 2 2 2 2 4" xfId="8576" xr:uid="{00000000-0005-0000-0000-000039110000}"/>
    <cellStyle name="Normal 2 2 2 2 5" xfId="8698" xr:uid="{00000000-0005-0000-0000-00003A110000}"/>
    <cellStyle name="Normal 2 2 2 2 6" xfId="8671" xr:uid="{00000000-0005-0000-0000-00003B110000}"/>
    <cellStyle name="Normal 2 2 2 2 7" xfId="8648" xr:uid="{00000000-0005-0000-0000-00003C110000}"/>
    <cellStyle name="Normal 2 2 2 2 8" xfId="8491" xr:uid="{00000000-0005-0000-0000-00003D110000}"/>
    <cellStyle name="Normal 2 2 2 2 9" xfId="8618" xr:uid="{00000000-0005-0000-0000-00003E110000}"/>
    <cellStyle name="Normal 2 2 2 20" xfId="8621" xr:uid="{00000000-0005-0000-0000-00003F110000}"/>
    <cellStyle name="Normal 2 2 2 21" xfId="8511" xr:uid="{00000000-0005-0000-0000-000040110000}"/>
    <cellStyle name="Normal 2 2 2 22" xfId="8636" xr:uid="{00000000-0005-0000-0000-000041110000}"/>
    <cellStyle name="Normal 2 2 2 23" xfId="8523" xr:uid="{00000000-0005-0000-0000-000042110000}"/>
    <cellStyle name="Normal 2 2 2 24" xfId="8522" xr:uid="{00000000-0005-0000-0000-000043110000}"/>
    <cellStyle name="Normal 2 2 2 25" xfId="8583" xr:uid="{00000000-0005-0000-0000-000044110000}"/>
    <cellStyle name="Normal 2 2 2 26" xfId="8563" xr:uid="{00000000-0005-0000-0000-000045110000}"/>
    <cellStyle name="Normal 2 2 2 27" xfId="8668" xr:uid="{00000000-0005-0000-0000-000046110000}"/>
    <cellStyle name="Normal 2 2 2 28" xfId="8505" xr:uid="{00000000-0005-0000-0000-000047110000}"/>
    <cellStyle name="Normal 2 2 2 29" xfId="8492" xr:uid="{00000000-0005-0000-0000-000048110000}"/>
    <cellStyle name="Normal 2 2 2 3" xfId="3350" xr:uid="{00000000-0005-0000-0000-000049110000}"/>
    <cellStyle name="Normal 2 2 2 30" xfId="8645" xr:uid="{00000000-0005-0000-0000-00004A110000}"/>
    <cellStyle name="Normal 2 2 2 31" xfId="8694" xr:uid="{00000000-0005-0000-0000-00004B110000}"/>
    <cellStyle name="Normal 2 2 2 32" xfId="8736" xr:uid="{00000000-0005-0000-0000-00004C110000}"/>
    <cellStyle name="Normal 2 2 2 33" xfId="8715" xr:uid="{00000000-0005-0000-0000-00004D110000}"/>
    <cellStyle name="Normal 2 2 2 34" xfId="8718" xr:uid="{00000000-0005-0000-0000-00004E110000}"/>
    <cellStyle name="Normal 2 2 2 35" xfId="10300" xr:uid="{59CF69A7-3058-459F-AE49-7BBFC402C126}"/>
    <cellStyle name="Normal 2 2 2 36" xfId="9775" xr:uid="{B19F5FCA-E651-42C8-9979-A338AA43103D}"/>
    <cellStyle name="Normal 2 2 2 37" xfId="10221" xr:uid="{9BA8E3B3-4B95-4AD3-B2CB-5D87F434ABB8}"/>
    <cellStyle name="Normal 2 2 2 38" xfId="9992" xr:uid="{B03BE133-136D-431E-96CD-909357CB534D}"/>
    <cellStyle name="Normal 2 2 2 39" xfId="10156" xr:uid="{58B4CC9E-C87F-4C98-B0AE-6C69D40A2848}"/>
    <cellStyle name="Normal 2 2 2 4" xfId="8575" xr:uid="{00000000-0005-0000-0000-00004F110000}"/>
    <cellStyle name="Normal 2 2 2 40" xfId="10401" xr:uid="{8EAAADFD-8899-49E4-B60F-AAA3098D7261}"/>
    <cellStyle name="Normal 2 2 2 41" xfId="10517" xr:uid="{F3BC4CA9-FE76-4CA9-A08A-594C77AB6C07}"/>
    <cellStyle name="Normal 2 2 2 42" xfId="10633" xr:uid="{D48CFB92-B096-41F6-A947-78380F24E8B7}"/>
    <cellStyle name="Normal 2 2 2 43" xfId="10748" xr:uid="{13742A56-0BF9-4B17-979B-B2B8B26DEB70}"/>
    <cellStyle name="Normal 2 2 2 5" xfId="8702" xr:uid="{00000000-0005-0000-0000-000050110000}"/>
    <cellStyle name="Normal 2 2 2 6" xfId="8493" xr:uid="{00000000-0005-0000-0000-000051110000}"/>
    <cellStyle name="Normal 2 2 2 7" xfId="8503" xr:uid="{00000000-0005-0000-0000-000052110000}"/>
    <cellStyle name="Normal 2 2 2 8" xfId="8495" xr:uid="{00000000-0005-0000-0000-000053110000}"/>
    <cellStyle name="Normal 2 2 2 9" xfId="8666" xr:uid="{00000000-0005-0000-0000-000054110000}"/>
    <cellStyle name="Normal 2 2 20" xfId="8153" xr:uid="{00000000-0005-0000-0000-000055110000}"/>
    <cellStyle name="Normal 2 2 21" xfId="8182" xr:uid="{00000000-0005-0000-0000-000056110000}"/>
    <cellStyle name="Normal 2 2 22" xfId="8234" xr:uid="{00000000-0005-0000-0000-000057110000}"/>
    <cellStyle name="Normal 2 2 23" xfId="8267" xr:uid="{00000000-0005-0000-0000-000058110000}"/>
    <cellStyle name="Normal 2 2 24" xfId="8293" xr:uid="{00000000-0005-0000-0000-000059110000}"/>
    <cellStyle name="Normal 2 2 25" xfId="8178" xr:uid="{00000000-0005-0000-0000-00005A110000}"/>
    <cellStyle name="Normal 2 2 26" xfId="8348" xr:uid="{00000000-0005-0000-0000-00005B110000}"/>
    <cellStyle name="Normal 2 2 27" xfId="8376" xr:uid="{00000000-0005-0000-0000-00005C110000}"/>
    <cellStyle name="Normal 2 2 28" xfId="8404" xr:uid="{00000000-0005-0000-0000-00005D110000}"/>
    <cellStyle name="Normal 2 2 29" xfId="8432" xr:uid="{00000000-0005-0000-0000-00005E110000}"/>
    <cellStyle name="Normal 2 2 3" xfId="3351" xr:uid="{00000000-0005-0000-0000-00005F110000}"/>
    <cellStyle name="Normal 2 2 3 10" xfId="7224" xr:uid="{00000000-0005-0000-0000-000060110000}"/>
    <cellStyle name="Normal 2 2 3 11" xfId="9437" xr:uid="{C9BF4CEE-30DA-4DA8-9255-C755BFEF0CC0}"/>
    <cellStyle name="Normal 2 2 3 2" xfId="3352" xr:uid="{00000000-0005-0000-0000-000061110000}"/>
    <cellStyle name="Normal 2 2 3 3" xfId="6378" xr:uid="{00000000-0005-0000-0000-000062110000}"/>
    <cellStyle name="Normal 2 2 3 4" xfId="6510" xr:uid="{00000000-0005-0000-0000-000063110000}"/>
    <cellStyle name="Normal 2 2 3 5" xfId="6629" xr:uid="{00000000-0005-0000-0000-000064110000}"/>
    <cellStyle name="Normal 2 2 3 6" xfId="6748" xr:uid="{00000000-0005-0000-0000-000065110000}"/>
    <cellStyle name="Normal 2 2 3 7" xfId="6867" xr:uid="{00000000-0005-0000-0000-000066110000}"/>
    <cellStyle name="Normal 2 2 3 8" xfId="6986" xr:uid="{00000000-0005-0000-0000-000067110000}"/>
    <cellStyle name="Normal 2 2 3 9" xfId="7105" xr:uid="{00000000-0005-0000-0000-000068110000}"/>
    <cellStyle name="Normal 2 2 30" xfId="8458" xr:uid="{00000000-0005-0000-0000-000069110000}"/>
    <cellStyle name="Normal 2 2 31" xfId="8574" xr:uid="{00000000-0005-0000-0000-00006A110000}"/>
    <cellStyle name="Normal 2 2 32" xfId="8703" xr:uid="{00000000-0005-0000-0000-00006B110000}"/>
    <cellStyle name="Normal 2 2 33" xfId="8665" xr:uid="{00000000-0005-0000-0000-00006C110000}"/>
    <cellStyle name="Normal 2 2 34" xfId="8681" xr:uid="{00000000-0005-0000-0000-00006D110000}"/>
    <cellStyle name="Normal 2 2 35" xfId="8610" xr:uid="{00000000-0005-0000-0000-00006E110000}"/>
    <cellStyle name="Normal 2 2 36" xfId="8494" xr:uid="{00000000-0005-0000-0000-00006F110000}"/>
    <cellStyle name="Normal 2 2 37" xfId="8661" xr:uid="{00000000-0005-0000-0000-000070110000}"/>
    <cellStyle name="Normal 2 2 38" xfId="8504" xr:uid="{00000000-0005-0000-0000-000071110000}"/>
    <cellStyle name="Normal 2 2 39" xfId="8515" xr:uid="{00000000-0005-0000-0000-000072110000}"/>
    <cellStyle name="Normal 2 2 4" xfId="3353" xr:uid="{00000000-0005-0000-0000-000073110000}"/>
    <cellStyle name="Normal 2 2 4 2" xfId="9438" xr:uid="{E866E98B-2FCF-40B1-B3A8-69D06AC7B56F}"/>
    <cellStyle name="Normal 2 2 40" xfId="8557" xr:uid="{00000000-0005-0000-0000-000074110000}"/>
    <cellStyle name="Normal 2 2 41" xfId="8647" xr:uid="{00000000-0005-0000-0000-000075110000}"/>
    <cellStyle name="Normal 2 2 42" xfId="8554" xr:uid="{00000000-0005-0000-0000-000076110000}"/>
    <cellStyle name="Normal 2 2 43" xfId="8613" xr:uid="{00000000-0005-0000-0000-000077110000}"/>
    <cellStyle name="Normal 2 2 44" xfId="8653" xr:uid="{00000000-0005-0000-0000-000078110000}"/>
    <cellStyle name="Normal 2 2 45" xfId="8626" xr:uid="{00000000-0005-0000-0000-000079110000}"/>
    <cellStyle name="Normal 2 2 46" xfId="8654" xr:uid="{00000000-0005-0000-0000-00007A110000}"/>
    <cellStyle name="Normal 2 2 47" xfId="8607" xr:uid="{00000000-0005-0000-0000-00007B110000}"/>
    <cellStyle name="Normal 2 2 48" xfId="8640" xr:uid="{00000000-0005-0000-0000-00007C110000}"/>
    <cellStyle name="Normal 2 2 49" xfId="8520" xr:uid="{00000000-0005-0000-0000-00007D110000}"/>
    <cellStyle name="Normal 2 2 5" xfId="6377" xr:uid="{00000000-0005-0000-0000-00007E110000}"/>
    <cellStyle name="Normal 2 2 5 2" xfId="9439" xr:uid="{C83004D7-F052-4FFC-864A-AA70E77E15BF}"/>
    <cellStyle name="Normal 2 2 50" xfId="8708" xr:uid="{00000000-0005-0000-0000-00007F110000}"/>
    <cellStyle name="Normal 2 2 51" xfId="8659" xr:uid="{00000000-0005-0000-0000-000080110000}"/>
    <cellStyle name="Normal 2 2 52" xfId="8711" xr:uid="{00000000-0005-0000-0000-000081110000}"/>
    <cellStyle name="Normal 2 2 53" xfId="8518" xr:uid="{00000000-0005-0000-0000-000082110000}"/>
    <cellStyle name="Normal 2 2 54" xfId="8519" xr:uid="{00000000-0005-0000-0000-000083110000}"/>
    <cellStyle name="Normal 2 2 55" xfId="8585" xr:uid="{00000000-0005-0000-0000-000084110000}"/>
    <cellStyle name="Normal 2 2 56" xfId="8553" xr:uid="{00000000-0005-0000-0000-000085110000}"/>
    <cellStyle name="Normal 2 2 57" xfId="8692" xr:uid="{00000000-0005-0000-0000-000086110000}"/>
    <cellStyle name="Normal 2 2 58" xfId="8631" xr:uid="{00000000-0005-0000-0000-000087110000}"/>
    <cellStyle name="Normal 2 2 59" xfId="8737" xr:uid="{00000000-0005-0000-0000-000088110000}"/>
    <cellStyle name="Normal 2 2 6" xfId="6508" xr:uid="{00000000-0005-0000-0000-000089110000}"/>
    <cellStyle name="Normal 2 2 60" xfId="8714" xr:uid="{00000000-0005-0000-0000-00008A110000}"/>
    <cellStyle name="Normal 2 2 61" xfId="8717" xr:uid="{00000000-0005-0000-0000-00008B110000}"/>
    <cellStyle name="Normal 2 2 62" xfId="8839" xr:uid="{CE98D726-66F5-4012-9AB3-84B3BC3E21A4}"/>
    <cellStyle name="Normal 2 2 62 2" xfId="10130" xr:uid="{0141C50D-4BDB-43A4-80CE-797D89B80D8B}"/>
    <cellStyle name="Normal 2 2 63" xfId="9435" xr:uid="{413ED03A-81BD-4AE5-A1F6-9F9D29FF8A7E}"/>
    <cellStyle name="Normal 2 2 63 2" xfId="9889" xr:uid="{C8BB9E76-FBA4-43B0-9801-7AE8DA8705F8}"/>
    <cellStyle name="Normal 2 2 64" xfId="10160" xr:uid="{A25EA013-3BB5-41EF-8374-E3282EB1686C}"/>
    <cellStyle name="Normal 2 2 65" xfId="9927" xr:uid="{3E091548-FC9A-423A-90A8-311CFD67B0AA}"/>
    <cellStyle name="Normal 2 2 66" xfId="10119" xr:uid="{FCEB81B3-4064-4138-95B2-B9ED5F5B1A7B}"/>
    <cellStyle name="Normal 2 2 67" xfId="10400" xr:uid="{148CBB50-7CA5-4DEF-A19F-6DA359864F53}"/>
    <cellStyle name="Normal 2 2 68" xfId="10516" xr:uid="{8C2CB178-8298-4F87-8962-77B26A90EA7E}"/>
    <cellStyle name="Normal 2 2 69" xfId="10632" xr:uid="{2D57B347-353E-47C7-9907-639A5B72FFAC}"/>
    <cellStyle name="Normal 2 2 7" xfId="6627" xr:uid="{00000000-0005-0000-0000-00008C110000}"/>
    <cellStyle name="Normal 2 2 70" xfId="10747" xr:uid="{541EBD01-E581-49CF-882F-4970802A60EE}"/>
    <cellStyle name="Normal 2 2 8" xfId="6746" xr:uid="{00000000-0005-0000-0000-00008D110000}"/>
    <cellStyle name="Normal 2 2 9" xfId="6865" xr:uid="{00000000-0005-0000-0000-00008E110000}"/>
    <cellStyle name="Normal 2 2_celt_darbi" xfId="9440" xr:uid="{55F3F093-A7C3-4917-B432-1A78E8185515}"/>
    <cellStyle name="Normal 2 20" xfId="7102" xr:uid="{00000000-0005-0000-0000-000090110000}"/>
    <cellStyle name="Normal 2 21" xfId="7221" xr:uid="{00000000-0005-0000-0000-000091110000}"/>
    <cellStyle name="Normal 2 22" xfId="7340" xr:uid="{00000000-0005-0000-0000-000092110000}"/>
    <cellStyle name="Normal 2 23" xfId="7456" xr:uid="{00000000-0005-0000-0000-000093110000}"/>
    <cellStyle name="Normal 2 24" xfId="7572" xr:uid="{00000000-0005-0000-0000-000094110000}"/>
    <cellStyle name="Normal 2 25" xfId="7688" xr:uid="{00000000-0005-0000-0000-000095110000}"/>
    <cellStyle name="Normal 2 26" xfId="7804" xr:uid="{00000000-0005-0000-0000-000096110000}"/>
    <cellStyle name="Normal 2 27" xfId="7920" xr:uid="{00000000-0005-0000-0000-000097110000}"/>
    <cellStyle name="Normal 2 28" xfId="8036" xr:uid="{00000000-0005-0000-0000-000098110000}"/>
    <cellStyle name="Normal 2 29" xfId="8152" xr:uid="{00000000-0005-0000-0000-000099110000}"/>
    <cellStyle name="Normal 2 3" xfId="3354" xr:uid="{00000000-0005-0000-0000-00009A110000}"/>
    <cellStyle name="Normal 2 3 10" xfId="6749" xr:uid="{00000000-0005-0000-0000-00009B110000}"/>
    <cellStyle name="Normal 2 3 11" xfId="6868" xr:uid="{00000000-0005-0000-0000-00009C110000}"/>
    <cellStyle name="Normal 2 3 12" xfId="6987" xr:uid="{00000000-0005-0000-0000-00009D110000}"/>
    <cellStyle name="Normal 2 3 13" xfId="7106" xr:uid="{00000000-0005-0000-0000-00009E110000}"/>
    <cellStyle name="Normal 2 3 14" xfId="7225" xr:uid="{00000000-0005-0000-0000-00009F110000}"/>
    <cellStyle name="Normal 2 3 15" xfId="7343" xr:uid="{00000000-0005-0000-0000-0000A0110000}"/>
    <cellStyle name="Normal 2 3 16" xfId="7459" xr:uid="{00000000-0005-0000-0000-0000A1110000}"/>
    <cellStyle name="Normal 2 3 17" xfId="7575" xr:uid="{00000000-0005-0000-0000-0000A2110000}"/>
    <cellStyle name="Normal 2 3 18" xfId="7691" xr:uid="{00000000-0005-0000-0000-0000A3110000}"/>
    <cellStyle name="Normal 2 3 19" xfId="7807" xr:uid="{00000000-0005-0000-0000-0000A4110000}"/>
    <cellStyle name="Normal 2 3 2" xfId="3355" xr:uid="{00000000-0005-0000-0000-0000A5110000}"/>
    <cellStyle name="Normal 2 3 2 2" xfId="3356" xr:uid="{00000000-0005-0000-0000-0000A6110000}"/>
    <cellStyle name="Normal 2 3 2 2 2" xfId="3357" xr:uid="{00000000-0005-0000-0000-0000A7110000}"/>
    <cellStyle name="Normal 2 3 2 3" xfId="3358" xr:uid="{00000000-0005-0000-0000-0000A8110000}"/>
    <cellStyle name="Normal 2 3 2 4" xfId="9441" xr:uid="{AE565CFF-36B0-4AD2-B52A-21A8C859ECF6}"/>
    <cellStyle name="Normal 2 3 20" xfId="7923" xr:uid="{00000000-0005-0000-0000-0000A9110000}"/>
    <cellStyle name="Normal 2 3 21" xfId="8039" xr:uid="{00000000-0005-0000-0000-0000AA110000}"/>
    <cellStyle name="Normal 2 3 22" xfId="8155" xr:uid="{00000000-0005-0000-0000-0000AB110000}"/>
    <cellStyle name="Normal 2 3 23" xfId="9216" xr:uid="{05151E14-C27F-49FC-8801-D619DE53E564}"/>
    <cellStyle name="Normal 2 3 23 2" xfId="10131" xr:uid="{43E640C3-4BBD-4186-91EC-9A0048252841}"/>
    <cellStyle name="Normal 2 3 24" xfId="9888" xr:uid="{979581CE-0687-4E22-A2C6-680DAAAA6406}"/>
    <cellStyle name="Normal 2 3 25" xfId="10016" xr:uid="{1F51460B-F8A2-4B24-AA30-323DA14D1716}"/>
    <cellStyle name="Normal 2 3 26" xfId="10089" xr:uid="{2594FCDB-8AED-4311-B91C-2DF5B31EE67E}"/>
    <cellStyle name="Normal 2 3 27" xfId="10191" xr:uid="{C75C3754-A419-40EB-8830-1FB345A29B90}"/>
    <cellStyle name="Normal 2 3 28" xfId="10402" xr:uid="{B13EF7F8-9D20-4E1F-AB0F-6F71B0568E16}"/>
    <cellStyle name="Normal 2 3 29" xfId="10518" xr:uid="{F15E1EA7-3C5B-450C-9644-682586A4CA36}"/>
    <cellStyle name="Normal 2 3 3" xfId="3359" xr:uid="{00000000-0005-0000-0000-0000AC110000}"/>
    <cellStyle name="Normal 2 3 3 2" xfId="3360" xr:uid="{00000000-0005-0000-0000-0000AD110000}"/>
    <cellStyle name="Normal 2 3 3 2 2" xfId="3361" xr:uid="{00000000-0005-0000-0000-0000AE110000}"/>
    <cellStyle name="Normal 2 3 3 3" xfId="3362" xr:uid="{00000000-0005-0000-0000-0000AF110000}"/>
    <cellStyle name="Normal 2 3 3 4" xfId="9442" xr:uid="{4C3F2200-2A7A-4535-91C2-D0B40543BB21}"/>
    <cellStyle name="Normal 2 3 30" xfId="10634" xr:uid="{5F6F5509-F68B-47CA-96F1-0EB4416E869C}"/>
    <cellStyle name="Normal 2 3 31" xfId="10749" xr:uid="{6DE7FAE6-8E9F-4164-BC02-3788EBC113EE}"/>
    <cellStyle name="Normal 2 3 4" xfId="3363" xr:uid="{00000000-0005-0000-0000-0000B0110000}"/>
    <cellStyle name="Normal 2 3 4 2" xfId="3364" xr:uid="{00000000-0005-0000-0000-0000B1110000}"/>
    <cellStyle name="Normal 2 3 4 3" xfId="9443" xr:uid="{2074583D-F8BC-44BC-A18F-315211442CE6}"/>
    <cellStyle name="Normal 2 3 5" xfId="3365" xr:uid="{00000000-0005-0000-0000-0000B2110000}"/>
    <cellStyle name="Normal 2 3 6" xfId="3366" xr:uid="{00000000-0005-0000-0000-0000B3110000}"/>
    <cellStyle name="Normal 2 3 7" xfId="6379" xr:uid="{00000000-0005-0000-0000-0000B4110000}"/>
    <cellStyle name="Normal 2 3 8" xfId="6511" xr:uid="{00000000-0005-0000-0000-0000B5110000}"/>
    <cellStyle name="Normal 2 3 9" xfId="6630" xr:uid="{00000000-0005-0000-0000-0000B6110000}"/>
    <cellStyle name="Normal 2 3_DOP" xfId="9444" xr:uid="{3143BA5B-2A97-44B5-92AE-EE5CCB7DCCE5}"/>
    <cellStyle name="Normal 2 30" xfId="8183" xr:uid="{00000000-0005-0000-0000-0000B7110000}"/>
    <cellStyle name="Normal 2 31" xfId="8238" xr:uid="{00000000-0005-0000-0000-0000B8110000}"/>
    <cellStyle name="Normal 2 32" xfId="8268" xr:uid="{00000000-0005-0000-0000-0000B9110000}"/>
    <cellStyle name="Normal 2 33" xfId="8294" xr:uid="{00000000-0005-0000-0000-0000BA110000}"/>
    <cellStyle name="Normal 2 34" xfId="8316" xr:uid="{00000000-0005-0000-0000-0000BB110000}"/>
    <cellStyle name="Normal 2 35" xfId="8349" xr:uid="{00000000-0005-0000-0000-0000BC110000}"/>
    <cellStyle name="Normal 2 36" xfId="8377" xr:uid="{00000000-0005-0000-0000-0000BD110000}"/>
    <cellStyle name="Normal 2 37" xfId="8405" xr:uid="{00000000-0005-0000-0000-0000BE110000}"/>
    <cellStyle name="Normal 2 38" xfId="8433" xr:uid="{00000000-0005-0000-0000-0000BF110000}"/>
    <cellStyle name="Normal 2 39" xfId="8459" xr:uid="{00000000-0005-0000-0000-0000C0110000}"/>
    <cellStyle name="Normal 2 4" xfId="3367" xr:uid="{00000000-0005-0000-0000-0000C1110000}"/>
    <cellStyle name="Normal 2 4 10" xfId="7107" xr:uid="{00000000-0005-0000-0000-0000C2110000}"/>
    <cellStyle name="Normal 2 4 11" xfId="7226" xr:uid="{00000000-0005-0000-0000-0000C3110000}"/>
    <cellStyle name="Normal 2 4 2" xfId="3368" xr:uid="{00000000-0005-0000-0000-0000C4110000}"/>
    <cellStyle name="Normal 2 4 2 2" xfId="3369" xr:uid="{00000000-0005-0000-0000-0000C5110000}"/>
    <cellStyle name="Normal 2 4 3" xfId="3370" xr:uid="{00000000-0005-0000-0000-0000C6110000}"/>
    <cellStyle name="Normal 2 4 4" xfId="6380" xr:uid="{00000000-0005-0000-0000-0000C7110000}"/>
    <cellStyle name="Normal 2 4 5" xfId="6512" xr:uid="{00000000-0005-0000-0000-0000C8110000}"/>
    <cellStyle name="Normal 2 4 6" xfId="6631" xr:uid="{00000000-0005-0000-0000-0000C9110000}"/>
    <cellStyle name="Normal 2 4 7" xfId="6750" xr:uid="{00000000-0005-0000-0000-0000CA110000}"/>
    <cellStyle name="Normal 2 4 8" xfId="6869" xr:uid="{00000000-0005-0000-0000-0000CB110000}"/>
    <cellStyle name="Normal 2 4 9" xfId="6988" xr:uid="{00000000-0005-0000-0000-0000CC110000}"/>
    <cellStyle name="Normal 2 40" xfId="8573" xr:uid="{00000000-0005-0000-0000-0000CD110000}"/>
    <cellStyle name="Normal 2 41" xfId="8705" xr:uid="{00000000-0005-0000-0000-0000CE110000}"/>
    <cellStyle name="Normal 2 42" xfId="8652" xr:uid="{00000000-0005-0000-0000-0000CF110000}"/>
    <cellStyle name="Normal 2 43" xfId="8688" xr:uid="{00000000-0005-0000-0000-0000D0110000}"/>
    <cellStyle name="Normal 2 44" xfId="8497" xr:uid="{00000000-0005-0000-0000-0000D1110000}"/>
    <cellStyle name="Normal 2 45" xfId="8609" xr:uid="{00000000-0005-0000-0000-0000D2110000}"/>
    <cellStyle name="Normal 2 46" xfId="8542" xr:uid="{00000000-0005-0000-0000-0000D3110000}"/>
    <cellStyle name="Normal 2 47" xfId="8679" xr:uid="{00000000-0005-0000-0000-0000D4110000}"/>
    <cellStyle name="Normal 2 48" xfId="8709" xr:uid="{00000000-0005-0000-0000-0000D5110000}"/>
    <cellStyle name="Normal 2 49" xfId="8643" xr:uid="{00000000-0005-0000-0000-0000D6110000}"/>
    <cellStyle name="Normal 2 5" xfId="3371" xr:uid="{00000000-0005-0000-0000-0000D7110000}"/>
    <cellStyle name="Normal 2 5 2" xfId="3372" xr:uid="{00000000-0005-0000-0000-0000D8110000}"/>
    <cellStyle name="Normal 2 5 2 2" xfId="3373" xr:uid="{00000000-0005-0000-0000-0000D9110000}"/>
    <cellStyle name="Normal 2 5 3" xfId="3374" xr:uid="{00000000-0005-0000-0000-0000DA110000}"/>
    <cellStyle name="Normal 2 5 4" xfId="3375" xr:uid="{00000000-0005-0000-0000-0000DB110000}"/>
    <cellStyle name="Normal 2 5 5" xfId="9445" xr:uid="{B8F2571C-3166-4D24-B738-232E825E7CB1}"/>
    <cellStyle name="Normal 2 50" xfId="8623" xr:uid="{00000000-0005-0000-0000-0000DC110000}"/>
    <cellStyle name="Normal 2 51" xfId="8510" xr:uid="{00000000-0005-0000-0000-0000DD110000}"/>
    <cellStyle name="Normal 2 52" xfId="8581" xr:uid="{00000000-0005-0000-0000-0000DE110000}"/>
    <cellStyle name="Normal 2 53" xfId="8689" xr:uid="{00000000-0005-0000-0000-0000DF110000}"/>
    <cellStyle name="Normal 2 54" xfId="8704" xr:uid="{00000000-0005-0000-0000-0000E0110000}"/>
    <cellStyle name="Normal 2 55" xfId="8696" xr:uid="{00000000-0005-0000-0000-0000E1110000}"/>
    <cellStyle name="Normal 2 56" xfId="8599" xr:uid="{00000000-0005-0000-0000-0000E2110000}"/>
    <cellStyle name="Normal 2 57" xfId="8500" xr:uid="{00000000-0005-0000-0000-0000E3110000}"/>
    <cellStyle name="Normal 2 58" xfId="8538" xr:uid="{00000000-0005-0000-0000-0000E4110000}"/>
    <cellStyle name="Normal 2 59" xfId="8677" xr:uid="{00000000-0005-0000-0000-0000E5110000}"/>
    <cellStyle name="Normal 2 6" xfId="3376" xr:uid="{00000000-0005-0000-0000-0000E6110000}"/>
    <cellStyle name="Normal 2 6 2" xfId="3377" xr:uid="{00000000-0005-0000-0000-0000E7110000}"/>
    <cellStyle name="Normal 2 6 3" xfId="3378" xr:uid="{00000000-0005-0000-0000-0000E8110000}"/>
    <cellStyle name="Normal 2 6 4" xfId="3379" xr:uid="{00000000-0005-0000-0000-0000E9110000}"/>
    <cellStyle name="Normal 2 6 5" xfId="9446" xr:uid="{0317E538-A8CD-4989-9824-7168803B0DA4}"/>
    <cellStyle name="Normal 2 60" xfId="8707" xr:uid="{00000000-0005-0000-0000-0000EA110000}"/>
    <cellStyle name="Normal 2 61" xfId="8605" xr:uid="{00000000-0005-0000-0000-0000EB110000}"/>
    <cellStyle name="Normal 2 62" xfId="8646" xr:uid="{00000000-0005-0000-0000-0000EC110000}"/>
    <cellStyle name="Normal 2 63" xfId="8539" xr:uid="{00000000-0005-0000-0000-0000ED110000}"/>
    <cellStyle name="Normal 2 64" xfId="8507" xr:uid="{00000000-0005-0000-0000-0000EE110000}"/>
    <cellStyle name="Normal 2 65" xfId="8512" xr:uid="{00000000-0005-0000-0000-0000EF110000}"/>
    <cellStyle name="Normal 2 66" xfId="8593" xr:uid="{00000000-0005-0000-0000-0000F0110000}"/>
    <cellStyle name="Normal 2 67" xfId="8582" xr:uid="{00000000-0005-0000-0000-0000F1110000}"/>
    <cellStyle name="Normal 2 68" xfId="8731" xr:uid="{00000000-0005-0000-0000-0000F2110000}"/>
    <cellStyle name="Normal 2 69" xfId="8734" xr:uid="{00000000-0005-0000-0000-0000F3110000}"/>
    <cellStyle name="Normal 2 7" xfId="3380" xr:uid="{00000000-0005-0000-0000-0000F4110000}"/>
    <cellStyle name="Normal 2 7 2" xfId="3381" xr:uid="{00000000-0005-0000-0000-0000F5110000}"/>
    <cellStyle name="Normal 2 7 3" xfId="3382" xr:uid="{00000000-0005-0000-0000-0000F6110000}"/>
    <cellStyle name="Normal 2 70" xfId="8732" xr:uid="{00000000-0005-0000-0000-0000F7110000}"/>
    <cellStyle name="Normal 2 71" xfId="9215" xr:uid="{E6500025-8AEB-40E7-B126-522012AD0464}"/>
    <cellStyle name="Normal 2 71 2" xfId="10066" xr:uid="{B191ACA7-87E6-4338-A884-656FA17DF5F1}"/>
    <cellStyle name="Normal 2 72" xfId="9247" xr:uid="{94DED016-F2F0-470E-AEF1-603C237EDF6A}"/>
    <cellStyle name="Normal 2 72 2" xfId="10188" xr:uid="{A2660576-34D3-4863-A859-3350EA28BE0A}"/>
    <cellStyle name="Normal 2 73" xfId="9240" xr:uid="{5B4EA43D-0F3B-425F-976E-99534FEFA2AD}"/>
    <cellStyle name="Normal 2 73 2" xfId="9788" xr:uid="{3FB001F7-D39A-4419-BAD2-05B7A2BD1198}"/>
    <cellStyle name="Normal 2 74" xfId="9220" xr:uid="{99A1A15F-F15A-427A-B76A-7BDD2A293E59}"/>
    <cellStyle name="Normal 2 74 2" xfId="9924" xr:uid="{2D7003B4-D609-4438-91E1-3C6E6AE9567B}"/>
    <cellStyle name="Normal 2 75" xfId="9241" xr:uid="{4047B2B6-E5F4-4B1F-BBC2-86FEE7F1DB10}"/>
    <cellStyle name="Normal 2 75 2" xfId="10323" xr:uid="{12DAC97D-B850-453D-A466-75C5226733B2}"/>
    <cellStyle name="Normal 2 76" xfId="9246" xr:uid="{3B8D351B-FB98-4AA0-8852-D0EC812331D7}"/>
    <cellStyle name="Normal 2 76 2" xfId="10399" xr:uid="{50CB9814-A4AA-4A18-B349-ECCC7B89C013}"/>
    <cellStyle name="Normal 2 77" xfId="9237" xr:uid="{B762A900-2881-420B-801A-FC087DC19430}"/>
    <cellStyle name="Normal 2 77 2" xfId="10515" xr:uid="{AF1C6163-2914-4D5D-867E-93634C637B44}"/>
    <cellStyle name="Normal 2 78" xfId="9243" xr:uid="{4A145619-037C-4514-851D-3C40EDDF32ED}"/>
    <cellStyle name="Normal 2 78 2" xfId="10631" xr:uid="{F7E4F118-37FE-47DA-A618-2C9FD771667A}"/>
    <cellStyle name="Normal 2 79" xfId="9238" xr:uid="{1C559C6C-15EE-4489-8C10-D9715E9C0A4F}"/>
    <cellStyle name="Normal 2 79 2" xfId="10746" xr:uid="{B983A9F4-EF30-4DED-859E-0609D59AE9B4}"/>
    <cellStyle name="Normal 2 8" xfId="3383" xr:uid="{00000000-0005-0000-0000-0000F8110000}"/>
    <cellStyle name="Normal 2 8 2" xfId="3384" xr:uid="{00000000-0005-0000-0000-0000F9110000}"/>
    <cellStyle name="Normal 2 8 3" xfId="3385" xr:uid="{00000000-0005-0000-0000-0000FA110000}"/>
    <cellStyle name="Normal 2 80" xfId="8740" xr:uid="{F7E93FA0-B9DD-46EB-B9BB-4B1021A0A240}"/>
    <cellStyle name="Normal 2 81" xfId="9242" xr:uid="{6AEA1027-585A-4AFA-993B-A76E66EB6214}"/>
    <cellStyle name="Normal 2 82" xfId="9239" xr:uid="{C9A43226-C6E8-429B-B169-C663EB6605A6}"/>
    <cellStyle name="Normal 2 83" xfId="9217" xr:uid="{D7E65E0B-6FB7-4C4B-AB73-4782A48F7B7A}"/>
    <cellStyle name="Normal 2 84" xfId="9248" xr:uid="{F885BDDA-3732-4817-87E9-CCB69BE48D21}"/>
    <cellStyle name="Normal 2 85" xfId="9245" xr:uid="{1BB2F49E-EA0E-4BF9-9ABB-0599D9A69432}"/>
    <cellStyle name="Normal 2 86" xfId="9250" xr:uid="{4EC17537-1F35-473F-8991-12AD76BFE3BC}"/>
    <cellStyle name="Normal 2 87" xfId="9244" xr:uid="{708326F8-8C53-413E-BAA5-F7BC0649141B}"/>
    <cellStyle name="Normal 2 88" xfId="9252" xr:uid="{EBED1674-87A9-4C93-992D-A7E5AC8CD487}"/>
    <cellStyle name="Normal 2 89" xfId="9249" xr:uid="{BFD6E32E-9601-427E-9FF3-D03E9001A44C}"/>
    <cellStyle name="Normal 2 9" xfId="3386" xr:uid="{00000000-0005-0000-0000-0000FB110000}"/>
    <cellStyle name="Normal 2 9 2" xfId="3387" xr:uid="{00000000-0005-0000-0000-0000FC110000}"/>
    <cellStyle name="Normal 2 90" xfId="9253" xr:uid="{8BE877FF-CB13-49AE-A2C1-54FD733818D5}"/>
    <cellStyle name="Normal 2 91" xfId="9203" xr:uid="{7E66C217-40E8-45B8-A5D2-ADEC9861EDCE}"/>
    <cellStyle name="Normal 2 92" xfId="9251" xr:uid="{6EC1793A-644C-4379-9126-45F109E4C23C}"/>
    <cellStyle name="Normal 2_2_LIGUMS_A2_47,313_49,973_km" xfId="3388" xr:uid="{00000000-0005-0000-0000-0000FD110000}"/>
    <cellStyle name="Normal 20" xfId="3389" xr:uid="{00000000-0005-0000-0000-0000FE110000}"/>
    <cellStyle name="Normal 20 10" xfId="3390" xr:uid="{00000000-0005-0000-0000-0000FF110000}"/>
    <cellStyle name="Normal 20 10 2" xfId="3391" xr:uid="{00000000-0005-0000-0000-000000120000}"/>
    <cellStyle name="Normal 20 11" xfId="3392" xr:uid="{00000000-0005-0000-0000-000001120000}"/>
    <cellStyle name="Normal 20 11 2" xfId="3393" xr:uid="{00000000-0005-0000-0000-000002120000}"/>
    <cellStyle name="Normal 20 12" xfId="3394" xr:uid="{00000000-0005-0000-0000-000003120000}"/>
    <cellStyle name="Normal 20 12 2" xfId="3395" xr:uid="{00000000-0005-0000-0000-000004120000}"/>
    <cellStyle name="Normal 20 13" xfId="3396" xr:uid="{00000000-0005-0000-0000-000005120000}"/>
    <cellStyle name="Normal 20 13 2" xfId="3397" xr:uid="{00000000-0005-0000-0000-000006120000}"/>
    <cellStyle name="Normal 20 14" xfId="3398" xr:uid="{00000000-0005-0000-0000-000007120000}"/>
    <cellStyle name="Normal 20 2" xfId="3399" xr:uid="{00000000-0005-0000-0000-000008120000}"/>
    <cellStyle name="Normal 20 2 2" xfId="3400" xr:uid="{00000000-0005-0000-0000-000009120000}"/>
    <cellStyle name="Normal 20 3" xfId="3401" xr:uid="{00000000-0005-0000-0000-00000A120000}"/>
    <cellStyle name="Normal 20 3 2" xfId="3402" xr:uid="{00000000-0005-0000-0000-00000B120000}"/>
    <cellStyle name="Normal 20 4" xfId="3403" xr:uid="{00000000-0005-0000-0000-00000C120000}"/>
    <cellStyle name="Normal 20 4 2" xfId="3404" xr:uid="{00000000-0005-0000-0000-00000D120000}"/>
    <cellStyle name="Normal 20 5" xfId="3405" xr:uid="{00000000-0005-0000-0000-00000E120000}"/>
    <cellStyle name="Normal 20 5 2" xfId="3406" xr:uid="{00000000-0005-0000-0000-00000F120000}"/>
    <cellStyle name="Normal 20 6" xfId="3407" xr:uid="{00000000-0005-0000-0000-000010120000}"/>
    <cellStyle name="Normal 20 6 2" xfId="3408" xr:uid="{00000000-0005-0000-0000-000011120000}"/>
    <cellStyle name="Normal 20 7" xfId="3409" xr:uid="{00000000-0005-0000-0000-000012120000}"/>
    <cellStyle name="Normal 20 7 2" xfId="3410" xr:uid="{00000000-0005-0000-0000-000013120000}"/>
    <cellStyle name="Normal 20 8" xfId="3411" xr:uid="{00000000-0005-0000-0000-000014120000}"/>
    <cellStyle name="Normal 20 8 2" xfId="3412" xr:uid="{00000000-0005-0000-0000-000015120000}"/>
    <cellStyle name="Normal 20 9" xfId="3413" xr:uid="{00000000-0005-0000-0000-000016120000}"/>
    <cellStyle name="Normal 20 9 2" xfId="3414" xr:uid="{00000000-0005-0000-0000-000017120000}"/>
    <cellStyle name="Normal 21" xfId="3415" xr:uid="{00000000-0005-0000-0000-000018120000}"/>
    <cellStyle name="Normal 21 10" xfId="3416" xr:uid="{00000000-0005-0000-0000-000019120000}"/>
    <cellStyle name="Normal 21 10 2" xfId="3417" xr:uid="{00000000-0005-0000-0000-00001A120000}"/>
    <cellStyle name="Normal 21 11" xfId="3418" xr:uid="{00000000-0005-0000-0000-00001B120000}"/>
    <cellStyle name="Normal 21 11 2" xfId="3419" xr:uid="{00000000-0005-0000-0000-00001C120000}"/>
    <cellStyle name="Normal 21 12" xfId="3420" xr:uid="{00000000-0005-0000-0000-00001D120000}"/>
    <cellStyle name="Normal 21 12 2" xfId="3421" xr:uid="{00000000-0005-0000-0000-00001E120000}"/>
    <cellStyle name="Normal 21 13" xfId="3422" xr:uid="{00000000-0005-0000-0000-00001F120000}"/>
    <cellStyle name="Normal 21 13 2" xfId="3423" xr:uid="{00000000-0005-0000-0000-000020120000}"/>
    <cellStyle name="Normal 21 14" xfId="3424" xr:uid="{00000000-0005-0000-0000-000021120000}"/>
    <cellStyle name="Normal 21 2" xfId="3425" xr:uid="{00000000-0005-0000-0000-000022120000}"/>
    <cellStyle name="Normal 21 2 2" xfId="3426" xr:uid="{00000000-0005-0000-0000-000023120000}"/>
    <cellStyle name="Normal 21 3" xfId="3427" xr:uid="{00000000-0005-0000-0000-000024120000}"/>
    <cellStyle name="Normal 21 3 2" xfId="3428" xr:uid="{00000000-0005-0000-0000-000025120000}"/>
    <cellStyle name="Normal 21 4" xfId="3429" xr:uid="{00000000-0005-0000-0000-000026120000}"/>
    <cellStyle name="Normal 21 4 2" xfId="3430" xr:uid="{00000000-0005-0000-0000-000027120000}"/>
    <cellStyle name="Normal 21 5" xfId="3431" xr:uid="{00000000-0005-0000-0000-000028120000}"/>
    <cellStyle name="Normal 21 5 2" xfId="3432" xr:uid="{00000000-0005-0000-0000-000029120000}"/>
    <cellStyle name="Normal 21 6" xfId="3433" xr:uid="{00000000-0005-0000-0000-00002A120000}"/>
    <cellStyle name="Normal 21 6 2" xfId="3434" xr:uid="{00000000-0005-0000-0000-00002B120000}"/>
    <cellStyle name="Normal 21 7" xfId="3435" xr:uid="{00000000-0005-0000-0000-00002C120000}"/>
    <cellStyle name="Normal 21 7 2" xfId="3436" xr:uid="{00000000-0005-0000-0000-00002D120000}"/>
    <cellStyle name="Normal 21 8" xfId="3437" xr:uid="{00000000-0005-0000-0000-00002E120000}"/>
    <cellStyle name="Normal 21 8 2" xfId="3438" xr:uid="{00000000-0005-0000-0000-00002F120000}"/>
    <cellStyle name="Normal 21 9" xfId="3439" xr:uid="{00000000-0005-0000-0000-000030120000}"/>
    <cellStyle name="Normal 21 9 2" xfId="3440" xr:uid="{00000000-0005-0000-0000-000031120000}"/>
    <cellStyle name="Normal 22" xfId="3441" xr:uid="{00000000-0005-0000-0000-000032120000}"/>
    <cellStyle name="Normal 22 10" xfId="3442" xr:uid="{00000000-0005-0000-0000-000033120000}"/>
    <cellStyle name="Normal 22 10 2" xfId="3443" xr:uid="{00000000-0005-0000-0000-000034120000}"/>
    <cellStyle name="Normal 22 11" xfId="3444" xr:uid="{00000000-0005-0000-0000-000035120000}"/>
    <cellStyle name="Normal 22 11 2" xfId="3445" xr:uid="{00000000-0005-0000-0000-000036120000}"/>
    <cellStyle name="Normal 22 12" xfId="3446" xr:uid="{00000000-0005-0000-0000-000037120000}"/>
    <cellStyle name="Normal 22 12 2" xfId="3447" xr:uid="{00000000-0005-0000-0000-000038120000}"/>
    <cellStyle name="Normal 22 13" xfId="3448" xr:uid="{00000000-0005-0000-0000-000039120000}"/>
    <cellStyle name="Normal 22 13 2" xfId="3449" xr:uid="{00000000-0005-0000-0000-00003A120000}"/>
    <cellStyle name="Normal 22 14" xfId="3450" xr:uid="{00000000-0005-0000-0000-00003B120000}"/>
    <cellStyle name="Normal 22 2" xfId="3451" xr:uid="{00000000-0005-0000-0000-00003C120000}"/>
    <cellStyle name="Normal 22 2 2" xfId="3452" xr:uid="{00000000-0005-0000-0000-00003D120000}"/>
    <cellStyle name="Normal 22 3" xfId="3453" xr:uid="{00000000-0005-0000-0000-00003E120000}"/>
    <cellStyle name="Normal 22 3 2" xfId="3454" xr:uid="{00000000-0005-0000-0000-00003F120000}"/>
    <cellStyle name="Normal 22 4" xfId="3455" xr:uid="{00000000-0005-0000-0000-000040120000}"/>
    <cellStyle name="Normal 22 4 2" xfId="3456" xr:uid="{00000000-0005-0000-0000-000041120000}"/>
    <cellStyle name="Normal 22 5" xfId="3457" xr:uid="{00000000-0005-0000-0000-000042120000}"/>
    <cellStyle name="Normal 22 5 2" xfId="3458" xr:uid="{00000000-0005-0000-0000-000043120000}"/>
    <cellStyle name="Normal 22 6" xfId="3459" xr:uid="{00000000-0005-0000-0000-000044120000}"/>
    <cellStyle name="Normal 22 6 2" xfId="3460" xr:uid="{00000000-0005-0000-0000-000045120000}"/>
    <cellStyle name="Normal 22 7" xfId="3461" xr:uid="{00000000-0005-0000-0000-000046120000}"/>
    <cellStyle name="Normal 22 7 2" xfId="3462" xr:uid="{00000000-0005-0000-0000-000047120000}"/>
    <cellStyle name="Normal 22 8" xfId="3463" xr:uid="{00000000-0005-0000-0000-000048120000}"/>
    <cellStyle name="Normal 22 8 2" xfId="3464" xr:uid="{00000000-0005-0000-0000-000049120000}"/>
    <cellStyle name="Normal 22 9" xfId="3465" xr:uid="{00000000-0005-0000-0000-00004A120000}"/>
    <cellStyle name="Normal 22 9 2" xfId="3466" xr:uid="{00000000-0005-0000-0000-00004B120000}"/>
    <cellStyle name="Normal 23" xfId="3467" xr:uid="{00000000-0005-0000-0000-00004C120000}"/>
    <cellStyle name="Normal 23 10" xfId="3468" xr:uid="{00000000-0005-0000-0000-00004D120000}"/>
    <cellStyle name="Normal 23 10 2" xfId="3469" xr:uid="{00000000-0005-0000-0000-00004E120000}"/>
    <cellStyle name="Normal 23 11" xfId="3470" xr:uid="{00000000-0005-0000-0000-00004F120000}"/>
    <cellStyle name="Normal 23 11 2" xfId="3471" xr:uid="{00000000-0005-0000-0000-000050120000}"/>
    <cellStyle name="Normal 23 12" xfId="3472" xr:uid="{00000000-0005-0000-0000-000051120000}"/>
    <cellStyle name="Normal 23 12 2" xfId="3473" xr:uid="{00000000-0005-0000-0000-000052120000}"/>
    <cellStyle name="Normal 23 13" xfId="3474" xr:uid="{00000000-0005-0000-0000-000053120000}"/>
    <cellStyle name="Normal 23 13 2" xfId="3475" xr:uid="{00000000-0005-0000-0000-000054120000}"/>
    <cellStyle name="Normal 23 14" xfId="3476" xr:uid="{00000000-0005-0000-0000-000055120000}"/>
    <cellStyle name="Normal 23 14 2" xfId="3477" xr:uid="{00000000-0005-0000-0000-000056120000}"/>
    <cellStyle name="Normal 23 15" xfId="3478" xr:uid="{00000000-0005-0000-0000-000057120000}"/>
    <cellStyle name="Normal 23 2" xfId="3479" xr:uid="{00000000-0005-0000-0000-000058120000}"/>
    <cellStyle name="Normal 23 2 2" xfId="3480" xr:uid="{00000000-0005-0000-0000-000059120000}"/>
    <cellStyle name="Normal 23 2 2 2" xfId="3481" xr:uid="{00000000-0005-0000-0000-00005A120000}"/>
    <cellStyle name="Normal 23 2 3" xfId="3482" xr:uid="{00000000-0005-0000-0000-00005B120000}"/>
    <cellStyle name="Normal 23 3" xfId="3483" xr:uid="{00000000-0005-0000-0000-00005C120000}"/>
    <cellStyle name="Normal 23 3 2" xfId="3484" xr:uid="{00000000-0005-0000-0000-00005D120000}"/>
    <cellStyle name="Normal 23 4" xfId="3485" xr:uid="{00000000-0005-0000-0000-00005E120000}"/>
    <cellStyle name="Normal 23 4 2" xfId="3486" xr:uid="{00000000-0005-0000-0000-00005F120000}"/>
    <cellStyle name="Normal 23 5" xfId="3487" xr:uid="{00000000-0005-0000-0000-000060120000}"/>
    <cellStyle name="Normal 23 5 2" xfId="3488" xr:uid="{00000000-0005-0000-0000-000061120000}"/>
    <cellStyle name="Normal 23 6" xfId="3489" xr:uid="{00000000-0005-0000-0000-000062120000}"/>
    <cellStyle name="Normal 23 6 2" xfId="3490" xr:uid="{00000000-0005-0000-0000-000063120000}"/>
    <cellStyle name="Normal 23 7" xfId="3491" xr:uid="{00000000-0005-0000-0000-000064120000}"/>
    <cellStyle name="Normal 23 7 2" xfId="3492" xr:uid="{00000000-0005-0000-0000-000065120000}"/>
    <cellStyle name="Normal 23 8" xfId="3493" xr:uid="{00000000-0005-0000-0000-000066120000}"/>
    <cellStyle name="Normal 23 8 2" xfId="3494" xr:uid="{00000000-0005-0000-0000-000067120000}"/>
    <cellStyle name="Normal 23 9" xfId="3495" xr:uid="{00000000-0005-0000-0000-000068120000}"/>
    <cellStyle name="Normal 23 9 2" xfId="3496" xr:uid="{00000000-0005-0000-0000-000069120000}"/>
    <cellStyle name="Normal 24" xfId="3497" xr:uid="{00000000-0005-0000-0000-00006A120000}"/>
    <cellStyle name="Normal 24 10" xfId="3498" xr:uid="{00000000-0005-0000-0000-00006B120000}"/>
    <cellStyle name="Normal 24 10 2" xfId="3499" xr:uid="{00000000-0005-0000-0000-00006C120000}"/>
    <cellStyle name="Normal 24 11" xfId="3500" xr:uid="{00000000-0005-0000-0000-00006D120000}"/>
    <cellStyle name="Normal 24 11 2" xfId="3501" xr:uid="{00000000-0005-0000-0000-00006E120000}"/>
    <cellStyle name="Normal 24 12" xfId="3502" xr:uid="{00000000-0005-0000-0000-00006F120000}"/>
    <cellStyle name="Normal 24 12 2" xfId="3503" xr:uid="{00000000-0005-0000-0000-000070120000}"/>
    <cellStyle name="Normal 24 13" xfId="3504" xr:uid="{00000000-0005-0000-0000-000071120000}"/>
    <cellStyle name="Normal 24 13 2" xfId="3505" xr:uid="{00000000-0005-0000-0000-000072120000}"/>
    <cellStyle name="Normal 24 14" xfId="3506" xr:uid="{00000000-0005-0000-0000-000073120000}"/>
    <cellStyle name="Normal 24 14 2" xfId="3507" xr:uid="{00000000-0005-0000-0000-000074120000}"/>
    <cellStyle name="Normal 24 15" xfId="3508" xr:uid="{00000000-0005-0000-0000-000075120000}"/>
    <cellStyle name="Normal 24 2" xfId="3509" xr:uid="{00000000-0005-0000-0000-000076120000}"/>
    <cellStyle name="Normal 24 2 2" xfId="3510" xr:uid="{00000000-0005-0000-0000-000077120000}"/>
    <cellStyle name="Normal 24 2 2 2" xfId="3511" xr:uid="{00000000-0005-0000-0000-000078120000}"/>
    <cellStyle name="Normal 24 2 3" xfId="3512" xr:uid="{00000000-0005-0000-0000-000079120000}"/>
    <cellStyle name="Normal 24 3" xfId="3513" xr:uid="{00000000-0005-0000-0000-00007A120000}"/>
    <cellStyle name="Normal 24 3 2" xfId="3514" xr:uid="{00000000-0005-0000-0000-00007B120000}"/>
    <cellStyle name="Normal 24 4" xfId="3515" xr:uid="{00000000-0005-0000-0000-00007C120000}"/>
    <cellStyle name="Normal 24 4 2" xfId="3516" xr:uid="{00000000-0005-0000-0000-00007D120000}"/>
    <cellStyle name="Normal 24 5" xfId="3517" xr:uid="{00000000-0005-0000-0000-00007E120000}"/>
    <cellStyle name="Normal 24 5 2" xfId="3518" xr:uid="{00000000-0005-0000-0000-00007F120000}"/>
    <cellStyle name="Normal 24 6" xfId="3519" xr:uid="{00000000-0005-0000-0000-000080120000}"/>
    <cellStyle name="Normal 24 6 2" xfId="3520" xr:uid="{00000000-0005-0000-0000-000081120000}"/>
    <cellStyle name="Normal 24 7" xfId="3521" xr:uid="{00000000-0005-0000-0000-000082120000}"/>
    <cellStyle name="Normal 24 7 2" xfId="3522" xr:uid="{00000000-0005-0000-0000-000083120000}"/>
    <cellStyle name="Normal 24 8" xfId="3523" xr:uid="{00000000-0005-0000-0000-000084120000}"/>
    <cellStyle name="Normal 24 8 2" xfId="3524" xr:uid="{00000000-0005-0000-0000-000085120000}"/>
    <cellStyle name="Normal 24 9" xfId="3525" xr:uid="{00000000-0005-0000-0000-000086120000}"/>
    <cellStyle name="Normal 24 9 2" xfId="3526" xr:uid="{00000000-0005-0000-0000-000087120000}"/>
    <cellStyle name="Normal 25" xfId="3527" xr:uid="{00000000-0005-0000-0000-000088120000}"/>
    <cellStyle name="Normal 25 10" xfId="3528" xr:uid="{00000000-0005-0000-0000-000089120000}"/>
    <cellStyle name="Normal 25 10 2" xfId="3529" xr:uid="{00000000-0005-0000-0000-00008A120000}"/>
    <cellStyle name="Normal 25 11" xfId="3530" xr:uid="{00000000-0005-0000-0000-00008B120000}"/>
    <cellStyle name="Normal 25 11 2" xfId="3531" xr:uid="{00000000-0005-0000-0000-00008C120000}"/>
    <cellStyle name="Normal 25 12" xfId="3532" xr:uid="{00000000-0005-0000-0000-00008D120000}"/>
    <cellStyle name="Normal 25 12 2" xfId="3533" xr:uid="{00000000-0005-0000-0000-00008E120000}"/>
    <cellStyle name="Normal 25 13" xfId="3534" xr:uid="{00000000-0005-0000-0000-00008F120000}"/>
    <cellStyle name="Normal 25 13 2" xfId="3535" xr:uid="{00000000-0005-0000-0000-000090120000}"/>
    <cellStyle name="Normal 25 14" xfId="3536" xr:uid="{00000000-0005-0000-0000-000091120000}"/>
    <cellStyle name="Normal 25 14 2" xfId="3537" xr:uid="{00000000-0005-0000-0000-000092120000}"/>
    <cellStyle name="Normal 25 15" xfId="3538" xr:uid="{00000000-0005-0000-0000-000093120000}"/>
    <cellStyle name="Normal 25 15 2" xfId="3539" xr:uid="{00000000-0005-0000-0000-000094120000}"/>
    <cellStyle name="Normal 25 16" xfId="3540" xr:uid="{00000000-0005-0000-0000-000095120000}"/>
    <cellStyle name="Normal 25 16 2" xfId="3541" xr:uid="{00000000-0005-0000-0000-000096120000}"/>
    <cellStyle name="Normal 25 17" xfId="3542" xr:uid="{00000000-0005-0000-0000-000097120000}"/>
    <cellStyle name="Normal 25 17 10" xfId="3543" xr:uid="{00000000-0005-0000-0000-000098120000}"/>
    <cellStyle name="Normal 25 17 10 2" xfId="3544" xr:uid="{00000000-0005-0000-0000-000099120000}"/>
    <cellStyle name="Normal 25 17 11" xfId="3545" xr:uid="{00000000-0005-0000-0000-00009A120000}"/>
    <cellStyle name="Normal 25 17 11 2" xfId="3546" xr:uid="{00000000-0005-0000-0000-00009B120000}"/>
    <cellStyle name="Normal 25 17 12" xfId="3547" xr:uid="{00000000-0005-0000-0000-00009C120000}"/>
    <cellStyle name="Normal 25 17 12 2" xfId="3548" xr:uid="{00000000-0005-0000-0000-00009D120000}"/>
    <cellStyle name="Normal 25 17 13" xfId="3549" xr:uid="{00000000-0005-0000-0000-00009E120000}"/>
    <cellStyle name="Normal 25 17 13 2" xfId="3550" xr:uid="{00000000-0005-0000-0000-00009F120000}"/>
    <cellStyle name="Normal 25 17 14" xfId="3551" xr:uid="{00000000-0005-0000-0000-0000A0120000}"/>
    <cellStyle name="Normal 25 17 14 2" xfId="3552" xr:uid="{00000000-0005-0000-0000-0000A1120000}"/>
    <cellStyle name="Normal 25 17 15" xfId="3553" xr:uid="{00000000-0005-0000-0000-0000A2120000}"/>
    <cellStyle name="Normal 25 17 15 2" xfId="3554" xr:uid="{00000000-0005-0000-0000-0000A3120000}"/>
    <cellStyle name="Normal 25 17 16" xfId="3555" xr:uid="{00000000-0005-0000-0000-0000A4120000}"/>
    <cellStyle name="Normal 25 17 16 2" xfId="3556" xr:uid="{00000000-0005-0000-0000-0000A5120000}"/>
    <cellStyle name="Normal 25 17 17" xfId="3557" xr:uid="{00000000-0005-0000-0000-0000A6120000}"/>
    <cellStyle name="Normal 25 17 17 2" xfId="3558" xr:uid="{00000000-0005-0000-0000-0000A7120000}"/>
    <cellStyle name="Normal 25 17 18" xfId="3559" xr:uid="{00000000-0005-0000-0000-0000A8120000}"/>
    <cellStyle name="Normal 25 17 2" xfId="3560" xr:uid="{00000000-0005-0000-0000-0000A9120000}"/>
    <cellStyle name="Normal 25 17 2 2" xfId="3561" xr:uid="{00000000-0005-0000-0000-0000AA120000}"/>
    <cellStyle name="Normal 25 17 3" xfId="3562" xr:uid="{00000000-0005-0000-0000-0000AB120000}"/>
    <cellStyle name="Normal 25 17 3 2" xfId="3563" xr:uid="{00000000-0005-0000-0000-0000AC120000}"/>
    <cellStyle name="Normal 25 17 4" xfId="3564" xr:uid="{00000000-0005-0000-0000-0000AD120000}"/>
    <cellStyle name="Normal 25 17 4 2" xfId="3565" xr:uid="{00000000-0005-0000-0000-0000AE120000}"/>
    <cellStyle name="Normal 25 17 5" xfId="3566" xr:uid="{00000000-0005-0000-0000-0000AF120000}"/>
    <cellStyle name="Normal 25 17 5 2" xfId="3567" xr:uid="{00000000-0005-0000-0000-0000B0120000}"/>
    <cellStyle name="Normal 25 17 6" xfId="3568" xr:uid="{00000000-0005-0000-0000-0000B1120000}"/>
    <cellStyle name="Normal 25 17 6 2" xfId="3569" xr:uid="{00000000-0005-0000-0000-0000B2120000}"/>
    <cellStyle name="Normal 25 17 7" xfId="3570" xr:uid="{00000000-0005-0000-0000-0000B3120000}"/>
    <cellStyle name="Normal 25 17 7 2" xfId="3571" xr:uid="{00000000-0005-0000-0000-0000B4120000}"/>
    <cellStyle name="Normal 25 17 8" xfId="3572" xr:uid="{00000000-0005-0000-0000-0000B5120000}"/>
    <cellStyle name="Normal 25 17 8 2" xfId="3573" xr:uid="{00000000-0005-0000-0000-0000B6120000}"/>
    <cellStyle name="Normal 25 17 9" xfId="3574" xr:uid="{00000000-0005-0000-0000-0000B7120000}"/>
    <cellStyle name="Normal 25 17 9 2" xfId="3575" xr:uid="{00000000-0005-0000-0000-0000B8120000}"/>
    <cellStyle name="Normal 25 18" xfId="3576" xr:uid="{00000000-0005-0000-0000-0000B9120000}"/>
    <cellStyle name="Normal 25 18 10" xfId="3577" xr:uid="{00000000-0005-0000-0000-0000BA120000}"/>
    <cellStyle name="Normal 25 18 10 2" xfId="3578" xr:uid="{00000000-0005-0000-0000-0000BB120000}"/>
    <cellStyle name="Normal 25 18 11" xfId="3579" xr:uid="{00000000-0005-0000-0000-0000BC120000}"/>
    <cellStyle name="Normal 25 18 11 2" xfId="3580" xr:uid="{00000000-0005-0000-0000-0000BD120000}"/>
    <cellStyle name="Normal 25 18 12" xfId="3581" xr:uid="{00000000-0005-0000-0000-0000BE120000}"/>
    <cellStyle name="Normal 25 18 12 2" xfId="3582" xr:uid="{00000000-0005-0000-0000-0000BF120000}"/>
    <cellStyle name="Normal 25 18 13" xfId="3583" xr:uid="{00000000-0005-0000-0000-0000C0120000}"/>
    <cellStyle name="Normal 25 18 13 2" xfId="3584" xr:uid="{00000000-0005-0000-0000-0000C1120000}"/>
    <cellStyle name="Normal 25 18 14" xfId="3585" xr:uid="{00000000-0005-0000-0000-0000C2120000}"/>
    <cellStyle name="Normal 25 18 14 2" xfId="3586" xr:uid="{00000000-0005-0000-0000-0000C3120000}"/>
    <cellStyle name="Normal 25 18 15" xfId="3587" xr:uid="{00000000-0005-0000-0000-0000C4120000}"/>
    <cellStyle name="Normal 25 18 15 2" xfId="3588" xr:uid="{00000000-0005-0000-0000-0000C5120000}"/>
    <cellStyle name="Normal 25 18 16" xfId="3589" xr:uid="{00000000-0005-0000-0000-0000C6120000}"/>
    <cellStyle name="Normal 25 18 16 2" xfId="3590" xr:uid="{00000000-0005-0000-0000-0000C7120000}"/>
    <cellStyle name="Normal 25 18 17" xfId="3591" xr:uid="{00000000-0005-0000-0000-0000C8120000}"/>
    <cellStyle name="Normal 25 18 17 2" xfId="3592" xr:uid="{00000000-0005-0000-0000-0000C9120000}"/>
    <cellStyle name="Normal 25 18 18" xfId="3593" xr:uid="{00000000-0005-0000-0000-0000CA120000}"/>
    <cellStyle name="Normal 25 18 2" xfId="3594" xr:uid="{00000000-0005-0000-0000-0000CB120000}"/>
    <cellStyle name="Normal 25 18 2 2" xfId="3595" xr:uid="{00000000-0005-0000-0000-0000CC120000}"/>
    <cellStyle name="Normal 25 18 3" xfId="3596" xr:uid="{00000000-0005-0000-0000-0000CD120000}"/>
    <cellStyle name="Normal 25 18 3 2" xfId="3597" xr:uid="{00000000-0005-0000-0000-0000CE120000}"/>
    <cellStyle name="Normal 25 18 4" xfId="3598" xr:uid="{00000000-0005-0000-0000-0000CF120000}"/>
    <cellStyle name="Normal 25 18 4 2" xfId="3599" xr:uid="{00000000-0005-0000-0000-0000D0120000}"/>
    <cellStyle name="Normal 25 18 5" xfId="3600" xr:uid="{00000000-0005-0000-0000-0000D1120000}"/>
    <cellStyle name="Normal 25 18 5 2" xfId="3601" xr:uid="{00000000-0005-0000-0000-0000D2120000}"/>
    <cellStyle name="Normal 25 18 6" xfId="3602" xr:uid="{00000000-0005-0000-0000-0000D3120000}"/>
    <cellStyle name="Normal 25 18 6 2" xfId="3603" xr:uid="{00000000-0005-0000-0000-0000D4120000}"/>
    <cellStyle name="Normal 25 18 7" xfId="3604" xr:uid="{00000000-0005-0000-0000-0000D5120000}"/>
    <cellStyle name="Normal 25 18 7 2" xfId="3605" xr:uid="{00000000-0005-0000-0000-0000D6120000}"/>
    <cellStyle name="Normal 25 18 8" xfId="3606" xr:uid="{00000000-0005-0000-0000-0000D7120000}"/>
    <cellStyle name="Normal 25 18 8 2" xfId="3607" xr:uid="{00000000-0005-0000-0000-0000D8120000}"/>
    <cellStyle name="Normal 25 18 9" xfId="3608" xr:uid="{00000000-0005-0000-0000-0000D9120000}"/>
    <cellStyle name="Normal 25 18 9 2" xfId="3609" xr:uid="{00000000-0005-0000-0000-0000DA120000}"/>
    <cellStyle name="Normal 25 19" xfId="3610" xr:uid="{00000000-0005-0000-0000-0000DB120000}"/>
    <cellStyle name="Normal 25 19 2" xfId="3611" xr:uid="{00000000-0005-0000-0000-0000DC120000}"/>
    <cellStyle name="Normal 25 2" xfId="3612" xr:uid="{00000000-0005-0000-0000-0000DD120000}"/>
    <cellStyle name="Normal 25 2 10" xfId="3613" xr:uid="{00000000-0005-0000-0000-0000DE120000}"/>
    <cellStyle name="Normal 25 2 10 2" xfId="3614" xr:uid="{00000000-0005-0000-0000-0000DF120000}"/>
    <cellStyle name="Normal 25 2 11" xfId="3615" xr:uid="{00000000-0005-0000-0000-0000E0120000}"/>
    <cellStyle name="Normal 25 2 11 2" xfId="3616" xr:uid="{00000000-0005-0000-0000-0000E1120000}"/>
    <cellStyle name="Normal 25 2 12" xfId="3617" xr:uid="{00000000-0005-0000-0000-0000E2120000}"/>
    <cellStyle name="Normal 25 2 12 2" xfId="3618" xr:uid="{00000000-0005-0000-0000-0000E3120000}"/>
    <cellStyle name="Normal 25 2 13" xfId="3619" xr:uid="{00000000-0005-0000-0000-0000E4120000}"/>
    <cellStyle name="Normal 25 2 13 2" xfId="3620" xr:uid="{00000000-0005-0000-0000-0000E5120000}"/>
    <cellStyle name="Normal 25 2 14" xfId="3621" xr:uid="{00000000-0005-0000-0000-0000E6120000}"/>
    <cellStyle name="Normal 25 2 14 2" xfId="3622" xr:uid="{00000000-0005-0000-0000-0000E7120000}"/>
    <cellStyle name="Normal 25 2 15" xfId="3623" xr:uid="{00000000-0005-0000-0000-0000E8120000}"/>
    <cellStyle name="Normal 25 2 15 2" xfId="3624" xr:uid="{00000000-0005-0000-0000-0000E9120000}"/>
    <cellStyle name="Normal 25 2 16" xfId="3625" xr:uid="{00000000-0005-0000-0000-0000EA120000}"/>
    <cellStyle name="Normal 25 2 16 2" xfId="3626" xr:uid="{00000000-0005-0000-0000-0000EB120000}"/>
    <cellStyle name="Normal 25 2 17" xfId="3627" xr:uid="{00000000-0005-0000-0000-0000EC120000}"/>
    <cellStyle name="Normal 25 2 17 2" xfId="3628" xr:uid="{00000000-0005-0000-0000-0000ED120000}"/>
    <cellStyle name="Normal 25 2 18" xfId="3629" xr:uid="{00000000-0005-0000-0000-0000EE120000}"/>
    <cellStyle name="Normal 25 2 2" xfId="3630" xr:uid="{00000000-0005-0000-0000-0000EF120000}"/>
    <cellStyle name="Normal 25 2 2 2" xfId="3631" xr:uid="{00000000-0005-0000-0000-0000F0120000}"/>
    <cellStyle name="Normal 25 2 3" xfId="3632" xr:uid="{00000000-0005-0000-0000-0000F1120000}"/>
    <cellStyle name="Normal 25 2 3 2" xfId="3633" xr:uid="{00000000-0005-0000-0000-0000F2120000}"/>
    <cellStyle name="Normal 25 2 4" xfId="3634" xr:uid="{00000000-0005-0000-0000-0000F3120000}"/>
    <cellStyle name="Normal 25 2 4 2" xfId="3635" xr:uid="{00000000-0005-0000-0000-0000F4120000}"/>
    <cellStyle name="Normal 25 2 5" xfId="3636" xr:uid="{00000000-0005-0000-0000-0000F5120000}"/>
    <cellStyle name="Normal 25 2 5 2" xfId="3637" xr:uid="{00000000-0005-0000-0000-0000F6120000}"/>
    <cellStyle name="Normal 25 2 6" xfId="3638" xr:uid="{00000000-0005-0000-0000-0000F7120000}"/>
    <cellStyle name="Normal 25 2 6 2" xfId="3639" xr:uid="{00000000-0005-0000-0000-0000F8120000}"/>
    <cellStyle name="Normal 25 2 7" xfId="3640" xr:uid="{00000000-0005-0000-0000-0000F9120000}"/>
    <cellStyle name="Normal 25 2 7 2" xfId="3641" xr:uid="{00000000-0005-0000-0000-0000FA120000}"/>
    <cellStyle name="Normal 25 2 8" xfId="3642" xr:uid="{00000000-0005-0000-0000-0000FB120000}"/>
    <cellStyle name="Normal 25 2 8 2" xfId="3643" xr:uid="{00000000-0005-0000-0000-0000FC120000}"/>
    <cellStyle name="Normal 25 2 9" xfId="3644" xr:uid="{00000000-0005-0000-0000-0000FD120000}"/>
    <cellStyle name="Normal 25 2 9 2" xfId="3645" xr:uid="{00000000-0005-0000-0000-0000FE120000}"/>
    <cellStyle name="Normal 25 20" xfId="3646" xr:uid="{00000000-0005-0000-0000-0000FF120000}"/>
    <cellStyle name="Normal 25 20 2" xfId="3647" xr:uid="{00000000-0005-0000-0000-000000130000}"/>
    <cellStyle name="Normal 25 21" xfId="3648" xr:uid="{00000000-0005-0000-0000-000001130000}"/>
    <cellStyle name="Normal 25 21 2" xfId="3649" xr:uid="{00000000-0005-0000-0000-000002130000}"/>
    <cellStyle name="Normal 25 22" xfId="3650" xr:uid="{00000000-0005-0000-0000-000003130000}"/>
    <cellStyle name="Normal 25 22 2" xfId="3651" xr:uid="{00000000-0005-0000-0000-000004130000}"/>
    <cellStyle name="Normal 25 23" xfId="3652" xr:uid="{00000000-0005-0000-0000-000005130000}"/>
    <cellStyle name="Normal 25 23 2" xfId="3653" xr:uid="{00000000-0005-0000-0000-000006130000}"/>
    <cellStyle name="Normal 25 24" xfId="3654" xr:uid="{00000000-0005-0000-0000-000007130000}"/>
    <cellStyle name="Normal 25 24 2" xfId="3655" xr:uid="{00000000-0005-0000-0000-000008130000}"/>
    <cellStyle name="Normal 25 25" xfId="3656" xr:uid="{00000000-0005-0000-0000-000009130000}"/>
    <cellStyle name="Normal 25 25 2" xfId="3657" xr:uid="{00000000-0005-0000-0000-00000A130000}"/>
    <cellStyle name="Normal 25 26" xfId="3658" xr:uid="{00000000-0005-0000-0000-00000B130000}"/>
    <cellStyle name="Normal 25 26 2" xfId="3659" xr:uid="{00000000-0005-0000-0000-00000C130000}"/>
    <cellStyle name="Normal 25 27" xfId="3660" xr:uid="{00000000-0005-0000-0000-00000D130000}"/>
    <cellStyle name="Normal 25 27 2" xfId="3661" xr:uid="{00000000-0005-0000-0000-00000E130000}"/>
    <cellStyle name="Normal 25 28" xfId="3662" xr:uid="{00000000-0005-0000-0000-00000F130000}"/>
    <cellStyle name="Normal 25 28 2" xfId="3663" xr:uid="{00000000-0005-0000-0000-000010130000}"/>
    <cellStyle name="Normal 25 29" xfId="3664" xr:uid="{00000000-0005-0000-0000-000011130000}"/>
    <cellStyle name="Normal 25 29 2" xfId="3665" xr:uid="{00000000-0005-0000-0000-000012130000}"/>
    <cellStyle name="Normal 25 3" xfId="3666" xr:uid="{00000000-0005-0000-0000-000013130000}"/>
    <cellStyle name="Normal 25 3 10" xfId="3667" xr:uid="{00000000-0005-0000-0000-000014130000}"/>
    <cellStyle name="Normal 25 3 10 2" xfId="3668" xr:uid="{00000000-0005-0000-0000-000015130000}"/>
    <cellStyle name="Normal 25 3 11" xfId="3669" xr:uid="{00000000-0005-0000-0000-000016130000}"/>
    <cellStyle name="Normal 25 3 11 2" xfId="3670" xr:uid="{00000000-0005-0000-0000-000017130000}"/>
    <cellStyle name="Normal 25 3 12" xfId="3671" xr:uid="{00000000-0005-0000-0000-000018130000}"/>
    <cellStyle name="Normal 25 3 12 2" xfId="3672" xr:uid="{00000000-0005-0000-0000-000019130000}"/>
    <cellStyle name="Normal 25 3 13" xfId="3673" xr:uid="{00000000-0005-0000-0000-00001A130000}"/>
    <cellStyle name="Normal 25 3 13 2" xfId="3674" xr:uid="{00000000-0005-0000-0000-00001B130000}"/>
    <cellStyle name="Normal 25 3 14" xfId="3675" xr:uid="{00000000-0005-0000-0000-00001C130000}"/>
    <cellStyle name="Normal 25 3 14 2" xfId="3676" xr:uid="{00000000-0005-0000-0000-00001D130000}"/>
    <cellStyle name="Normal 25 3 15" xfId="3677" xr:uid="{00000000-0005-0000-0000-00001E130000}"/>
    <cellStyle name="Normal 25 3 15 2" xfId="3678" xr:uid="{00000000-0005-0000-0000-00001F130000}"/>
    <cellStyle name="Normal 25 3 16" xfId="3679" xr:uid="{00000000-0005-0000-0000-000020130000}"/>
    <cellStyle name="Normal 25 3 16 2" xfId="3680" xr:uid="{00000000-0005-0000-0000-000021130000}"/>
    <cellStyle name="Normal 25 3 17" xfId="3681" xr:uid="{00000000-0005-0000-0000-000022130000}"/>
    <cellStyle name="Normal 25 3 17 2" xfId="3682" xr:uid="{00000000-0005-0000-0000-000023130000}"/>
    <cellStyle name="Normal 25 3 18" xfId="3683" xr:uid="{00000000-0005-0000-0000-000024130000}"/>
    <cellStyle name="Normal 25 3 2" xfId="3684" xr:uid="{00000000-0005-0000-0000-000025130000}"/>
    <cellStyle name="Normal 25 3 2 2" xfId="3685" xr:uid="{00000000-0005-0000-0000-000026130000}"/>
    <cellStyle name="Normal 25 3 3" xfId="3686" xr:uid="{00000000-0005-0000-0000-000027130000}"/>
    <cellStyle name="Normal 25 3 3 2" xfId="3687" xr:uid="{00000000-0005-0000-0000-000028130000}"/>
    <cellStyle name="Normal 25 3 4" xfId="3688" xr:uid="{00000000-0005-0000-0000-000029130000}"/>
    <cellStyle name="Normal 25 3 4 2" xfId="3689" xr:uid="{00000000-0005-0000-0000-00002A130000}"/>
    <cellStyle name="Normal 25 3 5" xfId="3690" xr:uid="{00000000-0005-0000-0000-00002B130000}"/>
    <cellStyle name="Normal 25 3 5 2" xfId="3691" xr:uid="{00000000-0005-0000-0000-00002C130000}"/>
    <cellStyle name="Normal 25 3 6" xfId="3692" xr:uid="{00000000-0005-0000-0000-00002D130000}"/>
    <cellStyle name="Normal 25 3 6 2" xfId="3693" xr:uid="{00000000-0005-0000-0000-00002E130000}"/>
    <cellStyle name="Normal 25 3 7" xfId="3694" xr:uid="{00000000-0005-0000-0000-00002F130000}"/>
    <cellStyle name="Normal 25 3 7 2" xfId="3695" xr:uid="{00000000-0005-0000-0000-000030130000}"/>
    <cellStyle name="Normal 25 3 8" xfId="3696" xr:uid="{00000000-0005-0000-0000-000031130000}"/>
    <cellStyle name="Normal 25 3 8 2" xfId="3697" xr:uid="{00000000-0005-0000-0000-000032130000}"/>
    <cellStyle name="Normal 25 3 9" xfId="3698" xr:uid="{00000000-0005-0000-0000-000033130000}"/>
    <cellStyle name="Normal 25 3 9 2" xfId="3699" xr:uid="{00000000-0005-0000-0000-000034130000}"/>
    <cellStyle name="Normal 25 30" xfId="3700" xr:uid="{00000000-0005-0000-0000-000035130000}"/>
    <cellStyle name="Normal 25 30 2" xfId="3701" xr:uid="{00000000-0005-0000-0000-000036130000}"/>
    <cellStyle name="Normal 25 31" xfId="3702" xr:uid="{00000000-0005-0000-0000-000037130000}"/>
    <cellStyle name="Normal 25 31 2" xfId="3703" xr:uid="{00000000-0005-0000-0000-000038130000}"/>
    <cellStyle name="Normal 25 32" xfId="3704" xr:uid="{00000000-0005-0000-0000-000039130000}"/>
    <cellStyle name="Normal 25 32 2" xfId="3705" xr:uid="{00000000-0005-0000-0000-00003A130000}"/>
    <cellStyle name="Normal 25 33" xfId="3706" xr:uid="{00000000-0005-0000-0000-00003B130000}"/>
    <cellStyle name="Normal 25 33 2" xfId="3707" xr:uid="{00000000-0005-0000-0000-00003C130000}"/>
    <cellStyle name="Normal 25 34" xfId="3708" xr:uid="{00000000-0005-0000-0000-00003D130000}"/>
    <cellStyle name="Normal 25 34 2" xfId="3709" xr:uid="{00000000-0005-0000-0000-00003E130000}"/>
    <cellStyle name="Normal 25 35" xfId="3710" xr:uid="{00000000-0005-0000-0000-00003F130000}"/>
    <cellStyle name="Normal 25 35 2" xfId="3711" xr:uid="{00000000-0005-0000-0000-000040130000}"/>
    <cellStyle name="Normal 25 36" xfId="3712" xr:uid="{00000000-0005-0000-0000-000041130000}"/>
    <cellStyle name="Normal 25 36 2" xfId="3713" xr:uid="{00000000-0005-0000-0000-000042130000}"/>
    <cellStyle name="Normal 25 37" xfId="3714" xr:uid="{00000000-0005-0000-0000-000043130000}"/>
    <cellStyle name="Normal 25 37 2" xfId="3715" xr:uid="{00000000-0005-0000-0000-000044130000}"/>
    <cellStyle name="Normal 25 38" xfId="3716" xr:uid="{00000000-0005-0000-0000-000045130000}"/>
    <cellStyle name="Normal 25 38 2" xfId="3717" xr:uid="{00000000-0005-0000-0000-000046130000}"/>
    <cellStyle name="Normal 25 39" xfId="3718" xr:uid="{00000000-0005-0000-0000-000047130000}"/>
    <cellStyle name="Normal 25 39 2" xfId="3719" xr:uid="{00000000-0005-0000-0000-000048130000}"/>
    <cellStyle name="Normal 25 4" xfId="3720" xr:uid="{00000000-0005-0000-0000-000049130000}"/>
    <cellStyle name="Normal 25 4 10" xfId="3721" xr:uid="{00000000-0005-0000-0000-00004A130000}"/>
    <cellStyle name="Normal 25 4 10 2" xfId="3722" xr:uid="{00000000-0005-0000-0000-00004B130000}"/>
    <cellStyle name="Normal 25 4 11" xfId="3723" xr:uid="{00000000-0005-0000-0000-00004C130000}"/>
    <cellStyle name="Normal 25 4 11 2" xfId="3724" xr:uid="{00000000-0005-0000-0000-00004D130000}"/>
    <cellStyle name="Normal 25 4 12" xfId="3725" xr:uid="{00000000-0005-0000-0000-00004E130000}"/>
    <cellStyle name="Normal 25 4 12 2" xfId="3726" xr:uid="{00000000-0005-0000-0000-00004F130000}"/>
    <cellStyle name="Normal 25 4 13" xfId="3727" xr:uid="{00000000-0005-0000-0000-000050130000}"/>
    <cellStyle name="Normal 25 4 13 2" xfId="3728" xr:uid="{00000000-0005-0000-0000-000051130000}"/>
    <cellStyle name="Normal 25 4 14" xfId="3729" xr:uid="{00000000-0005-0000-0000-000052130000}"/>
    <cellStyle name="Normal 25 4 14 2" xfId="3730" xr:uid="{00000000-0005-0000-0000-000053130000}"/>
    <cellStyle name="Normal 25 4 15" xfId="3731" xr:uid="{00000000-0005-0000-0000-000054130000}"/>
    <cellStyle name="Normal 25 4 15 2" xfId="3732" xr:uid="{00000000-0005-0000-0000-000055130000}"/>
    <cellStyle name="Normal 25 4 16" xfId="3733" xr:uid="{00000000-0005-0000-0000-000056130000}"/>
    <cellStyle name="Normal 25 4 16 2" xfId="3734" xr:uid="{00000000-0005-0000-0000-000057130000}"/>
    <cellStyle name="Normal 25 4 17" xfId="3735" xr:uid="{00000000-0005-0000-0000-000058130000}"/>
    <cellStyle name="Normal 25 4 17 2" xfId="3736" xr:uid="{00000000-0005-0000-0000-000059130000}"/>
    <cellStyle name="Normal 25 4 18" xfId="3737" xr:uid="{00000000-0005-0000-0000-00005A130000}"/>
    <cellStyle name="Normal 25 4 2" xfId="3738" xr:uid="{00000000-0005-0000-0000-00005B130000}"/>
    <cellStyle name="Normal 25 4 2 2" xfId="3739" xr:uid="{00000000-0005-0000-0000-00005C130000}"/>
    <cellStyle name="Normal 25 4 3" xfId="3740" xr:uid="{00000000-0005-0000-0000-00005D130000}"/>
    <cellStyle name="Normal 25 4 3 2" xfId="3741" xr:uid="{00000000-0005-0000-0000-00005E130000}"/>
    <cellStyle name="Normal 25 4 4" xfId="3742" xr:uid="{00000000-0005-0000-0000-00005F130000}"/>
    <cellStyle name="Normal 25 4 4 2" xfId="3743" xr:uid="{00000000-0005-0000-0000-000060130000}"/>
    <cellStyle name="Normal 25 4 5" xfId="3744" xr:uid="{00000000-0005-0000-0000-000061130000}"/>
    <cellStyle name="Normal 25 4 5 2" xfId="3745" xr:uid="{00000000-0005-0000-0000-000062130000}"/>
    <cellStyle name="Normal 25 4 6" xfId="3746" xr:uid="{00000000-0005-0000-0000-000063130000}"/>
    <cellStyle name="Normal 25 4 6 2" xfId="3747" xr:uid="{00000000-0005-0000-0000-000064130000}"/>
    <cellStyle name="Normal 25 4 7" xfId="3748" xr:uid="{00000000-0005-0000-0000-000065130000}"/>
    <cellStyle name="Normal 25 4 7 2" xfId="3749" xr:uid="{00000000-0005-0000-0000-000066130000}"/>
    <cellStyle name="Normal 25 4 8" xfId="3750" xr:uid="{00000000-0005-0000-0000-000067130000}"/>
    <cellStyle name="Normal 25 4 8 2" xfId="3751" xr:uid="{00000000-0005-0000-0000-000068130000}"/>
    <cellStyle name="Normal 25 4 9" xfId="3752" xr:uid="{00000000-0005-0000-0000-000069130000}"/>
    <cellStyle name="Normal 25 4 9 2" xfId="3753" xr:uid="{00000000-0005-0000-0000-00006A130000}"/>
    <cellStyle name="Normal 25 40" xfId="3754" xr:uid="{00000000-0005-0000-0000-00006B130000}"/>
    <cellStyle name="Normal 25 5" xfId="3755" xr:uid="{00000000-0005-0000-0000-00006C130000}"/>
    <cellStyle name="Normal 25 5 2" xfId="3756" xr:uid="{00000000-0005-0000-0000-00006D130000}"/>
    <cellStyle name="Normal 25 6" xfId="3757" xr:uid="{00000000-0005-0000-0000-00006E130000}"/>
    <cellStyle name="Normal 25 6 2" xfId="3758" xr:uid="{00000000-0005-0000-0000-00006F130000}"/>
    <cellStyle name="Normal 25 7" xfId="3759" xr:uid="{00000000-0005-0000-0000-000070130000}"/>
    <cellStyle name="Normal 25 7 2" xfId="3760" xr:uid="{00000000-0005-0000-0000-000071130000}"/>
    <cellStyle name="Normal 25 8" xfId="3761" xr:uid="{00000000-0005-0000-0000-000072130000}"/>
    <cellStyle name="Normal 25 8 2" xfId="3762" xr:uid="{00000000-0005-0000-0000-000073130000}"/>
    <cellStyle name="Normal 25 9" xfId="3763" xr:uid="{00000000-0005-0000-0000-000074130000}"/>
    <cellStyle name="Normal 25 9 2" xfId="3764" xr:uid="{00000000-0005-0000-0000-000075130000}"/>
    <cellStyle name="Normal 26" xfId="3765" xr:uid="{00000000-0005-0000-0000-000076130000}"/>
    <cellStyle name="Normal 26 2" xfId="3766" xr:uid="{00000000-0005-0000-0000-000077130000}"/>
    <cellStyle name="Normal 26 2 2" xfId="3767" xr:uid="{00000000-0005-0000-0000-000078130000}"/>
    <cellStyle name="Normal 26 3" xfId="3768" xr:uid="{00000000-0005-0000-0000-000079130000}"/>
    <cellStyle name="Normal 27" xfId="3769" xr:uid="{00000000-0005-0000-0000-00007A130000}"/>
    <cellStyle name="Normal 27 2" xfId="3770" xr:uid="{00000000-0005-0000-0000-00007B130000}"/>
    <cellStyle name="Normal 27 2 2" xfId="3771" xr:uid="{00000000-0005-0000-0000-00007C130000}"/>
    <cellStyle name="Normal 27 3" xfId="3772" xr:uid="{00000000-0005-0000-0000-00007D130000}"/>
    <cellStyle name="Normal 27 4" xfId="9447" xr:uid="{FBEB8E0C-8485-4CE2-BB1C-A8E2109D2E8E}"/>
    <cellStyle name="Normal 28" xfId="3773" xr:uid="{00000000-0005-0000-0000-00007E130000}"/>
    <cellStyle name="Normal 28 2" xfId="3774" xr:uid="{00000000-0005-0000-0000-00007F130000}"/>
    <cellStyle name="Normal 28 2 2" xfId="3775" xr:uid="{00000000-0005-0000-0000-000080130000}"/>
    <cellStyle name="Normal 28 3" xfId="3776" xr:uid="{00000000-0005-0000-0000-000081130000}"/>
    <cellStyle name="Normal 28 4" xfId="10948" xr:uid="{BD6CB397-8AA5-46B5-A031-74650663BB63}"/>
    <cellStyle name="Normal 29" xfId="3777" xr:uid="{00000000-0005-0000-0000-000082130000}"/>
    <cellStyle name="Normal 29 2" xfId="3778" xr:uid="{00000000-0005-0000-0000-000083130000}"/>
    <cellStyle name="Normal 29 2 2" xfId="3779" xr:uid="{00000000-0005-0000-0000-000084130000}"/>
    <cellStyle name="Normal 29 3" xfId="3780" xr:uid="{00000000-0005-0000-0000-000085130000}"/>
    <cellStyle name="Normal 3" xfId="3781" xr:uid="{00000000-0005-0000-0000-000086130000}"/>
    <cellStyle name="Normal 3 10" xfId="6382" xr:uid="{00000000-0005-0000-0000-000087130000}"/>
    <cellStyle name="Normal 3 11" xfId="6383" xr:uid="{00000000-0005-0000-0000-000088130000}"/>
    <cellStyle name="Normal 3 12" xfId="6384" xr:uid="{00000000-0005-0000-0000-000089130000}"/>
    <cellStyle name="Normal 3 13" xfId="6385" xr:uid="{00000000-0005-0000-0000-00008A130000}"/>
    <cellStyle name="Normal 3 14" xfId="6386" xr:uid="{00000000-0005-0000-0000-00008B130000}"/>
    <cellStyle name="Normal 3 15" xfId="6387" xr:uid="{00000000-0005-0000-0000-00008C130000}"/>
    <cellStyle name="Normal 3 16" xfId="6388" xr:uid="{00000000-0005-0000-0000-00008D130000}"/>
    <cellStyle name="Normal 3 17" xfId="6513" xr:uid="{00000000-0005-0000-0000-00008E130000}"/>
    <cellStyle name="Normal 3 18" xfId="6632" xr:uid="{00000000-0005-0000-0000-00008F130000}"/>
    <cellStyle name="Normal 3 19" xfId="6751" xr:uid="{00000000-0005-0000-0000-000090130000}"/>
    <cellStyle name="Normal 3 2" xfId="3782" xr:uid="{00000000-0005-0000-0000-000091130000}"/>
    <cellStyle name="Normal 3 2 10" xfId="3783" xr:uid="{00000000-0005-0000-0000-000092130000}"/>
    <cellStyle name="Normal 3 2 10 10" xfId="7236" xr:uid="{00000000-0005-0000-0000-000093130000}"/>
    <cellStyle name="Normal 3 2 10 11" xfId="7353" xr:uid="{00000000-0005-0000-0000-000094130000}"/>
    <cellStyle name="Normal 3 2 10 12" xfId="7469" xr:uid="{00000000-0005-0000-0000-000095130000}"/>
    <cellStyle name="Normal 3 2 10 13" xfId="7585" xr:uid="{00000000-0005-0000-0000-000096130000}"/>
    <cellStyle name="Normal 3 2 10 14" xfId="7701" xr:uid="{00000000-0005-0000-0000-000097130000}"/>
    <cellStyle name="Normal 3 2 10 15" xfId="7817" xr:uid="{00000000-0005-0000-0000-000098130000}"/>
    <cellStyle name="Normal 3 2 10 16" xfId="7933" xr:uid="{00000000-0005-0000-0000-000099130000}"/>
    <cellStyle name="Normal 3 2 10 17" xfId="8049" xr:uid="{00000000-0005-0000-0000-00009A130000}"/>
    <cellStyle name="Normal 3 2 10 18" xfId="8163" xr:uid="{00000000-0005-0000-0000-00009B130000}"/>
    <cellStyle name="Normal 3 2 10 19" xfId="8154" xr:uid="{00000000-0005-0000-0000-00009C130000}"/>
    <cellStyle name="Normal 3 2 10 2" xfId="3784" xr:uid="{00000000-0005-0000-0000-00009D130000}"/>
    <cellStyle name="Normal 3 2 10 20" xfId="8247" xr:uid="{00000000-0005-0000-0000-00009E130000}"/>
    <cellStyle name="Normal 3 2 10 21" xfId="8158" xr:uid="{00000000-0005-0000-0000-00009F130000}"/>
    <cellStyle name="Normal 3 2 10 22" xfId="8266" xr:uid="{00000000-0005-0000-0000-0000A0130000}"/>
    <cellStyle name="Normal 3 2 10 23" xfId="8328" xr:uid="{00000000-0005-0000-0000-0000A1130000}"/>
    <cellStyle name="Normal 3 2 10 24" xfId="8161" xr:uid="{00000000-0005-0000-0000-0000A2130000}"/>
    <cellStyle name="Normal 3 2 10 25" xfId="8347" xr:uid="{00000000-0005-0000-0000-0000A3130000}"/>
    <cellStyle name="Normal 3 2 10 26" xfId="8375" xr:uid="{00000000-0005-0000-0000-0000A4130000}"/>
    <cellStyle name="Normal 3 2 10 27" xfId="8403" xr:uid="{00000000-0005-0000-0000-0000A5130000}"/>
    <cellStyle name="Normal 3 2 10 28" xfId="8431" xr:uid="{00000000-0005-0000-0000-0000A6130000}"/>
    <cellStyle name="Normal 3 2 10 29" xfId="10214" xr:uid="{DB2C433E-1B99-42F5-B2A3-17C488387EEC}"/>
    <cellStyle name="Normal 3 2 10 3" xfId="6390" xr:uid="{00000000-0005-0000-0000-0000A7130000}"/>
    <cellStyle name="Normal 3 2 10 30" xfId="9833" xr:uid="{7DDC78A6-77E5-4B79-9106-49E07FE450E5}"/>
    <cellStyle name="Normal 3 2 10 31" xfId="9953" xr:uid="{211A22E0-6C1C-404D-ACDF-FBF72A9B4AA7}"/>
    <cellStyle name="Normal 3 2 10 32" xfId="10326" xr:uid="{0D2DC8C4-C949-4987-8725-022486BD5B76}"/>
    <cellStyle name="Normal 3 2 10 33" xfId="10178" xr:uid="{8A23EAB0-8608-40CD-9782-DF7BD197DE32}"/>
    <cellStyle name="Normal 3 2 10 34" xfId="10412" xr:uid="{2C284ACB-E29C-49FA-B8AA-CF296A40C67E}"/>
    <cellStyle name="Normal 3 2 10 35" xfId="10528" xr:uid="{761D50F7-8091-4F0C-B067-9BAD3B869C21}"/>
    <cellStyle name="Normal 3 2 10 36" xfId="10644" xr:uid="{15CCAAE9-F9E5-429A-8DB8-9198B24E32AE}"/>
    <cellStyle name="Normal 3 2 10 37" xfId="10752" xr:uid="{7000F0CD-57D1-409C-AC4A-179629914CDF}"/>
    <cellStyle name="Normal 3 2 10 4" xfId="6522" xr:uid="{00000000-0005-0000-0000-0000A8130000}"/>
    <cellStyle name="Normal 3 2 10 5" xfId="6641" xr:uid="{00000000-0005-0000-0000-0000A9130000}"/>
    <cellStyle name="Normal 3 2 10 6" xfId="6760" xr:uid="{00000000-0005-0000-0000-0000AA130000}"/>
    <cellStyle name="Normal 3 2 10 7" xfId="6879" xr:uid="{00000000-0005-0000-0000-0000AB130000}"/>
    <cellStyle name="Normal 3 2 10 8" xfId="6998" xr:uid="{00000000-0005-0000-0000-0000AC130000}"/>
    <cellStyle name="Normal 3 2 10 9" xfId="7117" xr:uid="{00000000-0005-0000-0000-0000AD130000}"/>
    <cellStyle name="Normal 3 2 11" xfId="3785" xr:uid="{00000000-0005-0000-0000-0000AE130000}"/>
    <cellStyle name="Normal 3 2 11 10" xfId="7237" xr:uid="{00000000-0005-0000-0000-0000AF130000}"/>
    <cellStyle name="Normal 3 2 11 11" xfId="7354" xr:uid="{00000000-0005-0000-0000-0000B0130000}"/>
    <cellStyle name="Normal 3 2 11 12" xfId="7470" xr:uid="{00000000-0005-0000-0000-0000B1130000}"/>
    <cellStyle name="Normal 3 2 11 13" xfId="7586" xr:uid="{00000000-0005-0000-0000-0000B2130000}"/>
    <cellStyle name="Normal 3 2 11 14" xfId="7702" xr:uid="{00000000-0005-0000-0000-0000B3130000}"/>
    <cellStyle name="Normal 3 2 11 15" xfId="7818" xr:uid="{00000000-0005-0000-0000-0000B4130000}"/>
    <cellStyle name="Normal 3 2 11 16" xfId="7934" xr:uid="{00000000-0005-0000-0000-0000B5130000}"/>
    <cellStyle name="Normal 3 2 11 17" xfId="8050" xr:uid="{00000000-0005-0000-0000-0000B6130000}"/>
    <cellStyle name="Normal 3 2 11 18" xfId="8164" xr:uid="{00000000-0005-0000-0000-0000B7130000}"/>
    <cellStyle name="Normal 3 2 11 19" xfId="8141" xr:uid="{00000000-0005-0000-0000-0000B8130000}"/>
    <cellStyle name="Normal 3 2 11 2" xfId="3786" xr:uid="{00000000-0005-0000-0000-0000B9130000}"/>
    <cellStyle name="Normal 3 2 11 20" xfId="8248" xr:uid="{00000000-0005-0000-0000-0000BA130000}"/>
    <cellStyle name="Normal 3 2 11 21" xfId="8276" xr:uid="{00000000-0005-0000-0000-0000BB130000}"/>
    <cellStyle name="Normal 3 2 11 22" xfId="8302" xr:uid="{00000000-0005-0000-0000-0000BC130000}"/>
    <cellStyle name="Normal 3 2 11 23" xfId="8329" xr:uid="{00000000-0005-0000-0000-0000BD130000}"/>
    <cellStyle name="Normal 3 2 11 24" xfId="8357" xr:uid="{00000000-0005-0000-0000-0000BE130000}"/>
    <cellStyle name="Normal 3 2 11 25" xfId="8385" xr:uid="{00000000-0005-0000-0000-0000BF130000}"/>
    <cellStyle name="Normal 3 2 11 26" xfId="8413" xr:uid="{00000000-0005-0000-0000-0000C0130000}"/>
    <cellStyle name="Normal 3 2 11 27" xfId="8441" xr:uid="{00000000-0005-0000-0000-0000C1130000}"/>
    <cellStyle name="Normal 3 2 11 28" xfId="8467" xr:uid="{00000000-0005-0000-0000-0000C2130000}"/>
    <cellStyle name="Normal 3 2 11 29" xfId="10205" xr:uid="{CC57F4AA-6E2B-4BEE-B5DF-63F71CA48624}"/>
    <cellStyle name="Normal 3 2 11 3" xfId="6391" xr:uid="{00000000-0005-0000-0000-0000C3130000}"/>
    <cellStyle name="Normal 3 2 11 30" xfId="9839" xr:uid="{18F25C41-1A52-4789-A809-D03814C17503}"/>
    <cellStyle name="Normal 3 2 11 31" xfId="10121" xr:uid="{93757D7E-B4FD-4D13-A224-04D8DFCA3E46}"/>
    <cellStyle name="Normal 3 2 11 32" xfId="10327" xr:uid="{1293427A-6E50-468E-A507-5F1DF23CC6AA}"/>
    <cellStyle name="Normal 3 2 11 33" xfId="10110" xr:uid="{3A1ED90E-DF3F-440E-B481-7490B3E68254}"/>
    <cellStyle name="Normal 3 2 11 34" xfId="10413" xr:uid="{BF4062D1-30FD-4760-9551-E8F3B0D0F0DC}"/>
    <cellStyle name="Normal 3 2 11 35" xfId="10529" xr:uid="{B2C4CCAD-F693-47FB-9A9A-E750A1731920}"/>
    <cellStyle name="Normal 3 2 11 36" xfId="10645" xr:uid="{D640F8C4-102E-461D-B0C2-B0F3F49C7F70}"/>
    <cellStyle name="Normal 3 2 11 37" xfId="10753" xr:uid="{8DE9B018-446E-40E7-889A-E7BEEF79AA3F}"/>
    <cellStyle name="Normal 3 2 11 4" xfId="6523" xr:uid="{00000000-0005-0000-0000-0000C4130000}"/>
    <cellStyle name="Normal 3 2 11 5" xfId="6642" xr:uid="{00000000-0005-0000-0000-0000C5130000}"/>
    <cellStyle name="Normal 3 2 11 6" xfId="6761" xr:uid="{00000000-0005-0000-0000-0000C6130000}"/>
    <cellStyle name="Normal 3 2 11 7" xfId="6880" xr:uid="{00000000-0005-0000-0000-0000C7130000}"/>
    <cellStyle name="Normal 3 2 11 8" xfId="6999" xr:uid="{00000000-0005-0000-0000-0000C8130000}"/>
    <cellStyle name="Normal 3 2 11 9" xfId="7118" xr:uid="{00000000-0005-0000-0000-0000C9130000}"/>
    <cellStyle name="Normal 3 2 12" xfId="3787" xr:uid="{00000000-0005-0000-0000-0000CA130000}"/>
    <cellStyle name="Normal 3 2 12 10" xfId="7238" xr:uid="{00000000-0005-0000-0000-0000CB130000}"/>
    <cellStyle name="Normal 3 2 12 11" xfId="7355" xr:uid="{00000000-0005-0000-0000-0000CC130000}"/>
    <cellStyle name="Normal 3 2 12 12" xfId="7471" xr:uid="{00000000-0005-0000-0000-0000CD130000}"/>
    <cellStyle name="Normal 3 2 12 13" xfId="7587" xr:uid="{00000000-0005-0000-0000-0000CE130000}"/>
    <cellStyle name="Normal 3 2 12 14" xfId="7703" xr:uid="{00000000-0005-0000-0000-0000CF130000}"/>
    <cellStyle name="Normal 3 2 12 15" xfId="7819" xr:uid="{00000000-0005-0000-0000-0000D0130000}"/>
    <cellStyle name="Normal 3 2 12 16" xfId="7935" xr:uid="{00000000-0005-0000-0000-0000D1130000}"/>
    <cellStyle name="Normal 3 2 12 17" xfId="8051" xr:uid="{00000000-0005-0000-0000-0000D2130000}"/>
    <cellStyle name="Normal 3 2 12 18" xfId="8165" xr:uid="{00000000-0005-0000-0000-0000D3130000}"/>
    <cellStyle name="Normal 3 2 12 19" xfId="8221" xr:uid="{00000000-0005-0000-0000-0000D4130000}"/>
    <cellStyle name="Normal 3 2 12 2" xfId="3788" xr:uid="{00000000-0005-0000-0000-0000D5130000}"/>
    <cellStyle name="Normal 3 2 12 20" xfId="8249" xr:uid="{00000000-0005-0000-0000-0000D6130000}"/>
    <cellStyle name="Normal 3 2 12 21" xfId="8277" xr:uid="{00000000-0005-0000-0000-0000D7130000}"/>
    <cellStyle name="Normal 3 2 12 22" xfId="8303" xr:uid="{00000000-0005-0000-0000-0000D8130000}"/>
    <cellStyle name="Normal 3 2 12 23" xfId="8330" xr:uid="{00000000-0005-0000-0000-0000D9130000}"/>
    <cellStyle name="Normal 3 2 12 24" xfId="8358" xr:uid="{00000000-0005-0000-0000-0000DA130000}"/>
    <cellStyle name="Normal 3 2 12 25" xfId="8386" xr:uid="{00000000-0005-0000-0000-0000DB130000}"/>
    <cellStyle name="Normal 3 2 12 26" xfId="8414" xr:uid="{00000000-0005-0000-0000-0000DC130000}"/>
    <cellStyle name="Normal 3 2 12 27" xfId="8442" xr:uid="{00000000-0005-0000-0000-0000DD130000}"/>
    <cellStyle name="Normal 3 2 12 28" xfId="8468" xr:uid="{00000000-0005-0000-0000-0000DE130000}"/>
    <cellStyle name="Normal 3 2 12 29" xfId="10051" xr:uid="{73EB12D1-5299-460B-8C7E-6AF423B7EF30}"/>
    <cellStyle name="Normal 3 2 12 3" xfId="6392" xr:uid="{00000000-0005-0000-0000-0000DF130000}"/>
    <cellStyle name="Normal 3 2 12 30" xfId="9942" xr:uid="{F5AB4029-3A61-49DF-8A87-30EC5D448CD6}"/>
    <cellStyle name="Normal 3 2 12 31" xfId="9796" xr:uid="{4D1EA549-1251-4B4F-BDD2-7EED03638692}"/>
    <cellStyle name="Normal 3 2 12 32" xfId="10046" xr:uid="{6356ED24-0704-4791-906D-F6AFC38FBF40}"/>
    <cellStyle name="Normal 3 2 12 33" xfId="10329" xr:uid="{37AFE120-1243-41F4-A193-41EA3505645B}"/>
    <cellStyle name="Normal 3 2 12 34" xfId="10414" xr:uid="{5DE8286C-7300-486B-9544-A05DB3DF4C03}"/>
    <cellStyle name="Normal 3 2 12 35" xfId="10530" xr:uid="{AF3D27E0-CB13-4A0A-A1E0-8003818CD0A4}"/>
    <cellStyle name="Normal 3 2 12 36" xfId="10646" xr:uid="{7738C0F5-8128-4A26-B467-D1EE01F4FA69}"/>
    <cellStyle name="Normal 3 2 12 37" xfId="10754" xr:uid="{6739E87F-47D5-4F2B-8C65-EA6F14BA36D6}"/>
    <cellStyle name="Normal 3 2 12 4" xfId="6524" xr:uid="{00000000-0005-0000-0000-0000E0130000}"/>
    <cellStyle name="Normal 3 2 12 5" xfId="6643" xr:uid="{00000000-0005-0000-0000-0000E1130000}"/>
    <cellStyle name="Normal 3 2 12 6" xfId="6762" xr:uid="{00000000-0005-0000-0000-0000E2130000}"/>
    <cellStyle name="Normal 3 2 12 7" xfId="6881" xr:uid="{00000000-0005-0000-0000-0000E3130000}"/>
    <cellStyle name="Normal 3 2 12 8" xfId="7000" xr:uid="{00000000-0005-0000-0000-0000E4130000}"/>
    <cellStyle name="Normal 3 2 12 9" xfId="7119" xr:uid="{00000000-0005-0000-0000-0000E5130000}"/>
    <cellStyle name="Normal 3 2 13" xfId="3789" xr:uid="{00000000-0005-0000-0000-0000E6130000}"/>
    <cellStyle name="Normal 3 2 13 10" xfId="7239" xr:uid="{00000000-0005-0000-0000-0000E7130000}"/>
    <cellStyle name="Normal 3 2 13 11" xfId="7356" xr:uid="{00000000-0005-0000-0000-0000E8130000}"/>
    <cellStyle name="Normal 3 2 13 12" xfId="7472" xr:uid="{00000000-0005-0000-0000-0000E9130000}"/>
    <cellStyle name="Normal 3 2 13 13" xfId="7588" xr:uid="{00000000-0005-0000-0000-0000EA130000}"/>
    <cellStyle name="Normal 3 2 13 14" xfId="7704" xr:uid="{00000000-0005-0000-0000-0000EB130000}"/>
    <cellStyle name="Normal 3 2 13 15" xfId="7820" xr:uid="{00000000-0005-0000-0000-0000EC130000}"/>
    <cellStyle name="Normal 3 2 13 16" xfId="7936" xr:uid="{00000000-0005-0000-0000-0000ED130000}"/>
    <cellStyle name="Normal 3 2 13 17" xfId="8052" xr:uid="{00000000-0005-0000-0000-0000EE130000}"/>
    <cellStyle name="Normal 3 2 13 18" xfId="8166" xr:uid="{00000000-0005-0000-0000-0000EF130000}"/>
    <cellStyle name="Normal 3 2 13 19" xfId="8222" xr:uid="{00000000-0005-0000-0000-0000F0130000}"/>
    <cellStyle name="Normal 3 2 13 2" xfId="3790" xr:uid="{00000000-0005-0000-0000-0000F1130000}"/>
    <cellStyle name="Normal 3 2 13 20" xfId="8250" xr:uid="{00000000-0005-0000-0000-0000F2130000}"/>
    <cellStyle name="Normal 3 2 13 21" xfId="8278" xr:uid="{00000000-0005-0000-0000-0000F3130000}"/>
    <cellStyle name="Normal 3 2 13 22" xfId="8304" xr:uid="{00000000-0005-0000-0000-0000F4130000}"/>
    <cellStyle name="Normal 3 2 13 23" xfId="8331" xr:uid="{00000000-0005-0000-0000-0000F5130000}"/>
    <cellStyle name="Normal 3 2 13 24" xfId="8359" xr:uid="{00000000-0005-0000-0000-0000F6130000}"/>
    <cellStyle name="Normal 3 2 13 25" xfId="8387" xr:uid="{00000000-0005-0000-0000-0000F7130000}"/>
    <cellStyle name="Normal 3 2 13 26" xfId="8415" xr:uid="{00000000-0005-0000-0000-0000F8130000}"/>
    <cellStyle name="Normal 3 2 13 27" xfId="8443" xr:uid="{00000000-0005-0000-0000-0000F9130000}"/>
    <cellStyle name="Normal 3 2 13 28" xfId="8469" xr:uid="{00000000-0005-0000-0000-0000FA130000}"/>
    <cellStyle name="Normal 3 2 13 29" xfId="10050" xr:uid="{CC6230B6-138F-4F1F-AB3D-BE9D42F9158E}"/>
    <cellStyle name="Normal 3 2 13 3" xfId="6393" xr:uid="{00000000-0005-0000-0000-0000FB130000}"/>
    <cellStyle name="Normal 3 2 13 30" xfId="9943" xr:uid="{5264B5A0-5BC6-4247-87AD-A6688C7772AC}"/>
    <cellStyle name="Normal 3 2 13 31" xfId="10308" xr:uid="{E87D44CE-B3AD-412E-9BBF-739154762442}"/>
    <cellStyle name="Normal 3 2 13 32" xfId="9913" xr:uid="{3B77D862-7F30-453F-9204-C73FA4391050}"/>
    <cellStyle name="Normal 3 2 13 33" xfId="10108" xr:uid="{50C73539-2B9A-4D79-88A5-EE212018EF01}"/>
    <cellStyle name="Normal 3 2 13 34" xfId="10415" xr:uid="{853D5CE3-726D-4C80-94F8-370BEB7FC478}"/>
    <cellStyle name="Normal 3 2 13 35" xfId="10531" xr:uid="{07BF7ED1-7896-4EE1-9774-70C5DB59A1C3}"/>
    <cellStyle name="Normal 3 2 13 36" xfId="10647" xr:uid="{626CE7A1-E9A6-4266-95C8-0E5D0CEE5A20}"/>
    <cellStyle name="Normal 3 2 13 37" xfId="10755" xr:uid="{50E7253A-1CC1-45BD-94CC-9394F92546E7}"/>
    <cellStyle name="Normal 3 2 13 4" xfId="6525" xr:uid="{00000000-0005-0000-0000-0000FC130000}"/>
    <cellStyle name="Normal 3 2 13 5" xfId="6644" xr:uid="{00000000-0005-0000-0000-0000FD130000}"/>
    <cellStyle name="Normal 3 2 13 6" xfId="6763" xr:uid="{00000000-0005-0000-0000-0000FE130000}"/>
    <cellStyle name="Normal 3 2 13 7" xfId="6882" xr:uid="{00000000-0005-0000-0000-0000FF130000}"/>
    <cellStyle name="Normal 3 2 13 8" xfId="7001" xr:uid="{00000000-0005-0000-0000-000000140000}"/>
    <cellStyle name="Normal 3 2 13 9" xfId="7120" xr:uid="{00000000-0005-0000-0000-000001140000}"/>
    <cellStyle name="Normal 3 2 14" xfId="3791" xr:uid="{00000000-0005-0000-0000-000002140000}"/>
    <cellStyle name="Normal 3 2 14 10" xfId="7240" xr:uid="{00000000-0005-0000-0000-000003140000}"/>
    <cellStyle name="Normal 3 2 14 11" xfId="7357" xr:uid="{00000000-0005-0000-0000-000004140000}"/>
    <cellStyle name="Normal 3 2 14 12" xfId="7473" xr:uid="{00000000-0005-0000-0000-000005140000}"/>
    <cellStyle name="Normal 3 2 14 13" xfId="7589" xr:uid="{00000000-0005-0000-0000-000006140000}"/>
    <cellStyle name="Normal 3 2 14 14" xfId="7705" xr:uid="{00000000-0005-0000-0000-000007140000}"/>
    <cellStyle name="Normal 3 2 14 15" xfId="7821" xr:uid="{00000000-0005-0000-0000-000008140000}"/>
    <cellStyle name="Normal 3 2 14 16" xfId="7937" xr:uid="{00000000-0005-0000-0000-000009140000}"/>
    <cellStyle name="Normal 3 2 14 17" xfId="8053" xr:uid="{00000000-0005-0000-0000-00000A140000}"/>
    <cellStyle name="Normal 3 2 14 18" xfId="8167" xr:uid="{00000000-0005-0000-0000-00000B140000}"/>
    <cellStyle name="Normal 3 2 14 19" xfId="8223" xr:uid="{00000000-0005-0000-0000-00000C140000}"/>
    <cellStyle name="Normal 3 2 14 2" xfId="3792" xr:uid="{00000000-0005-0000-0000-00000D140000}"/>
    <cellStyle name="Normal 3 2 14 20" xfId="8251" xr:uid="{00000000-0005-0000-0000-00000E140000}"/>
    <cellStyle name="Normal 3 2 14 21" xfId="8279" xr:uid="{00000000-0005-0000-0000-00000F140000}"/>
    <cellStyle name="Normal 3 2 14 22" xfId="8305" xr:uid="{00000000-0005-0000-0000-000010140000}"/>
    <cellStyle name="Normal 3 2 14 23" xfId="8332" xr:uid="{00000000-0005-0000-0000-000011140000}"/>
    <cellStyle name="Normal 3 2 14 24" xfId="8360" xr:uid="{00000000-0005-0000-0000-000012140000}"/>
    <cellStyle name="Normal 3 2 14 25" xfId="8388" xr:uid="{00000000-0005-0000-0000-000013140000}"/>
    <cellStyle name="Normal 3 2 14 26" xfId="8416" xr:uid="{00000000-0005-0000-0000-000014140000}"/>
    <cellStyle name="Normal 3 2 14 27" xfId="8444" xr:uid="{00000000-0005-0000-0000-000015140000}"/>
    <cellStyle name="Normal 3 2 14 28" xfId="8470" xr:uid="{00000000-0005-0000-0000-000016140000}"/>
    <cellStyle name="Normal 3 2 14 29" xfId="10173" xr:uid="{6148A322-6791-4560-A2E4-ED48A77B8F3A}"/>
    <cellStyle name="Normal 3 2 14 3" xfId="6394" xr:uid="{00000000-0005-0000-0000-000017140000}"/>
    <cellStyle name="Normal 3 2 14 30" xfId="9858" xr:uid="{0E1E1401-D77C-465F-A554-CF6214A1E887}"/>
    <cellStyle name="Normal 3 2 14 31" xfId="9830" xr:uid="{48A4978F-9239-4156-89FE-3F581F413814}"/>
    <cellStyle name="Normal 3 2 14 32" xfId="9963" xr:uid="{19E62FF1-CBD1-4ACC-9F3E-7C2ACB33E7EF}"/>
    <cellStyle name="Normal 3 2 14 33" xfId="10056" xr:uid="{A7A9A841-7CB4-4DBA-8886-578266D9B078}"/>
    <cellStyle name="Normal 3 2 14 34" xfId="10416" xr:uid="{39D574CD-CADB-42E3-9DA1-2927C4C361D7}"/>
    <cellStyle name="Normal 3 2 14 35" xfId="10532" xr:uid="{91A6DB6A-95C6-46D4-A833-58C96D02B154}"/>
    <cellStyle name="Normal 3 2 14 36" xfId="10648" xr:uid="{38AD6A32-7B37-4BFF-BDB3-C4AA7DE0E6D4}"/>
    <cellStyle name="Normal 3 2 14 37" xfId="10756" xr:uid="{E355EFA3-543D-4A28-BDB0-C7E97DEE561D}"/>
    <cellStyle name="Normal 3 2 14 4" xfId="6526" xr:uid="{00000000-0005-0000-0000-000018140000}"/>
    <cellStyle name="Normal 3 2 14 5" xfId="6645" xr:uid="{00000000-0005-0000-0000-000019140000}"/>
    <cellStyle name="Normal 3 2 14 6" xfId="6764" xr:uid="{00000000-0005-0000-0000-00001A140000}"/>
    <cellStyle name="Normal 3 2 14 7" xfId="6883" xr:uid="{00000000-0005-0000-0000-00001B140000}"/>
    <cellStyle name="Normal 3 2 14 8" xfId="7002" xr:uid="{00000000-0005-0000-0000-00001C140000}"/>
    <cellStyle name="Normal 3 2 14 9" xfId="7121" xr:uid="{00000000-0005-0000-0000-00001D140000}"/>
    <cellStyle name="Normal 3 2 15" xfId="3793" xr:uid="{00000000-0005-0000-0000-00001E140000}"/>
    <cellStyle name="Normal 3 2 15 10" xfId="7241" xr:uid="{00000000-0005-0000-0000-00001F140000}"/>
    <cellStyle name="Normal 3 2 15 11" xfId="7358" xr:uid="{00000000-0005-0000-0000-000020140000}"/>
    <cellStyle name="Normal 3 2 15 12" xfId="7474" xr:uid="{00000000-0005-0000-0000-000021140000}"/>
    <cellStyle name="Normal 3 2 15 13" xfId="7590" xr:uid="{00000000-0005-0000-0000-000022140000}"/>
    <cellStyle name="Normal 3 2 15 14" xfId="7706" xr:uid="{00000000-0005-0000-0000-000023140000}"/>
    <cellStyle name="Normal 3 2 15 15" xfId="7822" xr:uid="{00000000-0005-0000-0000-000024140000}"/>
    <cellStyle name="Normal 3 2 15 16" xfId="7938" xr:uid="{00000000-0005-0000-0000-000025140000}"/>
    <cellStyle name="Normal 3 2 15 17" xfId="8054" xr:uid="{00000000-0005-0000-0000-000026140000}"/>
    <cellStyle name="Normal 3 2 15 18" xfId="8168" xr:uid="{00000000-0005-0000-0000-000027140000}"/>
    <cellStyle name="Normal 3 2 15 19" xfId="8224" xr:uid="{00000000-0005-0000-0000-000028140000}"/>
    <cellStyle name="Normal 3 2 15 2" xfId="3794" xr:uid="{00000000-0005-0000-0000-000029140000}"/>
    <cellStyle name="Normal 3 2 15 20" xfId="8252" xr:uid="{00000000-0005-0000-0000-00002A140000}"/>
    <cellStyle name="Normal 3 2 15 21" xfId="8280" xr:uid="{00000000-0005-0000-0000-00002B140000}"/>
    <cellStyle name="Normal 3 2 15 22" xfId="8306" xr:uid="{00000000-0005-0000-0000-00002C140000}"/>
    <cellStyle name="Normal 3 2 15 23" xfId="8333" xr:uid="{00000000-0005-0000-0000-00002D140000}"/>
    <cellStyle name="Normal 3 2 15 24" xfId="8361" xr:uid="{00000000-0005-0000-0000-00002E140000}"/>
    <cellStyle name="Normal 3 2 15 25" xfId="8389" xr:uid="{00000000-0005-0000-0000-00002F140000}"/>
    <cellStyle name="Normal 3 2 15 26" xfId="8417" xr:uid="{00000000-0005-0000-0000-000030140000}"/>
    <cellStyle name="Normal 3 2 15 27" xfId="8445" xr:uid="{00000000-0005-0000-0000-000031140000}"/>
    <cellStyle name="Normal 3 2 15 28" xfId="8471" xr:uid="{00000000-0005-0000-0000-000032140000}"/>
    <cellStyle name="Normal 3 2 15 29" xfId="10163" xr:uid="{DB88E06B-CF1F-4FE7-9469-5C506432D15E}"/>
    <cellStyle name="Normal 3 2 15 3" xfId="6395" xr:uid="{00000000-0005-0000-0000-000033140000}"/>
    <cellStyle name="Normal 3 2 15 30" xfId="9866" xr:uid="{BC372D69-853F-4674-B65E-50ACE741A946}"/>
    <cellStyle name="Normal 3 2 15 31" xfId="9987" xr:uid="{3205E169-012A-418C-A46F-815C0B4E61A1}"/>
    <cellStyle name="Normal 3 2 15 32" xfId="10013" xr:uid="{EAAB0FB1-53A8-41AB-86D9-34E62D6FE7EB}"/>
    <cellStyle name="Normal 3 2 15 33" xfId="9964" xr:uid="{FD60DDCA-24B7-4679-9D9C-5C65A8C3CC5E}"/>
    <cellStyle name="Normal 3 2 15 34" xfId="10417" xr:uid="{F499277F-29FD-417C-BFF8-59B308D5CBF6}"/>
    <cellStyle name="Normal 3 2 15 35" xfId="10533" xr:uid="{58F417C5-6802-49D0-A382-903644224557}"/>
    <cellStyle name="Normal 3 2 15 36" xfId="10649" xr:uid="{BA095D3F-8DC5-4B74-8835-E49CBD094630}"/>
    <cellStyle name="Normal 3 2 15 37" xfId="10757" xr:uid="{66786D30-B8C0-4129-B6B3-6640CE8DBF9D}"/>
    <cellStyle name="Normal 3 2 15 4" xfId="6527" xr:uid="{00000000-0005-0000-0000-000034140000}"/>
    <cellStyle name="Normal 3 2 15 5" xfId="6646" xr:uid="{00000000-0005-0000-0000-000035140000}"/>
    <cellStyle name="Normal 3 2 15 6" xfId="6765" xr:uid="{00000000-0005-0000-0000-000036140000}"/>
    <cellStyle name="Normal 3 2 15 7" xfId="6884" xr:uid="{00000000-0005-0000-0000-000037140000}"/>
    <cellStyle name="Normal 3 2 15 8" xfId="7003" xr:uid="{00000000-0005-0000-0000-000038140000}"/>
    <cellStyle name="Normal 3 2 15 9" xfId="7122" xr:uid="{00000000-0005-0000-0000-000039140000}"/>
    <cellStyle name="Normal 3 2 16" xfId="3795" xr:uid="{00000000-0005-0000-0000-00003A140000}"/>
    <cellStyle name="Normal 3 2 16 10" xfId="7242" xr:uid="{00000000-0005-0000-0000-00003B140000}"/>
    <cellStyle name="Normal 3 2 16 11" xfId="7359" xr:uid="{00000000-0005-0000-0000-00003C140000}"/>
    <cellStyle name="Normal 3 2 16 12" xfId="7475" xr:uid="{00000000-0005-0000-0000-00003D140000}"/>
    <cellStyle name="Normal 3 2 16 13" xfId="7591" xr:uid="{00000000-0005-0000-0000-00003E140000}"/>
    <cellStyle name="Normal 3 2 16 14" xfId="7707" xr:uid="{00000000-0005-0000-0000-00003F140000}"/>
    <cellStyle name="Normal 3 2 16 15" xfId="7823" xr:uid="{00000000-0005-0000-0000-000040140000}"/>
    <cellStyle name="Normal 3 2 16 16" xfId="7939" xr:uid="{00000000-0005-0000-0000-000041140000}"/>
    <cellStyle name="Normal 3 2 16 17" xfId="8055" xr:uid="{00000000-0005-0000-0000-000042140000}"/>
    <cellStyle name="Normal 3 2 16 18" xfId="8169" xr:uid="{00000000-0005-0000-0000-000043140000}"/>
    <cellStyle name="Normal 3 2 16 19" xfId="8225" xr:uid="{00000000-0005-0000-0000-000044140000}"/>
    <cellStyle name="Normal 3 2 16 2" xfId="3796" xr:uid="{00000000-0005-0000-0000-000045140000}"/>
    <cellStyle name="Normal 3 2 16 20" xfId="8253" xr:uid="{00000000-0005-0000-0000-000046140000}"/>
    <cellStyle name="Normal 3 2 16 21" xfId="8281" xr:uid="{00000000-0005-0000-0000-000047140000}"/>
    <cellStyle name="Normal 3 2 16 22" xfId="8307" xr:uid="{00000000-0005-0000-0000-000048140000}"/>
    <cellStyle name="Normal 3 2 16 23" xfId="8334" xr:uid="{00000000-0005-0000-0000-000049140000}"/>
    <cellStyle name="Normal 3 2 16 24" xfId="8362" xr:uid="{00000000-0005-0000-0000-00004A140000}"/>
    <cellStyle name="Normal 3 2 16 25" xfId="8390" xr:uid="{00000000-0005-0000-0000-00004B140000}"/>
    <cellStyle name="Normal 3 2 16 26" xfId="8418" xr:uid="{00000000-0005-0000-0000-00004C140000}"/>
    <cellStyle name="Normal 3 2 16 27" xfId="8446" xr:uid="{00000000-0005-0000-0000-00004D140000}"/>
    <cellStyle name="Normal 3 2 16 28" xfId="8472" xr:uid="{00000000-0005-0000-0000-00004E140000}"/>
    <cellStyle name="Normal 3 2 16 29" xfId="10150" xr:uid="{14560A0C-A212-48BD-A11B-1CE4714EFF5C}"/>
    <cellStyle name="Normal 3 2 16 3" xfId="6396" xr:uid="{00000000-0005-0000-0000-00004F140000}"/>
    <cellStyle name="Normal 3 2 16 30" xfId="9874" xr:uid="{67BFEDED-4BB1-4847-AA76-D3029AD80B08}"/>
    <cellStyle name="Normal 3 2 16 31" xfId="9984" xr:uid="{FD8965B9-90A9-4632-9815-324EC8292C4E}"/>
    <cellStyle name="Normal 3 2 16 32" xfId="10324" xr:uid="{8EF1FB19-42C6-49AB-94A9-2636E6C0C496}"/>
    <cellStyle name="Normal 3 2 16 33" xfId="10085" xr:uid="{8780FEFB-26E0-41C8-82C2-289051DDB00C}"/>
    <cellStyle name="Normal 3 2 16 34" xfId="10418" xr:uid="{FD05ED2F-C1CB-427C-A7CE-81AE862664A9}"/>
    <cellStyle name="Normal 3 2 16 35" xfId="10534" xr:uid="{503E89FB-2F46-4F6B-9F14-2C76081242BD}"/>
    <cellStyle name="Normal 3 2 16 36" xfId="10650" xr:uid="{BDE85DF2-A0C7-4DD8-A23D-8EDF0342EC67}"/>
    <cellStyle name="Normal 3 2 16 37" xfId="10758" xr:uid="{9D39A77A-1687-4F6B-8F66-55EAA0EE4895}"/>
    <cellStyle name="Normal 3 2 16 4" xfId="6528" xr:uid="{00000000-0005-0000-0000-000050140000}"/>
    <cellStyle name="Normal 3 2 16 5" xfId="6647" xr:uid="{00000000-0005-0000-0000-000051140000}"/>
    <cellStyle name="Normal 3 2 16 6" xfId="6766" xr:uid="{00000000-0005-0000-0000-000052140000}"/>
    <cellStyle name="Normal 3 2 16 7" xfId="6885" xr:uid="{00000000-0005-0000-0000-000053140000}"/>
    <cellStyle name="Normal 3 2 16 8" xfId="7004" xr:uid="{00000000-0005-0000-0000-000054140000}"/>
    <cellStyle name="Normal 3 2 16 9" xfId="7123" xr:uid="{00000000-0005-0000-0000-000055140000}"/>
    <cellStyle name="Normal 3 2 17" xfId="3797" xr:uid="{00000000-0005-0000-0000-000056140000}"/>
    <cellStyle name="Normal 3 2 17 2" xfId="3798" xr:uid="{00000000-0005-0000-0000-000057140000}"/>
    <cellStyle name="Normal 3 2 18" xfId="3799" xr:uid="{00000000-0005-0000-0000-000058140000}"/>
    <cellStyle name="Normal 3 2 18 2" xfId="3800" xr:uid="{00000000-0005-0000-0000-000059140000}"/>
    <cellStyle name="Normal 3 2 19" xfId="3801" xr:uid="{00000000-0005-0000-0000-00005A140000}"/>
    <cellStyle name="Normal 3 2 19 2" xfId="3802" xr:uid="{00000000-0005-0000-0000-00005B140000}"/>
    <cellStyle name="Normal 3 2 2" xfId="3803" xr:uid="{00000000-0005-0000-0000-00005C140000}"/>
    <cellStyle name="Normal 3 2 2 10" xfId="7124" xr:uid="{00000000-0005-0000-0000-00005D140000}"/>
    <cellStyle name="Normal 3 2 2 11" xfId="7243" xr:uid="{00000000-0005-0000-0000-00005E140000}"/>
    <cellStyle name="Normal 3 2 2 12" xfId="7360" xr:uid="{00000000-0005-0000-0000-00005F140000}"/>
    <cellStyle name="Normal 3 2 2 13" xfId="7476" xr:uid="{00000000-0005-0000-0000-000060140000}"/>
    <cellStyle name="Normal 3 2 2 14" xfId="7592" xr:uid="{00000000-0005-0000-0000-000061140000}"/>
    <cellStyle name="Normal 3 2 2 15" xfId="7708" xr:uid="{00000000-0005-0000-0000-000062140000}"/>
    <cellStyle name="Normal 3 2 2 16" xfId="7824" xr:uid="{00000000-0005-0000-0000-000063140000}"/>
    <cellStyle name="Normal 3 2 2 17" xfId="7940" xr:uid="{00000000-0005-0000-0000-000064140000}"/>
    <cellStyle name="Normal 3 2 2 18" xfId="8056" xr:uid="{00000000-0005-0000-0000-000065140000}"/>
    <cellStyle name="Normal 3 2 2 19" xfId="8170" xr:uid="{00000000-0005-0000-0000-000066140000}"/>
    <cellStyle name="Normal 3 2 2 2" xfId="3804" xr:uid="{00000000-0005-0000-0000-000067140000}"/>
    <cellStyle name="Normal 3 2 2 20" xfId="8226" xr:uid="{00000000-0005-0000-0000-000068140000}"/>
    <cellStyle name="Normal 3 2 2 21" xfId="8254" xr:uid="{00000000-0005-0000-0000-000069140000}"/>
    <cellStyle name="Normal 3 2 2 22" xfId="8282" xr:uid="{00000000-0005-0000-0000-00006A140000}"/>
    <cellStyle name="Normal 3 2 2 23" xfId="8308" xr:uid="{00000000-0005-0000-0000-00006B140000}"/>
    <cellStyle name="Normal 3 2 2 24" xfId="8335" xr:uid="{00000000-0005-0000-0000-00006C140000}"/>
    <cellStyle name="Normal 3 2 2 25" xfId="8363" xr:uid="{00000000-0005-0000-0000-00006D140000}"/>
    <cellStyle name="Normal 3 2 2 26" xfId="8391" xr:uid="{00000000-0005-0000-0000-00006E140000}"/>
    <cellStyle name="Normal 3 2 2 27" xfId="8419" xr:uid="{00000000-0005-0000-0000-00006F140000}"/>
    <cellStyle name="Normal 3 2 2 28" xfId="8447" xr:uid="{00000000-0005-0000-0000-000070140000}"/>
    <cellStyle name="Normal 3 2 2 29" xfId="8473" xr:uid="{00000000-0005-0000-0000-000071140000}"/>
    <cellStyle name="Normal 3 2 2 3" xfId="3805" xr:uid="{00000000-0005-0000-0000-000072140000}"/>
    <cellStyle name="Normal 3 2 2 30" xfId="9450" xr:uid="{3A6E04E0-94DA-4EE0-BF28-0716C0896772}"/>
    <cellStyle name="Normal 3 2 2 30 2" xfId="10067" xr:uid="{001869AF-BE2C-4FFA-B0A3-85B652348076}"/>
    <cellStyle name="Normal 3 2 2 31" xfId="10179" xr:uid="{0AC3A482-BFDD-4A1C-AF03-54A17A2992FC}"/>
    <cellStyle name="Normal 3 2 2 32" xfId="10010" xr:uid="{F7D3D021-3E65-4585-A87D-F3B88D2AE020}"/>
    <cellStyle name="Normal 3 2 2 33" xfId="10042" xr:uid="{F455276D-0530-4C39-83DD-08039F83B979}"/>
    <cellStyle name="Normal 3 2 2 34" xfId="10103" xr:uid="{DA49AC6F-C1B9-4627-83FC-59E96209C2F6}"/>
    <cellStyle name="Normal 3 2 2 35" xfId="10419" xr:uid="{B092D3A0-CFEF-4A6D-BCE0-292AE26580A2}"/>
    <cellStyle name="Normal 3 2 2 36" xfId="10535" xr:uid="{0B15DEC8-F8D2-4EAA-B2D1-D5D990AB5FF7}"/>
    <cellStyle name="Normal 3 2 2 37" xfId="10651" xr:uid="{611CFB55-9415-4840-8C46-2F6FC234D887}"/>
    <cellStyle name="Normal 3 2 2 38" xfId="10759" xr:uid="{8D50468C-0C35-4E21-B3C9-ABA57F3F3978}"/>
    <cellStyle name="Normal 3 2 2 4" xfId="6397" xr:uid="{00000000-0005-0000-0000-000073140000}"/>
    <cellStyle name="Normal 3 2 2 5" xfId="6529" xr:uid="{00000000-0005-0000-0000-000074140000}"/>
    <cellStyle name="Normal 3 2 2 6" xfId="6648" xr:uid="{00000000-0005-0000-0000-000075140000}"/>
    <cellStyle name="Normal 3 2 2 7" xfId="6767" xr:uid="{00000000-0005-0000-0000-000076140000}"/>
    <cellStyle name="Normal 3 2 2 8" xfId="6886" xr:uid="{00000000-0005-0000-0000-000077140000}"/>
    <cellStyle name="Normal 3 2 2 9" xfId="7005" xr:uid="{00000000-0005-0000-0000-000078140000}"/>
    <cellStyle name="Normal 3 2 20" xfId="3806" xr:uid="{00000000-0005-0000-0000-000079140000}"/>
    <cellStyle name="Normal 3 2 21" xfId="3807" xr:uid="{00000000-0005-0000-0000-00007A140000}"/>
    <cellStyle name="Normal 3 2 22" xfId="6389" xr:uid="{00000000-0005-0000-0000-00007B140000}"/>
    <cellStyle name="Normal 3 2 23" xfId="6521" xr:uid="{00000000-0005-0000-0000-00007C140000}"/>
    <cellStyle name="Normal 3 2 24" xfId="6640" xr:uid="{00000000-0005-0000-0000-00007D140000}"/>
    <cellStyle name="Normal 3 2 25" xfId="6759" xr:uid="{00000000-0005-0000-0000-00007E140000}"/>
    <cellStyle name="Normal 3 2 26" xfId="6878" xr:uid="{00000000-0005-0000-0000-00007F140000}"/>
    <cellStyle name="Normal 3 2 27" xfId="6997" xr:uid="{00000000-0005-0000-0000-000080140000}"/>
    <cellStyle name="Normal 3 2 28" xfId="7116" xr:uid="{00000000-0005-0000-0000-000081140000}"/>
    <cellStyle name="Normal 3 2 29" xfId="7235" xr:uid="{00000000-0005-0000-0000-000082140000}"/>
    <cellStyle name="Normal 3 2 3" xfId="3808" xr:uid="{00000000-0005-0000-0000-000083140000}"/>
    <cellStyle name="Normal 3 2 3 10" xfId="7244" xr:uid="{00000000-0005-0000-0000-000084140000}"/>
    <cellStyle name="Normal 3 2 3 11" xfId="7361" xr:uid="{00000000-0005-0000-0000-000085140000}"/>
    <cellStyle name="Normal 3 2 3 12" xfId="7477" xr:uid="{00000000-0005-0000-0000-000086140000}"/>
    <cellStyle name="Normal 3 2 3 13" xfId="7593" xr:uid="{00000000-0005-0000-0000-000087140000}"/>
    <cellStyle name="Normal 3 2 3 14" xfId="7709" xr:uid="{00000000-0005-0000-0000-000088140000}"/>
    <cellStyle name="Normal 3 2 3 15" xfId="7825" xr:uid="{00000000-0005-0000-0000-000089140000}"/>
    <cellStyle name="Normal 3 2 3 16" xfId="7941" xr:uid="{00000000-0005-0000-0000-00008A140000}"/>
    <cellStyle name="Normal 3 2 3 17" xfId="8057" xr:uid="{00000000-0005-0000-0000-00008B140000}"/>
    <cellStyle name="Normal 3 2 3 18" xfId="8171" xr:uid="{00000000-0005-0000-0000-00008C140000}"/>
    <cellStyle name="Normal 3 2 3 19" xfId="8227" xr:uid="{00000000-0005-0000-0000-00008D140000}"/>
    <cellStyle name="Normal 3 2 3 2" xfId="3809" xr:uid="{00000000-0005-0000-0000-00008E140000}"/>
    <cellStyle name="Normal 3 2 3 20" xfId="8255" xr:uid="{00000000-0005-0000-0000-00008F140000}"/>
    <cellStyle name="Normal 3 2 3 21" xfId="8283" xr:uid="{00000000-0005-0000-0000-000090140000}"/>
    <cellStyle name="Normal 3 2 3 22" xfId="8309" xr:uid="{00000000-0005-0000-0000-000091140000}"/>
    <cellStyle name="Normal 3 2 3 23" xfId="8336" xr:uid="{00000000-0005-0000-0000-000092140000}"/>
    <cellStyle name="Normal 3 2 3 24" xfId="8364" xr:uid="{00000000-0005-0000-0000-000093140000}"/>
    <cellStyle name="Normal 3 2 3 25" xfId="8392" xr:uid="{00000000-0005-0000-0000-000094140000}"/>
    <cellStyle name="Normal 3 2 3 26" xfId="8420" xr:uid="{00000000-0005-0000-0000-000095140000}"/>
    <cellStyle name="Normal 3 2 3 27" xfId="8448" xr:uid="{00000000-0005-0000-0000-000096140000}"/>
    <cellStyle name="Normal 3 2 3 28" xfId="8474" xr:uid="{00000000-0005-0000-0000-000097140000}"/>
    <cellStyle name="Normal 3 2 3 29" xfId="10125" xr:uid="{D72D55F7-E3B5-45C6-9CD0-6B47817561BA}"/>
    <cellStyle name="Normal 3 2 3 3" xfId="6398" xr:uid="{00000000-0005-0000-0000-000098140000}"/>
    <cellStyle name="Normal 3 2 3 30" xfId="9894" xr:uid="{A91233B7-2C17-4E50-B425-157F198B90BA}"/>
    <cellStyle name="Normal 3 2 3 31" xfId="10315" xr:uid="{5382EFBA-5696-4F3C-943C-EC88820BD2B5}"/>
    <cellStyle name="Normal 3 2 3 32" xfId="9828" xr:uid="{1A46846D-9399-4C60-8D21-269179EF5932}"/>
    <cellStyle name="Normal 3 2 3 33" xfId="10332" xr:uid="{17B13A02-1F8B-42A1-81C2-CF1455DF390F}"/>
    <cellStyle name="Normal 3 2 3 34" xfId="10420" xr:uid="{9F71899B-ED52-4530-B75D-24CA17F87F1D}"/>
    <cellStyle name="Normal 3 2 3 35" xfId="10536" xr:uid="{9158805F-9B2D-4A7F-A0A6-F97558350394}"/>
    <cellStyle name="Normal 3 2 3 36" xfId="10652" xr:uid="{463E3A26-6D59-40CB-853F-A0874BA6171C}"/>
    <cellStyle name="Normal 3 2 3 37" xfId="10760" xr:uid="{9AF3717E-93F2-4E79-BAE3-AA5AE241B2FF}"/>
    <cellStyle name="Normal 3 2 3 4" xfId="6530" xr:uid="{00000000-0005-0000-0000-000099140000}"/>
    <cellStyle name="Normal 3 2 3 5" xfId="6649" xr:uid="{00000000-0005-0000-0000-00009A140000}"/>
    <cellStyle name="Normal 3 2 3 6" xfId="6768" xr:uid="{00000000-0005-0000-0000-00009B140000}"/>
    <cellStyle name="Normal 3 2 3 7" xfId="6887" xr:uid="{00000000-0005-0000-0000-00009C140000}"/>
    <cellStyle name="Normal 3 2 3 8" xfId="7006" xr:uid="{00000000-0005-0000-0000-00009D140000}"/>
    <cellStyle name="Normal 3 2 3 9" xfId="7125" xr:uid="{00000000-0005-0000-0000-00009E140000}"/>
    <cellStyle name="Normal 3 2 30" xfId="7352" xr:uid="{00000000-0005-0000-0000-00009F140000}"/>
    <cellStyle name="Normal 3 2 31" xfId="7468" xr:uid="{00000000-0005-0000-0000-0000A0140000}"/>
    <cellStyle name="Normal 3 2 32" xfId="7584" xr:uid="{00000000-0005-0000-0000-0000A1140000}"/>
    <cellStyle name="Normal 3 2 33" xfId="7700" xr:uid="{00000000-0005-0000-0000-0000A2140000}"/>
    <cellStyle name="Normal 3 2 34" xfId="7816" xr:uid="{00000000-0005-0000-0000-0000A3140000}"/>
    <cellStyle name="Normal 3 2 35" xfId="7932" xr:uid="{00000000-0005-0000-0000-0000A4140000}"/>
    <cellStyle name="Normal 3 2 36" xfId="8048" xr:uid="{00000000-0005-0000-0000-0000A5140000}"/>
    <cellStyle name="Normal 3 2 37" xfId="8162" xr:uid="{00000000-0005-0000-0000-0000A6140000}"/>
    <cellStyle name="Normal 3 2 38" xfId="8157" xr:uid="{00000000-0005-0000-0000-0000A7140000}"/>
    <cellStyle name="Normal 3 2 39" xfId="8246" xr:uid="{00000000-0005-0000-0000-0000A8140000}"/>
    <cellStyle name="Normal 3 2 4" xfId="3810" xr:uid="{00000000-0005-0000-0000-0000A9140000}"/>
    <cellStyle name="Normal 3 2 4 10" xfId="7245" xr:uid="{00000000-0005-0000-0000-0000AA140000}"/>
    <cellStyle name="Normal 3 2 4 11" xfId="7362" xr:uid="{00000000-0005-0000-0000-0000AB140000}"/>
    <cellStyle name="Normal 3 2 4 12" xfId="7478" xr:uid="{00000000-0005-0000-0000-0000AC140000}"/>
    <cellStyle name="Normal 3 2 4 13" xfId="7594" xr:uid="{00000000-0005-0000-0000-0000AD140000}"/>
    <cellStyle name="Normal 3 2 4 14" xfId="7710" xr:uid="{00000000-0005-0000-0000-0000AE140000}"/>
    <cellStyle name="Normal 3 2 4 15" xfId="7826" xr:uid="{00000000-0005-0000-0000-0000AF140000}"/>
    <cellStyle name="Normal 3 2 4 16" xfId="7942" xr:uid="{00000000-0005-0000-0000-0000B0140000}"/>
    <cellStyle name="Normal 3 2 4 17" xfId="8058" xr:uid="{00000000-0005-0000-0000-0000B1140000}"/>
    <cellStyle name="Normal 3 2 4 18" xfId="8172" xr:uid="{00000000-0005-0000-0000-0000B2140000}"/>
    <cellStyle name="Normal 3 2 4 19" xfId="8228" xr:uid="{00000000-0005-0000-0000-0000B3140000}"/>
    <cellStyle name="Normal 3 2 4 2" xfId="3811" xr:uid="{00000000-0005-0000-0000-0000B4140000}"/>
    <cellStyle name="Normal 3 2 4 20" xfId="8256" xr:uid="{00000000-0005-0000-0000-0000B5140000}"/>
    <cellStyle name="Normal 3 2 4 21" xfId="8284" xr:uid="{00000000-0005-0000-0000-0000B6140000}"/>
    <cellStyle name="Normal 3 2 4 22" xfId="8310" xr:uid="{00000000-0005-0000-0000-0000B7140000}"/>
    <cellStyle name="Normal 3 2 4 23" xfId="8337" xr:uid="{00000000-0005-0000-0000-0000B8140000}"/>
    <cellStyle name="Normal 3 2 4 24" xfId="8365" xr:uid="{00000000-0005-0000-0000-0000B9140000}"/>
    <cellStyle name="Normal 3 2 4 25" xfId="8393" xr:uid="{00000000-0005-0000-0000-0000BA140000}"/>
    <cellStyle name="Normal 3 2 4 26" xfId="8421" xr:uid="{00000000-0005-0000-0000-0000BB140000}"/>
    <cellStyle name="Normal 3 2 4 27" xfId="8449" xr:uid="{00000000-0005-0000-0000-0000BC140000}"/>
    <cellStyle name="Normal 3 2 4 28" xfId="8475" xr:uid="{00000000-0005-0000-0000-0000BD140000}"/>
    <cellStyle name="Normal 3 2 4 29" xfId="10129" xr:uid="{C1E429AC-5692-4831-B65D-7E65B11D1DEA}"/>
    <cellStyle name="Normal 3 2 4 3" xfId="6399" xr:uid="{00000000-0005-0000-0000-0000BE140000}"/>
    <cellStyle name="Normal 3 2 4 30" xfId="9890" xr:uid="{03667719-B7CC-4115-AEF6-CD3B28782A18}"/>
    <cellStyle name="Normal 3 2 4 31" xfId="10320" xr:uid="{2DBD0017-31AC-4AB4-9F4E-8308DCBADF52}"/>
    <cellStyle name="Normal 3 2 4 32" xfId="9770" xr:uid="{93863A80-B5B8-45A2-BC91-272612479317}"/>
    <cellStyle name="Normal 3 2 4 33" xfId="10114" xr:uid="{CFD1D652-009B-4B71-8DE7-D0C6F4D3AFF8}"/>
    <cellStyle name="Normal 3 2 4 34" xfId="10421" xr:uid="{02C5B87D-E231-4950-8CD5-484E47348C6B}"/>
    <cellStyle name="Normal 3 2 4 35" xfId="10537" xr:uid="{98C5EBD1-A849-4914-AA7F-63E19220CC06}"/>
    <cellStyle name="Normal 3 2 4 36" xfId="10653" xr:uid="{DADFBA91-2428-4FE2-BE81-D7A3E5CA4835}"/>
    <cellStyle name="Normal 3 2 4 37" xfId="10761" xr:uid="{E45EA063-888E-423F-9FFA-2A0C47B6FFC8}"/>
    <cellStyle name="Normal 3 2 4 4" xfId="6531" xr:uid="{00000000-0005-0000-0000-0000BF140000}"/>
    <cellStyle name="Normal 3 2 4 5" xfId="6650" xr:uid="{00000000-0005-0000-0000-0000C0140000}"/>
    <cellStyle name="Normal 3 2 4 6" xfId="6769" xr:uid="{00000000-0005-0000-0000-0000C1140000}"/>
    <cellStyle name="Normal 3 2 4 7" xfId="6888" xr:uid="{00000000-0005-0000-0000-0000C2140000}"/>
    <cellStyle name="Normal 3 2 4 8" xfId="7007" xr:uid="{00000000-0005-0000-0000-0000C3140000}"/>
    <cellStyle name="Normal 3 2 4 9" xfId="7126" xr:uid="{00000000-0005-0000-0000-0000C4140000}"/>
    <cellStyle name="Normal 3 2 40" xfId="8159" xr:uid="{00000000-0005-0000-0000-0000C5140000}"/>
    <cellStyle name="Normal 3 2 41" xfId="8262" xr:uid="{00000000-0005-0000-0000-0000C6140000}"/>
    <cellStyle name="Normal 3 2 42" xfId="8327" xr:uid="{00000000-0005-0000-0000-0000C7140000}"/>
    <cellStyle name="Normal 3 2 43" xfId="8160" xr:uid="{00000000-0005-0000-0000-0000C8140000}"/>
    <cellStyle name="Normal 3 2 44" xfId="8343" xr:uid="{00000000-0005-0000-0000-0000C9140000}"/>
    <cellStyle name="Normal 3 2 45" xfId="8371" xr:uid="{00000000-0005-0000-0000-0000CA140000}"/>
    <cellStyle name="Normal 3 2 46" xfId="8399" xr:uid="{00000000-0005-0000-0000-0000CB140000}"/>
    <cellStyle name="Normal 3 2 47" xfId="8427" xr:uid="{00000000-0005-0000-0000-0000CC140000}"/>
    <cellStyle name="Normal 3 2 48" xfId="9218" xr:uid="{25CECB6A-22A5-4E54-8ADE-1D7774673F19}"/>
    <cellStyle name="Normal 3 2 48 2" xfId="10224" xr:uid="{B60CC286-628F-4E9A-8969-2D9AED2661B9}"/>
    <cellStyle name="Normal 3 2 49" xfId="9823" xr:uid="{063B4091-301D-49F7-B1F9-7893B0AA30CE}"/>
    <cellStyle name="Normal 3 2 5" xfId="3812" xr:uid="{00000000-0005-0000-0000-0000CD140000}"/>
    <cellStyle name="Normal 3 2 5 10" xfId="7246" xr:uid="{00000000-0005-0000-0000-0000CE140000}"/>
    <cellStyle name="Normal 3 2 5 11" xfId="7363" xr:uid="{00000000-0005-0000-0000-0000CF140000}"/>
    <cellStyle name="Normal 3 2 5 12" xfId="7479" xr:uid="{00000000-0005-0000-0000-0000D0140000}"/>
    <cellStyle name="Normal 3 2 5 13" xfId="7595" xr:uid="{00000000-0005-0000-0000-0000D1140000}"/>
    <cellStyle name="Normal 3 2 5 14" xfId="7711" xr:uid="{00000000-0005-0000-0000-0000D2140000}"/>
    <cellStyle name="Normal 3 2 5 15" xfId="7827" xr:uid="{00000000-0005-0000-0000-0000D3140000}"/>
    <cellStyle name="Normal 3 2 5 16" xfId="7943" xr:uid="{00000000-0005-0000-0000-0000D4140000}"/>
    <cellStyle name="Normal 3 2 5 17" xfId="8059" xr:uid="{00000000-0005-0000-0000-0000D5140000}"/>
    <cellStyle name="Normal 3 2 5 18" xfId="8173" xr:uid="{00000000-0005-0000-0000-0000D6140000}"/>
    <cellStyle name="Normal 3 2 5 19" xfId="8229" xr:uid="{00000000-0005-0000-0000-0000D7140000}"/>
    <cellStyle name="Normal 3 2 5 2" xfId="3813" xr:uid="{00000000-0005-0000-0000-0000D8140000}"/>
    <cellStyle name="Normal 3 2 5 20" xfId="8257" xr:uid="{00000000-0005-0000-0000-0000D9140000}"/>
    <cellStyle name="Normal 3 2 5 21" xfId="8285" xr:uid="{00000000-0005-0000-0000-0000DA140000}"/>
    <cellStyle name="Normal 3 2 5 22" xfId="8311" xr:uid="{00000000-0005-0000-0000-0000DB140000}"/>
    <cellStyle name="Normal 3 2 5 23" xfId="8338" xr:uid="{00000000-0005-0000-0000-0000DC140000}"/>
    <cellStyle name="Normal 3 2 5 24" xfId="8366" xr:uid="{00000000-0005-0000-0000-0000DD140000}"/>
    <cellStyle name="Normal 3 2 5 25" xfId="8394" xr:uid="{00000000-0005-0000-0000-0000DE140000}"/>
    <cellStyle name="Normal 3 2 5 26" xfId="8422" xr:uid="{00000000-0005-0000-0000-0000DF140000}"/>
    <cellStyle name="Normal 3 2 5 27" xfId="8450" xr:uid="{00000000-0005-0000-0000-0000E0140000}"/>
    <cellStyle name="Normal 3 2 5 28" xfId="8476" xr:uid="{00000000-0005-0000-0000-0000E1140000}"/>
    <cellStyle name="Normal 3 2 5 29" xfId="10049" xr:uid="{8DDD3B3D-FB02-4AA7-80A6-128225222DC7}"/>
    <cellStyle name="Normal 3 2 5 3" xfId="6400" xr:uid="{00000000-0005-0000-0000-0000E2140000}"/>
    <cellStyle name="Normal 3 2 5 30" xfId="9944" xr:uid="{A7AE6B80-B303-4B91-9B1C-83CCFE161B4C}"/>
    <cellStyle name="Normal 3 2 5 31" xfId="10008" xr:uid="{075F011C-9F3D-452B-8CC6-A78D79CD9FE4}"/>
    <cellStyle name="Normal 3 2 5 32" xfId="10339" xr:uid="{5F1F2115-AF59-419B-83C2-81BF91536CE8}"/>
    <cellStyle name="Normal 3 2 5 33" xfId="9850" xr:uid="{143CF31A-11DE-45E2-B27C-20E7F0B5736E}"/>
    <cellStyle name="Normal 3 2 5 34" xfId="10422" xr:uid="{09BB3597-77C3-4479-9F6E-E4F248D5B014}"/>
    <cellStyle name="Normal 3 2 5 35" xfId="10538" xr:uid="{BF7D5504-2700-4E78-AC37-1785CE7B0ADF}"/>
    <cellStyle name="Normal 3 2 5 36" xfId="10654" xr:uid="{B84AA81F-8540-487E-A3D9-C43A1CCF05E6}"/>
    <cellStyle name="Normal 3 2 5 37" xfId="10762" xr:uid="{4D3612FC-F37D-49CC-B3F9-07BE6E16C41F}"/>
    <cellStyle name="Normal 3 2 5 4" xfId="6532" xr:uid="{00000000-0005-0000-0000-0000E3140000}"/>
    <cellStyle name="Normal 3 2 5 5" xfId="6651" xr:uid="{00000000-0005-0000-0000-0000E4140000}"/>
    <cellStyle name="Normal 3 2 5 6" xfId="6770" xr:uid="{00000000-0005-0000-0000-0000E5140000}"/>
    <cellStyle name="Normal 3 2 5 7" xfId="6889" xr:uid="{00000000-0005-0000-0000-0000E6140000}"/>
    <cellStyle name="Normal 3 2 5 8" xfId="7008" xr:uid="{00000000-0005-0000-0000-0000E7140000}"/>
    <cellStyle name="Normal 3 2 5 9" xfId="7127" xr:uid="{00000000-0005-0000-0000-0000E8140000}"/>
    <cellStyle name="Normal 3 2 50" xfId="10082" xr:uid="{0FBC4D32-3AD0-4A37-81A3-8035F9DA8F1E}"/>
    <cellStyle name="Normal 3 2 51" xfId="10071" xr:uid="{3DE0D57F-E53A-4C77-9E97-BA255088E5BA}"/>
    <cellStyle name="Normal 3 2 52" xfId="10190" xr:uid="{B03B8070-CC17-4B3B-9BED-9BCABA489AC6}"/>
    <cellStyle name="Normal 3 2 53" xfId="10411" xr:uid="{09151809-6C32-41E8-A3F1-CC04FE449AA7}"/>
    <cellStyle name="Normal 3 2 54" xfId="10527" xr:uid="{21B45146-6CFF-4D04-B45D-81E5EE1D70DE}"/>
    <cellStyle name="Normal 3 2 55" xfId="10643" xr:uid="{779C5865-F8CF-4B1A-8A86-A046AA51D0EA}"/>
    <cellStyle name="Normal 3 2 56" xfId="10751" xr:uid="{94A181AC-9F20-49A5-AD67-113291C503E0}"/>
    <cellStyle name="Normal 3 2 6" xfId="3814" xr:uid="{00000000-0005-0000-0000-0000E9140000}"/>
    <cellStyle name="Normal 3 2 6 10" xfId="7247" xr:uid="{00000000-0005-0000-0000-0000EA140000}"/>
    <cellStyle name="Normal 3 2 6 11" xfId="7364" xr:uid="{00000000-0005-0000-0000-0000EB140000}"/>
    <cellStyle name="Normal 3 2 6 12" xfId="7480" xr:uid="{00000000-0005-0000-0000-0000EC140000}"/>
    <cellStyle name="Normal 3 2 6 13" xfId="7596" xr:uid="{00000000-0005-0000-0000-0000ED140000}"/>
    <cellStyle name="Normal 3 2 6 14" xfId="7712" xr:uid="{00000000-0005-0000-0000-0000EE140000}"/>
    <cellStyle name="Normal 3 2 6 15" xfId="7828" xr:uid="{00000000-0005-0000-0000-0000EF140000}"/>
    <cellStyle name="Normal 3 2 6 16" xfId="7944" xr:uid="{00000000-0005-0000-0000-0000F0140000}"/>
    <cellStyle name="Normal 3 2 6 17" xfId="8060" xr:uid="{00000000-0005-0000-0000-0000F1140000}"/>
    <cellStyle name="Normal 3 2 6 18" xfId="8174" xr:uid="{00000000-0005-0000-0000-0000F2140000}"/>
    <cellStyle name="Normal 3 2 6 19" xfId="8230" xr:uid="{00000000-0005-0000-0000-0000F3140000}"/>
    <cellStyle name="Normal 3 2 6 2" xfId="3815" xr:uid="{00000000-0005-0000-0000-0000F4140000}"/>
    <cellStyle name="Normal 3 2 6 20" xfId="8258" xr:uid="{00000000-0005-0000-0000-0000F5140000}"/>
    <cellStyle name="Normal 3 2 6 21" xfId="8286" xr:uid="{00000000-0005-0000-0000-0000F6140000}"/>
    <cellStyle name="Normal 3 2 6 22" xfId="8312" xr:uid="{00000000-0005-0000-0000-0000F7140000}"/>
    <cellStyle name="Normal 3 2 6 23" xfId="8339" xr:uid="{00000000-0005-0000-0000-0000F8140000}"/>
    <cellStyle name="Normal 3 2 6 24" xfId="8367" xr:uid="{00000000-0005-0000-0000-0000F9140000}"/>
    <cellStyle name="Normal 3 2 6 25" xfId="8395" xr:uid="{00000000-0005-0000-0000-0000FA140000}"/>
    <cellStyle name="Normal 3 2 6 26" xfId="8423" xr:uid="{00000000-0005-0000-0000-0000FB140000}"/>
    <cellStyle name="Normal 3 2 6 27" xfId="8451" xr:uid="{00000000-0005-0000-0000-0000FC140000}"/>
    <cellStyle name="Normal 3 2 6 28" xfId="8477" xr:uid="{00000000-0005-0000-0000-0000FD140000}"/>
    <cellStyle name="Normal 3 2 6 29" xfId="10128" xr:uid="{2EF56969-C5AF-4E22-9EC7-6E3C4953BAFB}"/>
    <cellStyle name="Normal 3 2 6 3" xfId="6401" xr:uid="{00000000-0005-0000-0000-0000FE140000}"/>
    <cellStyle name="Normal 3 2 6 30" xfId="9891" xr:uid="{F09AF15B-C579-47A5-B97D-F92004F197E7}"/>
    <cellStyle name="Normal 3 2 6 31" xfId="10083" xr:uid="{C8BF3977-B74B-4879-A912-DE628DCF1FAD}"/>
    <cellStyle name="Normal 3 2 6 32" xfId="9795" xr:uid="{1BF3BBFB-6757-48EA-B0CD-FA7197D96CF3}"/>
    <cellStyle name="Normal 3 2 6 33" xfId="10269" xr:uid="{A9FB018D-878C-4E0E-9890-43D71571BAFA}"/>
    <cellStyle name="Normal 3 2 6 34" xfId="10423" xr:uid="{C813A07D-E55F-40A4-BB64-A29DDD922C35}"/>
    <cellStyle name="Normal 3 2 6 35" xfId="10539" xr:uid="{30EBA73C-F394-4C04-AF63-A2614A35C73A}"/>
    <cellStyle name="Normal 3 2 6 36" xfId="10655" xr:uid="{C63E4D02-DCA1-45BE-98D0-568A62199DFE}"/>
    <cellStyle name="Normal 3 2 6 37" xfId="10763" xr:uid="{2318DE32-591D-424E-B385-A0EB4188CDC6}"/>
    <cellStyle name="Normal 3 2 6 4" xfId="6533" xr:uid="{00000000-0005-0000-0000-0000FF140000}"/>
    <cellStyle name="Normal 3 2 6 5" xfId="6652" xr:uid="{00000000-0005-0000-0000-000000150000}"/>
    <cellStyle name="Normal 3 2 6 6" xfId="6771" xr:uid="{00000000-0005-0000-0000-000001150000}"/>
    <cellStyle name="Normal 3 2 6 7" xfId="6890" xr:uid="{00000000-0005-0000-0000-000002150000}"/>
    <cellStyle name="Normal 3 2 6 8" xfId="7009" xr:uid="{00000000-0005-0000-0000-000003150000}"/>
    <cellStyle name="Normal 3 2 6 9" xfId="7128" xr:uid="{00000000-0005-0000-0000-000004150000}"/>
    <cellStyle name="Normal 3 2 7" xfId="3816" xr:uid="{00000000-0005-0000-0000-000005150000}"/>
    <cellStyle name="Normal 3 2 7 10" xfId="7248" xr:uid="{00000000-0005-0000-0000-000006150000}"/>
    <cellStyle name="Normal 3 2 7 11" xfId="7365" xr:uid="{00000000-0005-0000-0000-000007150000}"/>
    <cellStyle name="Normal 3 2 7 12" xfId="7481" xr:uid="{00000000-0005-0000-0000-000008150000}"/>
    <cellStyle name="Normal 3 2 7 13" xfId="7597" xr:uid="{00000000-0005-0000-0000-000009150000}"/>
    <cellStyle name="Normal 3 2 7 14" xfId="7713" xr:uid="{00000000-0005-0000-0000-00000A150000}"/>
    <cellStyle name="Normal 3 2 7 15" xfId="7829" xr:uid="{00000000-0005-0000-0000-00000B150000}"/>
    <cellStyle name="Normal 3 2 7 16" xfId="7945" xr:uid="{00000000-0005-0000-0000-00000C150000}"/>
    <cellStyle name="Normal 3 2 7 17" xfId="8061" xr:uid="{00000000-0005-0000-0000-00000D150000}"/>
    <cellStyle name="Normal 3 2 7 18" xfId="8175" xr:uid="{00000000-0005-0000-0000-00000E150000}"/>
    <cellStyle name="Normal 3 2 7 19" xfId="8231" xr:uid="{00000000-0005-0000-0000-00000F150000}"/>
    <cellStyle name="Normal 3 2 7 2" xfId="3817" xr:uid="{00000000-0005-0000-0000-000010150000}"/>
    <cellStyle name="Normal 3 2 7 20" xfId="8259" xr:uid="{00000000-0005-0000-0000-000011150000}"/>
    <cellStyle name="Normal 3 2 7 21" xfId="8287" xr:uid="{00000000-0005-0000-0000-000012150000}"/>
    <cellStyle name="Normal 3 2 7 22" xfId="8313" xr:uid="{00000000-0005-0000-0000-000013150000}"/>
    <cellStyle name="Normal 3 2 7 23" xfId="8340" xr:uid="{00000000-0005-0000-0000-000014150000}"/>
    <cellStyle name="Normal 3 2 7 24" xfId="8368" xr:uid="{00000000-0005-0000-0000-000015150000}"/>
    <cellStyle name="Normal 3 2 7 25" xfId="8396" xr:uid="{00000000-0005-0000-0000-000016150000}"/>
    <cellStyle name="Normal 3 2 7 26" xfId="8424" xr:uid="{00000000-0005-0000-0000-000017150000}"/>
    <cellStyle name="Normal 3 2 7 27" xfId="8452" xr:uid="{00000000-0005-0000-0000-000018150000}"/>
    <cellStyle name="Normal 3 2 7 28" xfId="8478" xr:uid="{00000000-0005-0000-0000-000019150000}"/>
    <cellStyle name="Normal 3 2 7 29" xfId="10048" xr:uid="{D3A938E5-457D-41F8-B9E9-276859D1B28C}"/>
    <cellStyle name="Normal 3 2 7 3" xfId="6402" xr:uid="{00000000-0005-0000-0000-00001A150000}"/>
    <cellStyle name="Normal 3 2 7 30" xfId="9945" xr:uid="{19AAB9BA-3CFC-45C6-B67B-4276C96844F3}"/>
    <cellStyle name="Normal 3 2 7 31" xfId="9781" xr:uid="{CE964CA2-A946-4541-BBF2-AB02883B8686}"/>
    <cellStyle name="Normal 3 2 7 32" xfId="10003" xr:uid="{0D2158F2-B1B9-4859-B292-5CFAD4937FB6}"/>
    <cellStyle name="Normal 3 2 7 33" xfId="9928" xr:uid="{BBDE1A22-6613-4008-90BD-86C110EBF871}"/>
    <cellStyle name="Normal 3 2 7 34" xfId="10424" xr:uid="{FB4016DB-A98F-4F81-9E58-6423D7AF1248}"/>
    <cellStyle name="Normal 3 2 7 35" xfId="10540" xr:uid="{4068065D-795B-4B4E-BDA1-ADEB004E92DD}"/>
    <cellStyle name="Normal 3 2 7 36" xfId="10656" xr:uid="{67D474AE-3E83-478D-8122-41872A68460C}"/>
    <cellStyle name="Normal 3 2 7 37" xfId="10764" xr:uid="{DF7105BB-89C7-48E0-89C2-0BAE5B474753}"/>
    <cellStyle name="Normal 3 2 7 4" xfId="6534" xr:uid="{00000000-0005-0000-0000-00001B150000}"/>
    <cellStyle name="Normal 3 2 7 5" xfId="6653" xr:uid="{00000000-0005-0000-0000-00001C150000}"/>
    <cellStyle name="Normal 3 2 7 6" xfId="6772" xr:uid="{00000000-0005-0000-0000-00001D150000}"/>
    <cellStyle name="Normal 3 2 7 7" xfId="6891" xr:uid="{00000000-0005-0000-0000-00001E150000}"/>
    <cellStyle name="Normal 3 2 7 8" xfId="7010" xr:uid="{00000000-0005-0000-0000-00001F150000}"/>
    <cellStyle name="Normal 3 2 7 9" xfId="7129" xr:uid="{00000000-0005-0000-0000-000020150000}"/>
    <cellStyle name="Normal 3 2 8" xfId="3818" xr:uid="{00000000-0005-0000-0000-000021150000}"/>
    <cellStyle name="Normal 3 2 8 10" xfId="7249" xr:uid="{00000000-0005-0000-0000-000022150000}"/>
    <cellStyle name="Normal 3 2 8 11" xfId="7366" xr:uid="{00000000-0005-0000-0000-000023150000}"/>
    <cellStyle name="Normal 3 2 8 12" xfId="7482" xr:uid="{00000000-0005-0000-0000-000024150000}"/>
    <cellStyle name="Normal 3 2 8 13" xfId="7598" xr:uid="{00000000-0005-0000-0000-000025150000}"/>
    <cellStyle name="Normal 3 2 8 14" xfId="7714" xr:uid="{00000000-0005-0000-0000-000026150000}"/>
    <cellStyle name="Normal 3 2 8 15" xfId="7830" xr:uid="{00000000-0005-0000-0000-000027150000}"/>
    <cellStyle name="Normal 3 2 8 16" xfId="7946" xr:uid="{00000000-0005-0000-0000-000028150000}"/>
    <cellStyle name="Normal 3 2 8 17" xfId="8062" xr:uid="{00000000-0005-0000-0000-000029150000}"/>
    <cellStyle name="Normal 3 2 8 18" xfId="8176" xr:uid="{00000000-0005-0000-0000-00002A150000}"/>
    <cellStyle name="Normal 3 2 8 19" xfId="8232" xr:uid="{00000000-0005-0000-0000-00002B150000}"/>
    <cellStyle name="Normal 3 2 8 2" xfId="3819" xr:uid="{00000000-0005-0000-0000-00002C150000}"/>
    <cellStyle name="Normal 3 2 8 20" xfId="8260" xr:uid="{00000000-0005-0000-0000-00002D150000}"/>
    <cellStyle name="Normal 3 2 8 21" xfId="8288" xr:uid="{00000000-0005-0000-0000-00002E150000}"/>
    <cellStyle name="Normal 3 2 8 22" xfId="8314" xr:uid="{00000000-0005-0000-0000-00002F150000}"/>
    <cellStyle name="Normal 3 2 8 23" xfId="8341" xr:uid="{00000000-0005-0000-0000-000030150000}"/>
    <cellStyle name="Normal 3 2 8 24" xfId="8369" xr:uid="{00000000-0005-0000-0000-000031150000}"/>
    <cellStyle name="Normal 3 2 8 25" xfId="8397" xr:uid="{00000000-0005-0000-0000-000032150000}"/>
    <cellStyle name="Normal 3 2 8 26" xfId="8425" xr:uid="{00000000-0005-0000-0000-000033150000}"/>
    <cellStyle name="Normal 3 2 8 27" xfId="8453" xr:uid="{00000000-0005-0000-0000-000034150000}"/>
    <cellStyle name="Normal 3 2 8 28" xfId="8479" xr:uid="{00000000-0005-0000-0000-000035150000}"/>
    <cellStyle name="Normal 3 2 8 29" xfId="10299" xr:uid="{7CFFC3BF-8203-4030-B096-3AC1D4333425}"/>
    <cellStyle name="Normal 3 2 8 3" xfId="6403" xr:uid="{00000000-0005-0000-0000-000036150000}"/>
    <cellStyle name="Normal 3 2 8 30" xfId="9776" xr:uid="{23B65504-C543-479C-A932-41B319A16F24}"/>
    <cellStyle name="Normal 3 2 8 31" xfId="9926" xr:uid="{BDD6B93A-BB87-486E-88A7-3A0CE37A11C1}"/>
    <cellStyle name="Normal 3 2 8 32" xfId="9853" xr:uid="{DA924DA5-606E-48BB-8B81-3098362EEC75}"/>
    <cellStyle name="Normal 3 2 8 33" xfId="10011" xr:uid="{21F8323D-D505-4088-AD39-B1BB8F764C7E}"/>
    <cellStyle name="Normal 3 2 8 34" xfId="10425" xr:uid="{280AEC67-918A-47FA-A786-DE298FE14E56}"/>
    <cellStyle name="Normal 3 2 8 35" xfId="10541" xr:uid="{5D733E21-8D71-4E44-A479-E62264CDC7E3}"/>
    <cellStyle name="Normal 3 2 8 36" xfId="10657" xr:uid="{B0A58534-EE00-45C7-A57D-39E400BA6DA5}"/>
    <cellStyle name="Normal 3 2 8 37" xfId="10765" xr:uid="{F458997F-BCF7-45B5-A02A-BC731A052E11}"/>
    <cellStyle name="Normal 3 2 8 4" xfId="6535" xr:uid="{00000000-0005-0000-0000-000037150000}"/>
    <cellStyle name="Normal 3 2 8 5" xfId="6654" xr:uid="{00000000-0005-0000-0000-000038150000}"/>
    <cellStyle name="Normal 3 2 8 6" xfId="6773" xr:uid="{00000000-0005-0000-0000-000039150000}"/>
    <cellStyle name="Normal 3 2 8 7" xfId="6892" xr:uid="{00000000-0005-0000-0000-00003A150000}"/>
    <cellStyle name="Normal 3 2 8 8" xfId="7011" xr:uid="{00000000-0005-0000-0000-00003B150000}"/>
    <cellStyle name="Normal 3 2 8 9" xfId="7130" xr:uid="{00000000-0005-0000-0000-00003C150000}"/>
    <cellStyle name="Normal 3 2 9" xfId="3820" xr:uid="{00000000-0005-0000-0000-00003D150000}"/>
    <cellStyle name="Normal 3 2 9 10" xfId="7250" xr:uid="{00000000-0005-0000-0000-00003E150000}"/>
    <cellStyle name="Normal 3 2 9 11" xfId="7367" xr:uid="{00000000-0005-0000-0000-00003F150000}"/>
    <cellStyle name="Normal 3 2 9 12" xfId="7483" xr:uid="{00000000-0005-0000-0000-000040150000}"/>
    <cellStyle name="Normal 3 2 9 13" xfId="7599" xr:uid="{00000000-0005-0000-0000-000041150000}"/>
    <cellStyle name="Normal 3 2 9 14" xfId="7715" xr:uid="{00000000-0005-0000-0000-000042150000}"/>
    <cellStyle name="Normal 3 2 9 15" xfId="7831" xr:uid="{00000000-0005-0000-0000-000043150000}"/>
    <cellStyle name="Normal 3 2 9 16" xfId="7947" xr:uid="{00000000-0005-0000-0000-000044150000}"/>
    <cellStyle name="Normal 3 2 9 17" xfId="8063" xr:uid="{00000000-0005-0000-0000-000045150000}"/>
    <cellStyle name="Normal 3 2 9 18" xfId="8177" xr:uid="{00000000-0005-0000-0000-000046150000}"/>
    <cellStyle name="Normal 3 2 9 19" xfId="8233" xr:uid="{00000000-0005-0000-0000-000047150000}"/>
    <cellStyle name="Normal 3 2 9 2" xfId="3821" xr:uid="{00000000-0005-0000-0000-000048150000}"/>
    <cellStyle name="Normal 3 2 9 20" xfId="8261" xr:uid="{00000000-0005-0000-0000-000049150000}"/>
    <cellStyle name="Normal 3 2 9 21" xfId="8289" xr:uid="{00000000-0005-0000-0000-00004A150000}"/>
    <cellStyle name="Normal 3 2 9 22" xfId="8315" xr:uid="{00000000-0005-0000-0000-00004B150000}"/>
    <cellStyle name="Normal 3 2 9 23" xfId="8342" xr:uid="{00000000-0005-0000-0000-00004C150000}"/>
    <cellStyle name="Normal 3 2 9 24" xfId="8370" xr:uid="{00000000-0005-0000-0000-00004D150000}"/>
    <cellStyle name="Normal 3 2 9 25" xfId="8398" xr:uid="{00000000-0005-0000-0000-00004E150000}"/>
    <cellStyle name="Normal 3 2 9 26" xfId="8426" xr:uid="{00000000-0005-0000-0000-00004F150000}"/>
    <cellStyle name="Normal 3 2 9 27" xfId="8454" xr:uid="{00000000-0005-0000-0000-000050150000}"/>
    <cellStyle name="Normal 3 2 9 28" xfId="8480" xr:uid="{00000000-0005-0000-0000-000051150000}"/>
    <cellStyle name="Normal 3 2 9 29" xfId="10288" xr:uid="{DEE47E1A-529E-492D-BACD-F537B244EB1D}"/>
    <cellStyle name="Normal 3 2 9 3" xfId="6404" xr:uid="{00000000-0005-0000-0000-000052150000}"/>
    <cellStyle name="Normal 3 2 9 30" xfId="10159" xr:uid="{79E3813D-7C40-4AF0-9957-3561C78A7960}"/>
    <cellStyle name="Normal 3 2 9 31" xfId="10027" xr:uid="{06F23254-4F22-47F2-A9C9-97EDF0E55070}"/>
    <cellStyle name="Normal 3 2 9 32" xfId="10295" xr:uid="{4C596512-22FD-47CC-A317-D89B52CFC3A9}"/>
    <cellStyle name="Normal 3 2 9 33" xfId="10279" xr:uid="{F7142080-CE6E-4176-9CD4-E83936473473}"/>
    <cellStyle name="Normal 3 2 9 34" xfId="10426" xr:uid="{4F25CF14-7646-4A32-A099-FA327C1B35D3}"/>
    <cellStyle name="Normal 3 2 9 35" xfId="10542" xr:uid="{6F75955F-6699-4F9C-B48F-FCC56E4207C1}"/>
    <cellStyle name="Normal 3 2 9 36" xfId="10658" xr:uid="{FCAF7F4D-A9C4-4D4A-BB1B-2E9806DB6E11}"/>
    <cellStyle name="Normal 3 2 9 37" xfId="10766" xr:uid="{0728A62E-9267-473F-A777-F2FF5454AFA3}"/>
    <cellStyle name="Normal 3 2 9 4" xfId="6536" xr:uid="{00000000-0005-0000-0000-000053150000}"/>
    <cellStyle name="Normal 3 2 9 5" xfId="6655" xr:uid="{00000000-0005-0000-0000-000054150000}"/>
    <cellStyle name="Normal 3 2 9 6" xfId="6774" xr:uid="{00000000-0005-0000-0000-000055150000}"/>
    <cellStyle name="Normal 3 2 9 7" xfId="6893" xr:uid="{00000000-0005-0000-0000-000056150000}"/>
    <cellStyle name="Normal 3 2 9 8" xfId="7012" xr:uid="{00000000-0005-0000-0000-000057150000}"/>
    <cellStyle name="Normal 3 2 9 9" xfId="7131" xr:uid="{00000000-0005-0000-0000-000058150000}"/>
    <cellStyle name="Normal 3 2_SAT" xfId="9451" xr:uid="{E60A2896-7232-4BE1-9ABC-367456C17C8A}"/>
    <cellStyle name="Normal 3 20" xfId="6870" xr:uid="{00000000-0005-0000-0000-000059150000}"/>
    <cellStyle name="Normal 3 21" xfId="6989" xr:uid="{00000000-0005-0000-0000-00005A150000}"/>
    <cellStyle name="Normal 3 22" xfId="7108" xr:uid="{00000000-0005-0000-0000-00005B150000}"/>
    <cellStyle name="Normal 3 23" xfId="7227" xr:uid="{00000000-0005-0000-0000-00005C150000}"/>
    <cellStyle name="Normal 3 24" xfId="7344" xr:uid="{00000000-0005-0000-0000-00005D150000}"/>
    <cellStyle name="Normal 3 25" xfId="7460" xr:uid="{00000000-0005-0000-0000-00005E150000}"/>
    <cellStyle name="Normal 3 26" xfId="7576" xr:uid="{00000000-0005-0000-0000-00005F150000}"/>
    <cellStyle name="Normal 3 27" xfId="7692" xr:uid="{00000000-0005-0000-0000-000060150000}"/>
    <cellStyle name="Normal 3 28" xfId="7808" xr:uid="{00000000-0005-0000-0000-000061150000}"/>
    <cellStyle name="Normal 3 29" xfId="7924" xr:uid="{00000000-0005-0000-0000-000062150000}"/>
    <cellStyle name="Normal 3 3" xfId="3822" xr:uid="{00000000-0005-0000-0000-000063150000}"/>
    <cellStyle name="Normal 3 3 2" xfId="3823" xr:uid="{00000000-0005-0000-0000-000064150000}"/>
    <cellStyle name="Normal 3 3 2 2" xfId="3824" xr:uid="{00000000-0005-0000-0000-000065150000}"/>
    <cellStyle name="Normal 3 3 2 2 2" xfId="3825" xr:uid="{00000000-0005-0000-0000-000066150000}"/>
    <cellStyle name="Normal 3 3 2 3" xfId="3826" xr:uid="{00000000-0005-0000-0000-000067150000}"/>
    <cellStyle name="Normal 3 3 3" xfId="3827" xr:uid="{00000000-0005-0000-0000-000068150000}"/>
    <cellStyle name="Normal 3 3 4" xfId="9219" xr:uid="{5FA5E60E-CCAB-4632-9181-5F80FF60379D}"/>
    <cellStyle name="Normal 3 30" xfId="8040" xr:uid="{00000000-0005-0000-0000-000069150000}"/>
    <cellStyle name="Normal 3 31" xfId="8156" xr:uid="{00000000-0005-0000-0000-00006A150000}"/>
    <cellStyle name="Normal 3 32" xfId="8840" xr:uid="{081BC52D-1FE7-416B-896D-A1853DC31410}"/>
    <cellStyle name="Normal 3 32 2" xfId="10052" xr:uid="{48CEC42C-F966-4D18-8264-54F8558CB525}"/>
    <cellStyle name="Normal 3 33" xfId="9117" xr:uid="{B8268BAA-E545-46B1-B5B9-3A28F2790018}"/>
    <cellStyle name="Normal 3 33 2" xfId="9941" xr:uid="{AF7BA8D0-7AB6-4A5C-A41B-722FFC1D6D22}"/>
    <cellStyle name="Normal 3 34" xfId="8742" xr:uid="{A9E43206-869C-4615-A7E9-C5F291E0117A}"/>
    <cellStyle name="Normal 3 34 2" xfId="9804" xr:uid="{055EE629-2513-4824-9D16-542C04059388}"/>
    <cellStyle name="Normal 3 35" xfId="9448" xr:uid="{F7DC5772-14A8-4406-8B02-EB740DDD5568}"/>
    <cellStyle name="Normal 3 35 2" xfId="10034" xr:uid="{B5A49521-88B9-47B1-843F-C33AB0CA4536}"/>
    <cellStyle name="Normal 3 36" xfId="9552" xr:uid="{8D0C112F-6988-43A2-B7D1-AD84188C1562}"/>
    <cellStyle name="Normal 3 36 2" xfId="9978" xr:uid="{9AE82D10-91A7-41E4-85F0-E87980E54717}"/>
    <cellStyle name="Normal 3 37" xfId="10403" xr:uid="{15F9CDF3-F4FC-416A-BF6E-61ECA5170FF3}"/>
    <cellStyle name="Normal 3 38" xfId="10519" xr:uid="{378A18FA-315F-4D9C-BD6A-8288AFCD7DA0}"/>
    <cellStyle name="Normal 3 39" xfId="10635" xr:uid="{F1DBFBAF-183B-4B30-9EE4-3E06123BB5B9}"/>
    <cellStyle name="Normal 3 4" xfId="3828" xr:uid="{00000000-0005-0000-0000-00006B150000}"/>
    <cellStyle name="Normal 3 4 10" xfId="7252" xr:uid="{00000000-0005-0000-0000-00006C150000}"/>
    <cellStyle name="Normal 3 4 11" xfId="7369" xr:uid="{00000000-0005-0000-0000-00006D150000}"/>
    <cellStyle name="Normal 3 4 12" xfId="7485" xr:uid="{00000000-0005-0000-0000-00006E150000}"/>
    <cellStyle name="Normal 3 4 13" xfId="7601" xr:uid="{00000000-0005-0000-0000-00006F150000}"/>
    <cellStyle name="Normal 3 4 14" xfId="7717" xr:uid="{00000000-0005-0000-0000-000070150000}"/>
    <cellStyle name="Normal 3 4 15" xfId="7833" xr:uid="{00000000-0005-0000-0000-000071150000}"/>
    <cellStyle name="Normal 3 4 16" xfId="7949" xr:uid="{00000000-0005-0000-0000-000072150000}"/>
    <cellStyle name="Normal 3 4 17" xfId="8065" xr:uid="{00000000-0005-0000-0000-000073150000}"/>
    <cellStyle name="Normal 3 4 18" xfId="8179" xr:uid="{00000000-0005-0000-0000-000074150000}"/>
    <cellStyle name="Normal 3 4 19" xfId="8235" xr:uid="{00000000-0005-0000-0000-000075150000}"/>
    <cellStyle name="Normal 3 4 2" xfId="3829" xr:uid="{00000000-0005-0000-0000-000076150000}"/>
    <cellStyle name="Normal 3 4 20" xfId="8263" xr:uid="{00000000-0005-0000-0000-000077150000}"/>
    <cellStyle name="Normal 3 4 21" xfId="8290" xr:uid="{00000000-0005-0000-0000-000078150000}"/>
    <cellStyle name="Normal 3 4 22" xfId="8317" xr:uid="{00000000-0005-0000-0000-000079150000}"/>
    <cellStyle name="Normal 3 4 23" xfId="8344" xr:uid="{00000000-0005-0000-0000-00007A150000}"/>
    <cellStyle name="Normal 3 4 24" xfId="8372" xr:uid="{00000000-0005-0000-0000-00007B150000}"/>
    <cellStyle name="Normal 3 4 25" xfId="8400" xr:uid="{00000000-0005-0000-0000-00007C150000}"/>
    <cellStyle name="Normal 3 4 26" xfId="8428" xr:uid="{00000000-0005-0000-0000-00007D150000}"/>
    <cellStyle name="Normal 3 4 27" xfId="8455" xr:uid="{00000000-0005-0000-0000-00007E150000}"/>
    <cellStyle name="Normal 3 4 28" xfId="8481" xr:uid="{00000000-0005-0000-0000-00007F150000}"/>
    <cellStyle name="Normal 3 4 29" xfId="9452" xr:uid="{316AB149-72C9-4CAA-A1FD-A0DE4B057E00}"/>
    <cellStyle name="Normal 3 4 29 2" xfId="10126" xr:uid="{460F7B5F-08BE-46A0-8D05-A56987DF8298}"/>
    <cellStyle name="Normal 3 4 3" xfId="6405" xr:uid="{00000000-0005-0000-0000-000080150000}"/>
    <cellStyle name="Normal 3 4 30" xfId="9893" xr:uid="{EAA32570-289C-4EC4-8B76-383177E37A73}"/>
    <cellStyle name="Normal 3 4 31" xfId="10318" xr:uid="{235A0C12-7C8A-44E3-820E-3C5710171792}"/>
    <cellStyle name="Normal 3 4 32" xfId="10111" xr:uid="{D791F684-12BA-4C1B-A50D-8B46C1FAFA67}"/>
    <cellStyle name="Normal 3 4 33" xfId="10322" xr:uid="{4278213E-EE02-483D-992F-31FBDFD0A410}"/>
    <cellStyle name="Normal 3 4 34" xfId="10427" xr:uid="{112338E1-9CB6-4F7F-9A4C-2C7A2707DCC3}"/>
    <cellStyle name="Normal 3 4 35" xfId="10544" xr:uid="{40F701A1-2588-41BE-B543-DD3678D1944C}"/>
    <cellStyle name="Normal 3 4 36" xfId="10660" xr:uid="{E74E3FB8-62BA-453F-92F6-8C2F0F78A02F}"/>
    <cellStyle name="Normal 3 4 37" xfId="10767" xr:uid="{2BA84A36-8111-48EA-86E5-F1BE954204D8}"/>
    <cellStyle name="Normal 3 4 4" xfId="6538" xr:uid="{00000000-0005-0000-0000-000081150000}"/>
    <cellStyle name="Normal 3 4 5" xfId="6657" xr:uid="{00000000-0005-0000-0000-000082150000}"/>
    <cellStyle name="Normal 3 4 6" xfId="6776" xr:uid="{00000000-0005-0000-0000-000083150000}"/>
    <cellStyle name="Normal 3 4 7" xfId="6895" xr:uid="{00000000-0005-0000-0000-000084150000}"/>
    <cellStyle name="Normal 3 4 8" xfId="7014" xr:uid="{00000000-0005-0000-0000-000085150000}"/>
    <cellStyle name="Normal 3 4 9" xfId="7133" xr:uid="{00000000-0005-0000-0000-000086150000}"/>
    <cellStyle name="Normal 3 40" xfId="10750" xr:uid="{27DDC450-E093-49A4-A08E-18A9FD62E36C}"/>
    <cellStyle name="Normal 3 41" xfId="9554" xr:uid="{7371D0B8-A000-469E-A328-4235EC742CDE}"/>
    <cellStyle name="Normal 3 42" xfId="9617" xr:uid="{B9539F95-2907-4EB1-B112-2FA46FF219C6}"/>
    <cellStyle name="Normal 3 43" xfId="10879" xr:uid="{F5BC979A-24FB-4777-BB1C-771246B45AA4}"/>
    <cellStyle name="Normal 3 44" xfId="9603" xr:uid="{861F5AC1-1505-462B-BC2B-801424541DF6}"/>
    <cellStyle name="Normal 3 45" xfId="10882" xr:uid="{DA514A8C-32AC-4BD1-8E15-752ED436B397}"/>
    <cellStyle name="Normal 3 46" xfId="10881" xr:uid="{3D286ABB-E462-4061-B649-932AD0708E4B}"/>
    <cellStyle name="Normal 3 47" xfId="9581" xr:uid="{181ACFEE-6AD1-4D16-9A6C-E315498FF19B}"/>
    <cellStyle name="Normal 3 48" xfId="9557" xr:uid="{968A521E-EB2E-4EE3-97CD-6A39BB399EE2}"/>
    <cellStyle name="Normal 3 49" xfId="9601" xr:uid="{731A677B-F7A5-44CC-A0D1-E36038776A9D}"/>
    <cellStyle name="Normal 3 5" xfId="3830" xr:uid="{00000000-0005-0000-0000-000087150000}"/>
    <cellStyle name="Normal 3 5 10" xfId="7370" xr:uid="{00000000-0005-0000-0000-000088150000}"/>
    <cellStyle name="Normal 3 5 11" xfId="7486" xr:uid="{00000000-0005-0000-0000-000089150000}"/>
    <cellStyle name="Normal 3 5 12" xfId="7602" xr:uid="{00000000-0005-0000-0000-00008A150000}"/>
    <cellStyle name="Normal 3 5 13" xfId="7718" xr:uid="{00000000-0005-0000-0000-00008B150000}"/>
    <cellStyle name="Normal 3 5 14" xfId="7834" xr:uid="{00000000-0005-0000-0000-00008C150000}"/>
    <cellStyle name="Normal 3 5 15" xfId="7950" xr:uid="{00000000-0005-0000-0000-00008D150000}"/>
    <cellStyle name="Normal 3 5 16" xfId="8066" xr:uid="{00000000-0005-0000-0000-00008E150000}"/>
    <cellStyle name="Normal 3 5 17" xfId="8180" xr:uid="{00000000-0005-0000-0000-00008F150000}"/>
    <cellStyle name="Normal 3 5 18" xfId="8236" xr:uid="{00000000-0005-0000-0000-000090150000}"/>
    <cellStyle name="Normal 3 5 19" xfId="8264" xr:uid="{00000000-0005-0000-0000-000091150000}"/>
    <cellStyle name="Normal 3 5 2" xfId="6406" xr:uid="{00000000-0005-0000-0000-000092150000}"/>
    <cellStyle name="Normal 3 5 20" xfId="8291" xr:uid="{00000000-0005-0000-0000-000093150000}"/>
    <cellStyle name="Normal 3 5 21" xfId="8318" xr:uid="{00000000-0005-0000-0000-000094150000}"/>
    <cellStyle name="Normal 3 5 22" xfId="8345" xr:uid="{00000000-0005-0000-0000-000095150000}"/>
    <cellStyle name="Normal 3 5 23" xfId="8373" xr:uid="{00000000-0005-0000-0000-000096150000}"/>
    <cellStyle name="Normal 3 5 24" xfId="8401" xr:uid="{00000000-0005-0000-0000-000097150000}"/>
    <cellStyle name="Normal 3 5 25" xfId="8429" xr:uid="{00000000-0005-0000-0000-000098150000}"/>
    <cellStyle name="Normal 3 5 26" xfId="8456" xr:uid="{00000000-0005-0000-0000-000099150000}"/>
    <cellStyle name="Normal 3 5 27" xfId="8482" xr:uid="{00000000-0005-0000-0000-00009A150000}"/>
    <cellStyle name="Normal 3 5 28" xfId="9453" xr:uid="{1D7AE019-46E9-46D1-BD3E-3F0FB358192C}"/>
    <cellStyle name="Normal 3 5 28 2" xfId="10127" xr:uid="{6F881E63-A495-49E2-9F09-FC750CF36289}"/>
    <cellStyle name="Normal 3 5 29" xfId="9892" xr:uid="{3D0A2141-78F6-4A3C-8D2C-758CA0D88E65}"/>
    <cellStyle name="Normal 3 5 3" xfId="6539" xr:uid="{00000000-0005-0000-0000-00009B150000}"/>
    <cellStyle name="Normal 3 5 30" xfId="10093" xr:uid="{2EF62386-2EA6-4154-9E7A-C8174ED5ADB4}"/>
    <cellStyle name="Normal 3 5 31" xfId="10256" xr:uid="{0A914F41-3302-437E-B5F1-8AC13AAE17CA}"/>
    <cellStyle name="Normal 3 5 32" xfId="10038" xr:uid="{3A3058C1-342C-45F6-AF27-20EBD34C38F0}"/>
    <cellStyle name="Normal 3 5 33" xfId="10428" xr:uid="{99164862-44B7-4F37-AD1D-510C85BFF33A}"/>
    <cellStyle name="Normal 3 5 34" xfId="10545" xr:uid="{F67DB6A4-C13C-497A-B463-30592CE48748}"/>
    <cellStyle name="Normal 3 5 35" xfId="10661" xr:uid="{1F5EDEF1-CB7A-4776-94FA-868F0E5C9412}"/>
    <cellStyle name="Normal 3 5 36" xfId="10768" xr:uid="{FD2B9589-6285-44BC-AA50-2861013CB80A}"/>
    <cellStyle name="Normal 3 5 4" xfId="6658" xr:uid="{00000000-0005-0000-0000-00009C150000}"/>
    <cellStyle name="Normal 3 5 5" xfId="6777" xr:uid="{00000000-0005-0000-0000-00009D150000}"/>
    <cellStyle name="Normal 3 5 6" xfId="6896" xr:uid="{00000000-0005-0000-0000-00009E150000}"/>
    <cellStyle name="Normal 3 5 7" xfId="7015" xr:uid="{00000000-0005-0000-0000-00009F150000}"/>
    <cellStyle name="Normal 3 5 8" xfId="7134" xr:uid="{00000000-0005-0000-0000-0000A0150000}"/>
    <cellStyle name="Normal 3 5 9" xfId="7253" xr:uid="{00000000-0005-0000-0000-0000A1150000}"/>
    <cellStyle name="Normal 3 50" xfId="9576" xr:uid="{58ACAA11-C5C4-435F-A0A6-6ADC2A68FE86}"/>
    <cellStyle name="Normal 3 51" xfId="9555" xr:uid="{02BDDE3E-EC7A-49C7-ACC4-1849AB094314}"/>
    <cellStyle name="Normal 3 52" xfId="10880" xr:uid="{3D2ACF52-259C-4169-A9CB-D9F45BB9D59B}"/>
    <cellStyle name="Normal 3 53" xfId="9556" xr:uid="{7A7E3EDB-0879-407F-B2A3-7C912C33DC93}"/>
    <cellStyle name="Normal 3 54" xfId="9580" xr:uid="{C1DBCD1B-41CA-451B-A6E2-8542AE289EEB}"/>
    <cellStyle name="Normal 3 55" xfId="10883" xr:uid="{1FF66A8D-3DCC-48A9-8BC3-C2C79BC5C9DF}"/>
    <cellStyle name="Normal 3 56" xfId="9558" xr:uid="{9AF8DCD7-F9C5-4388-BD51-91EA319E4E28}"/>
    <cellStyle name="Normal 3 57" xfId="9602" xr:uid="{1B6EC963-B039-4569-8F8A-FD4A647A17B3}"/>
    <cellStyle name="Normal 3 58" xfId="9578" xr:uid="{85F24738-09F9-4F02-9987-CE4C048B8DDB}"/>
    <cellStyle name="Normal 3 59" xfId="9628" xr:uid="{EC66EC25-A610-4DDC-9C55-93A0EEEF20FC}"/>
    <cellStyle name="Normal 3 6" xfId="6381" xr:uid="{00000000-0005-0000-0000-0000A2150000}"/>
    <cellStyle name="Normal 3 6 10" xfId="7371" xr:uid="{00000000-0005-0000-0000-0000A3150000}"/>
    <cellStyle name="Normal 3 6 11" xfId="7487" xr:uid="{00000000-0005-0000-0000-0000A4150000}"/>
    <cellStyle name="Normal 3 6 12" xfId="7603" xr:uid="{00000000-0005-0000-0000-0000A5150000}"/>
    <cellStyle name="Normal 3 6 13" xfId="7719" xr:uid="{00000000-0005-0000-0000-0000A6150000}"/>
    <cellStyle name="Normal 3 6 14" xfId="7835" xr:uid="{00000000-0005-0000-0000-0000A7150000}"/>
    <cellStyle name="Normal 3 6 15" xfId="7951" xr:uid="{00000000-0005-0000-0000-0000A8150000}"/>
    <cellStyle name="Normal 3 6 16" xfId="8067" xr:uid="{00000000-0005-0000-0000-0000A9150000}"/>
    <cellStyle name="Normal 3 6 17" xfId="8181" xr:uid="{00000000-0005-0000-0000-0000AA150000}"/>
    <cellStyle name="Normal 3 6 18" xfId="8237" xr:uid="{00000000-0005-0000-0000-0000AB150000}"/>
    <cellStyle name="Normal 3 6 19" xfId="8265" xr:uid="{00000000-0005-0000-0000-0000AC150000}"/>
    <cellStyle name="Normal 3 6 2" xfId="6407" xr:uid="{00000000-0005-0000-0000-0000AD150000}"/>
    <cellStyle name="Normal 3 6 20" xfId="8292" xr:uid="{00000000-0005-0000-0000-0000AE150000}"/>
    <cellStyle name="Normal 3 6 21" xfId="8319" xr:uid="{00000000-0005-0000-0000-0000AF150000}"/>
    <cellStyle name="Normal 3 6 22" xfId="8346" xr:uid="{00000000-0005-0000-0000-0000B0150000}"/>
    <cellStyle name="Normal 3 6 23" xfId="8374" xr:uid="{00000000-0005-0000-0000-0000B1150000}"/>
    <cellStyle name="Normal 3 6 24" xfId="8402" xr:uid="{00000000-0005-0000-0000-0000B2150000}"/>
    <cellStyle name="Normal 3 6 25" xfId="8430" xr:uid="{00000000-0005-0000-0000-0000B3150000}"/>
    <cellStyle name="Normal 3 6 26" xfId="8457" xr:uid="{00000000-0005-0000-0000-0000B4150000}"/>
    <cellStyle name="Normal 3 6 27" xfId="8483" xr:uid="{00000000-0005-0000-0000-0000B5150000}"/>
    <cellStyle name="Normal 3 6 28" xfId="10047" xr:uid="{66E9F708-DCD4-482F-A399-DE7921EF0CED}"/>
    <cellStyle name="Normal 3 6 29" xfId="9946" xr:uid="{BD675EBF-86FD-45FD-98A8-C4CB435AF657}"/>
    <cellStyle name="Normal 3 6 3" xfId="6540" xr:uid="{00000000-0005-0000-0000-0000B6150000}"/>
    <cellStyle name="Normal 3 6 30" xfId="10306" xr:uid="{6747886D-1F2C-429A-A455-331A6F098849}"/>
    <cellStyle name="Normal 3 6 31" xfId="9970" xr:uid="{4F36DB99-A639-4348-8F4C-2E110AAF1347}"/>
    <cellStyle name="Normal 3 6 32" xfId="9919" xr:uid="{06829E72-791B-4C74-B49C-CA29F4DAE0C2}"/>
    <cellStyle name="Normal 3 6 33" xfId="10429" xr:uid="{7755A0E4-12E9-4B6A-90CA-A4709DAF9889}"/>
    <cellStyle name="Normal 3 6 34" xfId="10546" xr:uid="{78DF0157-23B2-4218-973D-9E855716D539}"/>
    <cellStyle name="Normal 3 6 35" xfId="10662" xr:uid="{30B88CAD-BCFA-428A-A060-8C00DD034B25}"/>
    <cellStyle name="Normal 3 6 36" xfId="10769" xr:uid="{A10842BE-EDF4-4F45-8DBF-8FE3E1F4BAE1}"/>
    <cellStyle name="Normal 3 6 4" xfId="6659" xr:uid="{00000000-0005-0000-0000-0000B7150000}"/>
    <cellStyle name="Normal 3 6 5" xfId="6778" xr:uid="{00000000-0005-0000-0000-0000B8150000}"/>
    <cellStyle name="Normal 3 6 6" xfId="6897" xr:uid="{00000000-0005-0000-0000-0000B9150000}"/>
    <cellStyle name="Normal 3 6 7" xfId="7016" xr:uid="{00000000-0005-0000-0000-0000BA150000}"/>
    <cellStyle name="Normal 3 6 8" xfId="7135" xr:uid="{00000000-0005-0000-0000-0000BB150000}"/>
    <cellStyle name="Normal 3 6 9" xfId="7254" xr:uid="{00000000-0005-0000-0000-0000BC150000}"/>
    <cellStyle name="Normal 3 60" xfId="9579" xr:uid="{76B3DAA1-CDC9-4CCA-9600-91BDB1DFF67A}"/>
    <cellStyle name="Normal 3 61" xfId="10885" xr:uid="{91A5900F-2840-4898-B024-627F42E02D8F}"/>
    <cellStyle name="Normal 3 62" xfId="10959" xr:uid="{DC47597B-2B96-4AF9-AA87-2B538D4462E9}"/>
    <cellStyle name="Normal 3 63" xfId="10972" xr:uid="{C3727A26-7A34-4A8A-9B26-A4F17504139C}"/>
    <cellStyle name="Normal 3 64" xfId="10951" xr:uid="{6A8EC8A7-8865-467A-91C7-8C0540F76BB9}"/>
    <cellStyle name="Normal 3 65" xfId="10971" xr:uid="{F2DAA6A5-7BE4-4274-BD0B-6640A2C51E7D}"/>
    <cellStyle name="Normal 3 66" xfId="10884" xr:uid="{84C9586E-83A2-4BBC-9569-347D0496B477}"/>
    <cellStyle name="Normal 3 67" xfId="10970" xr:uid="{BA649E79-E482-4155-B89A-EA4A16BB3162}"/>
    <cellStyle name="Normal 3 68" xfId="10947" xr:uid="{54372274-A161-40E9-8835-D09CBA956386}"/>
    <cellStyle name="Normal 3 69" xfId="10969" xr:uid="{9AE530C8-9129-4351-925B-A48190BF9AA2}"/>
    <cellStyle name="Normal 3 7" xfId="6408" xr:uid="{00000000-0005-0000-0000-0000BD150000}"/>
    <cellStyle name="Normal 3 70" xfId="10934" xr:uid="{F610B461-02E2-4FA1-A77D-FE0F56763BAB}"/>
    <cellStyle name="Normal 3 71" xfId="10968" xr:uid="{1B92E7C6-3BF7-4B38-ABFE-9A4E98832F71}"/>
    <cellStyle name="Normal 3 72" xfId="10974" xr:uid="{1254388C-88C7-4F17-860F-B74185B92949}"/>
    <cellStyle name="Normal 3 73" xfId="10967" xr:uid="{0641F31D-103F-43E0-B767-0498EBFAD54B}"/>
    <cellStyle name="Normal 3 74" xfId="10930" xr:uid="{AAA1C696-8DA6-4112-8F8F-24B92AA24771}"/>
    <cellStyle name="Normal 3 75" xfId="10966" xr:uid="{3899F160-3E76-45F1-8FE9-770B05A6C269}"/>
    <cellStyle name="Normal 3 76" xfId="10973" xr:uid="{84FD8715-81F0-4DB0-A016-2E69199A114A}"/>
    <cellStyle name="Normal 3 77" xfId="11113" xr:uid="{69B7CF2D-B06C-4A23-A67F-60EC87C216EB}"/>
    <cellStyle name="Normal 3 78" xfId="11038" xr:uid="{081EB8A3-79AE-4E78-9363-EA03669EB6FC}"/>
    <cellStyle name="Normal 3 79" xfId="11112" xr:uid="{D1BC09AB-A719-4FB4-85A4-F2A5DFBD9298}"/>
    <cellStyle name="Normal 3 8" xfId="6409" xr:uid="{00000000-0005-0000-0000-0000BE150000}"/>
    <cellStyle name="Normal 3 80" xfId="11039" xr:uid="{ADC2BB7D-B2F6-463F-9243-AB2FE4A12C2E}"/>
    <cellStyle name="Normal 3 81" xfId="11110" xr:uid="{57CFE5D6-0B02-4904-A57F-A02BE4702A7B}"/>
    <cellStyle name="Normal 3 82" xfId="11035" xr:uid="{80DA841A-971F-4CE0-A6B8-6EBDF1303816}"/>
    <cellStyle name="Normal 3 83" xfId="11104" xr:uid="{686AFA59-AE39-46A3-BC41-35806F40CFA5}"/>
    <cellStyle name="Normal 3 84" xfId="11036" xr:uid="{9BE1259E-38EB-4BC4-A5F2-AFCE344B0110}"/>
    <cellStyle name="Normal 3 85" xfId="11101" xr:uid="{30BD5D0F-A472-4285-9CEF-74B36D47F4C1}"/>
    <cellStyle name="Normal 3 86" xfId="11041" xr:uid="{98B1D2AA-CF9B-4DD6-9E3D-3D250C7D5BF9}"/>
    <cellStyle name="Normal 3 87" xfId="11096" xr:uid="{6103C30C-B804-4E2E-86E1-A04212995DD8}"/>
    <cellStyle name="Normal 3 88" xfId="11048" xr:uid="{4B6164A5-9B37-4FDF-9BB9-C39ACB7738A0}"/>
    <cellStyle name="Normal 3 89" xfId="11201" xr:uid="{2EB78B6F-629B-4A51-98AB-37D6E4598676}"/>
    <cellStyle name="Normal 3 9" xfId="6410" xr:uid="{00000000-0005-0000-0000-0000BF150000}"/>
    <cellStyle name="Normal 3 90" xfId="11056" xr:uid="{FD88115D-5F8B-4176-8C99-3D1B21D3F938}"/>
    <cellStyle name="Normal 3 91" xfId="11088" xr:uid="{DCA6E1BD-9CFD-430E-BA3D-5D87C9A71421}"/>
    <cellStyle name="Normal 3 92" xfId="11061" xr:uid="{3465901E-CA4E-46EC-BC06-F7E9DCBC2C36}"/>
    <cellStyle name="Normal 3 93" xfId="11084" xr:uid="{FA1A739D-6D85-4EA0-B689-AE27AF02F13B}"/>
    <cellStyle name="Normal 3_apk" xfId="9454" xr:uid="{9DFB606D-F93C-4402-8274-1189A27CF498}"/>
    <cellStyle name="Normal 30" xfId="3831" xr:uid="{00000000-0005-0000-0000-0000C1150000}"/>
    <cellStyle name="Normal 30 2" xfId="3832" xr:uid="{00000000-0005-0000-0000-0000C2150000}"/>
    <cellStyle name="Normal 30 2 2" xfId="3833" xr:uid="{00000000-0005-0000-0000-0000C3150000}"/>
    <cellStyle name="Normal 30 3" xfId="3834" xr:uid="{00000000-0005-0000-0000-0000C4150000}"/>
    <cellStyle name="Normal 31" xfId="3835" xr:uid="{00000000-0005-0000-0000-0000C5150000}"/>
    <cellStyle name="Normal 31 2" xfId="3836" xr:uid="{00000000-0005-0000-0000-0000C6150000}"/>
    <cellStyle name="Normal 31 2 2" xfId="3837" xr:uid="{00000000-0005-0000-0000-0000C7150000}"/>
    <cellStyle name="Normal 31 3" xfId="3838" xr:uid="{00000000-0005-0000-0000-0000C8150000}"/>
    <cellStyle name="Normal 32" xfId="3839" xr:uid="{00000000-0005-0000-0000-0000C9150000}"/>
    <cellStyle name="Normal 32 2" xfId="3840" xr:uid="{00000000-0005-0000-0000-0000CA150000}"/>
    <cellStyle name="Normal 32 2 2" xfId="3841" xr:uid="{00000000-0005-0000-0000-0000CB150000}"/>
    <cellStyle name="Normal 32 3" xfId="3842" xr:uid="{00000000-0005-0000-0000-0000CC150000}"/>
    <cellStyle name="Normal 33" xfId="3843" xr:uid="{00000000-0005-0000-0000-0000CD150000}"/>
    <cellStyle name="Normal 33 2" xfId="3844" xr:uid="{00000000-0005-0000-0000-0000CE150000}"/>
    <cellStyle name="Normal 33 2 2" xfId="3845" xr:uid="{00000000-0005-0000-0000-0000CF150000}"/>
    <cellStyle name="Normal 33 3" xfId="3846" xr:uid="{00000000-0005-0000-0000-0000D0150000}"/>
    <cellStyle name="Normal 34" xfId="3847" xr:uid="{00000000-0005-0000-0000-0000D1150000}"/>
    <cellStyle name="Normal 34 2" xfId="3848" xr:uid="{00000000-0005-0000-0000-0000D2150000}"/>
    <cellStyle name="Normal 34 2 2" xfId="3849" xr:uid="{00000000-0005-0000-0000-0000D3150000}"/>
    <cellStyle name="Normal 34 3" xfId="3850" xr:uid="{00000000-0005-0000-0000-0000D4150000}"/>
    <cellStyle name="Normal 34 4" xfId="3851" xr:uid="{00000000-0005-0000-0000-0000D5150000}"/>
    <cellStyle name="Normal 35" xfId="3852" xr:uid="{00000000-0005-0000-0000-0000D6150000}"/>
    <cellStyle name="Normal 35 2" xfId="3853" xr:uid="{00000000-0005-0000-0000-0000D7150000}"/>
    <cellStyle name="Normal 35 2 2" xfId="3854" xr:uid="{00000000-0005-0000-0000-0000D8150000}"/>
    <cellStyle name="Normal 35 3" xfId="3855" xr:uid="{00000000-0005-0000-0000-0000D9150000}"/>
    <cellStyle name="Normal 35 4" xfId="3856" xr:uid="{00000000-0005-0000-0000-0000DA150000}"/>
    <cellStyle name="Normal 36" xfId="3857" xr:uid="{00000000-0005-0000-0000-0000DB150000}"/>
    <cellStyle name="Normal 36 2" xfId="3858" xr:uid="{00000000-0005-0000-0000-0000DC150000}"/>
    <cellStyle name="Normal 36 2 2" xfId="3859" xr:uid="{00000000-0005-0000-0000-0000DD150000}"/>
    <cellStyle name="Normal 36 3" xfId="3860" xr:uid="{00000000-0005-0000-0000-0000DE150000}"/>
    <cellStyle name="Normal 37" xfId="3861" xr:uid="{00000000-0005-0000-0000-0000DF150000}"/>
    <cellStyle name="Normal 37 2" xfId="3862" xr:uid="{00000000-0005-0000-0000-0000E0150000}"/>
    <cellStyle name="Normal 37 2 2" xfId="3863" xr:uid="{00000000-0005-0000-0000-0000E1150000}"/>
    <cellStyle name="Normal 37 3" xfId="3864" xr:uid="{00000000-0005-0000-0000-0000E2150000}"/>
    <cellStyle name="Normal 37 4" xfId="10949" xr:uid="{C653A0AE-E3E5-42B6-B04C-517143A173AD}"/>
    <cellStyle name="Normal 38" xfId="3865" xr:uid="{00000000-0005-0000-0000-0000E3150000}"/>
    <cellStyle name="Normal 38 2" xfId="3866" xr:uid="{00000000-0005-0000-0000-0000E4150000}"/>
    <cellStyle name="Normal 38 2 2" xfId="3867" xr:uid="{00000000-0005-0000-0000-0000E5150000}"/>
    <cellStyle name="Normal 38 3" xfId="3868" xr:uid="{00000000-0005-0000-0000-0000E6150000}"/>
    <cellStyle name="Normal 39" xfId="3869" xr:uid="{00000000-0005-0000-0000-0000E7150000}"/>
    <cellStyle name="Normal 39 2" xfId="3870" xr:uid="{00000000-0005-0000-0000-0000E8150000}"/>
    <cellStyle name="Normal 39 2 2" xfId="3871" xr:uid="{00000000-0005-0000-0000-0000E9150000}"/>
    <cellStyle name="Normal 39 3" xfId="3872" xr:uid="{00000000-0005-0000-0000-0000EA150000}"/>
    <cellStyle name="Normal 4" xfId="3873" xr:uid="{00000000-0005-0000-0000-0000EB150000}"/>
    <cellStyle name="Normal 4 10" xfId="6544" xr:uid="{00000000-0005-0000-0000-0000EC150000}"/>
    <cellStyle name="Normal 4 11" xfId="6663" xr:uid="{00000000-0005-0000-0000-0000ED150000}"/>
    <cellStyle name="Normal 4 12" xfId="6782" xr:uid="{00000000-0005-0000-0000-0000EE150000}"/>
    <cellStyle name="Normal 4 13" xfId="6901" xr:uid="{00000000-0005-0000-0000-0000EF150000}"/>
    <cellStyle name="Normal 4 14" xfId="7020" xr:uid="{00000000-0005-0000-0000-0000F0150000}"/>
    <cellStyle name="Normal 4 15" xfId="7139" xr:uid="{00000000-0005-0000-0000-0000F1150000}"/>
    <cellStyle name="Normal 4 16" xfId="7258" xr:uid="{00000000-0005-0000-0000-0000F2150000}"/>
    <cellStyle name="Normal 4 17" xfId="7375" xr:uid="{00000000-0005-0000-0000-0000F3150000}"/>
    <cellStyle name="Normal 4 18" xfId="7491" xr:uid="{00000000-0005-0000-0000-0000F4150000}"/>
    <cellStyle name="Normal 4 19" xfId="7607" xr:uid="{00000000-0005-0000-0000-0000F5150000}"/>
    <cellStyle name="Normal 4 2" xfId="3874" xr:uid="{00000000-0005-0000-0000-0000F6150000}"/>
    <cellStyle name="Normal 4 2 2" xfId="3875" xr:uid="{00000000-0005-0000-0000-0000F7150000}"/>
    <cellStyle name="Normal 4 2 3" xfId="3876" xr:uid="{00000000-0005-0000-0000-0000F8150000}"/>
    <cellStyle name="Normal 4 2 4" xfId="3877" xr:uid="{00000000-0005-0000-0000-0000F9150000}"/>
    <cellStyle name="Normal 4 2 5" xfId="9221" xr:uid="{2207E290-2334-45A9-A5B3-5D180362E40E}"/>
    <cellStyle name="Normal 4 20" xfId="7723" xr:uid="{00000000-0005-0000-0000-0000FA150000}"/>
    <cellStyle name="Normal 4 21" xfId="7839" xr:uid="{00000000-0005-0000-0000-0000FB150000}"/>
    <cellStyle name="Normal 4 22" xfId="7955" xr:uid="{00000000-0005-0000-0000-0000FC150000}"/>
    <cellStyle name="Normal 4 23" xfId="8071" xr:uid="{00000000-0005-0000-0000-0000FD150000}"/>
    <cellStyle name="Normal 4 24" xfId="8185" xr:uid="{00000000-0005-0000-0000-0000FE150000}"/>
    <cellStyle name="Normal 4 25" xfId="8240" xr:uid="{00000000-0005-0000-0000-0000FF150000}"/>
    <cellStyle name="Normal 4 26" xfId="8269" xr:uid="{00000000-0005-0000-0000-000000160000}"/>
    <cellStyle name="Normal 4 27" xfId="8295" xr:uid="{00000000-0005-0000-0000-000001160000}"/>
    <cellStyle name="Normal 4 28" xfId="8321" xr:uid="{00000000-0005-0000-0000-000002160000}"/>
    <cellStyle name="Normal 4 29" xfId="8350" xr:uid="{00000000-0005-0000-0000-000003160000}"/>
    <cellStyle name="Normal 4 3" xfId="3878" xr:uid="{00000000-0005-0000-0000-000004160000}"/>
    <cellStyle name="Normal 4 3 2" xfId="3879" xr:uid="{00000000-0005-0000-0000-000005160000}"/>
    <cellStyle name="Normal 4 3 3" xfId="9456" xr:uid="{C8097BC1-D34A-4EFF-BBA0-38CDA9D35782}"/>
    <cellStyle name="Normal 4 30" xfId="8378" xr:uid="{00000000-0005-0000-0000-000006160000}"/>
    <cellStyle name="Normal 4 31" xfId="8406" xr:uid="{00000000-0005-0000-0000-000007160000}"/>
    <cellStyle name="Normal 4 32" xfId="8434" xr:uid="{00000000-0005-0000-0000-000008160000}"/>
    <cellStyle name="Normal 4 33" xfId="8460" xr:uid="{00000000-0005-0000-0000-000009160000}"/>
    <cellStyle name="Normal 4 34" xfId="8484" xr:uid="{00000000-0005-0000-0000-00000A160000}"/>
    <cellStyle name="Normal 4 35" xfId="10271" xr:uid="{C475B6FB-22F8-40A0-8F1B-7AE8C99DA765}"/>
    <cellStyle name="Normal 4 36" xfId="9793" xr:uid="{636B7EF6-F900-4BB1-A339-7F0A0D5107AB}"/>
    <cellStyle name="Normal 4 37" xfId="10077" xr:uid="{2747E330-1C32-40BD-B1C4-2FCB7E9C3502}"/>
    <cellStyle name="Normal 4 38" xfId="10334" xr:uid="{6FACD8EE-3063-461A-9165-7B14DE0F5C11}"/>
    <cellStyle name="Normal 4 39" xfId="9799" xr:uid="{BEF81DC2-942F-4AF5-92DF-C5F777C4D599}"/>
    <cellStyle name="Normal 4 4" xfId="3880" xr:uid="{00000000-0005-0000-0000-00000B160000}"/>
    <cellStyle name="Normal 4 4 2" xfId="9457" xr:uid="{01FA466C-A12A-4C92-9C3D-B63DFE4DDBD8}"/>
    <cellStyle name="Normal 4 40" xfId="10430" xr:uid="{0E565799-15A8-46D8-806D-91AD7C0E7DD5}"/>
    <cellStyle name="Normal 4 41" xfId="10550" xr:uid="{4B781F9E-BF67-4582-A2D0-6F6DA14C5517}"/>
    <cellStyle name="Normal 4 42" xfId="10666" xr:uid="{4B14C951-26A5-4940-AFB9-3A4E12826F7D}"/>
    <cellStyle name="Normal 4 43" xfId="10770" xr:uid="{D5547A62-B36D-4CF1-951E-98AF279E21AD}"/>
    <cellStyle name="Normal 4 5" xfId="3881" xr:uid="{00000000-0005-0000-0000-00000C160000}"/>
    <cellStyle name="Normal 4 6" xfId="3882" xr:uid="{00000000-0005-0000-0000-00000D160000}"/>
    <cellStyle name="Normal 4 7" xfId="3883" xr:uid="{00000000-0005-0000-0000-00000E160000}"/>
    <cellStyle name="Normal 4 8" xfId="3884" xr:uid="{00000000-0005-0000-0000-00000F160000}"/>
    <cellStyle name="Normal 4 9" xfId="6411" xr:uid="{00000000-0005-0000-0000-000010160000}"/>
    <cellStyle name="Normal 4_Siltumtrase" xfId="9458" xr:uid="{130F497F-ECE6-4C81-B831-7FB843F0FA5D}"/>
    <cellStyle name="Normal 40" xfId="3885" xr:uid="{00000000-0005-0000-0000-000011160000}"/>
    <cellStyle name="Normal 40 2" xfId="3886" xr:uid="{00000000-0005-0000-0000-000012160000}"/>
    <cellStyle name="Normal 40 2 2" xfId="3887" xr:uid="{00000000-0005-0000-0000-000013160000}"/>
    <cellStyle name="Normal 40 3" xfId="3888" xr:uid="{00000000-0005-0000-0000-000014160000}"/>
    <cellStyle name="Normal 41" xfId="3889" xr:uid="{00000000-0005-0000-0000-000015160000}"/>
    <cellStyle name="Normal 41 2" xfId="3890" xr:uid="{00000000-0005-0000-0000-000016160000}"/>
    <cellStyle name="Normal 41 2 2" xfId="3891" xr:uid="{00000000-0005-0000-0000-000017160000}"/>
    <cellStyle name="Normal 41 3" xfId="3892" xr:uid="{00000000-0005-0000-0000-000018160000}"/>
    <cellStyle name="Normal 42" xfId="3893" xr:uid="{00000000-0005-0000-0000-000019160000}"/>
    <cellStyle name="Normal 42 2" xfId="3894" xr:uid="{00000000-0005-0000-0000-00001A160000}"/>
    <cellStyle name="Normal 42 2 2" xfId="3895" xr:uid="{00000000-0005-0000-0000-00001B160000}"/>
    <cellStyle name="Normal 42 3" xfId="3896" xr:uid="{00000000-0005-0000-0000-00001C160000}"/>
    <cellStyle name="Normal 43" xfId="3897" xr:uid="{00000000-0005-0000-0000-00001D160000}"/>
    <cellStyle name="Normal 43 2" xfId="3898" xr:uid="{00000000-0005-0000-0000-00001E160000}"/>
    <cellStyle name="Normal 43 2 2" xfId="3899" xr:uid="{00000000-0005-0000-0000-00001F160000}"/>
    <cellStyle name="Normal 43 3" xfId="3900" xr:uid="{00000000-0005-0000-0000-000020160000}"/>
    <cellStyle name="Normal 44" xfId="3901" xr:uid="{00000000-0005-0000-0000-000021160000}"/>
    <cellStyle name="Normal 44 2" xfId="3902" xr:uid="{00000000-0005-0000-0000-000022160000}"/>
    <cellStyle name="Normal 44 3" xfId="9459" xr:uid="{6A252A9B-B142-4C3A-A69D-EED09E26671F}"/>
    <cellStyle name="Normal 45" xfId="3903" xr:uid="{00000000-0005-0000-0000-000023160000}"/>
    <cellStyle name="Normal 45 2" xfId="3904" xr:uid="{00000000-0005-0000-0000-000024160000}"/>
    <cellStyle name="Normal 45 2 2" xfId="3905" xr:uid="{00000000-0005-0000-0000-000025160000}"/>
    <cellStyle name="Normal 45 2 2 2" xfId="3906" xr:uid="{00000000-0005-0000-0000-000026160000}"/>
    <cellStyle name="Normal 45 2 3" xfId="3907" xr:uid="{00000000-0005-0000-0000-000027160000}"/>
    <cellStyle name="Normal 45 3" xfId="3908" xr:uid="{00000000-0005-0000-0000-000028160000}"/>
    <cellStyle name="Normal 45 4" xfId="9222" xr:uid="{4FFDF1C3-E18D-4A73-AF90-A3C238205FA1}"/>
    <cellStyle name="Normal 46" xfId="3909" xr:uid="{00000000-0005-0000-0000-000029160000}"/>
    <cellStyle name="Normal 46 2" xfId="3910" xr:uid="{00000000-0005-0000-0000-00002A160000}"/>
    <cellStyle name="Normal 46 2 2" xfId="3911" xr:uid="{00000000-0005-0000-0000-00002B160000}"/>
    <cellStyle name="Normal 46 2 2 2" xfId="3912" xr:uid="{00000000-0005-0000-0000-00002C160000}"/>
    <cellStyle name="Normal 46 2 3" xfId="3913" xr:uid="{00000000-0005-0000-0000-00002D160000}"/>
    <cellStyle name="Normal 46 3" xfId="3914" xr:uid="{00000000-0005-0000-0000-00002E160000}"/>
    <cellStyle name="Normal 46 4" xfId="9223" xr:uid="{47FDFA77-6C20-46D6-B67B-F42759A38A17}"/>
    <cellStyle name="Normal 47" xfId="3915" xr:uid="{00000000-0005-0000-0000-00002F160000}"/>
    <cellStyle name="Normal 47 2" xfId="3916" xr:uid="{00000000-0005-0000-0000-000030160000}"/>
    <cellStyle name="Normal 48" xfId="3917" xr:uid="{00000000-0005-0000-0000-000031160000}"/>
    <cellStyle name="Normal 48 2" xfId="3918" xr:uid="{00000000-0005-0000-0000-000032160000}"/>
    <cellStyle name="Normal 49" xfId="3919" xr:uid="{00000000-0005-0000-0000-000033160000}"/>
    <cellStyle name="Normal 49 2" xfId="3920" xr:uid="{00000000-0005-0000-0000-000034160000}"/>
    <cellStyle name="Normal 5" xfId="3921" xr:uid="{00000000-0005-0000-0000-000035160000}"/>
    <cellStyle name="Normal 5 10" xfId="6664" xr:uid="{00000000-0005-0000-0000-000036160000}"/>
    <cellStyle name="Normal 5 11" xfId="6783" xr:uid="{00000000-0005-0000-0000-000037160000}"/>
    <cellStyle name="Normal 5 12" xfId="6902" xr:uid="{00000000-0005-0000-0000-000038160000}"/>
    <cellStyle name="Normal 5 13" xfId="7021" xr:uid="{00000000-0005-0000-0000-000039160000}"/>
    <cellStyle name="Normal 5 14" xfId="7140" xr:uid="{00000000-0005-0000-0000-00003A160000}"/>
    <cellStyle name="Normal 5 15" xfId="7259" xr:uid="{00000000-0005-0000-0000-00003B160000}"/>
    <cellStyle name="Normal 5 16" xfId="7376" xr:uid="{00000000-0005-0000-0000-00003C160000}"/>
    <cellStyle name="Normal 5 17" xfId="7492" xr:uid="{00000000-0005-0000-0000-00003D160000}"/>
    <cellStyle name="Normal 5 18" xfId="7608" xr:uid="{00000000-0005-0000-0000-00003E160000}"/>
    <cellStyle name="Normal 5 19" xfId="7724" xr:uid="{00000000-0005-0000-0000-00003F160000}"/>
    <cellStyle name="Normal 5 2" xfId="3922" xr:uid="{00000000-0005-0000-0000-000040160000}"/>
    <cellStyle name="Normal 5 2 2" xfId="3923" xr:uid="{00000000-0005-0000-0000-000041160000}"/>
    <cellStyle name="Normal 5 2 2 2" xfId="3924" xr:uid="{00000000-0005-0000-0000-000042160000}"/>
    <cellStyle name="Normal 5 2 3" xfId="3925" xr:uid="{00000000-0005-0000-0000-000043160000}"/>
    <cellStyle name="Normal 5 2 3 2" xfId="9461" xr:uid="{6211AF22-FBEC-474A-A21E-FFEAF89AC498}"/>
    <cellStyle name="Normal 5 2 4" xfId="3926" xr:uid="{00000000-0005-0000-0000-000044160000}"/>
    <cellStyle name="Normal 5 2_SAT" xfId="9462" xr:uid="{CC8E59F3-145B-4AB3-9BFD-80A78D69A456}"/>
    <cellStyle name="Normal 5 20" xfId="7840" xr:uid="{00000000-0005-0000-0000-000045160000}"/>
    <cellStyle name="Normal 5 21" xfId="7956" xr:uid="{00000000-0005-0000-0000-000046160000}"/>
    <cellStyle name="Normal 5 22" xfId="8072" xr:uid="{00000000-0005-0000-0000-000047160000}"/>
    <cellStyle name="Normal 5 23" xfId="8186" xr:uid="{00000000-0005-0000-0000-000048160000}"/>
    <cellStyle name="Normal 5 24" xfId="8241" xr:uid="{00000000-0005-0000-0000-000049160000}"/>
    <cellStyle name="Normal 5 25" xfId="8270" xr:uid="{00000000-0005-0000-0000-00004A160000}"/>
    <cellStyle name="Normal 5 26" xfId="8296" xr:uid="{00000000-0005-0000-0000-00004B160000}"/>
    <cellStyle name="Normal 5 27" xfId="8322" xr:uid="{00000000-0005-0000-0000-00004C160000}"/>
    <cellStyle name="Normal 5 28" xfId="8351" xr:uid="{00000000-0005-0000-0000-00004D160000}"/>
    <cellStyle name="Normal 5 29" xfId="8379" xr:uid="{00000000-0005-0000-0000-00004E160000}"/>
    <cellStyle name="Normal 5 3" xfId="3927" xr:uid="{00000000-0005-0000-0000-00004F160000}"/>
    <cellStyle name="Normal 5 3 2" xfId="3928" xr:uid="{00000000-0005-0000-0000-000050160000}"/>
    <cellStyle name="Normal 5 3 3" xfId="3929" xr:uid="{00000000-0005-0000-0000-000051160000}"/>
    <cellStyle name="Normal 5 30" xfId="8407" xr:uid="{00000000-0005-0000-0000-000052160000}"/>
    <cellStyle name="Normal 5 31" xfId="8435" xr:uid="{00000000-0005-0000-0000-000053160000}"/>
    <cellStyle name="Normal 5 32" xfId="8461" xr:uid="{00000000-0005-0000-0000-000054160000}"/>
    <cellStyle name="Normal 5 33" xfId="8485" xr:uid="{00000000-0005-0000-0000-000055160000}"/>
    <cellStyle name="Normal 5 34" xfId="9460" xr:uid="{B55A39D3-BF46-47DA-BC28-D6D5C48A78DB}"/>
    <cellStyle name="Normal 5 34 2" xfId="10264" xr:uid="{0CFF51DB-DF29-4F2D-98A5-12897E91FA96}"/>
    <cellStyle name="Normal 5 35" xfId="9553" xr:uid="{11F9F493-A564-4D9E-A69B-542C7B099C1D}"/>
    <cellStyle name="Normal 5 35 2" xfId="10142" xr:uid="{55D30648-350B-4981-AA3C-DE4BB8B68412}"/>
    <cellStyle name="Normal 5 36" xfId="10104" xr:uid="{62480543-9BF5-46F7-96E5-CABF90D513DF}"/>
    <cellStyle name="Normal 5 37" xfId="10112" xr:uid="{3B9D6FD7-EEA5-484D-BCC0-6E9D396BDBA2}"/>
    <cellStyle name="Normal 5 38" xfId="9958" xr:uid="{2FAAC13C-849E-47E4-81B4-CD6F0A3F0E15}"/>
    <cellStyle name="Normal 5 39" xfId="10431" xr:uid="{5BDACD48-A452-4A70-BB8B-4DF5461C3774}"/>
    <cellStyle name="Normal 5 4" xfId="3930" xr:uid="{00000000-0005-0000-0000-000056160000}"/>
    <cellStyle name="Normal 5 4 2" xfId="3931" xr:uid="{00000000-0005-0000-0000-000057160000}"/>
    <cellStyle name="Normal 5 4 2 2" xfId="9463" xr:uid="{F9825559-7A83-4B11-8E25-5AEA2E97BF72}"/>
    <cellStyle name="Normal 5 40" xfId="10551" xr:uid="{6A5936DE-EE41-42C3-B178-A388FB521C85}"/>
    <cellStyle name="Normal 5 41" xfId="10667" xr:uid="{E456518D-C18E-45E6-B592-06B943D2BFA3}"/>
    <cellStyle name="Normal 5 42" xfId="10771" xr:uid="{624D0471-C83B-4356-808C-3CF52846E17B}"/>
    <cellStyle name="Normal 5 43" xfId="11122" xr:uid="{A2533EA4-0809-4E4B-B9A3-A519AA02C02A}"/>
    <cellStyle name="Normal 5 44" xfId="11034" xr:uid="{09309975-F460-4E74-A975-93E20491818F}"/>
    <cellStyle name="Normal 5 45" xfId="11117" xr:uid="{8C579353-76DC-4B6B-B098-359DBBC79A57}"/>
    <cellStyle name="Normal 5 46" xfId="11033" xr:uid="{6236A673-1B03-4D5D-AC4D-9EB4AA614B71}"/>
    <cellStyle name="Normal 5 47" xfId="11118" xr:uid="{2034A813-36F6-41FF-92AD-93D8193A3C46}"/>
    <cellStyle name="Normal 5 48" xfId="11031" xr:uid="{5D840C90-B04D-427B-8227-C2DF829CAF31}"/>
    <cellStyle name="Normal 5 49" xfId="11114" xr:uid="{BC0A8A52-6ADD-4D5B-BA65-17AB5429EC0C}"/>
    <cellStyle name="Normal 5 5" xfId="3932" xr:uid="{00000000-0005-0000-0000-000058160000}"/>
    <cellStyle name="Normal 5 50" xfId="11030" xr:uid="{40EE8BA0-58C9-4AAA-A1A7-D468C3B858F4}"/>
    <cellStyle name="Normal 5 51" xfId="11115" xr:uid="{7F5B0F69-1FBE-4428-B9D7-01A565CECAAB}"/>
    <cellStyle name="Normal 5 52" xfId="11029" xr:uid="{8DFBAE4D-2D8E-4100-BCE7-6EBCA10B96F1}"/>
    <cellStyle name="Normal 5 53" xfId="11116" xr:uid="{D036880A-DC73-4F82-9704-858698E25C7F}"/>
    <cellStyle name="Normal 5 54" xfId="11027" xr:uid="{4066DB65-0580-4B07-A68A-AF6541607812}"/>
    <cellStyle name="Normal 5 55" xfId="11119" xr:uid="{61714B42-6CFE-40A8-901F-959728D0255C}"/>
    <cellStyle name="Normal 5 56" xfId="11026" xr:uid="{54EB9263-1E80-427F-A740-3A321A92B84A}"/>
    <cellStyle name="Normal 5 57" xfId="11120" xr:uid="{EB2E9A1C-CB49-489C-B43E-8F8968C6ECD8}"/>
    <cellStyle name="Normal 5 58" xfId="11024" xr:uid="{8A1757C8-5340-4D4B-B3EF-9CCF2D420743}"/>
    <cellStyle name="Normal 5 59" xfId="11121" xr:uid="{B5894884-E822-4F49-BCF1-9BBE3E504BB1}"/>
    <cellStyle name="Normal 5 6" xfId="3933" xr:uid="{00000000-0005-0000-0000-000059160000}"/>
    <cellStyle name="Normal 5 7" xfId="3934" xr:uid="{00000000-0005-0000-0000-00005A160000}"/>
    <cellStyle name="Normal 5 8" xfId="6412" xr:uid="{00000000-0005-0000-0000-00005B160000}"/>
    <cellStyle name="Normal 5 9" xfId="6545" xr:uid="{00000000-0005-0000-0000-00005C160000}"/>
    <cellStyle name="Normal 5_celt_darbi" xfId="9464" xr:uid="{325B9C77-3120-4C49-9167-6F7744803981}"/>
    <cellStyle name="Normal 50" xfId="3935" xr:uid="{00000000-0005-0000-0000-00005E160000}"/>
    <cellStyle name="Normal 50 2" xfId="3936" xr:uid="{00000000-0005-0000-0000-00005F160000}"/>
    <cellStyle name="Normal 51" xfId="3937" xr:uid="{00000000-0005-0000-0000-000060160000}"/>
    <cellStyle name="Normal 51 2" xfId="3938" xr:uid="{00000000-0005-0000-0000-000061160000}"/>
    <cellStyle name="Normal 52" xfId="3939" xr:uid="{00000000-0005-0000-0000-000062160000}"/>
    <cellStyle name="Normal 52 2" xfId="3940" xr:uid="{00000000-0005-0000-0000-000063160000}"/>
    <cellStyle name="Normal 53" xfId="3941" xr:uid="{00000000-0005-0000-0000-000064160000}"/>
    <cellStyle name="Normal 53 2" xfId="3942" xr:uid="{00000000-0005-0000-0000-000065160000}"/>
    <cellStyle name="Normal 54" xfId="3943" xr:uid="{00000000-0005-0000-0000-000066160000}"/>
    <cellStyle name="Normal 54 2" xfId="3944" xr:uid="{00000000-0005-0000-0000-000067160000}"/>
    <cellStyle name="Normal 55" xfId="3945" xr:uid="{00000000-0005-0000-0000-000068160000}"/>
    <cellStyle name="Normal 55 2" xfId="3946" xr:uid="{00000000-0005-0000-0000-000069160000}"/>
    <cellStyle name="Normal 56" xfId="3947" xr:uid="{00000000-0005-0000-0000-00006A160000}"/>
    <cellStyle name="Normal 56 2" xfId="3948" xr:uid="{00000000-0005-0000-0000-00006B160000}"/>
    <cellStyle name="Normal 57" xfId="3949" xr:uid="{00000000-0005-0000-0000-00006C160000}"/>
    <cellStyle name="Normal 57 2" xfId="3950" xr:uid="{00000000-0005-0000-0000-00006D160000}"/>
    <cellStyle name="Normal 58" xfId="3951" xr:uid="{00000000-0005-0000-0000-00006E160000}"/>
    <cellStyle name="Normal 58 2" xfId="3952" xr:uid="{00000000-0005-0000-0000-00006F160000}"/>
    <cellStyle name="Normal 59" xfId="3953" xr:uid="{00000000-0005-0000-0000-000070160000}"/>
    <cellStyle name="Normal 59 2" xfId="3954" xr:uid="{00000000-0005-0000-0000-000071160000}"/>
    <cellStyle name="Normal 6" xfId="3955" xr:uid="{00000000-0005-0000-0000-000072160000}"/>
    <cellStyle name="Normal 6 10" xfId="6903" xr:uid="{00000000-0005-0000-0000-000073160000}"/>
    <cellStyle name="Normal 6 11" xfId="7022" xr:uid="{00000000-0005-0000-0000-000074160000}"/>
    <cellStyle name="Normal 6 12" xfId="7141" xr:uid="{00000000-0005-0000-0000-000075160000}"/>
    <cellStyle name="Normal 6 13" xfId="7260" xr:uid="{00000000-0005-0000-0000-000076160000}"/>
    <cellStyle name="Normal 6 14" xfId="7377" xr:uid="{00000000-0005-0000-0000-000077160000}"/>
    <cellStyle name="Normal 6 15" xfId="7493" xr:uid="{00000000-0005-0000-0000-000078160000}"/>
    <cellStyle name="Normal 6 16" xfId="7609" xr:uid="{00000000-0005-0000-0000-000079160000}"/>
    <cellStyle name="Normal 6 17" xfId="7725" xr:uid="{00000000-0005-0000-0000-00007A160000}"/>
    <cellStyle name="Normal 6 18" xfId="7841" xr:uid="{00000000-0005-0000-0000-00007B160000}"/>
    <cellStyle name="Normal 6 19" xfId="7957" xr:uid="{00000000-0005-0000-0000-00007C160000}"/>
    <cellStyle name="Normal 6 2" xfId="3956" xr:uid="{00000000-0005-0000-0000-00007D160000}"/>
    <cellStyle name="Normal 6 2 2" xfId="3957" xr:uid="{00000000-0005-0000-0000-00007E160000}"/>
    <cellStyle name="Normal 6 2 2 2" xfId="3958" xr:uid="{00000000-0005-0000-0000-00007F160000}"/>
    <cellStyle name="Normal 6 2 3" xfId="3959" xr:uid="{00000000-0005-0000-0000-000080160000}"/>
    <cellStyle name="Normal 6 2 4" xfId="3960" xr:uid="{00000000-0005-0000-0000-000081160000}"/>
    <cellStyle name="Normal 6 2 5" xfId="9466" xr:uid="{4F78A907-22B7-42CA-A5EC-C69374992C99}"/>
    <cellStyle name="Normal 6 20" xfId="8073" xr:uid="{00000000-0005-0000-0000-000082160000}"/>
    <cellStyle name="Normal 6 21" xfId="8187" xr:uid="{00000000-0005-0000-0000-000083160000}"/>
    <cellStyle name="Normal 6 22" xfId="8242" xr:uid="{00000000-0005-0000-0000-000084160000}"/>
    <cellStyle name="Normal 6 23" xfId="8271" xr:uid="{00000000-0005-0000-0000-000085160000}"/>
    <cellStyle name="Normal 6 24" xfId="8297" xr:uid="{00000000-0005-0000-0000-000086160000}"/>
    <cellStyle name="Normal 6 25" xfId="8323" xr:uid="{00000000-0005-0000-0000-000087160000}"/>
    <cellStyle name="Normal 6 26" xfId="8352" xr:uid="{00000000-0005-0000-0000-000088160000}"/>
    <cellStyle name="Normal 6 27" xfId="8380" xr:uid="{00000000-0005-0000-0000-000089160000}"/>
    <cellStyle name="Normal 6 28" xfId="8408" xr:uid="{00000000-0005-0000-0000-00008A160000}"/>
    <cellStyle name="Normal 6 29" xfId="8436" xr:uid="{00000000-0005-0000-0000-00008B160000}"/>
    <cellStyle name="Normal 6 3" xfId="3961" xr:uid="{00000000-0005-0000-0000-00008C160000}"/>
    <cellStyle name="Normal 6 3 2" xfId="3962" xr:uid="{00000000-0005-0000-0000-00008D160000}"/>
    <cellStyle name="Normal 6 3 3" xfId="9467" xr:uid="{D15B6B8A-0387-436B-9210-D27C9469A985}"/>
    <cellStyle name="Normal 6 30" xfId="8462" xr:uid="{00000000-0005-0000-0000-00008E160000}"/>
    <cellStyle name="Normal 6 31" xfId="8486" xr:uid="{00000000-0005-0000-0000-00008F160000}"/>
    <cellStyle name="Normal 6 32" xfId="9465" xr:uid="{850B47C4-3B45-47CB-94A6-9E26FEB32250}"/>
    <cellStyle name="Normal 6 32 2" xfId="10252" xr:uid="{74B9263F-3D67-4727-9442-8375B5F4F3B5}"/>
    <cellStyle name="Normal 6 33" xfId="10227" xr:uid="{0CFA09BC-55F2-4EBC-94B6-57F87E89A175}"/>
    <cellStyle name="Normal 6 34" xfId="9956" xr:uid="{9843B924-28CA-42F8-9A8A-3DDC8EF3D911}"/>
    <cellStyle name="Normal 6 35" xfId="9931" xr:uid="{69C66C45-D63A-4A63-9AFC-1D6584CC6173}"/>
    <cellStyle name="Normal 6 36" xfId="10235" xr:uid="{22A6A9B2-BA5A-417E-8CEF-16746B9301FB}"/>
    <cellStyle name="Normal 6 37" xfId="10432" xr:uid="{55157129-44AD-4D90-8885-95D30BE13D3A}"/>
    <cellStyle name="Normal 6 38" xfId="10552" xr:uid="{08AF760F-0EA7-4CAD-AB46-DC7B71861B89}"/>
    <cellStyle name="Normal 6 39" xfId="10668" xr:uid="{08964384-AC0D-48EF-A385-B6C695C886A4}"/>
    <cellStyle name="Normal 6 4" xfId="3963" xr:uid="{00000000-0005-0000-0000-000090160000}"/>
    <cellStyle name="Normal 6 4 2" xfId="9468" xr:uid="{39C795E3-86A5-4F36-A76C-B1BAB8534A84}"/>
    <cellStyle name="Normal 6 40" xfId="10772" xr:uid="{267C773A-785C-4CDB-95FC-05D8C1BDE421}"/>
    <cellStyle name="Normal 6 5" xfId="3964" xr:uid="{00000000-0005-0000-0000-000091160000}"/>
    <cellStyle name="Normal 6 6" xfId="6413" xr:uid="{00000000-0005-0000-0000-000092160000}"/>
    <cellStyle name="Normal 6 7" xfId="6546" xr:uid="{00000000-0005-0000-0000-000093160000}"/>
    <cellStyle name="Normal 6 8" xfId="6665" xr:uid="{00000000-0005-0000-0000-000094160000}"/>
    <cellStyle name="Normal 6 9" xfId="6784" xr:uid="{00000000-0005-0000-0000-000095160000}"/>
    <cellStyle name="Normal 6_DOP" xfId="9469" xr:uid="{54143F08-C341-4082-B8AE-0B906EE7EA74}"/>
    <cellStyle name="Normal 60" xfId="3965" xr:uid="{00000000-0005-0000-0000-000096160000}"/>
    <cellStyle name="Normal 60 2" xfId="3966" xr:uid="{00000000-0005-0000-0000-000097160000}"/>
    <cellStyle name="Normal 61" xfId="3967" xr:uid="{00000000-0005-0000-0000-000098160000}"/>
    <cellStyle name="Normal 61 2" xfId="3968" xr:uid="{00000000-0005-0000-0000-000099160000}"/>
    <cellStyle name="Normal 62" xfId="3969" xr:uid="{00000000-0005-0000-0000-00009A160000}"/>
    <cellStyle name="Normal 62 2" xfId="3970" xr:uid="{00000000-0005-0000-0000-00009B160000}"/>
    <cellStyle name="Normal 63" xfId="3971" xr:uid="{00000000-0005-0000-0000-00009C160000}"/>
    <cellStyle name="Normal 63 2" xfId="3972" xr:uid="{00000000-0005-0000-0000-00009D160000}"/>
    <cellStyle name="Normal 64" xfId="3973" xr:uid="{00000000-0005-0000-0000-00009E160000}"/>
    <cellStyle name="Normal 64 2" xfId="3974" xr:uid="{00000000-0005-0000-0000-00009F160000}"/>
    <cellStyle name="Normal 65" xfId="3975" xr:uid="{00000000-0005-0000-0000-0000A0160000}"/>
    <cellStyle name="Normal 65 2" xfId="3976" xr:uid="{00000000-0005-0000-0000-0000A1160000}"/>
    <cellStyle name="Normal 66" xfId="3977" xr:uid="{00000000-0005-0000-0000-0000A2160000}"/>
    <cellStyle name="Normal 66 2" xfId="3978" xr:uid="{00000000-0005-0000-0000-0000A3160000}"/>
    <cellStyle name="Normal 67" xfId="3979" xr:uid="{00000000-0005-0000-0000-0000A4160000}"/>
    <cellStyle name="Normal 67 2" xfId="3980" xr:uid="{00000000-0005-0000-0000-0000A5160000}"/>
    <cellStyle name="Normal 68" xfId="3981" xr:uid="{00000000-0005-0000-0000-0000A6160000}"/>
    <cellStyle name="Normal 68 10" xfId="3982" xr:uid="{00000000-0005-0000-0000-0000A7160000}"/>
    <cellStyle name="Normal 68 10 2" xfId="3983" xr:uid="{00000000-0005-0000-0000-0000A8160000}"/>
    <cellStyle name="Normal 68 11" xfId="3984" xr:uid="{00000000-0005-0000-0000-0000A9160000}"/>
    <cellStyle name="Normal 68 2" xfId="3985" xr:uid="{00000000-0005-0000-0000-0000AA160000}"/>
    <cellStyle name="Normal 68 2 2" xfId="3986" xr:uid="{00000000-0005-0000-0000-0000AB160000}"/>
    <cellStyle name="Normal 68 2 2 2" xfId="3987" xr:uid="{00000000-0005-0000-0000-0000AC160000}"/>
    <cellStyle name="Normal 68 2 3" xfId="3988" xr:uid="{00000000-0005-0000-0000-0000AD160000}"/>
    <cellStyle name="Normal 68 3" xfId="3989" xr:uid="{00000000-0005-0000-0000-0000AE160000}"/>
    <cellStyle name="Normal 68 3 2" xfId="3990" xr:uid="{00000000-0005-0000-0000-0000AF160000}"/>
    <cellStyle name="Normal 68 3 2 2" xfId="3991" xr:uid="{00000000-0005-0000-0000-0000B0160000}"/>
    <cellStyle name="Normal 68 3 3" xfId="3992" xr:uid="{00000000-0005-0000-0000-0000B1160000}"/>
    <cellStyle name="Normal 68 4" xfId="3993" xr:uid="{00000000-0005-0000-0000-0000B2160000}"/>
    <cellStyle name="Normal 68 4 2" xfId="3994" xr:uid="{00000000-0005-0000-0000-0000B3160000}"/>
    <cellStyle name="Normal 68 4 2 2" xfId="3995" xr:uid="{00000000-0005-0000-0000-0000B4160000}"/>
    <cellStyle name="Normal 68 4 2 2 2" xfId="5292" xr:uid="{00000000-0005-0000-0000-0000B5160000}"/>
    <cellStyle name="Normal 68 4 2 3" xfId="5291" xr:uid="{00000000-0005-0000-0000-0000B6160000}"/>
    <cellStyle name="Normal 68 4 3" xfId="3996" xr:uid="{00000000-0005-0000-0000-0000B7160000}"/>
    <cellStyle name="Normal 68 4 3 2" xfId="5293" xr:uid="{00000000-0005-0000-0000-0000B8160000}"/>
    <cellStyle name="Normal 68 4 4" xfId="5290" xr:uid="{00000000-0005-0000-0000-0000B9160000}"/>
    <cellStyle name="Normal 68 5" xfId="3997" xr:uid="{00000000-0005-0000-0000-0000BA160000}"/>
    <cellStyle name="Normal 68 5 2" xfId="3998" xr:uid="{00000000-0005-0000-0000-0000BB160000}"/>
    <cellStyle name="Normal 68 5 2 2" xfId="3999" xr:uid="{00000000-0005-0000-0000-0000BC160000}"/>
    <cellStyle name="Normal 68 5 2 2 2" xfId="5296" xr:uid="{00000000-0005-0000-0000-0000BD160000}"/>
    <cellStyle name="Normal 68 5 2 3" xfId="5295" xr:uid="{00000000-0005-0000-0000-0000BE160000}"/>
    <cellStyle name="Normal 68 5 3" xfId="4000" xr:uid="{00000000-0005-0000-0000-0000BF160000}"/>
    <cellStyle name="Normal 68 5 3 2" xfId="5297" xr:uid="{00000000-0005-0000-0000-0000C0160000}"/>
    <cellStyle name="Normal 68 5 4" xfId="5294" xr:uid="{00000000-0005-0000-0000-0000C1160000}"/>
    <cellStyle name="Normal 68 6" xfId="4001" xr:uid="{00000000-0005-0000-0000-0000C2160000}"/>
    <cellStyle name="Normal 68 6 2" xfId="4002" xr:uid="{00000000-0005-0000-0000-0000C3160000}"/>
    <cellStyle name="Normal 68 6 2 2" xfId="4003" xr:uid="{00000000-0005-0000-0000-0000C4160000}"/>
    <cellStyle name="Normal 68 6 2 2 2" xfId="5300" xr:uid="{00000000-0005-0000-0000-0000C5160000}"/>
    <cellStyle name="Normal 68 6 2 3" xfId="5299" xr:uid="{00000000-0005-0000-0000-0000C6160000}"/>
    <cellStyle name="Normal 68 6 3" xfId="4004" xr:uid="{00000000-0005-0000-0000-0000C7160000}"/>
    <cellStyle name="Normal 68 6 3 2" xfId="5301" xr:uid="{00000000-0005-0000-0000-0000C8160000}"/>
    <cellStyle name="Normal 68 6 4" xfId="5298" xr:uid="{00000000-0005-0000-0000-0000C9160000}"/>
    <cellStyle name="Normal 68 7" xfId="4005" xr:uid="{00000000-0005-0000-0000-0000CA160000}"/>
    <cellStyle name="Normal 68 7 2" xfId="4006" xr:uid="{00000000-0005-0000-0000-0000CB160000}"/>
    <cellStyle name="Normal 68 7 2 2" xfId="4007" xr:uid="{00000000-0005-0000-0000-0000CC160000}"/>
    <cellStyle name="Normal 68 7 2 2 2" xfId="5304" xr:uid="{00000000-0005-0000-0000-0000CD160000}"/>
    <cellStyle name="Normal 68 7 2 3" xfId="5303" xr:uid="{00000000-0005-0000-0000-0000CE160000}"/>
    <cellStyle name="Normal 68 7 3" xfId="4008" xr:uid="{00000000-0005-0000-0000-0000CF160000}"/>
    <cellStyle name="Normal 68 7 3 2" xfId="5305" xr:uid="{00000000-0005-0000-0000-0000D0160000}"/>
    <cellStyle name="Normal 68 7 4" xfId="5302" xr:uid="{00000000-0005-0000-0000-0000D1160000}"/>
    <cellStyle name="Normal 68 8" xfId="4009" xr:uid="{00000000-0005-0000-0000-0000D2160000}"/>
    <cellStyle name="Normal 68 8 2" xfId="4010" xr:uid="{00000000-0005-0000-0000-0000D3160000}"/>
    <cellStyle name="Normal 68 8 2 2" xfId="4011" xr:uid="{00000000-0005-0000-0000-0000D4160000}"/>
    <cellStyle name="Normal 68 8 2 2 2" xfId="5308" xr:uid="{00000000-0005-0000-0000-0000D5160000}"/>
    <cellStyle name="Normal 68 8 2 3" xfId="5307" xr:uid="{00000000-0005-0000-0000-0000D6160000}"/>
    <cellStyle name="Normal 68 8 3" xfId="4012" xr:uid="{00000000-0005-0000-0000-0000D7160000}"/>
    <cellStyle name="Normal 68 8 3 2" xfId="5309" xr:uid="{00000000-0005-0000-0000-0000D8160000}"/>
    <cellStyle name="Normal 68 8 4" xfId="5306" xr:uid="{00000000-0005-0000-0000-0000D9160000}"/>
    <cellStyle name="Normal 68 9" xfId="4013" xr:uid="{00000000-0005-0000-0000-0000DA160000}"/>
    <cellStyle name="Normal 68 9 2" xfId="4014" xr:uid="{00000000-0005-0000-0000-0000DB160000}"/>
    <cellStyle name="Normal 68 9 2 2" xfId="4015" xr:uid="{00000000-0005-0000-0000-0000DC160000}"/>
    <cellStyle name="Normal 68 9 2 2 2" xfId="5312" xr:uid="{00000000-0005-0000-0000-0000DD160000}"/>
    <cellStyle name="Normal 68 9 2 3" xfId="5311" xr:uid="{00000000-0005-0000-0000-0000DE160000}"/>
    <cellStyle name="Normal 68 9 3" xfId="4016" xr:uid="{00000000-0005-0000-0000-0000DF160000}"/>
    <cellStyle name="Normal 68 9 3 2" xfId="5313" xr:uid="{00000000-0005-0000-0000-0000E0160000}"/>
    <cellStyle name="Normal 68 9 4" xfId="5310" xr:uid="{00000000-0005-0000-0000-0000E1160000}"/>
    <cellStyle name="Normal 69" xfId="4017" xr:uid="{00000000-0005-0000-0000-0000E2160000}"/>
    <cellStyle name="Normal 69 2" xfId="4018" xr:uid="{00000000-0005-0000-0000-0000E3160000}"/>
    <cellStyle name="Normal 69 2 2" xfId="4019" xr:uid="{00000000-0005-0000-0000-0000E4160000}"/>
    <cellStyle name="Normal 69 2 2 2" xfId="5316" xr:uid="{00000000-0005-0000-0000-0000E5160000}"/>
    <cellStyle name="Normal 69 2 3" xfId="5315" xr:uid="{00000000-0005-0000-0000-0000E6160000}"/>
    <cellStyle name="Normal 69 3" xfId="4020" xr:uid="{00000000-0005-0000-0000-0000E7160000}"/>
    <cellStyle name="Normal 69 3 2" xfId="5317" xr:uid="{00000000-0005-0000-0000-0000E8160000}"/>
    <cellStyle name="Normal 69 4" xfId="5314" xr:uid="{00000000-0005-0000-0000-0000E9160000}"/>
    <cellStyle name="Normal 7" xfId="4021" xr:uid="{00000000-0005-0000-0000-0000EA160000}"/>
    <cellStyle name="Normal 7 2" xfId="4022" xr:uid="{00000000-0005-0000-0000-0000EB160000}"/>
    <cellStyle name="Normal 7 2 2" xfId="4023" xr:uid="{00000000-0005-0000-0000-0000EC160000}"/>
    <cellStyle name="Normal 7 2 2 2" xfId="4024" xr:uid="{00000000-0005-0000-0000-0000ED160000}"/>
    <cellStyle name="Normal 7 2 2 2 2" xfId="5321" xr:uid="{00000000-0005-0000-0000-0000EE160000}"/>
    <cellStyle name="Normal 7 2 2 3" xfId="5320" xr:uid="{00000000-0005-0000-0000-0000EF160000}"/>
    <cellStyle name="Normal 7 2 3" xfId="4025" xr:uid="{00000000-0005-0000-0000-0000F0160000}"/>
    <cellStyle name="Normal 7 2 3 2" xfId="5322" xr:uid="{00000000-0005-0000-0000-0000F1160000}"/>
    <cellStyle name="Normal 7 2 4" xfId="4026" xr:uid="{00000000-0005-0000-0000-0000F2160000}"/>
    <cellStyle name="Normal 7 2 4 2" xfId="5323" xr:uid="{00000000-0005-0000-0000-0000F3160000}"/>
    <cellStyle name="Normal 7 2 5" xfId="5319" xr:uid="{00000000-0005-0000-0000-0000F4160000}"/>
    <cellStyle name="Normal 7 2 6" xfId="9225" xr:uid="{9E7DBD0A-2CD2-40BE-A012-FC481B08912F}"/>
    <cellStyle name="Normal 7 2 7" xfId="9472" xr:uid="{CD678D84-B28F-4854-A35E-7510B463C17B}"/>
    <cellStyle name="Normal 7 3" xfId="4027" xr:uid="{00000000-0005-0000-0000-0000F5160000}"/>
    <cellStyle name="Normal 7 3 2" xfId="4028" xr:uid="{00000000-0005-0000-0000-0000F6160000}"/>
    <cellStyle name="Normal 7 3 2 2" xfId="5325" xr:uid="{00000000-0005-0000-0000-0000F7160000}"/>
    <cellStyle name="Normal 7 3 3" xfId="5324" xr:uid="{00000000-0005-0000-0000-0000F8160000}"/>
    <cellStyle name="Normal 7 3 4" xfId="5288" xr:uid="{00000000-0005-0000-0000-0000F9160000}"/>
    <cellStyle name="Normal 7 4" xfId="4029" xr:uid="{00000000-0005-0000-0000-0000FA160000}"/>
    <cellStyle name="Normal 7 4 2" xfId="4030" xr:uid="{00000000-0005-0000-0000-0000FB160000}"/>
    <cellStyle name="Normal 7 4 2 2" xfId="5327" xr:uid="{00000000-0005-0000-0000-0000FC160000}"/>
    <cellStyle name="Normal 7 4 3" xfId="5326" xr:uid="{00000000-0005-0000-0000-0000FD160000}"/>
    <cellStyle name="Normal 7 5" xfId="4031" xr:uid="{00000000-0005-0000-0000-0000FE160000}"/>
    <cellStyle name="Normal 7 5 2" xfId="5328" xr:uid="{00000000-0005-0000-0000-0000FF160000}"/>
    <cellStyle name="Normal 7 6" xfId="4032" xr:uid="{00000000-0005-0000-0000-000000170000}"/>
    <cellStyle name="Normal 7 6 2" xfId="5329" xr:uid="{00000000-0005-0000-0000-000001170000}"/>
    <cellStyle name="Normal 7 7" xfId="5318" xr:uid="{00000000-0005-0000-0000-000002170000}"/>
    <cellStyle name="Normal 7 8" xfId="9224" xr:uid="{CC21028E-EE6C-41F8-AE91-176D0EC6D8AC}"/>
    <cellStyle name="Normal 7 9" xfId="9471" xr:uid="{81B13A4B-17EF-4E77-8E7F-BB65B205E9A2}"/>
    <cellStyle name="Normal 70" xfId="4033" xr:uid="{00000000-0005-0000-0000-000003170000}"/>
    <cellStyle name="Normal 70 10" xfId="4034" xr:uid="{00000000-0005-0000-0000-000004170000}"/>
    <cellStyle name="Normal 70 10 2" xfId="4035" xr:uid="{00000000-0005-0000-0000-000005170000}"/>
    <cellStyle name="Normal 70 10 2 2" xfId="5332" xr:uid="{00000000-0005-0000-0000-000006170000}"/>
    <cellStyle name="Normal 70 10 3" xfId="5331" xr:uid="{00000000-0005-0000-0000-000007170000}"/>
    <cellStyle name="Normal 70 11" xfId="4036" xr:uid="{00000000-0005-0000-0000-000008170000}"/>
    <cellStyle name="Normal 70 11 2" xfId="5333" xr:uid="{00000000-0005-0000-0000-000009170000}"/>
    <cellStyle name="Normal 70 12" xfId="5330" xr:uid="{00000000-0005-0000-0000-00000A170000}"/>
    <cellStyle name="Normal 70 2" xfId="4037" xr:uid="{00000000-0005-0000-0000-00000B170000}"/>
    <cellStyle name="Normal 70 2 2" xfId="4038" xr:uid="{00000000-0005-0000-0000-00000C170000}"/>
    <cellStyle name="Normal 70 2 2 2" xfId="4039" xr:uid="{00000000-0005-0000-0000-00000D170000}"/>
    <cellStyle name="Normal 70 2 2 2 2" xfId="5336" xr:uid="{00000000-0005-0000-0000-00000E170000}"/>
    <cellStyle name="Normal 70 2 2 3" xfId="5335" xr:uid="{00000000-0005-0000-0000-00000F170000}"/>
    <cellStyle name="Normal 70 2 3" xfId="4040" xr:uid="{00000000-0005-0000-0000-000010170000}"/>
    <cellStyle name="Normal 70 2 3 2" xfId="5337" xr:uid="{00000000-0005-0000-0000-000011170000}"/>
    <cellStyle name="Normal 70 2 4" xfId="5334" xr:uid="{00000000-0005-0000-0000-000012170000}"/>
    <cellStyle name="Normal 70 3" xfId="4041" xr:uid="{00000000-0005-0000-0000-000013170000}"/>
    <cellStyle name="Normal 70 3 2" xfId="4042" xr:uid="{00000000-0005-0000-0000-000014170000}"/>
    <cellStyle name="Normal 70 3 2 2" xfId="4043" xr:uid="{00000000-0005-0000-0000-000015170000}"/>
    <cellStyle name="Normal 70 3 2 2 2" xfId="5340" xr:uid="{00000000-0005-0000-0000-000016170000}"/>
    <cellStyle name="Normal 70 3 2 3" xfId="5339" xr:uid="{00000000-0005-0000-0000-000017170000}"/>
    <cellStyle name="Normal 70 3 3" xfId="4044" xr:uid="{00000000-0005-0000-0000-000018170000}"/>
    <cellStyle name="Normal 70 3 3 2" xfId="5341" xr:uid="{00000000-0005-0000-0000-000019170000}"/>
    <cellStyle name="Normal 70 3 4" xfId="5338" xr:uid="{00000000-0005-0000-0000-00001A170000}"/>
    <cellStyle name="Normal 70 4" xfId="4045" xr:uid="{00000000-0005-0000-0000-00001B170000}"/>
    <cellStyle name="Normal 70 4 2" xfId="4046" xr:uid="{00000000-0005-0000-0000-00001C170000}"/>
    <cellStyle name="Normal 70 4 2 2" xfId="4047" xr:uid="{00000000-0005-0000-0000-00001D170000}"/>
    <cellStyle name="Normal 70 4 2 2 2" xfId="5344" xr:uid="{00000000-0005-0000-0000-00001E170000}"/>
    <cellStyle name="Normal 70 4 2 3" xfId="5343" xr:uid="{00000000-0005-0000-0000-00001F170000}"/>
    <cellStyle name="Normal 70 4 3" xfId="4048" xr:uid="{00000000-0005-0000-0000-000020170000}"/>
    <cellStyle name="Normal 70 4 3 2" xfId="5345" xr:uid="{00000000-0005-0000-0000-000021170000}"/>
    <cellStyle name="Normal 70 4 4" xfId="5342" xr:uid="{00000000-0005-0000-0000-000022170000}"/>
    <cellStyle name="Normal 70 5" xfId="4049" xr:uid="{00000000-0005-0000-0000-000023170000}"/>
    <cellStyle name="Normal 70 5 2" xfId="4050" xr:uid="{00000000-0005-0000-0000-000024170000}"/>
    <cellStyle name="Normal 70 5 2 2" xfId="4051" xr:uid="{00000000-0005-0000-0000-000025170000}"/>
    <cellStyle name="Normal 70 5 2 2 2" xfId="5348" xr:uid="{00000000-0005-0000-0000-000026170000}"/>
    <cellStyle name="Normal 70 5 2 3" xfId="5347" xr:uid="{00000000-0005-0000-0000-000027170000}"/>
    <cellStyle name="Normal 70 5 3" xfId="4052" xr:uid="{00000000-0005-0000-0000-000028170000}"/>
    <cellStyle name="Normal 70 5 3 2" xfId="5349" xr:uid="{00000000-0005-0000-0000-000029170000}"/>
    <cellStyle name="Normal 70 5 4" xfId="5346" xr:uid="{00000000-0005-0000-0000-00002A170000}"/>
    <cellStyle name="Normal 70 6" xfId="4053" xr:uid="{00000000-0005-0000-0000-00002B170000}"/>
    <cellStyle name="Normal 70 6 2" xfId="4054" xr:uid="{00000000-0005-0000-0000-00002C170000}"/>
    <cellStyle name="Normal 70 6 2 2" xfId="4055" xr:uid="{00000000-0005-0000-0000-00002D170000}"/>
    <cellStyle name="Normal 70 6 2 2 2" xfId="5352" xr:uid="{00000000-0005-0000-0000-00002E170000}"/>
    <cellStyle name="Normal 70 6 2 3" xfId="5351" xr:uid="{00000000-0005-0000-0000-00002F170000}"/>
    <cellStyle name="Normal 70 6 3" xfId="4056" xr:uid="{00000000-0005-0000-0000-000030170000}"/>
    <cellStyle name="Normal 70 6 3 2" xfId="5353" xr:uid="{00000000-0005-0000-0000-000031170000}"/>
    <cellStyle name="Normal 70 6 4" xfId="5350" xr:uid="{00000000-0005-0000-0000-000032170000}"/>
    <cellStyle name="Normal 70 7" xfId="4057" xr:uid="{00000000-0005-0000-0000-000033170000}"/>
    <cellStyle name="Normal 70 7 2" xfId="4058" xr:uid="{00000000-0005-0000-0000-000034170000}"/>
    <cellStyle name="Normal 70 7 2 2" xfId="4059" xr:uid="{00000000-0005-0000-0000-000035170000}"/>
    <cellStyle name="Normal 70 7 2 2 2" xfId="5356" xr:uid="{00000000-0005-0000-0000-000036170000}"/>
    <cellStyle name="Normal 70 7 2 3" xfId="5355" xr:uid="{00000000-0005-0000-0000-000037170000}"/>
    <cellStyle name="Normal 70 7 3" xfId="4060" xr:uid="{00000000-0005-0000-0000-000038170000}"/>
    <cellStyle name="Normal 70 7 3 2" xfId="5357" xr:uid="{00000000-0005-0000-0000-000039170000}"/>
    <cellStyle name="Normal 70 7 4" xfId="5354" xr:uid="{00000000-0005-0000-0000-00003A170000}"/>
    <cellStyle name="Normal 70 8" xfId="4061" xr:uid="{00000000-0005-0000-0000-00003B170000}"/>
    <cellStyle name="Normal 70 8 2" xfId="4062" xr:uid="{00000000-0005-0000-0000-00003C170000}"/>
    <cellStyle name="Normal 70 8 2 2" xfId="4063" xr:uid="{00000000-0005-0000-0000-00003D170000}"/>
    <cellStyle name="Normal 70 8 2 2 2" xfId="5360" xr:uid="{00000000-0005-0000-0000-00003E170000}"/>
    <cellStyle name="Normal 70 8 2 3" xfId="5359" xr:uid="{00000000-0005-0000-0000-00003F170000}"/>
    <cellStyle name="Normal 70 8 3" xfId="4064" xr:uid="{00000000-0005-0000-0000-000040170000}"/>
    <cellStyle name="Normal 70 8 3 2" xfId="5361" xr:uid="{00000000-0005-0000-0000-000041170000}"/>
    <cellStyle name="Normal 70 8 4" xfId="5358" xr:uid="{00000000-0005-0000-0000-000042170000}"/>
    <cellStyle name="Normal 70 9" xfId="4065" xr:uid="{00000000-0005-0000-0000-000043170000}"/>
    <cellStyle name="Normal 70 9 2" xfId="4066" xr:uid="{00000000-0005-0000-0000-000044170000}"/>
    <cellStyle name="Normal 70 9 2 2" xfId="4067" xr:uid="{00000000-0005-0000-0000-000045170000}"/>
    <cellStyle name="Normal 70 9 2 2 2" xfId="5364" xr:uid="{00000000-0005-0000-0000-000046170000}"/>
    <cellStyle name="Normal 70 9 2 3" xfId="5363" xr:uid="{00000000-0005-0000-0000-000047170000}"/>
    <cellStyle name="Normal 70 9 3" xfId="4068" xr:uid="{00000000-0005-0000-0000-000048170000}"/>
    <cellStyle name="Normal 70 9 3 2" xfId="5365" xr:uid="{00000000-0005-0000-0000-000049170000}"/>
    <cellStyle name="Normal 70 9 4" xfId="5362" xr:uid="{00000000-0005-0000-0000-00004A170000}"/>
    <cellStyle name="Normal 71" xfId="4069" xr:uid="{00000000-0005-0000-0000-00004B170000}"/>
    <cellStyle name="Normal 71 2" xfId="4070" xr:uid="{00000000-0005-0000-0000-00004C170000}"/>
    <cellStyle name="Normal 71 2 2" xfId="4071" xr:uid="{00000000-0005-0000-0000-00004D170000}"/>
    <cellStyle name="Normal 71 2 2 2" xfId="5368" xr:uid="{00000000-0005-0000-0000-00004E170000}"/>
    <cellStyle name="Normal 71 2 3" xfId="5367" xr:uid="{00000000-0005-0000-0000-00004F170000}"/>
    <cellStyle name="Normal 71 3" xfId="4072" xr:uid="{00000000-0005-0000-0000-000050170000}"/>
    <cellStyle name="Normal 71 3 2" xfId="5369" xr:uid="{00000000-0005-0000-0000-000051170000}"/>
    <cellStyle name="Normal 71 4" xfId="5366" xr:uid="{00000000-0005-0000-0000-000052170000}"/>
    <cellStyle name="Normal 72" xfId="4073" xr:uid="{00000000-0005-0000-0000-000053170000}"/>
    <cellStyle name="Normal 72 10" xfId="4074" xr:uid="{00000000-0005-0000-0000-000054170000}"/>
    <cellStyle name="Normal 72 10 2" xfId="4075" xr:uid="{00000000-0005-0000-0000-000055170000}"/>
    <cellStyle name="Normal 72 10 2 2" xfId="5372" xr:uid="{00000000-0005-0000-0000-000056170000}"/>
    <cellStyle name="Normal 72 10 3" xfId="5371" xr:uid="{00000000-0005-0000-0000-000057170000}"/>
    <cellStyle name="Normal 72 11" xfId="4076" xr:uid="{00000000-0005-0000-0000-000058170000}"/>
    <cellStyle name="Normal 72 11 2" xfId="5373" xr:uid="{00000000-0005-0000-0000-000059170000}"/>
    <cellStyle name="Normal 72 12" xfId="5370" xr:uid="{00000000-0005-0000-0000-00005A170000}"/>
    <cellStyle name="Normal 72 2" xfId="4077" xr:uid="{00000000-0005-0000-0000-00005B170000}"/>
    <cellStyle name="Normal 72 2 2" xfId="4078" xr:uid="{00000000-0005-0000-0000-00005C170000}"/>
    <cellStyle name="Normal 72 2 2 2" xfId="4079" xr:uid="{00000000-0005-0000-0000-00005D170000}"/>
    <cellStyle name="Normal 72 2 2 2 2" xfId="5376" xr:uid="{00000000-0005-0000-0000-00005E170000}"/>
    <cellStyle name="Normal 72 2 2 3" xfId="5375" xr:uid="{00000000-0005-0000-0000-00005F170000}"/>
    <cellStyle name="Normal 72 2 3" xfId="4080" xr:uid="{00000000-0005-0000-0000-000060170000}"/>
    <cellStyle name="Normal 72 2 3 2" xfId="5377" xr:uid="{00000000-0005-0000-0000-000061170000}"/>
    <cellStyle name="Normal 72 2 4" xfId="5374" xr:uid="{00000000-0005-0000-0000-000062170000}"/>
    <cellStyle name="Normal 72 3" xfId="4081" xr:uid="{00000000-0005-0000-0000-000063170000}"/>
    <cellStyle name="Normal 72 3 2" xfId="4082" xr:uid="{00000000-0005-0000-0000-000064170000}"/>
    <cellStyle name="Normal 72 3 2 2" xfId="4083" xr:uid="{00000000-0005-0000-0000-000065170000}"/>
    <cellStyle name="Normal 72 3 2 2 2" xfId="5380" xr:uid="{00000000-0005-0000-0000-000066170000}"/>
    <cellStyle name="Normal 72 3 2 3" xfId="5379" xr:uid="{00000000-0005-0000-0000-000067170000}"/>
    <cellStyle name="Normal 72 3 3" xfId="4084" xr:uid="{00000000-0005-0000-0000-000068170000}"/>
    <cellStyle name="Normal 72 3 3 2" xfId="5381" xr:uid="{00000000-0005-0000-0000-000069170000}"/>
    <cellStyle name="Normal 72 3 4" xfId="5378" xr:uid="{00000000-0005-0000-0000-00006A170000}"/>
    <cellStyle name="Normal 72 4" xfId="4085" xr:uid="{00000000-0005-0000-0000-00006B170000}"/>
    <cellStyle name="Normal 72 4 2" xfId="4086" xr:uid="{00000000-0005-0000-0000-00006C170000}"/>
    <cellStyle name="Normal 72 4 2 2" xfId="4087" xr:uid="{00000000-0005-0000-0000-00006D170000}"/>
    <cellStyle name="Normal 72 4 2 2 2" xfId="5384" xr:uid="{00000000-0005-0000-0000-00006E170000}"/>
    <cellStyle name="Normal 72 4 2 3" xfId="5383" xr:uid="{00000000-0005-0000-0000-00006F170000}"/>
    <cellStyle name="Normal 72 4 3" xfId="4088" xr:uid="{00000000-0005-0000-0000-000070170000}"/>
    <cellStyle name="Normal 72 4 3 2" xfId="5385" xr:uid="{00000000-0005-0000-0000-000071170000}"/>
    <cellStyle name="Normal 72 4 4" xfId="5382" xr:uid="{00000000-0005-0000-0000-000072170000}"/>
    <cellStyle name="Normal 72 5" xfId="4089" xr:uid="{00000000-0005-0000-0000-000073170000}"/>
    <cellStyle name="Normal 72 5 2" xfId="4090" xr:uid="{00000000-0005-0000-0000-000074170000}"/>
    <cellStyle name="Normal 72 5 2 2" xfId="4091" xr:uid="{00000000-0005-0000-0000-000075170000}"/>
    <cellStyle name="Normal 72 5 2 2 2" xfId="5388" xr:uid="{00000000-0005-0000-0000-000076170000}"/>
    <cellStyle name="Normal 72 5 2 3" xfId="5387" xr:uid="{00000000-0005-0000-0000-000077170000}"/>
    <cellStyle name="Normal 72 5 3" xfId="4092" xr:uid="{00000000-0005-0000-0000-000078170000}"/>
    <cellStyle name="Normal 72 5 3 2" xfId="5389" xr:uid="{00000000-0005-0000-0000-000079170000}"/>
    <cellStyle name="Normal 72 5 4" xfId="5386" xr:uid="{00000000-0005-0000-0000-00007A170000}"/>
    <cellStyle name="Normal 72 6" xfId="4093" xr:uid="{00000000-0005-0000-0000-00007B170000}"/>
    <cellStyle name="Normal 72 6 2" xfId="4094" xr:uid="{00000000-0005-0000-0000-00007C170000}"/>
    <cellStyle name="Normal 72 6 2 2" xfId="4095" xr:uid="{00000000-0005-0000-0000-00007D170000}"/>
    <cellStyle name="Normal 72 6 2 2 2" xfId="5392" xr:uid="{00000000-0005-0000-0000-00007E170000}"/>
    <cellStyle name="Normal 72 6 2 3" xfId="5391" xr:uid="{00000000-0005-0000-0000-00007F170000}"/>
    <cellStyle name="Normal 72 6 3" xfId="4096" xr:uid="{00000000-0005-0000-0000-000080170000}"/>
    <cellStyle name="Normal 72 6 3 2" xfId="5393" xr:uid="{00000000-0005-0000-0000-000081170000}"/>
    <cellStyle name="Normal 72 6 4" xfId="5390" xr:uid="{00000000-0005-0000-0000-000082170000}"/>
    <cellStyle name="Normal 72 7" xfId="4097" xr:uid="{00000000-0005-0000-0000-000083170000}"/>
    <cellStyle name="Normal 72 7 2" xfId="4098" xr:uid="{00000000-0005-0000-0000-000084170000}"/>
    <cellStyle name="Normal 72 7 2 2" xfId="4099" xr:uid="{00000000-0005-0000-0000-000085170000}"/>
    <cellStyle name="Normal 72 7 2 2 2" xfId="5396" xr:uid="{00000000-0005-0000-0000-000086170000}"/>
    <cellStyle name="Normal 72 7 2 3" xfId="5395" xr:uid="{00000000-0005-0000-0000-000087170000}"/>
    <cellStyle name="Normal 72 7 3" xfId="4100" xr:uid="{00000000-0005-0000-0000-000088170000}"/>
    <cellStyle name="Normal 72 7 3 2" xfId="5397" xr:uid="{00000000-0005-0000-0000-000089170000}"/>
    <cellStyle name="Normal 72 7 4" xfId="5394" xr:uid="{00000000-0005-0000-0000-00008A170000}"/>
    <cellStyle name="Normal 72 8" xfId="4101" xr:uid="{00000000-0005-0000-0000-00008B170000}"/>
    <cellStyle name="Normal 72 8 2" xfId="4102" xr:uid="{00000000-0005-0000-0000-00008C170000}"/>
    <cellStyle name="Normal 72 8 2 2" xfId="4103" xr:uid="{00000000-0005-0000-0000-00008D170000}"/>
    <cellStyle name="Normal 72 8 2 2 2" xfId="5400" xr:uid="{00000000-0005-0000-0000-00008E170000}"/>
    <cellStyle name="Normal 72 8 2 3" xfId="5399" xr:uid="{00000000-0005-0000-0000-00008F170000}"/>
    <cellStyle name="Normal 72 8 3" xfId="4104" xr:uid="{00000000-0005-0000-0000-000090170000}"/>
    <cellStyle name="Normal 72 8 3 2" xfId="5401" xr:uid="{00000000-0005-0000-0000-000091170000}"/>
    <cellStyle name="Normal 72 8 4" xfId="5398" xr:uid="{00000000-0005-0000-0000-000092170000}"/>
    <cellStyle name="Normal 72 9" xfId="4105" xr:uid="{00000000-0005-0000-0000-000093170000}"/>
    <cellStyle name="Normal 72 9 2" xfId="4106" xr:uid="{00000000-0005-0000-0000-000094170000}"/>
    <cellStyle name="Normal 72 9 2 2" xfId="4107" xr:uid="{00000000-0005-0000-0000-000095170000}"/>
    <cellStyle name="Normal 72 9 2 2 2" xfId="5404" xr:uid="{00000000-0005-0000-0000-000096170000}"/>
    <cellStyle name="Normal 72 9 2 3" xfId="5403" xr:uid="{00000000-0005-0000-0000-000097170000}"/>
    <cellStyle name="Normal 72 9 3" xfId="4108" xr:uid="{00000000-0005-0000-0000-000098170000}"/>
    <cellStyle name="Normal 72 9 3 2" xfId="5405" xr:uid="{00000000-0005-0000-0000-000099170000}"/>
    <cellStyle name="Normal 72 9 4" xfId="5402" xr:uid="{00000000-0005-0000-0000-00009A170000}"/>
    <cellStyle name="Normal 73" xfId="4109" xr:uid="{00000000-0005-0000-0000-00009B170000}"/>
    <cellStyle name="Normal 73 2" xfId="4110" xr:uid="{00000000-0005-0000-0000-00009C170000}"/>
    <cellStyle name="Normal 73 2 2" xfId="4111" xr:uid="{00000000-0005-0000-0000-00009D170000}"/>
    <cellStyle name="Normal 73 2 2 2" xfId="5408" xr:uid="{00000000-0005-0000-0000-00009E170000}"/>
    <cellStyle name="Normal 73 2 3" xfId="5407" xr:uid="{00000000-0005-0000-0000-00009F170000}"/>
    <cellStyle name="Normal 73 3" xfId="4112" xr:uid="{00000000-0005-0000-0000-0000A0170000}"/>
    <cellStyle name="Normal 73 3 2" xfId="5409" xr:uid="{00000000-0005-0000-0000-0000A1170000}"/>
    <cellStyle name="Normal 73 4" xfId="5406" xr:uid="{00000000-0005-0000-0000-0000A2170000}"/>
    <cellStyle name="Normal 74" xfId="4113" xr:uid="{00000000-0005-0000-0000-0000A3170000}"/>
    <cellStyle name="Normal 74 10" xfId="4114" xr:uid="{00000000-0005-0000-0000-0000A4170000}"/>
    <cellStyle name="Normal 74 10 2" xfId="4115" xr:uid="{00000000-0005-0000-0000-0000A5170000}"/>
    <cellStyle name="Normal 74 10 2 2" xfId="5412" xr:uid="{00000000-0005-0000-0000-0000A6170000}"/>
    <cellStyle name="Normal 74 10 3" xfId="5411" xr:uid="{00000000-0005-0000-0000-0000A7170000}"/>
    <cellStyle name="Normal 74 11" xfId="4116" xr:uid="{00000000-0005-0000-0000-0000A8170000}"/>
    <cellStyle name="Normal 74 11 2" xfId="5413" xr:uid="{00000000-0005-0000-0000-0000A9170000}"/>
    <cellStyle name="Normal 74 12" xfId="5410" xr:uid="{00000000-0005-0000-0000-0000AA170000}"/>
    <cellStyle name="Normal 74 2" xfId="4117" xr:uid="{00000000-0005-0000-0000-0000AB170000}"/>
    <cellStyle name="Normal 74 2 2" xfId="4118" xr:uid="{00000000-0005-0000-0000-0000AC170000}"/>
    <cellStyle name="Normal 74 2 2 2" xfId="4119" xr:uid="{00000000-0005-0000-0000-0000AD170000}"/>
    <cellStyle name="Normal 74 2 2 2 2" xfId="5416" xr:uid="{00000000-0005-0000-0000-0000AE170000}"/>
    <cellStyle name="Normal 74 2 2 3" xfId="5415" xr:uid="{00000000-0005-0000-0000-0000AF170000}"/>
    <cellStyle name="Normal 74 2 3" xfId="4120" xr:uid="{00000000-0005-0000-0000-0000B0170000}"/>
    <cellStyle name="Normal 74 2 3 2" xfId="5417" xr:uid="{00000000-0005-0000-0000-0000B1170000}"/>
    <cellStyle name="Normal 74 2 4" xfId="5414" xr:uid="{00000000-0005-0000-0000-0000B2170000}"/>
    <cellStyle name="Normal 74 3" xfId="4121" xr:uid="{00000000-0005-0000-0000-0000B3170000}"/>
    <cellStyle name="Normal 74 3 2" xfId="4122" xr:uid="{00000000-0005-0000-0000-0000B4170000}"/>
    <cellStyle name="Normal 74 3 2 2" xfId="4123" xr:uid="{00000000-0005-0000-0000-0000B5170000}"/>
    <cellStyle name="Normal 74 3 2 2 2" xfId="5420" xr:uid="{00000000-0005-0000-0000-0000B6170000}"/>
    <cellStyle name="Normal 74 3 2 3" xfId="5419" xr:uid="{00000000-0005-0000-0000-0000B7170000}"/>
    <cellStyle name="Normal 74 3 3" xfId="4124" xr:uid="{00000000-0005-0000-0000-0000B8170000}"/>
    <cellStyle name="Normal 74 3 3 2" xfId="5421" xr:uid="{00000000-0005-0000-0000-0000B9170000}"/>
    <cellStyle name="Normal 74 3 4" xfId="5418" xr:uid="{00000000-0005-0000-0000-0000BA170000}"/>
    <cellStyle name="Normal 74 4" xfId="4125" xr:uid="{00000000-0005-0000-0000-0000BB170000}"/>
    <cellStyle name="Normal 74 4 2" xfId="4126" xr:uid="{00000000-0005-0000-0000-0000BC170000}"/>
    <cellStyle name="Normal 74 4 2 2" xfId="4127" xr:uid="{00000000-0005-0000-0000-0000BD170000}"/>
    <cellStyle name="Normal 74 4 2 2 2" xfId="5424" xr:uid="{00000000-0005-0000-0000-0000BE170000}"/>
    <cellStyle name="Normal 74 4 2 3" xfId="5423" xr:uid="{00000000-0005-0000-0000-0000BF170000}"/>
    <cellStyle name="Normal 74 4 3" xfId="4128" xr:uid="{00000000-0005-0000-0000-0000C0170000}"/>
    <cellStyle name="Normal 74 4 3 2" xfId="5425" xr:uid="{00000000-0005-0000-0000-0000C1170000}"/>
    <cellStyle name="Normal 74 4 4" xfId="5422" xr:uid="{00000000-0005-0000-0000-0000C2170000}"/>
    <cellStyle name="Normal 74 5" xfId="4129" xr:uid="{00000000-0005-0000-0000-0000C3170000}"/>
    <cellStyle name="Normal 74 5 2" xfId="4130" xr:uid="{00000000-0005-0000-0000-0000C4170000}"/>
    <cellStyle name="Normal 74 5 2 2" xfId="4131" xr:uid="{00000000-0005-0000-0000-0000C5170000}"/>
    <cellStyle name="Normal 74 5 2 2 2" xfId="5428" xr:uid="{00000000-0005-0000-0000-0000C6170000}"/>
    <cellStyle name="Normal 74 5 2 3" xfId="5427" xr:uid="{00000000-0005-0000-0000-0000C7170000}"/>
    <cellStyle name="Normal 74 5 3" xfId="4132" xr:uid="{00000000-0005-0000-0000-0000C8170000}"/>
    <cellStyle name="Normal 74 5 3 2" xfId="5429" xr:uid="{00000000-0005-0000-0000-0000C9170000}"/>
    <cellStyle name="Normal 74 5 4" xfId="5426" xr:uid="{00000000-0005-0000-0000-0000CA170000}"/>
    <cellStyle name="Normal 74 6" xfId="4133" xr:uid="{00000000-0005-0000-0000-0000CB170000}"/>
    <cellStyle name="Normal 74 6 2" xfId="4134" xr:uid="{00000000-0005-0000-0000-0000CC170000}"/>
    <cellStyle name="Normal 74 6 2 2" xfId="4135" xr:uid="{00000000-0005-0000-0000-0000CD170000}"/>
    <cellStyle name="Normal 74 6 2 2 2" xfId="5432" xr:uid="{00000000-0005-0000-0000-0000CE170000}"/>
    <cellStyle name="Normal 74 6 2 3" xfId="5431" xr:uid="{00000000-0005-0000-0000-0000CF170000}"/>
    <cellStyle name="Normal 74 6 3" xfId="4136" xr:uid="{00000000-0005-0000-0000-0000D0170000}"/>
    <cellStyle name="Normal 74 6 3 2" xfId="5433" xr:uid="{00000000-0005-0000-0000-0000D1170000}"/>
    <cellStyle name="Normal 74 6 4" xfId="5430" xr:uid="{00000000-0005-0000-0000-0000D2170000}"/>
    <cellStyle name="Normal 74 7" xfId="4137" xr:uid="{00000000-0005-0000-0000-0000D3170000}"/>
    <cellStyle name="Normal 74 7 2" xfId="4138" xr:uid="{00000000-0005-0000-0000-0000D4170000}"/>
    <cellStyle name="Normal 74 7 2 2" xfId="4139" xr:uid="{00000000-0005-0000-0000-0000D5170000}"/>
    <cellStyle name="Normal 74 7 2 2 2" xfId="5436" xr:uid="{00000000-0005-0000-0000-0000D6170000}"/>
    <cellStyle name="Normal 74 7 2 3" xfId="5435" xr:uid="{00000000-0005-0000-0000-0000D7170000}"/>
    <cellStyle name="Normal 74 7 3" xfId="4140" xr:uid="{00000000-0005-0000-0000-0000D8170000}"/>
    <cellStyle name="Normal 74 7 3 2" xfId="5437" xr:uid="{00000000-0005-0000-0000-0000D9170000}"/>
    <cellStyle name="Normal 74 7 4" xfId="5434" xr:uid="{00000000-0005-0000-0000-0000DA170000}"/>
    <cellStyle name="Normal 74 8" xfId="4141" xr:uid="{00000000-0005-0000-0000-0000DB170000}"/>
    <cellStyle name="Normal 74 8 2" xfId="4142" xr:uid="{00000000-0005-0000-0000-0000DC170000}"/>
    <cellStyle name="Normal 74 8 2 2" xfId="4143" xr:uid="{00000000-0005-0000-0000-0000DD170000}"/>
    <cellStyle name="Normal 74 8 2 2 2" xfId="5440" xr:uid="{00000000-0005-0000-0000-0000DE170000}"/>
    <cellStyle name="Normal 74 8 2 3" xfId="5439" xr:uid="{00000000-0005-0000-0000-0000DF170000}"/>
    <cellStyle name="Normal 74 8 3" xfId="4144" xr:uid="{00000000-0005-0000-0000-0000E0170000}"/>
    <cellStyle name="Normal 74 8 3 2" xfId="5441" xr:uid="{00000000-0005-0000-0000-0000E1170000}"/>
    <cellStyle name="Normal 74 8 4" xfId="5438" xr:uid="{00000000-0005-0000-0000-0000E2170000}"/>
    <cellStyle name="Normal 74 9" xfId="4145" xr:uid="{00000000-0005-0000-0000-0000E3170000}"/>
    <cellStyle name="Normal 74 9 2" xfId="4146" xr:uid="{00000000-0005-0000-0000-0000E4170000}"/>
    <cellStyle name="Normal 74 9 2 2" xfId="4147" xr:uid="{00000000-0005-0000-0000-0000E5170000}"/>
    <cellStyle name="Normal 74 9 2 2 2" xfId="5444" xr:uid="{00000000-0005-0000-0000-0000E6170000}"/>
    <cellStyle name="Normal 74 9 2 3" xfId="5443" xr:uid="{00000000-0005-0000-0000-0000E7170000}"/>
    <cellStyle name="Normal 74 9 3" xfId="4148" xr:uid="{00000000-0005-0000-0000-0000E8170000}"/>
    <cellStyle name="Normal 74 9 3 2" xfId="5445" xr:uid="{00000000-0005-0000-0000-0000E9170000}"/>
    <cellStyle name="Normal 74 9 4" xfId="5442" xr:uid="{00000000-0005-0000-0000-0000EA170000}"/>
    <cellStyle name="Normal 75" xfId="4149" xr:uid="{00000000-0005-0000-0000-0000EB170000}"/>
    <cellStyle name="Normal 75 2" xfId="4150" xr:uid="{00000000-0005-0000-0000-0000EC170000}"/>
    <cellStyle name="Normal 75 2 2" xfId="4151" xr:uid="{00000000-0005-0000-0000-0000ED170000}"/>
    <cellStyle name="Normal 75 2 2 2" xfId="5448" xr:uid="{00000000-0005-0000-0000-0000EE170000}"/>
    <cellStyle name="Normal 75 2 3" xfId="5447" xr:uid="{00000000-0005-0000-0000-0000EF170000}"/>
    <cellStyle name="Normal 75 3" xfId="4152" xr:uid="{00000000-0005-0000-0000-0000F0170000}"/>
    <cellStyle name="Normal 75 3 2" xfId="5449" xr:uid="{00000000-0005-0000-0000-0000F1170000}"/>
    <cellStyle name="Normal 75 4" xfId="5446" xr:uid="{00000000-0005-0000-0000-0000F2170000}"/>
    <cellStyle name="Normal 76" xfId="4153" xr:uid="{00000000-0005-0000-0000-0000F3170000}"/>
    <cellStyle name="Normal 76 10" xfId="4154" xr:uid="{00000000-0005-0000-0000-0000F4170000}"/>
    <cellStyle name="Normal 76 10 2" xfId="4155" xr:uid="{00000000-0005-0000-0000-0000F5170000}"/>
    <cellStyle name="Normal 76 10 2 2" xfId="5452" xr:uid="{00000000-0005-0000-0000-0000F6170000}"/>
    <cellStyle name="Normal 76 10 3" xfId="5451" xr:uid="{00000000-0005-0000-0000-0000F7170000}"/>
    <cellStyle name="Normal 76 11" xfId="4156" xr:uid="{00000000-0005-0000-0000-0000F8170000}"/>
    <cellStyle name="Normal 76 11 2" xfId="5453" xr:uid="{00000000-0005-0000-0000-0000F9170000}"/>
    <cellStyle name="Normal 76 12" xfId="5450" xr:uid="{00000000-0005-0000-0000-0000FA170000}"/>
    <cellStyle name="Normal 76 2" xfId="4157" xr:uid="{00000000-0005-0000-0000-0000FB170000}"/>
    <cellStyle name="Normal 76 2 2" xfId="4158" xr:uid="{00000000-0005-0000-0000-0000FC170000}"/>
    <cellStyle name="Normal 76 2 2 2" xfId="4159" xr:uid="{00000000-0005-0000-0000-0000FD170000}"/>
    <cellStyle name="Normal 76 2 2 2 2" xfId="5456" xr:uid="{00000000-0005-0000-0000-0000FE170000}"/>
    <cellStyle name="Normal 76 2 2 3" xfId="5455" xr:uid="{00000000-0005-0000-0000-0000FF170000}"/>
    <cellStyle name="Normal 76 2 3" xfId="4160" xr:uid="{00000000-0005-0000-0000-000000180000}"/>
    <cellStyle name="Normal 76 2 3 2" xfId="5457" xr:uid="{00000000-0005-0000-0000-000001180000}"/>
    <cellStyle name="Normal 76 2 4" xfId="5454" xr:uid="{00000000-0005-0000-0000-000002180000}"/>
    <cellStyle name="Normal 76 3" xfId="4161" xr:uid="{00000000-0005-0000-0000-000003180000}"/>
    <cellStyle name="Normal 76 3 2" xfId="4162" xr:uid="{00000000-0005-0000-0000-000004180000}"/>
    <cellStyle name="Normal 76 3 2 2" xfId="4163" xr:uid="{00000000-0005-0000-0000-000005180000}"/>
    <cellStyle name="Normal 76 3 2 2 2" xfId="5460" xr:uid="{00000000-0005-0000-0000-000006180000}"/>
    <cellStyle name="Normal 76 3 2 3" xfId="5459" xr:uid="{00000000-0005-0000-0000-000007180000}"/>
    <cellStyle name="Normal 76 3 3" xfId="4164" xr:uid="{00000000-0005-0000-0000-000008180000}"/>
    <cellStyle name="Normal 76 3 3 2" xfId="5461" xr:uid="{00000000-0005-0000-0000-000009180000}"/>
    <cellStyle name="Normal 76 3 4" xfId="5458" xr:uid="{00000000-0005-0000-0000-00000A180000}"/>
    <cellStyle name="Normal 76 4" xfId="4165" xr:uid="{00000000-0005-0000-0000-00000B180000}"/>
    <cellStyle name="Normal 76 4 2" xfId="4166" xr:uid="{00000000-0005-0000-0000-00000C180000}"/>
    <cellStyle name="Normal 76 4 2 2" xfId="4167" xr:uid="{00000000-0005-0000-0000-00000D180000}"/>
    <cellStyle name="Normal 76 4 2 2 2" xfId="5464" xr:uid="{00000000-0005-0000-0000-00000E180000}"/>
    <cellStyle name="Normal 76 4 2 3" xfId="5463" xr:uid="{00000000-0005-0000-0000-00000F180000}"/>
    <cellStyle name="Normal 76 4 3" xfId="4168" xr:uid="{00000000-0005-0000-0000-000010180000}"/>
    <cellStyle name="Normal 76 4 3 2" xfId="5465" xr:uid="{00000000-0005-0000-0000-000011180000}"/>
    <cellStyle name="Normal 76 4 4" xfId="5462" xr:uid="{00000000-0005-0000-0000-000012180000}"/>
    <cellStyle name="Normal 76 5" xfId="4169" xr:uid="{00000000-0005-0000-0000-000013180000}"/>
    <cellStyle name="Normal 76 5 2" xfId="4170" xr:uid="{00000000-0005-0000-0000-000014180000}"/>
    <cellStyle name="Normal 76 5 2 2" xfId="4171" xr:uid="{00000000-0005-0000-0000-000015180000}"/>
    <cellStyle name="Normal 76 5 2 2 2" xfId="5468" xr:uid="{00000000-0005-0000-0000-000016180000}"/>
    <cellStyle name="Normal 76 5 2 3" xfId="5467" xr:uid="{00000000-0005-0000-0000-000017180000}"/>
    <cellStyle name="Normal 76 5 3" xfId="4172" xr:uid="{00000000-0005-0000-0000-000018180000}"/>
    <cellStyle name="Normal 76 5 3 2" xfId="5469" xr:uid="{00000000-0005-0000-0000-000019180000}"/>
    <cellStyle name="Normal 76 5 4" xfId="5466" xr:uid="{00000000-0005-0000-0000-00001A180000}"/>
    <cellStyle name="Normal 76 6" xfId="4173" xr:uid="{00000000-0005-0000-0000-00001B180000}"/>
    <cellStyle name="Normal 76 6 2" xfId="4174" xr:uid="{00000000-0005-0000-0000-00001C180000}"/>
    <cellStyle name="Normal 76 6 2 2" xfId="4175" xr:uid="{00000000-0005-0000-0000-00001D180000}"/>
    <cellStyle name="Normal 76 6 2 2 2" xfId="5472" xr:uid="{00000000-0005-0000-0000-00001E180000}"/>
    <cellStyle name="Normal 76 6 2 3" xfId="5471" xr:uid="{00000000-0005-0000-0000-00001F180000}"/>
    <cellStyle name="Normal 76 6 3" xfId="4176" xr:uid="{00000000-0005-0000-0000-000020180000}"/>
    <cellStyle name="Normal 76 6 3 2" xfId="5473" xr:uid="{00000000-0005-0000-0000-000021180000}"/>
    <cellStyle name="Normal 76 6 4" xfId="5470" xr:uid="{00000000-0005-0000-0000-000022180000}"/>
    <cellStyle name="Normal 76 7" xfId="4177" xr:uid="{00000000-0005-0000-0000-000023180000}"/>
    <cellStyle name="Normal 76 7 2" xfId="4178" xr:uid="{00000000-0005-0000-0000-000024180000}"/>
    <cellStyle name="Normal 76 7 2 2" xfId="4179" xr:uid="{00000000-0005-0000-0000-000025180000}"/>
    <cellStyle name="Normal 76 7 2 2 2" xfId="5476" xr:uid="{00000000-0005-0000-0000-000026180000}"/>
    <cellStyle name="Normal 76 7 2 3" xfId="5475" xr:uid="{00000000-0005-0000-0000-000027180000}"/>
    <cellStyle name="Normal 76 7 3" xfId="4180" xr:uid="{00000000-0005-0000-0000-000028180000}"/>
    <cellStyle name="Normal 76 7 3 2" xfId="5477" xr:uid="{00000000-0005-0000-0000-000029180000}"/>
    <cellStyle name="Normal 76 7 4" xfId="5474" xr:uid="{00000000-0005-0000-0000-00002A180000}"/>
    <cellStyle name="Normal 76 8" xfId="4181" xr:uid="{00000000-0005-0000-0000-00002B180000}"/>
    <cellStyle name="Normal 76 8 2" xfId="4182" xr:uid="{00000000-0005-0000-0000-00002C180000}"/>
    <cellStyle name="Normal 76 8 2 2" xfId="4183" xr:uid="{00000000-0005-0000-0000-00002D180000}"/>
    <cellStyle name="Normal 76 8 2 2 2" xfId="5480" xr:uid="{00000000-0005-0000-0000-00002E180000}"/>
    <cellStyle name="Normal 76 8 2 3" xfId="5479" xr:uid="{00000000-0005-0000-0000-00002F180000}"/>
    <cellStyle name="Normal 76 8 3" xfId="4184" xr:uid="{00000000-0005-0000-0000-000030180000}"/>
    <cellStyle name="Normal 76 8 3 2" xfId="5481" xr:uid="{00000000-0005-0000-0000-000031180000}"/>
    <cellStyle name="Normal 76 8 4" xfId="5478" xr:uid="{00000000-0005-0000-0000-000032180000}"/>
    <cellStyle name="Normal 76 9" xfId="4185" xr:uid="{00000000-0005-0000-0000-000033180000}"/>
    <cellStyle name="Normal 76 9 2" xfId="4186" xr:uid="{00000000-0005-0000-0000-000034180000}"/>
    <cellStyle name="Normal 76 9 2 2" xfId="4187" xr:uid="{00000000-0005-0000-0000-000035180000}"/>
    <cellStyle name="Normal 76 9 2 2 2" xfId="5484" xr:uid="{00000000-0005-0000-0000-000036180000}"/>
    <cellStyle name="Normal 76 9 2 3" xfId="5483" xr:uid="{00000000-0005-0000-0000-000037180000}"/>
    <cellStyle name="Normal 76 9 3" xfId="4188" xr:uid="{00000000-0005-0000-0000-000038180000}"/>
    <cellStyle name="Normal 76 9 3 2" xfId="5485" xr:uid="{00000000-0005-0000-0000-000039180000}"/>
    <cellStyle name="Normal 76 9 4" xfId="5482" xr:uid="{00000000-0005-0000-0000-00003A180000}"/>
    <cellStyle name="Normal 77" xfId="4189" xr:uid="{00000000-0005-0000-0000-00003B180000}"/>
    <cellStyle name="Normal 77 2" xfId="4190" xr:uid="{00000000-0005-0000-0000-00003C180000}"/>
    <cellStyle name="Normal 77 2 2" xfId="4191" xr:uid="{00000000-0005-0000-0000-00003D180000}"/>
    <cellStyle name="Normal 77 2 2 2" xfId="5488" xr:uid="{00000000-0005-0000-0000-00003E180000}"/>
    <cellStyle name="Normal 77 2 3" xfId="5487" xr:uid="{00000000-0005-0000-0000-00003F180000}"/>
    <cellStyle name="Normal 77 3" xfId="4192" xr:uid="{00000000-0005-0000-0000-000040180000}"/>
    <cellStyle name="Normal 77 3 2" xfId="5489" xr:uid="{00000000-0005-0000-0000-000041180000}"/>
    <cellStyle name="Normal 77 4" xfId="5486" xr:uid="{00000000-0005-0000-0000-000042180000}"/>
    <cellStyle name="Normal 78" xfId="4193" xr:uid="{00000000-0005-0000-0000-000043180000}"/>
    <cellStyle name="Normal 78 10" xfId="4194" xr:uid="{00000000-0005-0000-0000-000044180000}"/>
    <cellStyle name="Normal 78 10 2" xfId="4195" xr:uid="{00000000-0005-0000-0000-000045180000}"/>
    <cellStyle name="Normal 78 10 2 2" xfId="5492" xr:uid="{00000000-0005-0000-0000-000046180000}"/>
    <cellStyle name="Normal 78 10 3" xfId="5491" xr:uid="{00000000-0005-0000-0000-000047180000}"/>
    <cellStyle name="Normal 78 11" xfId="4196" xr:uid="{00000000-0005-0000-0000-000048180000}"/>
    <cellStyle name="Normal 78 11 2" xfId="5493" xr:uid="{00000000-0005-0000-0000-000049180000}"/>
    <cellStyle name="Normal 78 12" xfId="5490" xr:uid="{00000000-0005-0000-0000-00004A180000}"/>
    <cellStyle name="Normal 78 2" xfId="4197" xr:uid="{00000000-0005-0000-0000-00004B180000}"/>
    <cellStyle name="Normal 78 2 2" xfId="4198" xr:uid="{00000000-0005-0000-0000-00004C180000}"/>
    <cellStyle name="Normal 78 2 2 2" xfId="4199" xr:uid="{00000000-0005-0000-0000-00004D180000}"/>
    <cellStyle name="Normal 78 2 2 2 2" xfId="5496" xr:uid="{00000000-0005-0000-0000-00004E180000}"/>
    <cellStyle name="Normal 78 2 2 3" xfId="5495" xr:uid="{00000000-0005-0000-0000-00004F180000}"/>
    <cellStyle name="Normal 78 2 3" xfId="4200" xr:uid="{00000000-0005-0000-0000-000050180000}"/>
    <cellStyle name="Normal 78 2 3 2" xfId="5497" xr:uid="{00000000-0005-0000-0000-000051180000}"/>
    <cellStyle name="Normal 78 2 4" xfId="5494" xr:uid="{00000000-0005-0000-0000-000052180000}"/>
    <cellStyle name="Normal 78 3" xfId="4201" xr:uid="{00000000-0005-0000-0000-000053180000}"/>
    <cellStyle name="Normal 78 3 2" xfId="4202" xr:uid="{00000000-0005-0000-0000-000054180000}"/>
    <cellStyle name="Normal 78 3 2 2" xfId="4203" xr:uid="{00000000-0005-0000-0000-000055180000}"/>
    <cellStyle name="Normal 78 3 2 2 2" xfId="5500" xr:uid="{00000000-0005-0000-0000-000056180000}"/>
    <cellStyle name="Normal 78 3 2 3" xfId="5499" xr:uid="{00000000-0005-0000-0000-000057180000}"/>
    <cellStyle name="Normal 78 3 3" xfId="4204" xr:uid="{00000000-0005-0000-0000-000058180000}"/>
    <cellStyle name="Normal 78 3 3 2" xfId="5501" xr:uid="{00000000-0005-0000-0000-000059180000}"/>
    <cellStyle name="Normal 78 3 4" xfId="5498" xr:uid="{00000000-0005-0000-0000-00005A180000}"/>
    <cellStyle name="Normal 78 4" xfId="4205" xr:uid="{00000000-0005-0000-0000-00005B180000}"/>
    <cellStyle name="Normal 78 4 2" xfId="4206" xr:uid="{00000000-0005-0000-0000-00005C180000}"/>
    <cellStyle name="Normal 78 4 2 2" xfId="4207" xr:uid="{00000000-0005-0000-0000-00005D180000}"/>
    <cellStyle name="Normal 78 4 2 2 2" xfId="5504" xr:uid="{00000000-0005-0000-0000-00005E180000}"/>
    <cellStyle name="Normal 78 4 2 3" xfId="5503" xr:uid="{00000000-0005-0000-0000-00005F180000}"/>
    <cellStyle name="Normal 78 4 3" xfId="4208" xr:uid="{00000000-0005-0000-0000-000060180000}"/>
    <cellStyle name="Normal 78 4 3 2" xfId="5505" xr:uid="{00000000-0005-0000-0000-000061180000}"/>
    <cellStyle name="Normal 78 4 4" xfId="5502" xr:uid="{00000000-0005-0000-0000-000062180000}"/>
    <cellStyle name="Normal 78 5" xfId="4209" xr:uid="{00000000-0005-0000-0000-000063180000}"/>
    <cellStyle name="Normal 78 5 2" xfId="4210" xr:uid="{00000000-0005-0000-0000-000064180000}"/>
    <cellStyle name="Normal 78 5 2 2" xfId="4211" xr:uid="{00000000-0005-0000-0000-000065180000}"/>
    <cellStyle name="Normal 78 5 2 2 2" xfId="5508" xr:uid="{00000000-0005-0000-0000-000066180000}"/>
    <cellStyle name="Normal 78 5 2 3" xfId="5507" xr:uid="{00000000-0005-0000-0000-000067180000}"/>
    <cellStyle name="Normal 78 5 3" xfId="4212" xr:uid="{00000000-0005-0000-0000-000068180000}"/>
    <cellStyle name="Normal 78 5 3 2" xfId="5509" xr:uid="{00000000-0005-0000-0000-000069180000}"/>
    <cellStyle name="Normal 78 5 4" xfId="5506" xr:uid="{00000000-0005-0000-0000-00006A180000}"/>
    <cellStyle name="Normal 78 6" xfId="4213" xr:uid="{00000000-0005-0000-0000-00006B180000}"/>
    <cellStyle name="Normal 78 6 2" xfId="4214" xr:uid="{00000000-0005-0000-0000-00006C180000}"/>
    <cellStyle name="Normal 78 6 2 2" xfId="4215" xr:uid="{00000000-0005-0000-0000-00006D180000}"/>
    <cellStyle name="Normal 78 6 2 2 2" xfId="5512" xr:uid="{00000000-0005-0000-0000-00006E180000}"/>
    <cellStyle name="Normal 78 6 2 3" xfId="5511" xr:uid="{00000000-0005-0000-0000-00006F180000}"/>
    <cellStyle name="Normal 78 6 3" xfId="4216" xr:uid="{00000000-0005-0000-0000-000070180000}"/>
    <cellStyle name="Normal 78 6 3 2" xfId="5513" xr:uid="{00000000-0005-0000-0000-000071180000}"/>
    <cellStyle name="Normal 78 6 4" xfId="5510" xr:uid="{00000000-0005-0000-0000-000072180000}"/>
    <cellStyle name="Normal 78 7" xfId="4217" xr:uid="{00000000-0005-0000-0000-000073180000}"/>
    <cellStyle name="Normal 78 7 2" xfId="4218" xr:uid="{00000000-0005-0000-0000-000074180000}"/>
    <cellStyle name="Normal 78 7 2 2" xfId="4219" xr:uid="{00000000-0005-0000-0000-000075180000}"/>
    <cellStyle name="Normal 78 7 2 2 2" xfId="5516" xr:uid="{00000000-0005-0000-0000-000076180000}"/>
    <cellStyle name="Normal 78 7 2 3" xfId="5515" xr:uid="{00000000-0005-0000-0000-000077180000}"/>
    <cellStyle name="Normal 78 7 3" xfId="4220" xr:uid="{00000000-0005-0000-0000-000078180000}"/>
    <cellStyle name="Normal 78 7 3 2" xfId="5517" xr:uid="{00000000-0005-0000-0000-000079180000}"/>
    <cellStyle name="Normal 78 7 4" xfId="5514" xr:uid="{00000000-0005-0000-0000-00007A180000}"/>
    <cellStyle name="Normal 78 8" xfId="4221" xr:uid="{00000000-0005-0000-0000-00007B180000}"/>
    <cellStyle name="Normal 78 8 2" xfId="4222" xr:uid="{00000000-0005-0000-0000-00007C180000}"/>
    <cellStyle name="Normal 78 8 2 2" xfId="4223" xr:uid="{00000000-0005-0000-0000-00007D180000}"/>
    <cellStyle name="Normal 78 8 2 2 2" xfId="5520" xr:uid="{00000000-0005-0000-0000-00007E180000}"/>
    <cellStyle name="Normal 78 8 2 3" xfId="5519" xr:uid="{00000000-0005-0000-0000-00007F180000}"/>
    <cellStyle name="Normal 78 8 3" xfId="4224" xr:uid="{00000000-0005-0000-0000-000080180000}"/>
    <cellStyle name="Normal 78 8 3 2" xfId="5521" xr:uid="{00000000-0005-0000-0000-000081180000}"/>
    <cellStyle name="Normal 78 8 4" xfId="5518" xr:uid="{00000000-0005-0000-0000-000082180000}"/>
    <cellStyle name="Normal 78 9" xfId="4225" xr:uid="{00000000-0005-0000-0000-000083180000}"/>
    <cellStyle name="Normal 78 9 2" xfId="4226" xr:uid="{00000000-0005-0000-0000-000084180000}"/>
    <cellStyle name="Normal 78 9 2 2" xfId="4227" xr:uid="{00000000-0005-0000-0000-000085180000}"/>
    <cellStyle name="Normal 78 9 2 2 2" xfId="5524" xr:uid="{00000000-0005-0000-0000-000086180000}"/>
    <cellStyle name="Normal 78 9 2 3" xfId="5523" xr:uid="{00000000-0005-0000-0000-000087180000}"/>
    <cellStyle name="Normal 78 9 3" xfId="4228" xr:uid="{00000000-0005-0000-0000-000088180000}"/>
    <cellStyle name="Normal 78 9 3 2" xfId="5525" xr:uid="{00000000-0005-0000-0000-000089180000}"/>
    <cellStyle name="Normal 78 9 4" xfId="5522" xr:uid="{00000000-0005-0000-0000-00008A180000}"/>
    <cellStyle name="Normal 79" xfId="4229" xr:uid="{00000000-0005-0000-0000-00008B180000}"/>
    <cellStyle name="Normal 79 10" xfId="4230" xr:uid="{00000000-0005-0000-0000-00008C180000}"/>
    <cellStyle name="Normal 79 10 2" xfId="4231" xr:uid="{00000000-0005-0000-0000-00008D180000}"/>
    <cellStyle name="Normal 79 10 2 2" xfId="5528" xr:uid="{00000000-0005-0000-0000-00008E180000}"/>
    <cellStyle name="Normal 79 10 3" xfId="5527" xr:uid="{00000000-0005-0000-0000-00008F180000}"/>
    <cellStyle name="Normal 79 11" xfId="4232" xr:uid="{00000000-0005-0000-0000-000090180000}"/>
    <cellStyle name="Normal 79 11 2" xfId="5529" xr:uid="{00000000-0005-0000-0000-000091180000}"/>
    <cellStyle name="Normal 79 12" xfId="5526" xr:uid="{00000000-0005-0000-0000-000092180000}"/>
    <cellStyle name="Normal 79 2" xfId="4233" xr:uid="{00000000-0005-0000-0000-000093180000}"/>
    <cellStyle name="Normal 79 2 2" xfId="4234" xr:uid="{00000000-0005-0000-0000-000094180000}"/>
    <cellStyle name="Normal 79 2 2 2" xfId="4235" xr:uid="{00000000-0005-0000-0000-000095180000}"/>
    <cellStyle name="Normal 79 2 2 2 2" xfId="5532" xr:uid="{00000000-0005-0000-0000-000096180000}"/>
    <cellStyle name="Normal 79 2 2 3" xfId="5531" xr:uid="{00000000-0005-0000-0000-000097180000}"/>
    <cellStyle name="Normal 79 2 3" xfId="4236" xr:uid="{00000000-0005-0000-0000-000098180000}"/>
    <cellStyle name="Normal 79 2 3 2" xfId="5533" xr:uid="{00000000-0005-0000-0000-000099180000}"/>
    <cellStyle name="Normal 79 2 4" xfId="5530" xr:uid="{00000000-0005-0000-0000-00009A180000}"/>
    <cellStyle name="Normal 79 3" xfId="4237" xr:uid="{00000000-0005-0000-0000-00009B180000}"/>
    <cellStyle name="Normal 79 3 2" xfId="4238" xr:uid="{00000000-0005-0000-0000-00009C180000}"/>
    <cellStyle name="Normal 79 3 2 2" xfId="4239" xr:uid="{00000000-0005-0000-0000-00009D180000}"/>
    <cellStyle name="Normal 79 3 2 2 2" xfId="5536" xr:uid="{00000000-0005-0000-0000-00009E180000}"/>
    <cellStyle name="Normal 79 3 2 3" xfId="5535" xr:uid="{00000000-0005-0000-0000-00009F180000}"/>
    <cellStyle name="Normal 79 3 3" xfId="4240" xr:uid="{00000000-0005-0000-0000-0000A0180000}"/>
    <cellStyle name="Normal 79 3 3 2" xfId="5537" xr:uid="{00000000-0005-0000-0000-0000A1180000}"/>
    <cellStyle name="Normal 79 3 4" xfId="5534" xr:uid="{00000000-0005-0000-0000-0000A2180000}"/>
    <cellStyle name="Normal 79 4" xfId="4241" xr:uid="{00000000-0005-0000-0000-0000A3180000}"/>
    <cellStyle name="Normal 79 4 2" xfId="4242" xr:uid="{00000000-0005-0000-0000-0000A4180000}"/>
    <cellStyle name="Normal 79 4 2 2" xfId="4243" xr:uid="{00000000-0005-0000-0000-0000A5180000}"/>
    <cellStyle name="Normal 79 4 2 2 2" xfId="5540" xr:uid="{00000000-0005-0000-0000-0000A6180000}"/>
    <cellStyle name="Normal 79 4 2 3" xfId="5539" xr:uid="{00000000-0005-0000-0000-0000A7180000}"/>
    <cellStyle name="Normal 79 4 3" xfId="4244" xr:uid="{00000000-0005-0000-0000-0000A8180000}"/>
    <cellStyle name="Normal 79 4 3 2" xfId="5541" xr:uid="{00000000-0005-0000-0000-0000A9180000}"/>
    <cellStyle name="Normal 79 4 4" xfId="5538" xr:uid="{00000000-0005-0000-0000-0000AA180000}"/>
    <cellStyle name="Normal 79 5" xfId="4245" xr:uid="{00000000-0005-0000-0000-0000AB180000}"/>
    <cellStyle name="Normal 79 5 2" xfId="4246" xr:uid="{00000000-0005-0000-0000-0000AC180000}"/>
    <cellStyle name="Normal 79 5 2 2" xfId="4247" xr:uid="{00000000-0005-0000-0000-0000AD180000}"/>
    <cellStyle name="Normal 79 5 2 2 2" xfId="5544" xr:uid="{00000000-0005-0000-0000-0000AE180000}"/>
    <cellStyle name="Normal 79 5 2 3" xfId="5543" xr:uid="{00000000-0005-0000-0000-0000AF180000}"/>
    <cellStyle name="Normal 79 5 3" xfId="4248" xr:uid="{00000000-0005-0000-0000-0000B0180000}"/>
    <cellStyle name="Normal 79 5 3 2" xfId="5545" xr:uid="{00000000-0005-0000-0000-0000B1180000}"/>
    <cellStyle name="Normal 79 5 4" xfId="5542" xr:uid="{00000000-0005-0000-0000-0000B2180000}"/>
    <cellStyle name="Normal 79 6" xfId="4249" xr:uid="{00000000-0005-0000-0000-0000B3180000}"/>
    <cellStyle name="Normal 79 6 2" xfId="4250" xr:uid="{00000000-0005-0000-0000-0000B4180000}"/>
    <cellStyle name="Normal 79 6 2 2" xfId="4251" xr:uid="{00000000-0005-0000-0000-0000B5180000}"/>
    <cellStyle name="Normal 79 6 2 2 2" xfId="5548" xr:uid="{00000000-0005-0000-0000-0000B6180000}"/>
    <cellStyle name="Normal 79 6 2 3" xfId="5547" xr:uid="{00000000-0005-0000-0000-0000B7180000}"/>
    <cellStyle name="Normal 79 6 3" xfId="4252" xr:uid="{00000000-0005-0000-0000-0000B8180000}"/>
    <cellStyle name="Normal 79 6 3 2" xfId="5549" xr:uid="{00000000-0005-0000-0000-0000B9180000}"/>
    <cellStyle name="Normal 79 6 4" xfId="5546" xr:uid="{00000000-0005-0000-0000-0000BA180000}"/>
    <cellStyle name="Normal 79 7" xfId="4253" xr:uid="{00000000-0005-0000-0000-0000BB180000}"/>
    <cellStyle name="Normal 79 7 2" xfId="4254" xr:uid="{00000000-0005-0000-0000-0000BC180000}"/>
    <cellStyle name="Normal 79 7 2 2" xfId="4255" xr:uid="{00000000-0005-0000-0000-0000BD180000}"/>
    <cellStyle name="Normal 79 7 2 2 2" xfId="5552" xr:uid="{00000000-0005-0000-0000-0000BE180000}"/>
    <cellStyle name="Normal 79 7 2 3" xfId="5551" xr:uid="{00000000-0005-0000-0000-0000BF180000}"/>
    <cellStyle name="Normal 79 7 3" xfId="4256" xr:uid="{00000000-0005-0000-0000-0000C0180000}"/>
    <cellStyle name="Normal 79 7 3 2" xfId="5553" xr:uid="{00000000-0005-0000-0000-0000C1180000}"/>
    <cellStyle name="Normal 79 7 4" xfId="5550" xr:uid="{00000000-0005-0000-0000-0000C2180000}"/>
    <cellStyle name="Normal 79 8" xfId="4257" xr:uid="{00000000-0005-0000-0000-0000C3180000}"/>
    <cellStyle name="Normal 79 8 2" xfId="4258" xr:uid="{00000000-0005-0000-0000-0000C4180000}"/>
    <cellStyle name="Normal 79 8 2 2" xfId="4259" xr:uid="{00000000-0005-0000-0000-0000C5180000}"/>
    <cellStyle name="Normal 79 8 2 2 2" xfId="5556" xr:uid="{00000000-0005-0000-0000-0000C6180000}"/>
    <cellStyle name="Normal 79 8 2 3" xfId="5555" xr:uid="{00000000-0005-0000-0000-0000C7180000}"/>
    <cellStyle name="Normal 79 8 3" xfId="4260" xr:uid="{00000000-0005-0000-0000-0000C8180000}"/>
    <cellStyle name="Normal 79 8 3 2" xfId="5557" xr:uid="{00000000-0005-0000-0000-0000C9180000}"/>
    <cellStyle name="Normal 79 8 4" xfId="5554" xr:uid="{00000000-0005-0000-0000-0000CA180000}"/>
    <cellStyle name="Normal 79 9" xfId="4261" xr:uid="{00000000-0005-0000-0000-0000CB180000}"/>
    <cellStyle name="Normal 79 9 2" xfId="4262" xr:uid="{00000000-0005-0000-0000-0000CC180000}"/>
    <cellStyle name="Normal 79 9 2 2" xfId="4263" xr:uid="{00000000-0005-0000-0000-0000CD180000}"/>
    <cellStyle name="Normal 79 9 2 2 2" xfId="5560" xr:uid="{00000000-0005-0000-0000-0000CE180000}"/>
    <cellStyle name="Normal 79 9 2 3" xfId="5559" xr:uid="{00000000-0005-0000-0000-0000CF180000}"/>
    <cellStyle name="Normal 79 9 3" xfId="4264" xr:uid="{00000000-0005-0000-0000-0000D0180000}"/>
    <cellStyle name="Normal 79 9 3 2" xfId="5561" xr:uid="{00000000-0005-0000-0000-0000D1180000}"/>
    <cellStyle name="Normal 79 9 4" xfId="5558" xr:uid="{00000000-0005-0000-0000-0000D2180000}"/>
    <cellStyle name="Normal 8" xfId="2" xr:uid="{00000000-0005-0000-0000-0000D3180000}"/>
    <cellStyle name="Normal 8 10" xfId="8656" xr:uid="{00000000-0005-0000-0000-0000D4180000}"/>
    <cellStyle name="Normal 8 11" xfId="8509" xr:uid="{00000000-0005-0000-0000-0000D5180000}"/>
    <cellStyle name="Normal 8 12" xfId="8604" xr:uid="{00000000-0005-0000-0000-0000D6180000}"/>
    <cellStyle name="Normal 8 13" xfId="8521" xr:uid="{00000000-0005-0000-0000-0000D7180000}"/>
    <cellStyle name="Normal 8 14" xfId="8591" xr:uid="{00000000-0005-0000-0000-0000D8180000}"/>
    <cellStyle name="Normal 8 15" xfId="8533" xr:uid="{00000000-0005-0000-0000-0000D9180000}"/>
    <cellStyle name="Normal 8 16" xfId="8584" xr:uid="{00000000-0005-0000-0000-0000DA180000}"/>
    <cellStyle name="Normal 8 17" xfId="8657" xr:uid="{00000000-0005-0000-0000-0000DB180000}"/>
    <cellStyle name="Normal 8 18" xfId="8546" xr:uid="{00000000-0005-0000-0000-0000DC180000}"/>
    <cellStyle name="Normal 8 19" xfId="8690" xr:uid="{00000000-0005-0000-0000-0000DD180000}"/>
    <cellStyle name="Normal 8 2" xfId="4265" xr:uid="{00000000-0005-0000-0000-0000DE180000}"/>
    <cellStyle name="Normal 8 2 2" xfId="4266" xr:uid="{00000000-0005-0000-0000-0000DF180000}"/>
    <cellStyle name="Normal 8 2 2 2" xfId="4267" xr:uid="{00000000-0005-0000-0000-0000E0180000}"/>
    <cellStyle name="Normal 8 2 2 2 2" xfId="5565" xr:uid="{00000000-0005-0000-0000-0000E1180000}"/>
    <cellStyle name="Normal 8 2 2 3" xfId="4268" xr:uid="{00000000-0005-0000-0000-0000E2180000}"/>
    <cellStyle name="Normal 8 2 2 3 2" xfId="5566" xr:uid="{00000000-0005-0000-0000-0000E3180000}"/>
    <cellStyle name="Normal 8 2 2 4" xfId="5564" xr:uid="{00000000-0005-0000-0000-0000E4180000}"/>
    <cellStyle name="Normal 8 2 3" xfId="4269" xr:uid="{00000000-0005-0000-0000-0000E5180000}"/>
    <cellStyle name="Normal 8 2 3 2" xfId="5567" xr:uid="{00000000-0005-0000-0000-0000E6180000}"/>
    <cellStyle name="Normal 8 2 4" xfId="5563" xr:uid="{00000000-0005-0000-0000-0000E7180000}"/>
    <cellStyle name="Normal 8 20" xfId="8699" xr:uid="{00000000-0005-0000-0000-0000E8180000}"/>
    <cellStyle name="Normal 8 21" xfId="8633" xr:uid="{00000000-0005-0000-0000-0000E9180000}"/>
    <cellStyle name="Normal 8 22" xfId="8637" xr:uid="{00000000-0005-0000-0000-0000EA180000}"/>
    <cellStyle name="Normal 8 23" xfId="8558" xr:uid="{00000000-0005-0000-0000-0000EB180000}"/>
    <cellStyle name="Normal 8 24" xfId="8687" xr:uid="{00000000-0005-0000-0000-0000EC180000}"/>
    <cellStyle name="Normal 8 25" xfId="8590" xr:uid="{00000000-0005-0000-0000-0000ED180000}"/>
    <cellStyle name="Normal 8 26" xfId="8686" xr:uid="{00000000-0005-0000-0000-0000EE180000}"/>
    <cellStyle name="Normal 8 27" xfId="8568" xr:uid="{00000000-0005-0000-0000-0000EF180000}"/>
    <cellStyle name="Normal 8 28" xfId="8513" xr:uid="{00000000-0005-0000-0000-0000F0180000}"/>
    <cellStyle name="Normal 8 29" xfId="8663" xr:uid="{00000000-0005-0000-0000-0000F1180000}"/>
    <cellStyle name="Normal 8 3" xfId="4270" xr:uid="{00000000-0005-0000-0000-0000F2180000}"/>
    <cellStyle name="Normal 8 3 2" xfId="4271" xr:uid="{00000000-0005-0000-0000-0000F3180000}"/>
    <cellStyle name="Normal 8 3 2 2" xfId="5569" xr:uid="{00000000-0005-0000-0000-0000F4180000}"/>
    <cellStyle name="Normal 8 3 3" xfId="5568" xr:uid="{00000000-0005-0000-0000-0000F5180000}"/>
    <cellStyle name="Normal 8 3 4" xfId="5286" xr:uid="{00000000-0005-0000-0000-0000F6180000}"/>
    <cellStyle name="Normal 8 30" xfId="8571" xr:uid="{00000000-0005-0000-0000-0000F7180000}"/>
    <cellStyle name="Normal 8 31" xfId="8603" xr:uid="{00000000-0005-0000-0000-0000F8180000}"/>
    <cellStyle name="Normal 8 32" xfId="8524" xr:uid="{00000000-0005-0000-0000-0000F9180000}"/>
    <cellStyle name="Normal 8 33" xfId="8541" xr:uid="{00000000-0005-0000-0000-0000FA180000}"/>
    <cellStyle name="Normal 8 34" xfId="8713" xr:uid="{00000000-0005-0000-0000-0000FB180000}"/>
    <cellStyle name="Normal 8 35" xfId="8650" xr:uid="{00000000-0005-0000-0000-0000FC180000}"/>
    <cellStyle name="Normal 8 36" xfId="8723" xr:uid="{00000000-0005-0000-0000-0000FD180000}"/>
    <cellStyle name="Normal 8 37" xfId="8733" xr:uid="{00000000-0005-0000-0000-0000FE180000}"/>
    <cellStyle name="Normal 8 38" xfId="8719" xr:uid="{00000000-0005-0000-0000-0000FF180000}"/>
    <cellStyle name="Normal 8 39" xfId="9226" xr:uid="{5A1EB4E9-FF65-4767-9901-EDF784A60C0A}"/>
    <cellStyle name="Normal 8 4" xfId="4272" xr:uid="{00000000-0005-0000-0000-000000190000}"/>
    <cellStyle name="Normal 8 4 2" xfId="5570" xr:uid="{00000000-0005-0000-0000-000001190000}"/>
    <cellStyle name="Normal 8 40" xfId="9474" xr:uid="{D0E6E403-D929-4111-8C05-08558F898F7C}"/>
    <cellStyle name="Normal 8 5" xfId="4273" xr:uid="{00000000-0005-0000-0000-000002190000}"/>
    <cellStyle name="Normal 8 5 2" xfId="5571" xr:uid="{00000000-0005-0000-0000-000003190000}"/>
    <cellStyle name="Normal 8 6" xfId="5562" xr:uid="{00000000-0005-0000-0000-000004190000}"/>
    <cellStyle name="Normal 8 7" xfId="5287" xr:uid="{00000000-0005-0000-0000-000005190000}"/>
    <cellStyle name="Normal 8 8" xfId="8592" xr:uid="{00000000-0005-0000-0000-000006190000}"/>
    <cellStyle name="Normal 8 9" xfId="8570" xr:uid="{00000000-0005-0000-0000-000007190000}"/>
    <cellStyle name="Normal 80" xfId="4274" xr:uid="{00000000-0005-0000-0000-000008190000}"/>
    <cellStyle name="Normal 80 2" xfId="4275" xr:uid="{00000000-0005-0000-0000-000009190000}"/>
    <cellStyle name="Normal 80 2 2" xfId="4276" xr:uid="{00000000-0005-0000-0000-00000A190000}"/>
    <cellStyle name="Normal 80 2 2 2" xfId="5574" xr:uid="{00000000-0005-0000-0000-00000B190000}"/>
    <cellStyle name="Normal 80 2 3" xfId="5573" xr:uid="{00000000-0005-0000-0000-00000C190000}"/>
    <cellStyle name="Normal 80 3" xfId="4277" xr:uid="{00000000-0005-0000-0000-00000D190000}"/>
    <cellStyle name="Normal 80 3 2" xfId="5575" xr:uid="{00000000-0005-0000-0000-00000E190000}"/>
    <cellStyle name="Normal 80 4" xfId="5572" xr:uid="{00000000-0005-0000-0000-00000F190000}"/>
    <cellStyle name="Normal 81" xfId="4278" xr:uid="{00000000-0005-0000-0000-000010190000}"/>
    <cellStyle name="Normal 81 2" xfId="4279" xr:uid="{00000000-0005-0000-0000-000011190000}"/>
    <cellStyle name="Normal 81 2 2" xfId="4280" xr:uid="{00000000-0005-0000-0000-000012190000}"/>
    <cellStyle name="Normal 81 2 2 2" xfId="5578" xr:uid="{00000000-0005-0000-0000-000013190000}"/>
    <cellStyle name="Normal 81 2 3" xfId="5577" xr:uid="{00000000-0005-0000-0000-000014190000}"/>
    <cellStyle name="Normal 81 3" xfId="4281" xr:uid="{00000000-0005-0000-0000-000015190000}"/>
    <cellStyle name="Normal 81 3 2" xfId="5579" xr:uid="{00000000-0005-0000-0000-000016190000}"/>
    <cellStyle name="Normal 81 4" xfId="5576" xr:uid="{00000000-0005-0000-0000-000017190000}"/>
    <cellStyle name="Normal 82" xfId="4282" xr:uid="{00000000-0005-0000-0000-000018190000}"/>
    <cellStyle name="Normal 82 2" xfId="4283" xr:uid="{00000000-0005-0000-0000-000019190000}"/>
    <cellStyle name="Normal 82 2 2" xfId="4284" xr:uid="{00000000-0005-0000-0000-00001A190000}"/>
    <cellStyle name="Normal 82 2 2 2" xfId="5582" xr:uid="{00000000-0005-0000-0000-00001B190000}"/>
    <cellStyle name="Normal 82 2 3" xfId="5581" xr:uid="{00000000-0005-0000-0000-00001C190000}"/>
    <cellStyle name="Normal 82 3" xfId="4285" xr:uid="{00000000-0005-0000-0000-00001D190000}"/>
    <cellStyle name="Normal 82 3 2" xfId="5583" xr:uid="{00000000-0005-0000-0000-00001E190000}"/>
    <cellStyle name="Normal 82 4" xfId="5580" xr:uid="{00000000-0005-0000-0000-00001F190000}"/>
    <cellStyle name="Normal 83" xfId="4286" xr:uid="{00000000-0005-0000-0000-000020190000}"/>
    <cellStyle name="Normal 83 2" xfId="4287" xr:uid="{00000000-0005-0000-0000-000021190000}"/>
    <cellStyle name="Normal 83 2 2" xfId="4288" xr:uid="{00000000-0005-0000-0000-000022190000}"/>
    <cellStyle name="Normal 83 2 2 2" xfId="5586" xr:uid="{00000000-0005-0000-0000-000023190000}"/>
    <cellStyle name="Normal 83 2 3" xfId="5585" xr:uid="{00000000-0005-0000-0000-000024190000}"/>
    <cellStyle name="Normal 83 3" xfId="4289" xr:uid="{00000000-0005-0000-0000-000025190000}"/>
    <cellStyle name="Normal 83 3 2" xfId="5587" xr:uid="{00000000-0005-0000-0000-000026190000}"/>
    <cellStyle name="Normal 83 4" xfId="5584" xr:uid="{00000000-0005-0000-0000-000027190000}"/>
    <cellStyle name="Normal 84" xfId="4290" xr:uid="{00000000-0005-0000-0000-000028190000}"/>
    <cellStyle name="Normal 84 2" xfId="4291" xr:uid="{00000000-0005-0000-0000-000029190000}"/>
    <cellStyle name="Normal 84 2 2" xfId="4292" xr:uid="{00000000-0005-0000-0000-00002A190000}"/>
    <cellStyle name="Normal 84 2 2 2" xfId="5590" xr:uid="{00000000-0005-0000-0000-00002B190000}"/>
    <cellStyle name="Normal 84 2 3" xfId="5589" xr:uid="{00000000-0005-0000-0000-00002C190000}"/>
    <cellStyle name="Normal 84 3" xfId="4293" xr:uid="{00000000-0005-0000-0000-00002D190000}"/>
    <cellStyle name="Normal 84 3 2" xfId="5591" xr:uid="{00000000-0005-0000-0000-00002E190000}"/>
    <cellStyle name="Normal 84 4" xfId="5588" xr:uid="{00000000-0005-0000-0000-00002F190000}"/>
    <cellStyle name="Normal 85" xfId="4294" xr:uid="{00000000-0005-0000-0000-000030190000}"/>
    <cellStyle name="Normal 85 2" xfId="4295" xr:uid="{00000000-0005-0000-0000-000031190000}"/>
    <cellStyle name="Normal 85 2 2" xfId="4296" xr:uid="{00000000-0005-0000-0000-000032190000}"/>
    <cellStyle name="Normal 85 2 2 2" xfId="5594" xr:uid="{00000000-0005-0000-0000-000033190000}"/>
    <cellStyle name="Normal 85 2 3" xfId="5593" xr:uid="{00000000-0005-0000-0000-000034190000}"/>
    <cellStyle name="Normal 85 3" xfId="4297" xr:uid="{00000000-0005-0000-0000-000035190000}"/>
    <cellStyle name="Normal 85 3 2" xfId="5595" xr:uid="{00000000-0005-0000-0000-000036190000}"/>
    <cellStyle name="Normal 85 4" xfId="5592" xr:uid="{00000000-0005-0000-0000-000037190000}"/>
    <cellStyle name="Normal 86" xfId="4298" xr:uid="{00000000-0005-0000-0000-000038190000}"/>
    <cellStyle name="Normal 86 2" xfId="4299" xr:uid="{00000000-0005-0000-0000-000039190000}"/>
    <cellStyle name="Normal 86 2 2" xfId="4300" xr:uid="{00000000-0005-0000-0000-00003A190000}"/>
    <cellStyle name="Normal 86 2 2 2" xfId="5598" xr:uid="{00000000-0005-0000-0000-00003B190000}"/>
    <cellStyle name="Normal 86 2 3" xfId="5597" xr:uid="{00000000-0005-0000-0000-00003C190000}"/>
    <cellStyle name="Normal 86 3" xfId="4301" xr:uid="{00000000-0005-0000-0000-00003D190000}"/>
    <cellStyle name="Normal 86 3 2" xfId="5599" xr:uid="{00000000-0005-0000-0000-00003E190000}"/>
    <cellStyle name="Normal 86 4" xfId="5596" xr:uid="{00000000-0005-0000-0000-00003F190000}"/>
    <cellStyle name="Normal 87" xfId="4302" xr:uid="{00000000-0005-0000-0000-000040190000}"/>
    <cellStyle name="Normal 87 2" xfId="4303" xr:uid="{00000000-0005-0000-0000-000041190000}"/>
    <cellStyle name="Normal 87 2 2" xfId="4304" xr:uid="{00000000-0005-0000-0000-000042190000}"/>
    <cellStyle name="Normal 87 2 2 2" xfId="5602" xr:uid="{00000000-0005-0000-0000-000043190000}"/>
    <cellStyle name="Normal 87 2 3" xfId="5601" xr:uid="{00000000-0005-0000-0000-000044190000}"/>
    <cellStyle name="Normal 87 3" xfId="4305" xr:uid="{00000000-0005-0000-0000-000045190000}"/>
    <cellStyle name="Normal 87 3 2" xfId="5603" xr:uid="{00000000-0005-0000-0000-000046190000}"/>
    <cellStyle name="Normal 87 4" xfId="5600" xr:uid="{00000000-0005-0000-0000-000047190000}"/>
    <cellStyle name="Normal 88" xfId="4306" xr:uid="{00000000-0005-0000-0000-000048190000}"/>
    <cellStyle name="Normal 88 2" xfId="4307" xr:uid="{00000000-0005-0000-0000-000049190000}"/>
    <cellStyle name="Normal 88 2 2" xfId="4308" xr:uid="{00000000-0005-0000-0000-00004A190000}"/>
    <cellStyle name="Normal 88 2 2 2" xfId="5606" xr:uid="{00000000-0005-0000-0000-00004B190000}"/>
    <cellStyle name="Normal 88 2 3" xfId="5605" xr:uid="{00000000-0005-0000-0000-00004C190000}"/>
    <cellStyle name="Normal 88 3" xfId="4309" xr:uid="{00000000-0005-0000-0000-00004D190000}"/>
    <cellStyle name="Normal 88 3 2" xfId="5607" xr:uid="{00000000-0005-0000-0000-00004E190000}"/>
    <cellStyle name="Normal 88 4" xfId="5604" xr:uid="{00000000-0005-0000-0000-00004F190000}"/>
    <cellStyle name="Normal 89" xfId="4310" xr:uid="{00000000-0005-0000-0000-000050190000}"/>
    <cellStyle name="Normal 89 2" xfId="4311" xr:uid="{00000000-0005-0000-0000-000051190000}"/>
    <cellStyle name="Normal 89 2 2" xfId="4312" xr:uid="{00000000-0005-0000-0000-000052190000}"/>
    <cellStyle name="Normal 89 2 2 2" xfId="5610" xr:uid="{00000000-0005-0000-0000-000053190000}"/>
    <cellStyle name="Normal 89 2 3" xfId="5609" xr:uid="{00000000-0005-0000-0000-000054190000}"/>
    <cellStyle name="Normal 89 3" xfId="4313" xr:uid="{00000000-0005-0000-0000-000055190000}"/>
    <cellStyle name="Normal 89 3 2" xfId="5611" xr:uid="{00000000-0005-0000-0000-000056190000}"/>
    <cellStyle name="Normal 89 4" xfId="5608" xr:uid="{00000000-0005-0000-0000-000057190000}"/>
    <cellStyle name="Normal 9" xfId="4314" xr:uid="{00000000-0005-0000-0000-000058190000}"/>
    <cellStyle name="Normal 9 2" xfId="4315" xr:uid="{00000000-0005-0000-0000-000059190000}"/>
    <cellStyle name="Normal 9 2 2" xfId="4316" xr:uid="{00000000-0005-0000-0000-00005A190000}"/>
    <cellStyle name="Normal 9 2 2 2" xfId="4317" xr:uid="{00000000-0005-0000-0000-00005B190000}"/>
    <cellStyle name="Normal 9 2 2 2 2" xfId="5615" xr:uid="{00000000-0005-0000-0000-00005C190000}"/>
    <cellStyle name="Normal 9 2 2 3" xfId="5614" xr:uid="{00000000-0005-0000-0000-00005D190000}"/>
    <cellStyle name="Normal 9 2 3" xfId="4318" xr:uid="{00000000-0005-0000-0000-00005E190000}"/>
    <cellStyle name="Normal 9 2 3 2" xfId="5616" xr:uid="{00000000-0005-0000-0000-00005F190000}"/>
    <cellStyle name="Normal 9 2 4" xfId="5613" xr:uid="{00000000-0005-0000-0000-000060190000}"/>
    <cellStyle name="Normal 9 3" xfId="4319" xr:uid="{00000000-0005-0000-0000-000061190000}"/>
    <cellStyle name="Normal 9 3 2" xfId="5617" xr:uid="{00000000-0005-0000-0000-000062190000}"/>
    <cellStyle name="Normal 9 4" xfId="4320" xr:uid="{00000000-0005-0000-0000-000063190000}"/>
    <cellStyle name="Normal 9 4 2" xfId="5618" xr:uid="{00000000-0005-0000-0000-000064190000}"/>
    <cellStyle name="Normal 9 5" xfId="5612" xr:uid="{00000000-0005-0000-0000-000065190000}"/>
    <cellStyle name="Normal 9 6" xfId="5285" xr:uid="{00000000-0005-0000-0000-000066190000}"/>
    <cellStyle name="Normal 9 7" xfId="9227" xr:uid="{39A7F9D7-60DD-40E4-B202-7B898F51954E}"/>
    <cellStyle name="Normal 9 8" xfId="9475" xr:uid="{5FB588D7-E50C-49E3-BBB6-D398896E4628}"/>
    <cellStyle name="Normal 90" xfId="4321" xr:uid="{00000000-0005-0000-0000-000067190000}"/>
    <cellStyle name="Normal 90 2" xfId="4322" xr:uid="{00000000-0005-0000-0000-000068190000}"/>
    <cellStyle name="Normal 90 2 2" xfId="4323" xr:uid="{00000000-0005-0000-0000-000069190000}"/>
    <cellStyle name="Normal 90 2 2 2" xfId="5621" xr:uid="{00000000-0005-0000-0000-00006A190000}"/>
    <cellStyle name="Normal 90 2 3" xfId="5620" xr:uid="{00000000-0005-0000-0000-00006B190000}"/>
    <cellStyle name="Normal 90 3" xfId="4324" xr:uid="{00000000-0005-0000-0000-00006C190000}"/>
    <cellStyle name="Normal 90 3 2" xfId="5622" xr:uid="{00000000-0005-0000-0000-00006D190000}"/>
    <cellStyle name="Normal 90 4" xfId="5619" xr:uid="{00000000-0005-0000-0000-00006E190000}"/>
    <cellStyle name="Normal 91" xfId="4325" xr:uid="{00000000-0005-0000-0000-00006F190000}"/>
    <cellStyle name="Normal 91 2" xfId="4326" xr:uid="{00000000-0005-0000-0000-000070190000}"/>
    <cellStyle name="Normal 91 2 2" xfId="4327" xr:uid="{00000000-0005-0000-0000-000071190000}"/>
    <cellStyle name="Normal 91 2 2 2" xfId="5625" xr:uid="{00000000-0005-0000-0000-000072190000}"/>
    <cellStyle name="Normal 91 2 3" xfId="5624" xr:uid="{00000000-0005-0000-0000-000073190000}"/>
    <cellStyle name="Normal 91 3" xfId="4328" xr:uid="{00000000-0005-0000-0000-000074190000}"/>
    <cellStyle name="Normal 91 3 2" xfId="5626" xr:uid="{00000000-0005-0000-0000-000075190000}"/>
    <cellStyle name="Normal 91 4" xfId="5623" xr:uid="{00000000-0005-0000-0000-000076190000}"/>
    <cellStyle name="Normal 92" xfId="4329" xr:uid="{00000000-0005-0000-0000-000077190000}"/>
    <cellStyle name="Normal 92 2" xfId="4330" xr:uid="{00000000-0005-0000-0000-000078190000}"/>
    <cellStyle name="Normal 92 2 2" xfId="4331" xr:uid="{00000000-0005-0000-0000-000079190000}"/>
    <cellStyle name="Normal 92 2 2 2" xfId="5629" xr:uid="{00000000-0005-0000-0000-00007A190000}"/>
    <cellStyle name="Normal 92 2 3" xfId="5628" xr:uid="{00000000-0005-0000-0000-00007B190000}"/>
    <cellStyle name="Normal 92 3" xfId="4332" xr:uid="{00000000-0005-0000-0000-00007C190000}"/>
    <cellStyle name="Normal 92 3 2" xfId="5630" xr:uid="{00000000-0005-0000-0000-00007D190000}"/>
    <cellStyle name="Normal 92 4" xfId="5627" xr:uid="{00000000-0005-0000-0000-00007E190000}"/>
    <cellStyle name="Normal 93" xfId="4333" xr:uid="{00000000-0005-0000-0000-00007F190000}"/>
    <cellStyle name="Normal 93 2" xfId="4334" xr:uid="{00000000-0005-0000-0000-000080190000}"/>
    <cellStyle name="Normal 93 2 2" xfId="4335" xr:uid="{00000000-0005-0000-0000-000081190000}"/>
    <cellStyle name="Normal 93 2 2 2" xfId="5633" xr:uid="{00000000-0005-0000-0000-000082190000}"/>
    <cellStyle name="Normal 93 2 3" xfId="5632" xr:uid="{00000000-0005-0000-0000-000083190000}"/>
    <cellStyle name="Normal 93 3" xfId="4336" xr:uid="{00000000-0005-0000-0000-000084190000}"/>
    <cellStyle name="Normal 93 3 2" xfId="5634" xr:uid="{00000000-0005-0000-0000-000085190000}"/>
    <cellStyle name="Normal 93 4" xfId="5631" xr:uid="{00000000-0005-0000-0000-000086190000}"/>
    <cellStyle name="Normal 94" xfId="4337" xr:uid="{00000000-0005-0000-0000-000087190000}"/>
    <cellStyle name="Normal 94 2" xfId="4338" xr:uid="{00000000-0005-0000-0000-000088190000}"/>
    <cellStyle name="Normal 94 2 2" xfId="4339" xr:uid="{00000000-0005-0000-0000-000089190000}"/>
    <cellStyle name="Normal 94 2 2 2" xfId="5637" xr:uid="{00000000-0005-0000-0000-00008A190000}"/>
    <cellStyle name="Normal 94 2 3" xfId="5636" xr:uid="{00000000-0005-0000-0000-00008B190000}"/>
    <cellStyle name="Normal 94 3" xfId="4340" xr:uid="{00000000-0005-0000-0000-00008C190000}"/>
    <cellStyle name="Normal 94 3 2" xfId="5638" xr:uid="{00000000-0005-0000-0000-00008D190000}"/>
    <cellStyle name="Normal 94 4" xfId="5635" xr:uid="{00000000-0005-0000-0000-00008E190000}"/>
    <cellStyle name="Normal 95" xfId="4341" xr:uid="{00000000-0005-0000-0000-00008F190000}"/>
    <cellStyle name="Normal 95 2" xfId="4342" xr:uid="{00000000-0005-0000-0000-000090190000}"/>
    <cellStyle name="Normal 95 2 2" xfId="4343" xr:uid="{00000000-0005-0000-0000-000091190000}"/>
    <cellStyle name="Normal 95 2 2 2" xfId="5641" xr:uid="{00000000-0005-0000-0000-000092190000}"/>
    <cellStyle name="Normal 95 2 3" xfId="5640" xr:uid="{00000000-0005-0000-0000-000093190000}"/>
    <cellStyle name="Normal 95 3" xfId="4344" xr:uid="{00000000-0005-0000-0000-000094190000}"/>
    <cellStyle name="Normal 95 3 2" xfId="5642" xr:uid="{00000000-0005-0000-0000-000095190000}"/>
    <cellStyle name="Normal 95 4" xfId="5639" xr:uid="{00000000-0005-0000-0000-000096190000}"/>
    <cellStyle name="Normal 96" xfId="4345" xr:uid="{00000000-0005-0000-0000-000097190000}"/>
    <cellStyle name="Normal 96 2" xfId="4346" xr:uid="{00000000-0005-0000-0000-000098190000}"/>
    <cellStyle name="Normal 96 2 2" xfId="4347" xr:uid="{00000000-0005-0000-0000-000099190000}"/>
    <cellStyle name="Normal 96 2 2 2" xfId="5645" xr:uid="{00000000-0005-0000-0000-00009A190000}"/>
    <cellStyle name="Normal 96 2 3" xfId="5644" xr:uid="{00000000-0005-0000-0000-00009B190000}"/>
    <cellStyle name="Normal 96 3" xfId="4348" xr:uid="{00000000-0005-0000-0000-00009C190000}"/>
    <cellStyle name="Normal 96 3 2" xfId="5646" xr:uid="{00000000-0005-0000-0000-00009D190000}"/>
    <cellStyle name="Normal 96 4" xfId="5643" xr:uid="{00000000-0005-0000-0000-00009E190000}"/>
    <cellStyle name="Normal 97" xfId="4349" xr:uid="{00000000-0005-0000-0000-00009F190000}"/>
    <cellStyle name="Normal 97 2" xfId="4350" xr:uid="{00000000-0005-0000-0000-0000A0190000}"/>
    <cellStyle name="Normal 97 2 2" xfId="4351" xr:uid="{00000000-0005-0000-0000-0000A1190000}"/>
    <cellStyle name="Normal 97 2 2 2" xfId="5649" xr:uid="{00000000-0005-0000-0000-0000A2190000}"/>
    <cellStyle name="Normal 97 2 3" xfId="5648" xr:uid="{00000000-0005-0000-0000-0000A3190000}"/>
    <cellStyle name="Normal 97 3" xfId="4352" xr:uid="{00000000-0005-0000-0000-0000A4190000}"/>
    <cellStyle name="Normal 97 3 2" xfId="5650" xr:uid="{00000000-0005-0000-0000-0000A5190000}"/>
    <cellStyle name="Normal 97 4" xfId="5647" xr:uid="{00000000-0005-0000-0000-0000A6190000}"/>
    <cellStyle name="Normal 98" xfId="4353" xr:uid="{00000000-0005-0000-0000-0000A7190000}"/>
    <cellStyle name="Normal 98 2" xfId="4354" xr:uid="{00000000-0005-0000-0000-0000A8190000}"/>
    <cellStyle name="Normal 98 2 2" xfId="4355" xr:uid="{00000000-0005-0000-0000-0000A9190000}"/>
    <cellStyle name="Normal 98 2 2 2" xfId="5653" xr:uid="{00000000-0005-0000-0000-0000AA190000}"/>
    <cellStyle name="Normal 98 2 3" xfId="5652" xr:uid="{00000000-0005-0000-0000-0000AB190000}"/>
    <cellStyle name="Normal 98 3" xfId="4356" xr:uid="{00000000-0005-0000-0000-0000AC190000}"/>
    <cellStyle name="Normal 98 3 2" xfId="5654" xr:uid="{00000000-0005-0000-0000-0000AD190000}"/>
    <cellStyle name="Normal 98 4" xfId="5651" xr:uid="{00000000-0005-0000-0000-0000AE190000}"/>
    <cellStyle name="Normal 99" xfId="4357" xr:uid="{00000000-0005-0000-0000-0000AF190000}"/>
    <cellStyle name="Normal 99 2" xfId="4358" xr:uid="{00000000-0005-0000-0000-0000B0190000}"/>
    <cellStyle name="Normal 99 2 2" xfId="4359" xr:uid="{00000000-0005-0000-0000-0000B1190000}"/>
    <cellStyle name="Normal 99 2 2 2" xfId="5657" xr:uid="{00000000-0005-0000-0000-0000B2190000}"/>
    <cellStyle name="Normal 99 2 3" xfId="5656" xr:uid="{00000000-0005-0000-0000-0000B3190000}"/>
    <cellStyle name="Normal 99 3" xfId="4360" xr:uid="{00000000-0005-0000-0000-0000B4190000}"/>
    <cellStyle name="Normal 99 3 2" xfId="5658" xr:uid="{00000000-0005-0000-0000-0000B5190000}"/>
    <cellStyle name="Normal 99 4" xfId="5655" xr:uid="{00000000-0005-0000-0000-0000B6190000}"/>
    <cellStyle name="Normal]skembas 25 2" xfId="4361" xr:uid="{00000000-0005-0000-0000-0000B7190000}"/>
    <cellStyle name="Normal]skembas 25 2 2" xfId="4362" xr:uid="{00000000-0005-0000-0000-0000B8190000}"/>
    <cellStyle name="Normal]skembas 25 2 2 2" xfId="4363" xr:uid="{00000000-0005-0000-0000-0000B9190000}"/>
    <cellStyle name="Normal]skembas 25 2 2 2 2" xfId="5661" xr:uid="{00000000-0005-0000-0000-0000BA190000}"/>
    <cellStyle name="Normal]skembas 25 2 2 3" xfId="5660" xr:uid="{00000000-0005-0000-0000-0000BB190000}"/>
    <cellStyle name="Normal]skembas 25 2 3" xfId="4364" xr:uid="{00000000-0005-0000-0000-0000BC190000}"/>
    <cellStyle name="Normal]skembas 25 2 3 2" xfId="5662" xr:uid="{00000000-0005-0000-0000-0000BD190000}"/>
    <cellStyle name="Normal]skembas 25 2 4" xfId="5659" xr:uid="{00000000-0005-0000-0000-0000BE190000}"/>
    <cellStyle name="Normal_1_V39 2.600 - 6.440 km" xfId="10982" xr:uid="{37CC698C-2303-4340-9634-7A7CCAA9BB99}"/>
    <cellStyle name="Normal_Polu_vidusskola_kopeja" xfId="10975" xr:uid="{01E6186A-E43B-4B05-8AB4-FA6DBF71C642}"/>
    <cellStyle name="Normal_Sheet1" xfId="10977" xr:uid="{06356021-0BF6-4B74-B48F-B27BCFF5C902}"/>
    <cellStyle name="Normal_Sheet1_1_ELT-A" xfId="10976" xr:uid="{AF5AF458-3A2B-4E4F-8634-01C2061E67A4}"/>
    <cellStyle name="Normal_Sheet2" xfId="11281" xr:uid="{0D39988C-1152-4DD3-8311-6FB9648673C2}"/>
    <cellStyle name="Normal_Sheet3" xfId="11282" xr:uid="{8185EE74-D759-44DF-B29A-FC2492653966}"/>
    <cellStyle name="Normal_Sheet5" xfId="1" xr:uid="{00000000-0005-0000-0000-0000C2190000}"/>
    <cellStyle name="Nosaukums" xfId="4365" xr:uid="{00000000-0005-0000-0000-0000C3190000}"/>
    <cellStyle name="Nosaukums 2" xfId="4366" xr:uid="{00000000-0005-0000-0000-0000C4190000}"/>
    <cellStyle name="Nosaukums 2 2" xfId="5664" xr:uid="{00000000-0005-0000-0000-0000C5190000}"/>
    <cellStyle name="Nosaukums 2 3" xfId="9477" xr:uid="{9A2E42AC-DFF3-4C95-A610-B691CC53AE0F}"/>
    <cellStyle name="Nosaukums 3" xfId="4367" xr:uid="{00000000-0005-0000-0000-0000C6190000}"/>
    <cellStyle name="Nosaukums 3 2" xfId="5665" xr:uid="{00000000-0005-0000-0000-0000C7190000}"/>
    <cellStyle name="Nosaukums 3 3" xfId="9478" xr:uid="{EE88F0EA-13AD-489C-8B4E-351BA881E694}"/>
    <cellStyle name="Nosaukums 4" xfId="5663" xr:uid="{00000000-0005-0000-0000-0000C8190000}"/>
    <cellStyle name="Nosaukums 4 2" xfId="9479" xr:uid="{FB46C663-2C80-48BD-8857-ABF230DA5EA9}"/>
    <cellStyle name="Nosaukums 5" xfId="5284" xr:uid="{00000000-0005-0000-0000-0000C9190000}"/>
    <cellStyle name="Nosaukums 6" xfId="8841" xr:uid="{ACF26800-24BD-4CDD-ABD7-8D4BF706D7D1}"/>
    <cellStyle name="Nosaukums 7" xfId="10950" xr:uid="{FFDC231E-A583-41EC-B0D7-A75A7B46BAE6}"/>
    <cellStyle name="Note 10" xfId="4368" xr:uid="{00000000-0005-0000-0000-0000CA190000}"/>
    <cellStyle name="Note 10 2" xfId="4369" xr:uid="{00000000-0005-0000-0000-0000CB190000}"/>
    <cellStyle name="Note 10 2 2" xfId="4370" xr:uid="{00000000-0005-0000-0000-0000CC190000}"/>
    <cellStyle name="Note 10 2 2 2" xfId="5668" xr:uid="{00000000-0005-0000-0000-0000CD190000}"/>
    <cellStyle name="Note 10 2 3" xfId="5667" xr:uid="{00000000-0005-0000-0000-0000CE190000}"/>
    <cellStyle name="Note 10 3" xfId="4371" xr:uid="{00000000-0005-0000-0000-0000CF190000}"/>
    <cellStyle name="Note 10 3 2" xfId="5669" xr:uid="{00000000-0005-0000-0000-0000D0190000}"/>
    <cellStyle name="Note 10 4" xfId="5666" xr:uid="{00000000-0005-0000-0000-0000D1190000}"/>
    <cellStyle name="Note 10 5" xfId="5283" xr:uid="{00000000-0005-0000-0000-0000D2190000}"/>
    <cellStyle name="Note 10 5 2" xfId="9010" xr:uid="{F9E591F1-5105-48F6-9CF7-5EE821AB8D33}"/>
    <cellStyle name="Note 11" xfId="4372" xr:uid="{00000000-0005-0000-0000-0000D3190000}"/>
    <cellStyle name="Note 11 2" xfId="4373" xr:uid="{00000000-0005-0000-0000-0000D4190000}"/>
    <cellStyle name="Note 11 2 2" xfId="4374" xr:uid="{00000000-0005-0000-0000-0000D5190000}"/>
    <cellStyle name="Note 11 2 2 2" xfId="5672" xr:uid="{00000000-0005-0000-0000-0000D6190000}"/>
    <cellStyle name="Note 11 2 3" xfId="5671" xr:uid="{00000000-0005-0000-0000-0000D7190000}"/>
    <cellStyle name="Note 11 3" xfId="4375" xr:uid="{00000000-0005-0000-0000-0000D8190000}"/>
    <cellStyle name="Note 11 3 2" xfId="5673" xr:uid="{00000000-0005-0000-0000-0000D9190000}"/>
    <cellStyle name="Note 11 4" xfId="5670" xr:uid="{00000000-0005-0000-0000-0000DA190000}"/>
    <cellStyle name="Note 11 5" xfId="5282" xr:uid="{00000000-0005-0000-0000-0000DB190000}"/>
    <cellStyle name="Note 11 5 2" xfId="9009" xr:uid="{DA20D27D-E973-42B7-B187-CFBA93851A4F}"/>
    <cellStyle name="Note 12" xfId="4376" xr:uid="{00000000-0005-0000-0000-0000DC190000}"/>
    <cellStyle name="Note 12 2" xfId="4377" xr:uid="{00000000-0005-0000-0000-0000DD190000}"/>
    <cellStyle name="Note 12 2 2" xfId="4378" xr:uid="{00000000-0005-0000-0000-0000DE190000}"/>
    <cellStyle name="Note 12 2 2 2" xfId="5676" xr:uid="{00000000-0005-0000-0000-0000DF190000}"/>
    <cellStyle name="Note 12 2 3" xfId="5675" xr:uid="{00000000-0005-0000-0000-0000E0190000}"/>
    <cellStyle name="Note 12 3" xfId="4379" xr:uid="{00000000-0005-0000-0000-0000E1190000}"/>
    <cellStyle name="Note 12 3 2" xfId="5677" xr:uid="{00000000-0005-0000-0000-0000E2190000}"/>
    <cellStyle name="Note 12 4" xfId="5674" xr:uid="{00000000-0005-0000-0000-0000E3190000}"/>
    <cellStyle name="Note 12 5" xfId="5281" xr:uid="{00000000-0005-0000-0000-0000E4190000}"/>
    <cellStyle name="Note 12 5 2" xfId="9008" xr:uid="{E9095176-05E9-408A-9833-DAA1B439A5CB}"/>
    <cellStyle name="Note 13" xfId="4380" xr:uid="{00000000-0005-0000-0000-0000E5190000}"/>
    <cellStyle name="Note 13 2" xfId="4381" xr:uid="{00000000-0005-0000-0000-0000E6190000}"/>
    <cellStyle name="Note 13 2 2" xfId="4382" xr:uid="{00000000-0005-0000-0000-0000E7190000}"/>
    <cellStyle name="Note 13 2 2 2" xfId="5680" xr:uid="{00000000-0005-0000-0000-0000E8190000}"/>
    <cellStyle name="Note 13 2 3" xfId="5679" xr:uid="{00000000-0005-0000-0000-0000E9190000}"/>
    <cellStyle name="Note 13 3" xfId="4383" xr:uid="{00000000-0005-0000-0000-0000EA190000}"/>
    <cellStyle name="Note 13 3 2" xfId="5681" xr:uid="{00000000-0005-0000-0000-0000EB190000}"/>
    <cellStyle name="Note 13 4" xfId="5678" xr:uid="{00000000-0005-0000-0000-0000EC190000}"/>
    <cellStyle name="Note 13 5" xfId="5280" xr:uid="{00000000-0005-0000-0000-0000ED190000}"/>
    <cellStyle name="Note 13 5 2" xfId="9007" xr:uid="{5F409AC9-9FF6-4F66-81CC-569C88221CA0}"/>
    <cellStyle name="Note 14" xfId="4384" xr:uid="{00000000-0005-0000-0000-0000EE190000}"/>
    <cellStyle name="Note 14 2" xfId="4385" xr:uid="{00000000-0005-0000-0000-0000EF190000}"/>
    <cellStyle name="Note 14 2 2" xfId="4386" xr:uid="{00000000-0005-0000-0000-0000F0190000}"/>
    <cellStyle name="Note 14 2 2 2" xfId="5684" xr:uid="{00000000-0005-0000-0000-0000F1190000}"/>
    <cellStyle name="Note 14 2 3" xfId="5683" xr:uid="{00000000-0005-0000-0000-0000F2190000}"/>
    <cellStyle name="Note 14 3" xfId="4387" xr:uid="{00000000-0005-0000-0000-0000F3190000}"/>
    <cellStyle name="Note 14 3 2" xfId="5685" xr:uid="{00000000-0005-0000-0000-0000F4190000}"/>
    <cellStyle name="Note 14 4" xfId="5682" xr:uid="{00000000-0005-0000-0000-0000F5190000}"/>
    <cellStyle name="Note 14 5" xfId="5279" xr:uid="{00000000-0005-0000-0000-0000F6190000}"/>
    <cellStyle name="Note 14 5 2" xfId="9006" xr:uid="{1BCCB026-048D-44B8-BF78-89A5E3A3D45F}"/>
    <cellStyle name="Note 15" xfId="4388" xr:uid="{00000000-0005-0000-0000-0000F7190000}"/>
    <cellStyle name="Note 15 2" xfId="4389" xr:uid="{00000000-0005-0000-0000-0000F8190000}"/>
    <cellStyle name="Note 15 2 2" xfId="4390" xr:uid="{00000000-0005-0000-0000-0000F9190000}"/>
    <cellStyle name="Note 15 2 2 2" xfId="5688" xr:uid="{00000000-0005-0000-0000-0000FA190000}"/>
    <cellStyle name="Note 15 2 3" xfId="5687" xr:uid="{00000000-0005-0000-0000-0000FB190000}"/>
    <cellStyle name="Note 15 3" xfId="4391" xr:uid="{00000000-0005-0000-0000-0000FC190000}"/>
    <cellStyle name="Note 15 3 2" xfId="5689" xr:uid="{00000000-0005-0000-0000-0000FD190000}"/>
    <cellStyle name="Note 15 4" xfId="5686" xr:uid="{00000000-0005-0000-0000-0000FE190000}"/>
    <cellStyle name="Note 15 5" xfId="5278" xr:uid="{00000000-0005-0000-0000-0000FF190000}"/>
    <cellStyle name="Note 15 5 2" xfId="9005" xr:uid="{98A39689-74B5-4121-8F13-2FD7CB05D55F}"/>
    <cellStyle name="Note 16" xfId="4392" xr:uid="{00000000-0005-0000-0000-0000001A0000}"/>
    <cellStyle name="Note 16 2" xfId="4393" xr:uid="{00000000-0005-0000-0000-0000011A0000}"/>
    <cellStyle name="Note 16 2 2" xfId="4394" xr:uid="{00000000-0005-0000-0000-0000021A0000}"/>
    <cellStyle name="Note 16 2 2 2" xfId="5692" xr:uid="{00000000-0005-0000-0000-0000031A0000}"/>
    <cellStyle name="Note 16 2 3" xfId="5691" xr:uid="{00000000-0005-0000-0000-0000041A0000}"/>
    <cellStyle name="Note 16 3" xfId="4395" xr:uid="{00000000-0005-0000-0000-0000051A0000}"/>
    <cellStyle name="Note 16 3 2" xfId="5693" xr:uid="{00000000-0005-0000-0000-0000061A0000}"/>
    <cellStyle name="Note 16 4" xfId="5690" xr:uid="{00000000-0005-0000-0000-0000071A0000}"/>
    <cellStyle name="Note 16 5" xfId="5277" xr:uid="{00000000-0005-0000-0000-0000081A0000}"/>
    <cellStyle name="Note 16 5 2" xfId="9004" xr:uid="{F467933F-23D2-4D81-80A1-994547F2AC8E}"/>
    <cellStyle name="Note 17" xfId="4396" xr:uid="{00000000-0005-0000-0000-0000091A0000}"/>
    <cellStyle name="Note 17 2" xfId="4397" xr:uid="{00000000-0005-0000-0000-00000A1A0000}"/>
    <cellStyle name="Note 17 2 2" xfId="4398" xr:uid="{00000000-0005-0000-0000-00000B1A0000}"/>
    <cellStyle name="Note 17 2 2 2" xfId="5696" xr:uid="{00000000-0005-0000-0000-00000C1A0000}"/>
    <cellStyle name="Note 17 2 3" xfId="5695" xr:uid="{00000000-0005-0000-0000-00000D1A0000}"/>
    <cellStyle name="Note 17 3" xfId="4399" xr:uid="{00000000-0005-0000-0000-00000E1A0000}"/>
    <cellStyle name="Note 17 3 2" xfId="5697" xr:uid="{00000000-0005-0000-0000-00000F1A0000}"/>
    <cellStyle name="Note 17 4" xfId="5694" xr:uid="{00000000-0005-0000-0000-0000101A0000}"/>
    <cellStyle name="Note 17 5" xfId="5276" xr:uid="{00000000-0005-0000-0000-0000111A0000}"/>
    <cellStyle name="Note 17 5 2" xfId="9003" xr:uid="{1D870D77-22AC-40D9-93AF-4757D55F0263}"/>
    <cellStyle name="Note 18" xfId="4400" xr:uid="{00000000-0005-0000-0000-0000121A0000}"/>
    <cellStyle name="Note 18 2" xfId="4401" xr:uid="{00000000-0005-0000-0000-0000131A0000}"/>
    <cellStyle name="Note 18 2 2" xfId="4402" xr:uid="{00000000-0005-0000-0000-0000141A0000}"/>
    <cellStyle name="Note 18 2 2 2" xfId="5700" xr:uid="{00000000-0005-0000-0000-0000151A0000}"/>
    <cellStyle name="Note 18 2 3" xfId="5699" xr:uid="{00000000-0005-0000-0000-0000161A0000}"/>
    <cellStyle name="Note 18 3" xfId="4403" xr:uid="{00000000-0005-0000-0000-0000171A0000}"/>
    <cellStyle name="Note 18 3 2" xfId="5701" xr:uid="{00000000-0005-0000-0000-0000181A0000}"/>
    <cellStyle name="Note 18 4" xfId="5698" xr:uid="{00000000-0005-0000-0000-0000191A0000}"/>
    <cellStyle name="Note 18 5" xfId="5275" xr:uid="{00000000-0005-0000-0000-00001A1A0000}"/>
    <cellStyle name="Note 18 5 2" xfId="9002" xr:uid="{7E6AA161-5782-47DB-BA0D-08E9B7CD2699}"/>
    <cellStyle name="Note 19" xfId="4404" xr:uid="{00000000-0005-0000-0000-00001B1A0000}"/>
    <cellStyle name="Note 19 2" xfId="4405" xr:uid="{00000000-0005-0000-0000-00001C1A0000}"/>
    <cellStyle name="Note 19 2 2" xfId="4406" xr:uid="{00000000-0005-0000-0000-00001D1A0000}"/>
    <cellStyle name="Note 19 2 2 2" xfId="5704" xr:uid="{00000000-0005-0000-0000-00001E1A0000}"/>
    <cellStyle name="Note 19 2 3" xfId="5703" xr:uid="{00000000-0005-0000-0000-00001F1A0000}"/>
    <cellStyle name="Note 19 3" xfId="4407" xr:uid="{00000000-0005-0000-0000-0000201A0000}"/>
    <cellStyle name="Note 19 3 2" xfId="5705" xr:uid="{00000000-0005-0000-0000-0000211A0000}"/>
    <cellStyle name="Note 19 4" xfId="5702" xr:uid="{00000000-0005-0000-0000-0000221A0000}"/>
    <cellStyle name="Note 19 5" xfId="5274" xr:uid="{00000000-0005-0000-0000-0000231A0000}"/>
    <cellStyle name="Note 19 5 2" xfId="9001" xr:uid="{AF29CFC8-AA0F-4C1A-8A03-48D82DE686E7}"/>
    <cellStyle name="Note 2" xfId="4408" xr:uid="{00000000-0005-0000-0000-0000241A0000}"/>
    <cellStyle name="Note 2 10" xfId="6414" xr:uid="{00000000-0005-0000-0000-0000251A0000}"/>
    <cellStyle name="Note 2 11" xfId="6550" xr:uid="{00000000-0005-0000-0000-0000261A0000}"/>
    <cellStyle name="Note 2 12" xfId="6669" xr:uid="{00000000-0005-0000-0000-0000271A0000}"/>
    <cellStyle name="Note 2 13" xfId="6788" xr:uid="{00000000-0005-0000-0000-0000281A0000}"/>
    <cellStyle name="Note 2 14" xfId="6907" xr:uid="{00000000-0005-0000-0000-0000291A0000}"/>
    <cellStyle name="Note 2 15" xfId="7026" xr:uid="{00000000-0005-0000-0000-00002A1A0000}"/>
    <cellStyle name="Note 2 16" xfId="7144" xr:uid="{00000000-0005-0000-0000-00002B1A0000}"/>
    <cellStyle name="Note 2 17" xfId="7264" xr:uid="{00000000-0005-0000-0000-00002C1A0000}"/>
    <cellStyle name="Note 2 18" xfId="7378" xr:uid="{00000000-0005-0000-0000-00002D1A0000}"/>
    <cellStyle name="Note 2 19" xfId="7494" xr:uid="{00000000-0005-0000-0000-00002E1A0000}"/>
    <cellStyle name="Note 2 2" xfId="4409" xr:uid="{00000000-0005-0000-0000-00002F1A0000}"/>
    <cellStyle name="Note 2 2 10" xfId="6670" xr:uid="{00000000-0005-0000-0000-0000301A0000}"/>
    <cellStyle name="Note 2 2 11" xfId="6789" xr:uid="{00000000-0005-0000-0000-0000311A0000}"/>
    <cellStyle name="Note 2 2 12" xfId="6908" xr:uid="{00000000-0005-0000-0000-0000321A0000}"/>
    <cellStyle name="Note 2 2 13" xfId="7027" xr:uid="{00000000-0005-0000-0000-0000331A0000}"/>
    <cellStyle name="Note 2 2 14" xfId="7145" xr:uid="{00000000-0005-0000-0000-0000341A0000}"/>
    <cellStyle name="Note 2 2 15" xfId="7265" xr:uid="{00000000-0005-0000-0000-0000351A0000}"/>
    <cellStyle name="Note 2 2 16" xfId="7379" xr:uid="{00000000-0005-0000-0000-0000361A0000}"/>
    <cellStyle name="Note 2 2 17" xfId="7495" xr:uid="{00000000-0005-0000-0000-0000371A0000}"/>
    <cellStyle name="Note 2 2 18" xfId="7611" xr:uid="{00000000-0005-0000-0000-0000381A0000}"/>
    <cellStyle name="Note 2 2 19" xfId="7727" xr:uid="{00000000-0005-0000-0000-0000391A0000}"/>
    <cellStyle name="Note 2 2 2" xfId="4410" xr:uid="{00000000-0005-0000-0000-00003A1A0000}"/>
    <cellStyle name="Note 2 2 2 2" xfId="4411" xr:uid="{00000000-0005-0000-0000-00003B1A0000}"/>
    <cellStyle name="Note 2 2 2 2 2" xfId="4412" xr:uid="{00000000-0005-0000-0000-00003C1A0000}"/>
    <cellStyle name="Note 2 2 2 2 2 2" xfId="5710" xr:uid="{00000000-0005-0000-0000-00003D1A0000}"/>
    <cellStyle name="Note 2 2 2 2 3" xfId="5709" xr:uid="{00000000-0005-0000-0000-00003E1A0000}"/>
    <cellStyle name="Note 2 2 2 3" xfId="4413" xr:uid="{00000000-0005-0000-0000-00003F1A0000}"/>
    <cellStyle name="Note 2 2 2 3 2" xfId="5711" xr:uid="{00000000-0005-0000-0000-0000401A0000}"/>
    <cellStyle name="Note 2 2 2 4" xfId="5708" xr:uid="{00000000-0005-0000-0000-0000411A0000}"/>
    <cellStyle name="Note 2 2 2 5" xfId="5271" xr:uid="{00000000-0005-0000-0000-0000421A0000}"/>
    <cellStyle name="Note 2 2 2 5 2" xfId="8998" xr:uid="{6A52151C-EA8E-478A-80B8-1877FB917D00}"/>
    <cellStyle name="Note 2 2 20" xfId="7843" xr:uid="{00000000-0005-0000-0000-0000431A0000}"/>
    <cellStyle name="Note 2 2 21" xfId="7959" xr:uid="{00000000-0005-0000-0000-0000441A0000}"/>
    <cellStyle name="Note 2 2 22" xfId="8075" xr:uid="{00000000-0005-0000-0000-0000451A0000}"/>
    <cellStyle name="Note 2 2 23" xfId="8189" xr:uid="{00000000-0005-0000-0000-0000461A0000}"/>
    <cellStyle name="Note 2 2 24" xfId="10223" xr:uid="{DA9ACA01-E614-4058-AF01-5EB32B1C1A7A}"/>
    <cellStyle name="Note 2 2 25" xfId="9824" xr:uid="{03F6A530-C7A0-4378-8DEE-3EE927FB8DE9}"/>
    <cellStyle name="Note 2 2 26" xfId="9921" xr:uid="{25D4D2DE-FAD4-4463-9932-7265C4DDC0B9}"/>
    <cellStyle name="Note 2 2 27" xfId="10317" xr:uid="{DA1B881B-5E1E-42B2-A423-0A3A3ADD3281}"/>
    <cellStyle name="Note 2 2 28" xfId="10203" xr:uid="{5BEDDE2A-6BB9-4E3D-834E-1BA595AFC76E}"/>
    <cellStyle name="Note 2 2 29" xfId="10434" xr:uid="{77211EAF-01FE-4B0E-BCF1-7264ED32D72C}"/>
    <cellStyle name="Note 2 2 3" xfId="4414" xr:uid="{00000000-0005-0000-0000-0000471A0000}"/>
    <cellStyle name="Note 2 2 3 2" xfId="4415" xr:uid="{00000000-0005-0000-0000-0000481A0000}"/>
    <cellStyle name="Note 2 2 3 2 2" xfId="5713" xr:uid="{00000000-0005-0000-0000-0000491A0000}"/>
    <cellStyle name="Note 2 2 3 3" xfId="5712" xr:uid="{00000000-0005-0000-0000-00004A1A0000}"/>
    <cellStyle name="Note 2 2 30" xfId="10555" xr:uid="{6610767C-F485-47DF-AB56-EBE288931FB9}"/>
    <cellStyle name="Note 2 2 31" xfId="10671" xr:uid="{3EAF6412-ED6F-4C9C-80C7-AAAA398450E6}"/>
    <cellStyle name="Note 2 2 32" xfId="10774" xr:uid="{21022D73-2CDA-4B87-A7C9-A0B91DEFD202}"/>
    <cellStyle name="Note 2 2 4" xfId="4416" xr:uid="{00000000-0005-0000-0000-00004B1A0000}"/>
    <cellStyle name="Note 2 2 4 2" xfId="5714" xr:uid="{00000000-0005-0000-0000-00004C1A0000}"/>
    <cellStyle name="Note 2 2 5" xfId="4417" xr:uid="{00000000-0005-0000-0000-00004D1A0000}"/>
    <cellStyle name="Note 2 2 5 2" xfId="5715" xr:uid="{00000000-0005-0000-0000-00004E1A0000}"/>
    <cellStyle name="Note 2 2 6" xfId="5707" xr:uid="{00000000-0005-0000-0000-00004F1A0000}"/>
    <cellStyle name="Note 2 2 7" xfId="5272" xr:uid="{00000000-0005-0000-0000-0000501A0000}"/>
    <cellStyle name="Note 2 2 7 2" xfId="8999" xr:uid="{786D244B-22DA-4287-B551-E4ACF3059148}"/>
    <cellStyle name="Note 2 2 8" xfId="6415" xr:uid="{00000000-0005-0000-0000-0000511A0000}"/>
    <cellStyle name="Note 2 2 9" xfId="6551" xr:uid="{00000000-0005-0000-0000-0000521A0000}"/>
    <cellStyle name="Note 2 20" xfId="7610" xr:uid="{00000000-0005-0000-0000-0000531A0000}"/>
    <cellStyle name="Note 2 21" xfId="7726" xr:uid="{00000000-0005-0000-0000-0000541A0000}"/>
    <cellStyle name="Note 2 22" xfId="7842" xr:uid="{00000000-0005-0000-0000-0000551A0000}"/>
    <cellStyle name="Note 2 23" xfId="7958" xr:uid="{00000000-0005-0000-0000-0000561A0000}"/>
    <cellStyle name="Note 2 24" xfId="8074" xr:uid="{00000000-0005-0000-0000-0000571A0000}"/>
    <cellStyle name="Note 2 25" xfId="8188" xr:uid="{00000000-0005-0000-0000-0000581A0000}"/>
    <cellStyle name="Note 2 26" xfId="8243" xr:uid="{00000000-0005-0000-0000-0000591A0000}"/>
    <cellStyle name="Note 2 27" xfId="8273" xr:uid="{00000000-0005-0000-0000-00005A1A0000}"/>
    <cellStyle name="Note 2 28" xfId="8299" xr:uid="{00000000-0005-0000-0000-00005B1A0000}"/>
    <cellStyle name="Note 2 29" xfId="8324" xr:uid="{00000000-0005-0000-0000-00005C1A0000}"/>
    <cellStyle name="Note 2 3" xfId="4418" xr:uid="{00000000-0005-0000-0000-00005D1A0000}"/>
    <cellStyle name="Note 2 3 10" xfId="6790" xr:uid="{00000000-0005-0000-0000-00005E1A0000}"/>
    <cellStyle name="Note 2 3 11" xfId="6909" xr:uid="{00000000-0005-0000-0000-00005F1A0000}"/>
    <cellStyle name="Note 2 3 12" xfId="7028" xr:uid="{00000000-0005-0000-0000-0000601A0000}"/>
    <cellStyle name="Note 2 3 13" xfId="7146" xr:uid="{00000000-0005-0000-0000-0000611A0000}"/>
    <cellStyle name="Note 2 3 14" xfId="7266" xr:uid="{00000000-0005-0000-0000-0000621A0000}"/>
    <cellStyle name="Note 2 3 2" xfId="4419" xr:uid="{00000000-0005-0000-0000-0000631A0000}"/>
    <cellStyle name="Note 2 3 2 2" xfId="4420" xr:uid="{00000000-0005-0000-0000-0000641A0000}"/>
    <cellStyle name="Note 2 3 2 2 2" xfId="4421" xr:uid="{00000000-0005-0000-0000-0000651A0000}"/>
    <cellStyle name="Note 2 3 2 2 2 2" xfId="5719" xr:uid="{00000000-0005-0000-0000-0000661A0000}"/>
    <cellStyle name="Note 2 3 2 2 3" xfId="5718" xr:uid="{00000000-0005-0000-0000-0000671A0000}"/>
    <cellStyle name="Note 2 3 2 3" xfId="4422" xr:uid="{00000000-0005-0000-0000-0000681A0000}"/>
    <cellStyle name="Note 2 3 2 3 2" xfId="5720" xr:uid="{00000000-0005-0000-0000-0000691A0000}"/>
    <cellStyle name="Note 2 3 2 4" xfId="5717" xr:uid="{00000000-0005-0000-0000-00006A1A0000}"/>
    <cellStyle name="Note 2 3 2 5" xfId="5269" xr:uid="{00000000-0005-0000-0000-00006B1A0000}"/>
    <cellStyle name="Note 2 3 2 5 2" xfId="8996" xr:uid="{0284DFE5-F931-41ED-BA3B-05B49A42E057}"/>
    <cellStyle name="Note 2 3 3" xfId="4423" xr:uid="{00000000-0005-0000-0000-00006C1A0000}"/>
    <cellStyle name="Note 2 3 3 2" xfId="4424" xr:uid="{00000000-0005-0000-0000-00006D1A0000}"/>
    <cellStyle name="Note 2 3 3 2 2" xfId="5722" xr:uid="{00000000-0005-0000-0000-00006E1A0000}"/>
    <cellStyle name="Note 2 3 3 3" xfId="5721" xr:uid="{00000000-0005-0000-0000-00006F1A0000}"/>
    <cellStyle name="Note 2 3 4" xfId="4425" xr:uid="{00000000-0005-0000-0000-0000701A0000}"/>
    <cellStyle name="Note 2 3 4 2" xfId="5723" xr:uid="{00000000-0005-0000-0000-0000711A0000}"/>
    <cellStyle name="Note 2 3 5" xfId="5716" xr:uid="{00000000-0005-0000-0000-0000721A0000}"/>
    <cellStyle name="Note 2 3 6" xfId="5270" xr:uid="{00000000-0005-0000-0000-0000731A0000}"/>
    <cellStyle name="Note 2 3 6 2" xfId="8997" xr:uid="{F7F597D9-88A5-4FF4-8946-BA574508A0DA}"/>
    <cellStyle name="Note 2 3 7" xfId="6416" xr:uid="{00000000-0005-0000-0000-0000741A0000}"/>
    <cellStyle name="Note 2 3 8" xfId="6552" xr:uid="{00000000-0005-0000-0000-0000751A0000}"/>
    <cellStyle name="Note 2 3 9" xfId="6671" xr:uid="{00000000-0005-0000-0000-0000761A0000}"/>
    <cellStyle name="Note 2 30" xfId="8354" xr:uid="{00000000-0005-0000-0000-0000771A0000}"/>
    <cellStyle name="Note 2 31" xfId="8382" xr:uid="{00000000-0005-0000-0000-0000781A0000}"/>
    <cellStyle name="Note 2 32" xfId="8410" xr:uid="{00000000-0005-0000-0000-0000791A0000}"/>
    <cellStyle name="Note 2 33" xfId="8438" xr:uid="{00000000-0005-0000-0000-00007A1A0000}"/>
    <cellStyle name="Note 2 34" xfId="8464" xr:uid="{00000000-0005-0000-0000-00007B1A0000}"/>
    <cellStyle name="Note 2 35" xfId="8487" xr:uid="{00000000-0005-0000-0000-00007C1A0000}"/>
    <cellStyle name="Note 2 36" xfId="9480" xr:uid="{D5E6303B-0F8F-478A-A2BC-CF527D1504AC}"/>
    <cellStyle name="Note 2 36 2" xfId="10231" xr:uid="{1FB49D9B-418D-4349-9BE8-E0C2CC03B10F}"/>
    <cellStyle name="Note 2 37" xfId="9816" xr:uid="{C463BF0F-C2D5-4059-9CD6-C4F00B81A507}"/>
    <cellStyle name="Note 2 38" xfId="10331" xr:uid="{3725A108-5EE2-4B37-A633-FAA0B156569B}"/>
    <cellStyle name="Note 2 39" xfId="9965" xr:uid="{719A8D12-F576-41A3-BEC8-57EE590E9C1A}"/>
    <cellStyle name="Note 2 4" xfId="4426" xr:uid="{00000000-0005-0000-0000-00007D1A0000}"/>
    <cellStyle name="Note 2 4 2" xfId="4427" xr:uid="{00000000-0005-0000-0000-00007E1A0000}"/>
    <cellStyle name="Note 2 4 2 2" xfId="5725" xr:uid="{00000000-0005-0000-0000-00007F1A0000}"/>
    <cellStyle name="Note 2 4 3" xfId="5724" xr:uid="{00000000-0005-0000-0000-0000801A0000}"/>
    <cellStyle name="Note 2 4 4" xfId="5268" xr:uid="{00000000-0005-0000-0000-0000811A0000}"/>
    <cellStyle name="Note 2 40" xfId="10070" xr:uid="{E4EA1C86-E538-4784-9161-13FEA2C07798}"/>
    <cellStyle name="Note 2 41" xfId="10433" xr:uid="{2FCFF0F9-4033-4124-B15D-2CCD9CDAE6CB}"/>
    <cellStyle name="Note 2 42" xfId="10554" xr:uid="{1E3CAF6E-9974-4434-ADFF-55A89A87F318}"/>
    <cellStyle name="Note 2 43" xfId="10670" xr:uid="{DD4688D5-F10D-42AF-BF67-5F4BEF8217C1}"/>
    <cellStyle name="Note 2 44" xfId="10773" xr:uid="{0D88ECC0-C60B-4B51-9738-6D84B89F24E3}"/>
    <cellStyle name="Note 2 5" xfId="4428" xr:uid="{00000000-0005-0000-0000-0000821A0000}"/>
    <cellStyle name="Note 2 5 2" xfId="4429" xr:uid="{00000000-0005-0000-0000-0000831A0000}"/>
    <cellStyle name="Note 2 5 2 2" xfId="5727" xr:uid="{00000000-0005-0000-0000-0000841A0000}"/>
    <cellStyle name="Note 2 5 3" xfId="5726" xr:uid="{00000000-0005-0000-0000-0000851A0000}"/>
    <cellStyle name="Note 2 6" xfId="4430" xr:uid="{00000000-0005-0000-0000-0000861A0000}"/>
    <cellStyle name="Note 2 6 2" xfId="5728" xr:uid="{00000000-0005-0000-0000-0000871A0000}"/>
    <cellStyle name="Note 2 7" xfId="4431" xr:uid="{00000000-0005-0000-0000-0000881A0000}"/>
    <cellStyle name="Note 2 7 2" xfId="5729" xr:uid="{00000000-0005-0000-0000-0000891A0000}"/>
    <cellStyle name="Note 2 8" xfId="5706" xr:uid="{00000000-0005-0000-0000-00008A1A0000}"/>
    <cellStyle name="Note 2 9" xfId="5273" xr:uid="{00000000-0005-0000-0000-00008B1A0000}"/>
    <cellStyle name="Note 2 9 2" xfId="9000" xr:uid="{9C5680FA-8BCF-48C3-AC47-39D75A42A186}"/>
    <cellStyle name="Note 2_UKT" xfId="4432" xr:uid="{00000000-0005-0000-0000-00008C1A0000}"/>
    <cellStyle name="Note 20" xfId="4433" xr:uid="{00000000-0005-0000-0000-00008D1A0000}"/>
    <cellStyle name="Note 20 2" xfId="4434" xr:uid="{00000000-0005-0000-0000-00008E1A0000}"/>
    <cellStyle name="Note 20 2 2" xfId="4435" xr:uid="{00000000-0005-0000-0000-00008F1A0000}"/>
    <cellStyle name="Note 20 2 2 2" xfId="5732" xr:uid="{00000000-0005-0000-0000-0000901A0000}"/>
    <cellStyle name="Note 20 2 3" xfId="5731" xr:uid="{00000000-0005-0000-0000-0000911A0000}"/>
    <cellStyle name="Note 20 3" xfId="4436" xr:uid="{00000000-0005-0000-0000-0000921A0000}"/>
    <cellStyle name="Note 20 3 2" xfId="5733" xr:uid="{00000000-0005-0000-0000-0000931A0000}"/>
    <cellStyle name="Note 20 4" xfId="5730" xr:uid="{00000000-0005-0000-0000-0000941A0000}"/>
    <cellStyle name="Note 20 5" xfId="5267" xr:uid="{00000000-0005-0000-0000-0000951A0000}"/>
    <cellStyle name="Note 20 5 2" xfId="8995" xr:uid="{75220B98-D25C-4593-8A53-B1EB27418A71}"/>
    <cellStyle name="Note 21" xfId="4437" xr:uid="{00000000-0005-0000-0000-0000961A0000}"/>
    <cellStyle name="Note 21 2" xfId="4438" xr:uid="{00000000-0005-0000-0000-0000971A0000}"/>
    <cellStyle name="Note 21 2 2" xfId="4439" xr:uid="{00000000-0005-0000-0000-0000981A0000}"/>
    <cellStyle name="Note 21 2 2 2" xfId="5736" xr:uid="{00000000-0005-0000-0000-0000991A0000}"/>
    <cellStyle name="Note 21 2 3" xfId="5735" xr:uid="{00000000-0005-0000-0000-00009A1A0000}"/>
    <cellStyle name="Note 21 3" xfId="4440" xr:uid="{00000000-0005-0000-0000-00009B1A0000}"/>
    <cellStyle name="Note 21 3 2" xfId="5737" xr:uid="{00000000-0005-0000-0000-00009C1A0000}"/>
    <cellStyle name="Note 21 4" xfId="5734" xr:uid="{00000000-0005-0000-0000-00009D1A0000}"/>
    <cellStyle name="Note 21 5" xfId="5266" xr:uid="{00000000-0005-0000-0000-00009E1A0000}"/>
    <cellStyle name="Note 21 5 2" xfId="8994" xr:uid="{EDAD6FC9-7451-4A5A-819F-7D05D0402E8E}"/>
    <cellStyle name="Note 22" xfId="4441" xr:uid="{00000000-0005-0000-0000-00009F1A0000}"/>
    <cellStyle name="Note 22 2" xfId="4442" xr:uid="{00000000-0005-0000-0000-0000A01A0000}"/>
    <cellStyle name="Note 22 2 2" xfId="5739" xr:uid="{00000000-0005-0000-0000-0000A11A0000}"/>
    <cellStyle name="Note 22 3" xfId="5738" xr:uid="{00000000-0005-0000-0000-0000A21A0000}"/>
    <cellStyle name="Note 22 4" xfId="5265" xr:uid="{00000000-0005-0000-0000-0000A31A0000}"/>
    <cellStyle name="Note 22 4 2" xfId="8993" xr:uid="{2A057227-7FA8-43D6-93F5-A8C5247440DA}"/>
    <cellStyle name="Note 23" xfId="4443" xr:uid="{00000000-0005-0000-0000-0000A41A0000}"/>
    <cellStyle name="Note 23 2" xfId="4444" xr:uid="{00000000-0005-0000-0000-0000A51A0000}"/>
    <cellStyle name="Note 23 2 2" xfId="5741" xr:uid="{00000000-0005-0000-0000-0000A61A0000}"/>
    <cellStyle name="Note 23 3" xfId="5740" xr:uid="{00000000-0005-0000-0000-0000A71A0000}"/>
    <cellStyle name="Note 23 4" xfId="5264" xr:uid="{00000000-0005-0000-0000-0000A81A0000}"/>
    <cellStyle name="Note 23 4 2" xfId="8992" xr:uid="{F733610B-37F0-41EE-8E06-CED22404F535}"/>
    <cellStyle name="Note 24" xfId="4445" xr:uid="{00000000-0005-0000-0000-0000A91A0000}"/>
    <cellStyle name="Note 24 2" xfId="4446" xr:uid="{00000000-0005-0000-0000-0000AA1A0000}"/>
    <cellStyle name="Note 24 2 2" xfId="5743" xr:uid="{00000000-0005-0000-0000-0000AB1A0000}"/>
    <cellStyle name="Note 24 3" xfId="5742" xr:uid="{00000000-0005-0000-0000-0000AC1A0000}"/>
    <cellStyle name="Note 24 4" xfId="5263" xr:uid="{00000000-0005-0000-0000-0000AD1A0000}"/>
    <cellStyle name="Note 24 4 2" xfId="8991" xr:uid="{B9BD4CFB-6AEA-47EB-BF60-DAB4BC7EE7FB}"/>
    <cellStyle name="Note 25" xfId="4447" xr:uid="{00000000-0005-0000-0000-0000AE1A0000}"/>
    <cellStyle name="Note 25 2" xfId="4448" xr:uid="{00000000-0005-0000-0000-0000AF1A0000}"/>
    <cellStyle name="Note 25 2 2" xfId="5745" xr:uid="{00000000-0005-0000-0000-0000B01A0000}"/>
    <cellStyle name="Note 25 3" xfId="5744" xr:uid="{00000000-0005-0000-0000-0000B11A0000}"/>
    <cellStyle name="Note 25 4" xfId="5262" xr:uid="{00000000-0005-0000-0000-0000B21A0000}"/>
    <cellStyle name="Note 25 4 2" xfId="8990" xr:uid="{9D4E9931-F738-47D9-8BE9-6C58051DCF72}"/>
    <cellStyle name="Note 26" xfId="4449" xr:uid="{00000000-0005-0000-0000-0000B31A0000}"/>
    <cellStyle name="Note 26 2" xfId="4450" xr:uid="{00000000-0005-0000-0000-0000B41A0000}"/>
    <cellStyle name="Note 26 2 2" xfId="5747" xr:uid="{00000000-0005-0000-0000-0000B51A0000}"/>
    <cellStyle name="Note 26 3" xfId="5746" xr:uid="{00000000-0005-0000-0000-0000B61A0000}"/>
    <cellStyle name="Note 26 4" xfId="5261" xr:uid="{00000000-0005-0000-0000-0000B71A0000}"/>
    <cellStyle name="Note 26 4 2" xfId="8989" xr:uid="{CECCEDB0-230A-4D45-87D6-2B84ADCEE1FB}"/>
    <cellStyle name="Note 27" xfId="4451" xr:uid="{00000000-0005-0000-0000-0000B81A0000}"/>
    <cellStyle name="Note 27 2" xfId="4452" xr:uid="{00000000-0005-0000-0000-0000B91A0000}"/>
    <cellStyle name="Note 27 2 2" xfId="5749" xr:uid="{00000000-0005-0000-0000-0000BA1A0000}"/>
    <cellStyle name="Note 27 3" xfId="5748" xr:uid="{00000000-0005-0000-0000-0000BB1A0000}"/>
    <cellStyle name="Note 27 4" xfId="5260" xr:uid="{00000000-0005-0000-0000-0000BC1A0000}"/>
    <cellStyle name="Note 27 4 2" xfId="8988" xr:uid="{1CD5CD59-54B0-4158-B646-C1AEFBDC7150}"/>
    <cellStyle name="Note 28" xfId="4453" xr:uid="{00000000-0005-0000-0000-0000BD1A0000}"/>
    <cellStyle name="Note 28 2" xfId="4454" xr:uid="{00000000-0005-0000-0000-0000BE1A0000}"/>
    <cellStyle name="Note 28 2 2" xfId="5751" xr:uid="{00000000-0005-0000-0000-0000BF1A0000}"/>
    <cellStyle name="Note 28 3" xfId="5750" xr:uid="{00000000-0005-0000-0000-0000C01A0000}"/>
    <cellStyle name="Note 28 4" xfId="5259" xr:uid="{00000000-0005-0000-0000-0000C11A0000}"/>
    <cellStyle name="Note 28 4 2" xfId="8987" xr:uid="{8CDB70A4-DAA1-42C8-9899-089BEC943497}"/>
    <cellStyle name="Note 29" xfId="4455" xr:uid="{00000000-0005-0000-0000-0000C21A0000}"/>
    <cellStyle name="Note 29 2" xfId="4456" xr:uid="{00000000-0005-0000-0000-0000C31A0000}"/>
    <cellStyle name="Note 29 2 2" xfId="5753" xr:uid="{00000000-0005-0000-0000-0000C41A0000}"/>
    <cellStyle name="Note 29 3" xfId="5752" xr:uid="{00000000-0005-0000-0000-0000C51A0000}"/>
    <cellStyle name="Note 29 4" xfId="5258" xr:uid="{00000000-0005-0000-0000-0000C61A0000}"/>
    <cellStyle name="Note 29 4 2" xfId="8986" xr:uid="{4E02FF06-5164-409C-95BB-3502CA8C919A}"/>
    <cellStyle name="Note 3" xfId="4457" xr:uid="{00000000-0005-0000-0000-0000C71A0000}"/>
    <cellStyle name="Note 3 2" xfId="4458" xr:uid="{00000000-0005-0000-0000-0000C81A0000}"/>
    <cellStyle name="Note 3 2 2" xfId="4459" xr:uid="{00000000-0005-0000-0000-0000C91A0000}"/>
    <cellStyle name="Note 3 2 2 2" xfId="5756" xr:uid="{00000000-0005-0000-0000-0000CA1A0000}"/>
    <cellStyle name="Note 3 2 3" xfId="4460" xr:uid="{00000000-0005-0000-0000-0000CB1A0000}"/>
    <cellStyle name="Note 3 2 3 2" xfId="5757" xr:uid="{00000000-0005-0000-0000-0000CC1A0000}"/>
    <cellStyle name="Note 3 2 4" xfId="5755" xr:uid="{00000000-0005-0000-0000-0000CD1A0000}"/>
    <cellStyle name="Note 3 3" xfId="4461" xr:uid="{00000000-0005-0000-0000-0000CE1A0000}"/>
    <cellStyle name="Note 3 3 2" xfId="5758" xr:uid="{00000000-0005-0000-0000-0000CF1A0000}"/>
    <cellStyle name="Note 3 4" xfId="4462" xr:uid="{00000000-0005-0000-0000-0000D01A0000}"/>
    <cellStyle name="Note 3 4 2" xfId="5759" xr:uid="{00000000-0005-0000-0000-0000D11A0000}"/>
    <cellStyle name="Note 3 5" xfId="5754" xr:uid="{00000000-0005-0000-0000-0000D21A0000}"/>
    <cellStyle name="Note 3 6" xfId="5257" xr:uid="{00000000-0005-0000-0000-0000D31A0000}"/>
    <cellStyle name="Note 3 6 2" xfId="8985" xr:uid="{D3F47815-2068-4D94-87DB-D0B482C457A9}"/>
    <cellStyle name="Note 30" xfId="4463" xr:uid="{00000000-0005-0000-0000-0000D41A0000}"/>
    <cellStyle name="Note 30 2" xfId="4464" xr:uid="{00000000-0005-0000-0000-0000D51A0000}"/>
    <cellStyle name="Note 30 2 2" xfId="5761" xr:uid="{00000000-0005-0000-0000-0000D61A0000}"/>
    <cellStyle name="Note 30 3" xfId="5760" xr:uid="{00000000-0005-0000-0000-0000D71A0000}"/>
    <cellStyle name="Note 30 4" xfId="5256" xr:uid="{00000000-0005-0000-0000-0000D81A0000}"/>
    <cellStyle name="Note 30 4 2" xfId="8984" xr:uid="{510665A9-B590-423A-A97F-D1C7485FD38A}"/>
    <cellStyle name="Note 31" xfId="4465" xr:uid="{00000000-0005-0000-0000-0000D91A0000}"/>
    <cellStyle name="Note 31 2" xfId="4466" xr:uid="{00000000-0005-0000-0000-0000DA1A0000}"/>
    <cellStyle name="Note 31 2 2" xfId="5763" xr:uid="{00000000-0005-0000-0000-0000DB1A0000}"/>
    <cellStyle name="Note 31 3" xfId="5762" xr:uid="{00000000-0005-0000-0000-0000DC1A0000}"/>
    <cellStyle name="Note 31 4" xfId="5255" xr:uid="{00000000-0005-0000-0000-0000DD1A0000}"/>
    <cellStyle name="Note 31 4 2" xfId="8983" xr:uid="{74BA6AAE-C2D0-4625-A2C1-4D4CDC6FCB4D}"/>
    <cellStyle name="Note 32" xfId="4467" xr:uid="{00000000-0005-0000-0000-0000DE1A0000}"/>
    <cellStyle name="Note 32 2" xfId="4468" xr:uid="{00000000-0005-0000-0000-0000DF1A0000}"/>
    <cellStyle name="Note 32 2 2" xfId="5765" xr:uid="{00000000-0005-0000-0000-0000E01A0000}"/>
    <cellStyle name="Note 32 3" xfId="5764" xr:uid="{00000000-0005-0000-0000-0000E11A0000}"/>
    <cellStyle name="Note 32 4" xfId="5254" xr:uid="{00000000-0005-0000-0000-0000E21A0000}"/>
    <cellStyle name="Note 32 4 2" xfId="8982" xr:uid="{3773FF63-4ACB-47DD-A277-7A39C695F3CB}"/>
    <cellStyle name="Note 33" xfId="4469" xr:uid="{00000000-0005-0000-0000-0000E31A0000}"/>
    <cellStyle name="Note 33 2" xfId="4470" xr:uid="{00000000-0005-0000-0000-0000E41A0000}"/>
    <cellStyle name="Note 33 2 2" xfId="5767" xr:uid="{00000000-0005-0000-0000-0000E51A0000}"/>
    <cellStyle name="Note 33 3" xfId="5766" xr:uid="{00000000-0005-0000-0000-0000E61A0000}"/>
    <cellStyle name="Note 33 4" xfId="5253" xr:uid="{00000000-0005-0000-0000-0000E71A0000}"/>
    <cellStyle name="Note 33 4 2" xfId="8981" xr:uid="{D89FDEE7-8D5B-447D-A906-AB68990F9195}"/>
    <cellStyle name="Note 34" xfId="4471" xr:uid="{00000000-0005-0000-0000-0000E81A0000}"/>
    <cellStyle name="Note 34 2" xfId="4472" xr:uid="{00000000-0005-0000-0000-0000E91A0000}"/>
    <cellStyle name="Note 34 2 2" xfId="5769" xr:uid="{00000000-0005-0000-0000-0000EA1A0000}"/>
    <cellStyle name="Note 34 3" xfId="5768" xr:uid="{00000000-0005-0000-0000-0000EB1A0000}"/>
    <cellStyle name="Note 34 4" xfId="5252" xr:uid="{00000000-0005-0000-0000-0000EC1A0000}"/>
    <cellStyle name="Note 34 4 2" xfId="8980" xr:uid="{E995121F-1515-41AC-9DB6-5F9AE5A2C229}"/>
    <cellStyle name="Note 35" xfId="4473" xr:uid="{00000000-0005-0000-0000-0000ED1A0000}"/>
    <cellStyle name="Note 35 2" xfId="4474" xr:uid="{00000000-0005-0000-0000-0000EE1A0000}"/>
    <cellStyle name="Note 35 2 2" xfId="5771" xr:uid="{00000000-0005-0000-0000-0000EF1A0000}"/>
    <cellStyle name="Note 35 3" xfId="5770" xr:uid="{00000000-0005-0000-0000-0000F01A0000}"/>
    <cellStyle name="Note 35 4" xfId="5251" xr:uid="{00000000-0005-0000-0000-0000F11A0000}"/>
    <cellStyle name="Note 35 4 2" xfId="8979" xr:uid="{25FF633F-C197-48A5-88C2-FF0E5B6146BE}"/>
    <cellStyle name="Note 36" xfId="4475" xr:uid="{00000000-0005-0000-0000-0000F21A0000}"/>
    <cellStyle name="Note 36 2" xfId="4476" xr:uid="{00000000-0005-0000-0000-0000F31A0000}"/>
    <cellStyle name="Note 36 2 2" xfId="5773" xr:uid="{00000000-0005-0000-0000-0000F41A0000}"/>
    <cellStyle name="Note 36 3" xfId="5772" xr:uid="{00000000-0005-0000-0000-0000F51A0000}"/>
    <cellStyle name="Note 36 4" xfId="5250" xr:uid="{00000000-0005-0000-0000-0000F61A0000}"/>
    <cellStyle name="Note 36 4 2" xfId="8978" xr:uid="{A31F0838-23C5-4799-94D0-9681D3965BD1}"/>
    <cellStyle name="Note 37" xfId="4477" xr:uid="{00000000-0005-0000-0000-0000F71A0000}"/>
    <cellStyle name="Note 37 2" xfId="4478" xr:uid="{00000000-0005-0000-0000-0000F81A0000}"/>
    <cellStyle name="Note 37 2 2" xfId="5775" xr:uid="{00000000-0005-0000-0000-0000F91A0000}"/>
    <cellStyle name="Note 37 3" xfId="5774" xr:uid="{00000000-0005-0000-0000-0000FA1A0000}"/>
    <cellStyle name="Note 37 4" xfId="5249" xr:uid="{00000000-0005-0000-0000-0000FB1A0000}"/>
    <cellStyle name="Note 37 4 2" xfId="8977" xr:uid="{6F636579-71CC-46B7-B26A-784E9FBF77FD}"/>
    <cellStyle name="Note 38" xfId="4479" xr:uid="{00000000-0005-0000-0000-0000FC1A0000}"/>
    <cellStyle name="Note 38 2" xfId="4480" xr:uid="{00000000-0005-0000-0000-0000FD1A0000}"/>
    <cellStyle name="Note 38 2 2" xfId="5777" xr:uid="{00000000-0005-0000-0000-0000FE1A0000}"/>
    <cellStyle name="Note 38 3" xfId="5776" xr:uid="{00000000-0005-0000-0000-0000FF1A0000}"/>
    <cellStyle name="Note 38 4" xfId="5248" xr:uid="{00000000-0005-0000-0000-0000001B0000}"/>
    <cellStyle name="Note 38 4 2" xfId="8976" xr:uid="{658C413B-28E7-474C-B9C9-B2BE79BA3CC8}"/>
    <cellStyle name="Note 39" xfId="4481" xr:uid="{00000000-0005-0000-0000-0000011B0000}"/>
    <cellStyle name="Note 39 2" xfId="4482" xr:uid="{00000000-0005-0000-0000-0000021B0000}"/>
    <cellStyle name="Note 39 2 2" xfId="5779" xr:uid="{00000000-0005-0000-0000-0000031B0000}"/>
    <cellStyle name="Note 39 3" xfId="5778" xr:uid="{00000000-0005-0000-0000-0000041B0000}"/>
    <cellStyle name="Note 39 4" xfId="5247" xr:uid="{00000000-0005-0000-0000-0000051B0000}"/>
    <cellStyle name="Note 39 4 2" xfId="8975" xr:uid="{8C6D191A-BB71-4DD0-BD04-65A86708B643}"/>
    <cellStyle name="Note 4" xfId="4483" xr:uid="{00000000-0005-0000-0000-0000061B0000}"/>
    <cellStyle name="Note 4 2" xfId="4484" xr:uid="{00000000-0005-0000-0000-0000071B0000}"/>
    <cellStyle name="Note 4 2 2" xfId="4485" xr:uid="{00000000-0005-0000-0000-0000081B0000}"/>
    <cellStyle name="Note 4 2 2 2" xfId="5782" xr:uid="{00000000-0005-0000-0000-0000091B0000}"/>
    <cellStyle name="Note 4 2 3" xfId="5781" xr:uid="{00000000-0005-0000-0000-00000A1B0000}"/>
    <cellStyle name="Note 4 3" xfId="4486" xr:uid="{00000000-0005-0000-0000-00000B1B0000}"/>
    <cellStyle name="Note 4 3 2" xfId="5783" xr:uid="{00000000-0005-0000-0000-00000C1B0000}"/>
    <cellStyle name="Note 4 4" xfId="5780" xr:uid="{00000000-0005-0000-0000-00000D1B0000}"/>
    <cellStyle name="Note 4 5" xfId="5246" xr:uid="{00000000-0005-0000-0000-00000E1B0000}"/>
    <cellStyle name="Note 4 5 2" xfId="8974" xr:uid="{DBB56031-76A1-4BFF-9F16-3724105839AC}"/>
    <cellStyle name="Note 40" xfId="4487" xr:uid="{00000000-0005-0000-0000-00000F1B0000}"/>
    <cellStyle name="Note 40 2" xfId="4488" xr:uid="{00000000-0005-0000-0000-0000101B0000}"/>
    <cellStyle name="Note 40 2 2" xfId="5785" xr:uid="{00000000-0005-0000-0000-0000111B0000}"/>
    <cellStyle name="Note 40 3" xfId="5784" xr:uid="{00000000-0005-0000-0000-0000121B0000}"/>
    <cellStyle name="Note 40 4" xfId="5245" xr:uid="{00000000-0005-0000-0000-0000131B0000}"/>
    <cellStyle name="Note 40 4 2" xfId="8973" xr:uid="{41A87338-E1E8-49D9-B985-551A7798D36B}"/>
    <cellStyle name="Note 41" xfId="4489" xr:uid="{00000000-0005-0000-0000-0000141B0000}"/>
    <cellStyle name="Note 41 2" xfId="4490" xr:uid="{00000000-0005-0000-0000-0000151B0000}"/>
    <cellStyle name="Note 41 2 2" xfId="5787" xr:uid="{00000000-0005-0000-0000-0000161B0000}"/>
    <cellStyle name="Note 41 3" xfId="5786" xr:uid="{00000000-0005-0000-0000-0000171B0000}"/>
    <cellStyle name="Note 41 4" xfId="5244" xr:uid="{00000000-0005-0000-0000-0000181B0000}"/>
    <cellStyle name="Note 41 4 2" xfId="8972" xr:uid="{907C4039-21AC-4901-B52D-4765ECBEA574}"/>
    <cellStyle name="Note 42" xfId="4491" xr:uid="{00000000-0005-0000-0000-0000191B0000}"/>
    <cellStyle name="Note 42 2" xfId="4492" xr:uid="{00000000-0005-0000-0000-00001A1B0000}"/>
    <cellStyle name="Note 42 2 2" xfId="5789" xr:uid="{00000000-0005-0000-0000-00001B1B0000}"/>
    <cellStyle name="Note 42 3" xfId="5788" xr:uid="{00000000-0005-0000-0000-00001C1B0000}"/>
    <cellStyle name="Note 42 4" xfId="5243" xr:uid="{00000000-0005-0000-0000-00001D1B0000}"/>
    <cellStyle name="Note 42 4 2" xfId="8971" xr:uid="{29D7D4A0-9C82-44D2-B4E7-763BE9C972F1}"/>
    <cellStyle name="Note 43" xfId="4493" xr:uid="{00000000-0005-0000-0000-00001E1B0000}"/>
    <cellStyle name="Note 43 2" xfId="4494" xr:uid="{00000000-0005-0000-0000-00001F1B0000}"/>
    <cellStyle name="Note 43 2 2" xfId="5791" xr:uid="{00000000-0005-0000-0000-0000201B0000}"/>
    <cellStyle name="Note 43 3" xfId="5790" xr:uid="{00000000-0005-0000-0000-0000211B0000}"/>
    <cellStyle name="Note 43 4" xfId="5242" xr:uid="{00000000-0005-0000-0000-0000221B0000}"/>
    <cellStyle name="Note 43 4 2" xfId="8970" xr:uid="{2ECF066A-25CC-449B-88B5-399F59600399}"/>
    <cellStyle name="Note 44" xfId="4495" xr:uid="{00000000-0005-0000-0000-0000231B0000}"/>
    <cellStyle name="Note 44 2" xfId="4496" xr:uid="{00000000-0005-0000-0000-0000241B0000}"/>
    <cellStyle name="Note 44 2 2" xfId="5793" xr:uid="{00000000-0005-0000-0000-0000251B0000}"/>
    <cellStyle name="Note 44 3" xfId="5792" xr:uid="{00000000-0005-0000-0000-0000261B0000}"/>
    <cellStyle name="Note 44 4" xfId="5241" xr:uid="{00000000-0005-0000-0000-0000271B0000}"/>
    <cellStyle name="Note 44 4 2" xfId="8969" xr:uid="{6261B2C9-7574-4ED6-BB57-079241EEF14A}"/>
    <cellStyle name="Note 45" xfId="4497" xr:uid="{00000000-0005-0000-0000-0000281B0000}"/>
    <cellStyle name="Note 45 2" xfId="4498" xr:uid="{00000000-0005-0000-0000-0000291B0000}"/>
    <cellStyle name="Note 45 2 2" xfId="5795" xr:uid="{00000000-0005-0000-0000-00002A1B0000}"/>
    <cellStyle name="Note 45 3" xfId="5794" xr:uid="{00000000-0005-0000-0000-00002B1B0000}"/>
    <cellStyle name="Note 45 4" xfId="5240" xr:uid="{00000000-0005-0000-0000-00002C1B0000}"/>
    <cellStyle name="Note 45 4 2" xfId="8968" xr:uid="{A6EB049A-734B-485E-9370-6133E2587307}"/>
    <cellStyle name="Note 46" xfId="4499" xr:uid="{00000000-0005-0000-0000-00002D1B0000}"/>
    <cellStyle name="Note 46 2" xfId="4500" xr:uid="{00000000-0005-0000-0000-00002E1B0000}"/>
    <cellStyle name="Note 46 2 2" xfId="5797" xr:uid="{00000000-0005-0000-0000-00002F1B0000}"/>
    <cellStyle name="Note 46 3" xfId="5796" xr:uid="{00000000-0005-0000-0000-0000301B0000}"/>
    <cellStyle name="Note 46 4" xfId="5239" xr:uid="{00000000-0005-0000-0000-0000311B0000}"/>
    <cellStyle name="Note 46 4 2" xfId="8967" xr:uid="{F1F75E4C-C8AD-4CC5-BB7E-E97D3489EBF2}"/>
    <cellStyle name="Note 47" xfId="4501" xr:uid="{00000000-0005-0000-0000-0000321B0000}"/>
    <cellStyle name="Note 47 2" xfId="4502" xr:uid="{00000000-0005-0000-0000-0000331B0000}"/>
    <cellStyle name="Note 47 2 2" xfId="5799" xr:uid="{00000000-0005-0000-0000-0000341B0000}"/>
    <cellStyle name="Note 47 3" xfId="5798" xr:uid="{00000000-0005-0000-0000-0000351B0000}"/>
    <cellStyle name="Note 47 4" xfId="5238" xr:uid="{00000000-0005-0000-0000-0000361B0000}"/>
    <cellStyle name="Note 47 4 2" xfId="8966" xr:uid="{B93F7125-6100-4317-8DF6-FAFB73B6180E}"/>
    <cellStyle name="Note 48" xfId="4503" xr:uid="{00000000-0005-0000-0000-0000371B0000}"/>
    <cellStyle name="Note 48 2" xfId="4504" xr:uid="{00000000-0005-0000-0000-0000381B0000}"/>
    <cellStyle name="Note 48 2 2" xfId="5801" xr:uid="{00000000-0005-0000-0000-0000391B0000}"/>
    <cellStyle name="Note 48 3" xfId="5800" xr:uid="{00000000-0005-0000-0000-00003A1B0000}"/>
    <cellStyle name="Note 48 4" xfId="5237" xr:uid="{00000000-0005-0000-0000-00003B1B0000}"/>
    <cellStyle name="Note 48 4 2" xfId="8965" xr:uid="{88C0317D-214C-4A30-8C32-7FC6B4724AA3}"/>
    <cellStyle name="Note 49" xfId="4505" xr:uid="{00000000-0005-0000-0000-00003C1B0000}"/>
    <cellStyle name="Note 49 2" xfId="4506" xr:uid="{00000000-0005-0000-0000-00003D1B0000}"/>
    <cellStyle name="Note 49 2 2" xfId="5803" xr:uid="{00000000-0005-0000-0000-00003E1B0000}"/>
    <cellStyle name="Note 49 3" xfId="5802" xr:uid="{00000000-0005-0000-0000-00003F1B0000}"/>
    <cellStyle name="Note 49 4" xfId="5236" xr:uid="{00000000-0005-0000-0000-0000401B0000}"/>
    <cellStyle name="Note 49 4 2" xfId="8964" xr:uid="{E0DA9BD5-B314-4CCB-AC72-D3B27EDD42C3}"/>
    <cellStyle name="Note 5" xfId="4507" xr:uid="{00000000-0005-0000-0000-0000411B0000}"/>
    <cellStyle name="Note 5 2" xfId="4508" xr:uid="{00000000-0005-0000-0000-0000421B0000}"/>
    <cellStyle name="Note 5 2 2" xfId="4509" xr:uid="{00000000-0005-0000-0000-0000431B0000}"/>
    <cellStyle name="Note 5 2 2 2" xfId="5806" xr:uid="{00000000-0005-0000-0000-0000441B0000}"/>
    <cellStyle name="Note 5 2 3" xfId="5805" xr:uid="{00000000-0005-0000-0000-0000451B0000}"/>
    <cellStyle name="Note 5 3" xfId="4510" xr:uid="{00000000-0005-0000-0000-0000461B0000}"/>
    <cellStyle name="Note 5 3 2" xfId="5807" xr:uid="{00000000-0005-0000-0000-0000471B0000}"/>
    <cellStyle name="Note 5 4" xfId="5804" xr:uid="{00000000-0005-0000-0000-0000481B0000}"/>
    <cellStyle name="Note 5 5" xfId="5235" xr:uid="{00000000-0005-0000-0000-0000491B0000}"/>
    <cellStyle name="Note 5 5 2" xfId="8963" xr:uid="{66258B8E-EDFB-4D89-BCB3-AC7C122C49E3}"/>
    <cellStyle name="Note 50" xfId="4511" xr:uid="{00000000-0005-0000-0000-00004A1B0000}"/>
    <cellStyle name="Note 50 2" xfId="4512" xr:uid="{00000000-0005-0000-0000-00004B1B0000}"/>
    <cellStyle name="Note 50 2 2" xfId="5809" xr:uid="{00000000-0005-0000-0000-00004C1B0000}"/>
    <cellStyle name="Note 50 3" xfId="5808" xr:uid="{00000000-0005-0000-0000-00004D1B0000}"/>
    <cellStyle name="Note 50 4" xfId="5234" xr:uid="{00000000-0005-0000-0000-00004E1B0000}"/>
    <cellStyle name="Note 50 4 2" xfId="8962" xr:uid="{F3EBE823-ECE0-4383-8EAD-08FB532CA43A}"/>
    <cellStyle name="Note 51" xfId="4513" xr:uid="{00000000-0005-0000-0000-00004F1B0000}"/>
    <cellStyle name="Note 51 2" xfId="4514" xr:uid="{00000000-0005-0000-0000-0000501B0000}"/>
    <cellStyle name="Note 51 2 2" xfId="5811" xr:uid="{00000000-0005-0000-0000-0000511B0000}"/>
    <cellStyle name="Note 51 3" xfId="5810" xr:uid="{00000000-0005-0000-0000-0000521B0000}"/>
    <cellStyle name="Note 51 4" xfId="5233" xr:uid="{00000000-0005-0000-0000-0000531B0000}"/>
    <cellStyle name="Note 51 4 2" xfId="8961" xr:uid="{C7B8B50B-EF71-44F2-B428-43CA52A06BCF}"/>
    <cellStyle name="Note 52" xfId="4515" xr:uid="{00000000-0005-0000-0000-0000541B0000}"/>
    <cellStyle name="Note 52 2" xfId="4516" xr:uid="{00000000-0005-0000-0000-0000551B0000}"/>
    <cellStyle name="Note 52 2 2" xfId="5813" xr:uid="{00000000-0005-0000-0000-0000561B0000}"/>
    <cellStyle name="Note 52 3" xfId="5812" xr:uid="{00000000-0005-0000-0000-0000571B0000}"/>
    <cellStyle name="Note 52 4" xfId="5232" xr:uid="{00000000-0005-0000-0000-0000581B0000}"/>
    <cellStyle name="Note 52 4 2" xfId="8960" xr:uid="{1B434992-2DE1-48D3-B844-0D8F3DFBCC12}"/>
    <cellStyle name="Note 53" xfId="4517" xr:uid="{00000000-0005-0000-0000-0000591B0000}"/>
    <cellStyle name="Note 53 2" xfId="4518" xr:uid="{00000000-0005-0000-0000-00005A1B0000}"/>
    <cellStyle name="Note 53 2 2" xfId="5815" xr:uid="{00000000-0005-0000-0000-00005B1B0000}"/>
    <cellStyle name="Note 53 3" xfId="5814" xr:uid="{00000000-0005-0000-0000-00005C1B0000}"/>
    <cellStyle name="Note 53 4" xfId="5231" xr:uid="{00000000-0005-0000-0000-00005D1B0000}"/>
    <cellStyle name="Note 53 4 2" xfId="8959" xr:uid="{0DFE920E-7A0B-482A-A17A-64CA70E80EFA}"/>
    <cellStyle name="Note 54" xfId="4519" xr:uid="{00000000-0005-0000-0000-00005E1B0000}"/>
    <cellStyle name="Note 54 2" xfId="4520" xr:uid="{00000000-0005-0000-0000-00005F1B0000}"/>
    <cellStyle name="Note 54 2 2" xfId="5817" xr:uid="{00000000-0005-0000-0000-0000601B0000}"/>
    <cellStyle name="Note 54 3" xfId="5816" xr:uid="{00000000-0005-0000-0000-0000611B0000}"/>
    <cellStyle name="Note 54 4" xfId="5230" xr:uid="{00000000-0005-0000-0000-0000621B0000}"/>
    <cellStyle name="Note 54 4 2" xfId="8958" xr:uid="{4CB053EC-6044-42BD-8D33-5B656C5CDF1B}"/>
    <cellStyle name="Note 55" xfId="4521" xr:uid="{00000000-0005-0000-0000-0000631B0000}"/>
    <cellStyle name="Note 55 2" xfId="4522" xr:uid="{00000000-0005-0000-0000-0000641B0000}"/>
    <cellStyle name="Note 55 2 2" xfId="5819" xr:uid="{00000000-0005-0000-0000-0000651B0000}"/>
    <cellStyle name="Note 55 3" xfId="5818" xr:uid="{00000000-0005-0000-0000-0000661B0000}"/>
    <cellStyle name="Note 55 4" xfId="5229" xr:uid="{00000000-0005-0000-0000-0000671B0000}"/>
    <cellStyle name="Note 55 4 2" xfId="8957" xr:uid="{B190A9FA-4850-4947-B1C2-9B2DCED9A110}"/>
    <cellStyle name="Note 56" xfId="4523" xr:uid="{00000000-0005-0000-0000-0000681B0000}"/>
    <cellStyle name="Note 56 2" xfId="4524" xr:uid="{00000000-0005-0000-0000-0000691B0000}"/>
    <cellStyle name="Note 56 2 2" xfId="5821" xr:uid="{00000000-0005-0000-0000-00006A1B0000}"/>
    <cellStyle name="Note 56 3" xfId="5820" xr:uid="{00000000-0005-0000-0000-00006B1B0000}"/>
    <cellStyle name="Note 56 4" xfId="5228" xr:uid="{00000000-0005-0000-0000-00006C1B0000}"/>
    <cellStyle name="Note 56 4 2" xfId="8956" xr:uid="{B65C051D-AEF7-493B-A213-B3DC6ADAE771}"/>
    <cellStyle name="Note 57" xfId="4525" xr:uid="{00000000-0005-0000-0000-00006D1B0000}"/>
    <cellStyle name="Note 57 2" xfId="4526" xr:uid="{00000000-0005-0000-0000-00006E1B0000}"/>
    <cellStyle name="Note 57 2 2" xfId="5823" xr:uid="{00000000-0005-0000-0000-00006F1B0000}"/>
    <cellStyle name="Note 57 3" xfId="5822" xr:uid="{00000000-0005-0000-0000-0000701B0000}"/>
    <cellStyle name="Note 57 4" xfId="5227" xr:uid="{00000000-0005-0000-0000-0000711B0000}"/>
    <cellStyle name="Note 57 4 2" xfId="8955" xr:uid="{79D61DD2-DF0A-476E-B5FC-050FEA631071}"/>
    <cellStyle name="Note 58" xfId="4527" xr:uid="{00000000-0005-0000-0000-0000721B0000}"/>
    <cellStyle name="Note 58 2" xfId="4528" xr:uid="{00000000-0005-0000-0000-0000731B0000}"/>
    <cellStyle name="Note 58 2 2" xfId="5825" xr:uid="{00000000-0005-0000-0000-0000741B0000}"/>
    <cellStyle name="Note 58 3" xfId="5824" xr:uid="{00000000-0005-0000-0000-0000751B0000}"/>
    <cellStyle name="Note 58 4" xfId="5226" xr:uid="{00000000-0005-0000-0000-0000761B0000}"/>
    <cellStyle name="Note 58 4 2" xfId="8954" xr:uid="{AAD2F4D2-79CE-431B-B8EB-34774DF765A1}"/>
    <cellStyle name="Note 59" xfId="4529" xr:uid="{00000000-0005-0000-0000-0000771B0000}"/>
    <cellStyle name="Note 59 2" xfId="4530" xr:uid="{00000000-0005-0000-0000-0000781B0000}"/>
    <cellStyle name="Note 59 2 2" xfId="5827" xr:uid="{00000000-0005-0000-0000-0000791B0000}"/>
    <cellStyle name="Note 59 3" xfId="5826" xr:uid="{00000000-0005-0000-0000-00007A1B0000}"/>
    <cellStyle name="Note 59 4" xfId="5225" xr:uid="{00000000-0005-0000-0000-00007B1B0000}"/>
    <cellStyle name="Note 59 4 2" xfId="8953" xr:uid="{6F56B1A0-E651-47B9-81DA-4769C797A3D2}"/>
    <cellStyle name="Note 6" xfId="4531" xr:uid="{00000000-0005-0000-0000-00007C1B0000}"/>
    <cellStyle name="Note 6 2" xfId="4532" xr:uid="{00000000-0005-0000-0000-00007D1B0000}"/>
    <cellStyle name="Note 6 2 2" xfId="4533" xr:uid="{00000000-0005-0000-0000-00007E1B0000}"/>
    <cellStyle name="Note 6 2 2 2" xfId="5830" xr:uid="{00000000-0005-0000-0000-00007F1B0000}"/>
    <cellStyle name="Note 6 2 3" xfId="5829" xr:uid="{00000000-0005-0000-0000-0000801B0000}"/>
    <cellStyle name="Note 6 3" xfId="4534" xr:uid="{00000000-0005-0000-0000-0000811B0000}"/>
    <cellStyle name="Note 6 3 2" xfId="5831" xr:uid="{00000000-0005-0000-0000-0000821B0000}"/>
    <cellStyle name="Note 6 4" xfId="5828" xr:uid="{00000000-0005-0000-0000-0000831B0000}"/>
    <cellStyle name="Note 6 5" xfId="5224" xr:uid="{00000000-0005-0000-0000-0000841B0000}"/>
    <cellStyle name="Note 6 5 2" xfId="8952" xr:uid="{A9072EF7-8CCA-446E-A2ED-4196F283020D}"/>
    <cellStyle name="Note 60" xfId="4535" xr:uid="{00000000-0005-0000-0000-0000851B0000}"/>
    <cellStyle name="Note 60 2" xfId="4536" xr:uid="{00000000-0005-0000-0000-0000861B0000}"/>
    <cellStyle name="Note 60 2 2" xfId="5833" xr:uid="{00000000-0005-0000-0000-0000871B0000}"/>
    <cellStyle name="Note 60 3" xfId="5832" xr:uid="{00000000-0005-0000-0000-0000881B0000}"/>
    <cellStyle name="Note 60 4" xfId="5223" xr:uid="{00000000-0005-0000-0000-0000891B0000}"/>
    <cellStyle name="Note 60 4 2" xfId="8951" xr:uid="{7EB88B70-B9DD-4EB1-B68B-BCB1FBF45D84}"/>
    <cellStyle name="Note 61" xfId="4537" xr:uid="{00000000-0005-0000-0000-00008A1B0000}"/>
    <cellStyle name="Note 61 2" xfId="4538" xr:uid="{00000000-0005-0000-0000-00008B1B0000}"/>
    <cellStyle name="Note 61 2 2" xfId="5835" xr:uid="{00000000-0005-0000-0000-00008C1B0000}"/>
    <cellStyle name="Note 61 3" xfId="5834" xr:uid="{00000000-0005-0000-0000-00008D1B0000}"/>
    <cellStyle name="Note 61 4" xfId="5222" xr:uid="{00000000-0005-0000-0000-00008E1B0000}"/>
    <cellStyle name="Note 61 4 2" xfId="8950" xr:uid="{F522AABF-858F-422F-9091-D9B9B1C17F61}"/>
    <cellStyle name="Note 62" xfId="4539" xr:uid="{00000000-0005-0000-0000-00008F1B0000}"/>
    <cellStyle name="Note 62 2" xfId="4540" xr:uid="{00000000-0005-0000-0000-0000901B0000}"/>
    <cellStyle name="Note 62 2 2" xfId="5837" xr:uid="{00000000-0005-0000-0000-0000911B0000}"/>
    <cellStyle name="Note 62 3" xfId="5836" xr:uid="{00000000-0005-0000-0000-0000921B0000}"/>
    <cellStyle name="Note 62 4" xfId="5221" xr:uid="{00000000-0005-0000-0000-0000931B0000}"/>
    <cellStyle name="Note 62 4 2" xfId="8949" xr:uid="{8B70D97A-AB48-467E-9371-DE35E5BCBE1F}"/>
    <cellStyle name="Note 63" xfId="4541" xr:uid="{00000000-0005-0000-0000-0000941B0000}"/>
    <cellStyle name="Note 63 2" xfId="4542" xr:uid="{00000000-0005-0000-0000-0000951B0000}"/>
    <cellStyle name="Note 63 2 2" xfId="5839" xr:uid="{00000000-0005-0000-0000-0000961B0000}"/>
    <cellStyle name="Note 63 3" xfId="5838" xr:uid="{00000000-0005-0000-0000-0000971B0000}"/>
    <cellStyle name="Note 63 4" xfId="5220" xr:uid="{00000000-0005-0000-0000-0000981B0000}"/>
    <cellStyle name="Note 63 4 2" xfId="8948" xr:uid="{9C451C96-E3EB-4434-B6FD-599CECC52FB9}"/>
    <cellStyle name="Note 64" xfId="4543" xr:uid="{00000000-0005-0000-0000-0000991B0000}"/>
    <cellStyle name="Note 64 2" xfId="4544" xr:uid="{00000000-0005-0000-0000-00009A1B0000}"/>
    <cellStyle name="Note 64 2 2" xfId="5841" xr:uid="{00000000-0005-0000-0000-00009B1B0000}"/>
    <cellStyle name="Note 64 3" xfId="5840" xr:uid="{00000000-0005-0000-0000-00009C1B0000}"/>
    <cellStyle name="Note 64 4" xfId="5219" xr:uid="{00000000-0005-0000-0000-00009D1B0000}"/>
    <cellStyle name="Note 64 4 2" xfId="8947" xr:uid="{EE8D67F8-E929-4D19-B5FE-50437FAB7FFF}"/>
    <cellStyle name="Note 65" xfId="4545" xr:uid="{00000000-0005-0000-0000-00009E1B0000}"/>
    <cellStyle name="Note 65 2" xfId="4546" xr:uid="{00000000-0005-0000-0000-00009F1B0000}"/>
    <cellStyle name="Note 65 2 2" xfId="5843" xr:uid="{00000000-0005-0000-0000-0000A01B0000}"/>
    <cellStyle name="Note 65 3" xfId="5842" xr:uid="{00000000-0005-0000-0000-0000A11B0000}"/>
    <cellStyle name="Note 65 4" xfId="5218" xr:uid="{00000000-0005-0000-0000-0000A21B0000}"/>
    <cellStyle name="Note 65 4 2" xfId="8946" xr:uid="{20AA2A4B-3F3B-4E8D-B8D2-62F2E74F611C}"/>
    <cellStyle name="Note 66" xfId="4547" xr:uid="{00000000-0005-0000-0000-0000A31B0000}"/>
    <cellStyle name="Note 66 2" xfId="4548" xr:uid="{00000000-0005-0000-0000-0000A41B0000}"/>
    <cellStyle name="Note 66 2 2" xfId="5845" xr:uid="{00000000-0005-0000-0000-0000A51B0000}"/>
    <cellStyle name="Note 66 3" xfId="5844" xr:uid="{00000000-0005-0000-0000-0000A61B0000}"/>
    <cellStyle name="Note 66 4" xfId="5217" xr:uid="{00000000-0005-0000-0000-0000A71B0000}"/>
    <cellStyle name="Note 66 4 2" xfId="8945" xr:uid="{E754F730-9D63-49F4-A287-CFD406B5A662}"/>
    <cellStyle name="Note 67" xfId="4549" xr:uid="{00000000-0005-0000-0000-0000A81B0000}"/>
    <cellStyle name="Note 67 2" xfId="4550" xr:uid="{00000000-0005-0000-0000-0000A91B0000}"/>
    <cellStyle name="Note 67 2 2" xfId="5847" xr:uid="{00000000-0005-0000-0000-0000AA1B0000}"/>
    <cellStyle name="Note 67 3" xfId="5846" xr:uid="{00000000-0005-0000-0000-0000AB1B0000}"/>
    <cellStyle name="Note 67 4" xfId="5216" xr:uid="{00000000-0005-0000-0000-0000AC1B0000}"/>
    <cellStyle name="Note 67 4 2" xfId="8944" xr:uid="{8D02F874-8E42-46F1-B702-5E935DD47459}"/>
    <cellStyle name="Note 68" xfId="4551" xr:uid="{00000000-0005-0000-0000-0000AD1B0000}"/>
    <cellStyle name="Note 68 2" xfId="4552" xr:uid="{00000000-0005-0000-0000-0000AE1B0000}"/>
    <cellStyle name="Note 68 2 2" xfId="5849" xr:uid="{00000000-0005-0000-0000-0000AF1B0000}"/>
    <cellStyle name="Note 68 3" xfId="5848" xr:uid="{00000000-0005-0000-0000-0000B01B0000}"/>
    <cellStyle name="Note 68 4" xfId="5215" xr:uid="{00000000-0005-0000-0000-0000B11B0000}"/>
    <cellStyle name="Note 68 4 2" xfId="8943" xr:uid="{06951FCA-062C-49C6-8F39-E280C4281DB5}"/>
    <cellStyle name="Note 69" xfId="4553" xr:uid="{00000000-0005-0000-0000-0000B21B0000}"/>
    <cellStyle name="Note 69 2" xfId="4554" xr:uid="{00000000-0005-0000-0000-0000B31B0000}"/>
    <cellStyle name="Note 69 2 2" xfId="5851" xr:uid="{00000000-0005-0000-0000-0000B41B0000}"/>
    <cellStyle name="Note 69 3" xfId="5850" xr:uid="{00000000-0005-0000-0000-0000B51B0000}"/>
    <cellStyle name="Note 69 4" xfId="5214" xr:uid="{00000000-0005-0000-0000-0000B61B0000}"/>
    <cellStyle name="Note 69 4 2" xfId="8942" xr:uid="{8FF343BF-CB13-43D3-B56B-03E9DFD391B0}"/>
    <cellStyle name="Note 7" xfId="4555" xr:uid="{00000000-0005-0000-0000-0000B71B0000}"/>
    <cellStyle name="Note 7 2" xfId="4556" xr:uid="{00000000-0005-0000-0000-0000B81B0000}"/>
    <cellStyle name="Note 7 2 2" xfId="4557" xr:uid="{00000000-0005-0000-0000-0000B91B0000}"/>
    <cellStyle name="Note 7 2 2 2" xfId="5854" xr:uid="{00000000-0005-0000-0000-0000BA1B0000}"/>
    <cellStyle name="Note 7 2 3" xfId="5853" xr:uid="{00000000-0005-0000-0000-0000BB1B0000}"/>
    <cellStyle name="Note 7 3" xfId="4558" xr:uid="{00000000-0005-0000-0000-0000BC1B0000}"/>
    <cellStyle name="Note 7 3 2" xfId="5855" xr:uid="{00000000-0005-0000-0000-0000BD1B0000}"/>
    <cellStyle name="Note 7 4" xfId="5852" xr:uid="{00000000-0005-0000-0000-0000BE1B0000}"/>
    <cellStyle name="Note 7 5" xfId="5213" xr:uid="{00000000-0005-0000-0000-0000BF1B0000}"/>
    <cellStyle name="Note 7 5 2" xfId="8941" xr:uid="{6E0B6553-43B7-4E06-8CAA-AFDB4C74F09F}"/>
    <cellStyle name="Note 70" xfId="4559" xr:uid="{00000000-0005-0000-0000-0000C01B0000}"/>
    <cellStyle name="Note 70 2" xfId="4560" xr:uid="{00000000-0005-0000-0000-0000C11B0000}"/>
    <cellStyle name="Note 70 2 2" xfId="5857" xr:uid="{00000000-0005-0000-0000-0000C21B0000}"/>
    <cellStyle name="Note 70 3" xfId="5856" xr:uid="{00000000-0005-0000-0000-0000C31B0000}"/>
    <cellStyle name="Note 70 4" xfId="5212" xr:uid="{00000000-0005-0000-0000-0000C41B0000}"/>
    <cellStyle name="Note 70 4 2" xfId="8940" xr:uid="{8EAC43C8-4C19-488D-8E4F-04C32BC06EA3}"/>
    <cellStyle name="Note 71" xfId="4561" xr:uid="{00000000-0005-0000-0000-0000C51B0000}"/>
    <cellStyle name="Note 71 2" xfId="4562" xr:uid="{00000000-0005-0000-0000-0000C61B0000}"/>
    <cellStyle name="Note 71 2 2" xfId="5859" xr:uid="{00000000-0005-0000-0000-0000C71B0000}"/>
    <cellStyle name="Note 71 3" xfId="5858" xr:uid="{00000000-0005-0000-0000-0000C81B0000}"/>
    <cellStyle name="Note 71 4" xfId="5211" xr:uid="{00000000-0005-0000-0000-0000C91B0000}"/>
    <cellStyle name="Note 71 4 2" xfId="8939" xr:uid="{BD7A2731-D14D-4D98-9928-4A15D5C4875A}"/>
    <cellStyle name="Note 72" xfId="4563" xr:uid="{00000000-0005-0000-0000-0000CA1B0000}"/>
    <cellStyle name="Note 72 2" xfId="4564" xr:uid="{00000000-0005-0000-0000-0000CB1B0000}"/>
    <cellStyle name="Note 72 2 2" xfId="5861" xr:uid="{00000000-0005-0000-0000-0000CC1B0000}"/>
    <cellStyle name="Note 72 3" xfId="5860" xr:uid="{00000000-0005-0000-0000-0000CD1B0000}"/>
    <cellStyle name="Note 72 4" xfId="5210" xr:uid="{00000000-0005-0000-0000-0000CE1B0000}"/>
    <cellStyle name="Note 72 4 2" xfId="8938" xr:uid="{A0E6A90C-EFDF-4F10-BAEB-E6735C3CE444}"/>
    <cellStyle name="Note 73" xfId="4565" xr:uid="{00000000-0005-0000-0000-0000CF1B0000}"/>
    <cellStyle name="Note 73 2" xfId="4566" xr:uid="{00000000-0005-0000-0000-0000D01B0000}"/>
    <cellStyle name="Note 73 2 2" xfId="5863" xr:uid="{00000000-0005-0000-0000-0000D11B0000}"/>
    <cellStyle name="Note 73 3" xfId="5862" xr:uid="{00000000-0005-0000-0000-0000D21B0000}"/>
    <cellStyle name="Note 73 4" xfId="5209" xr:uid="{00000000-0005-0000-0000-0000D31B0000}"/>
    <cellStyle name="Note 73 4 2" xfId="8937" xr:uid="{4652E390-4E5C-4DE2-BE3F-6E76ADCFB6A1}"/>
    <cellStyle name="Note 74" xfId="4567" xr:uid="{00000000-0005-0000-0000-0000D41B0000}"/>
    <cellStyle name="Note 74 2" xfId="4568" xr:uid="{00000000-0005-0000-0000-0000D51B0000}"/>
    <cellStyle name="Note 74 2 2" xfId="5865" xr:uid="{00000000-0005-0000-0000-0000D61B0000}"/>
    <cellStyle name="Note 74 3" xfId="5864" xr:uid="{00000000-0005-0000-0000-0000D71B0000}"/>
    <cellStyle name="Note 74 4" xfId="5208" xr:uid="{00000000-0005-0000-0000-0000D81B0000}"/>
    <cellStyle name="Note 74 4 2" xfId="8936" xr:uid="{6E69848E-950F-40A7-9A2B-B472D4459458}"/>
    <cellStyle name="Note 75" xfId="4569" xr:uid="{00000000-0005-0000-0000-0000D91B0000}"/>
    <cellStyle name="Note 75 2" xfId="4570" xr:uid="{00000000-0005-0000-0000-0000DA1B0000}"/>
    <cellStyle name="Note 75 2 2" xfId="5867" xr:uid="{00000000-0005-0000-0000-0000DB1B0000}"/>
    <cellStyle name="Note 75 3" xfId="5866" xr:uid="{00000000-0005-0000-0000-0000DC1B0000}"/>
    <cellStyle name="Note 75 4" xfId="5207" xr:uid="{00000000-0005-0000-0000-0000DD1B0000}"/>
    <cellStyle name="Note 75 4 2" xfId="8935" xr:uid="{CD906A96-C4E1-413D-A890-6F4886D152F6}"/>
    <cellStyle name="Note 76" xfId="4571" xr:uid="{00000000-0005-0000-0000-0000DE1B0000}"/>
    <cellStyle name="Note 76 2" xfId="4572" xr:uid="{00000000-0005-0000-0000-0000DF1B0000}"/>
    <cellStyle name="Note 76 2 2" xfId="5869" xr:uid="{00000000-0005-0000-0000-0000E01B0000}"/>
    <cellStyle name="Note 76 3" xfId="5868" xr:uid="{00000000-0005-0000-0000-0000E11B0000}"/>
    <cellStyle name="Note 76 4" xfId="5206" xr:uid="{00000000-0005-0000-0000-0000E21B0000}"/>
    <cellStyle name="Note 76 4 2" xfId="8934" xr:uid="{6C8EEC9D-9FC8-4280-8509-DE5AA066B495}"/>
    <cellStyle name="Note 77" xfId="4573" xr:uid="{00000000-0005-0000-0000-0000E31B0000}"/>
    <cellStyle name="Note 77 2" xfId="4574" xr:uid="{00000000-0005-0000-0000-0000E41B0000}"/>
    <cellStyle name="Note 77 2 2" xfId="5871" xr:uid="{00000000-0005-0000-0000-0000E51B0000}"/>
    <cellStyle name="Note 77 3" xfId="5870" xr:uid="{00000000-0005-0000-0000-0000E61B0000}"/>
    <cellStyle name="Note 77 4" xfId="5205" xr:uid="{00000000-0005-0000-0000-0000E71B0000}"/>
    <cellStyle name="Note 77 4 2" xfId="8933" xr:uid="{23373ACD-3A4C-435E-AA69-B34BB590BDC1}"/>
    <cellStyle name="Note 8" xfId="4575" xr:uid="{00000000-0005-0000-0000-0000E81B0000}"/>
    <cellStyle name="Note 8 2" xfId="4576" xr:uid="{00000000-0005-0000-0000-0000E91B0000}"/>
    <cellStyle name="Note 8 2 2" xfId="4577" xr:uid="{00000000-0005-0000-0000-0000EA1B0000}"/>
    <cellStyle name="Note 8 2 2 2" xfId="5874" xr:uid="{00000000-0005-0000-0000-0000EB1B0000}"/>
    <cellStyle name="Note 8 2 3" xfId="5873" xr:uid="{00000000-0005-0000-0000-0000EC1B0000}"/>
    <cellStyle name="Note 8 3" xfId="4578" xr:uid="{00000000-0005-0000-0000-0000ED1B0000}"/>
    <cellStyle name="Note 8 3 2" xfId="5875" xr:uid="{00000000-0005-0000-0000-0000EE1B0000}"/>
    <cellStyle name="Note 8 4" xfId="5872" xr:uid="{00000000-0005-0000-0000-0000EF1B0000}"/>
    <cellStyle name="Note 8 5" xfId="5204" xr:uid="{00000000-0005-0000-0000-0000F01B0000}"/>
    <cellStyle name="Note 8 5 2" xfId="8932" xr:uid="{6E6C4473-3AA2-4F29-8B78-84C08BDAC3E6}"/>
    <cellStyle name="Note 9" xfId="4579" xr:uid="{00000000-0005-0000-0000-0000F11B0000}"/>
    <cellStyle name="Note 9 2" xfId="4580" xr:uid="{00000000-0005-0000-0000-0000F21B0000}"/>
    <cellStyle name="Note 9 2 2" xfId="4581" xr:uid="{00000000-0005-0000-0000-0000F31B0000}"/>
    <cellStyle name="Note 9 2 2 2" xfId="5878" xr:uid="{00000000-0005-0000-0000-0000F41B0000}"/>
    <cellStyle name="Note 9 2 3" xfId="5877" xr:uid="{00000000-0005-0000-0000-0000F51B0000}"/>
    <cellStyle name="Note 9 3" xfId="4582" xr:uid="{00000000-0005-0000-0000-0000F61B0000}"/>
    <cellStyle name="Note 9 3 2" xfId="5879" xr:uid="{00000000-0005-0000-0000-0000F71B0000}"/>
    <cellStyle name="Note 9 4" xfId="5876" xr:uid="{00000000-0005-0000-0000-0000F81B0000}"/>
    <cellStyle name="Note 9 5" xfId="5203" xr:uid="{00000000-0005-0000-0000-0000F91B0000}"/>
    <cellStyle name="Note 9 5 2" xfId="8931" xr:uid="{6B784B1B-9D7D-4F65-BA1B-42770046CF9F}"/>
    <cellStyle name="Output 10" xfId="4583" xr:uid="{00000000-0005-0000-0000-0000FA1B0000}"/>
    <cellStyle name="Output 10 2" xfId="4584" xr:uid="{00000000-0005-0000-0000-0000FB1B0000}"/>
    <cellStyle name="Output 10 2 2" xfId="5881" xr:uid="{00000000-0005-0000-0000-0000FC1B0000}"/>
    <cellStyle name="Output 10 3" xfId="5880" xr:uid="{00000000-0005-0000-0000-0000FD1B0000}"/>
    <cellStyle name="Output 10 4" xfId="5202" xr:uid="{00000000-0005-0000-0000-0000FE1B0000}"/>
    <cellStyle name="Output 10 4 2" xfId="8930" xr:uid="{A340BE7E-0AEF-41E1-891C-C8D76138B319}"/>
    <cellStyle name="Output 11" xfId="4585" xr:uid="{00000000-0005-0000-0000-0000FF1B0000}"/>
    <cellStyle name="Output 11 2" xfId="4586" xr:uid="{00000000-0005-0000-0000-0000001C0000}"/>
    <cellStyle name="Output 11 2 2" xfId="5883" xr:uid="{00000000-0005-0000-0000-0000011C0000}"/>
    <cellStyle name="Output 11 3" xfId="5882" xr:uid="{00000000-0005-0000-0000-0000021C0000}"/>
    <cellStyle name="Output 11 4" xfId="5201" xr:uid="{00000000-0005-0000-0000-0000031C0000}"/>
    <cellStyle name="Output 11 4 2" xfId="8929" xr:uid="{A77FB9B9-F713-4469-AA72-1ACE6869BE5E}"/>
    <cellStyle name="Output 12" xfId="4587" xr:uid="{00000000-0005-0000-0000-0000041C0000}"/>
    <cellStyle name="Output 12 2" xfId="4588" xr:uid="{00000000-0005-0000-0000-0000051C0000}"/>
    <cellStyle name="Output 12 2 2" xfId="5885" xr:uid="{00000000-0005-0000-0000-0000061C0000}"/>
    <cellStyle name="Output 12 3" xfId="5884" xr:uid="{00000000-0005-0000-0000-0000071C0000}"/>
    <cellStyle name="Output 12 4" xfId="5200" xr:uid="{00000000-0005-0000-0000-0000081C0000}"/>
    <cellStyle name="Output 12 4 2" xfId="8928" xr:uid="{A588D38F-B105-4221-8B5C-1B5D1BB775C5}"/>
    <cellStyle name="Output 13" xfId="4589" xr:uid="{00000000-0005-0000-0000-0000091C0000}"/>
    <cellStyle name="Output 13 2" xfId="4590" xr:uid="{00000000-0005-0000-0000-00000A1C0000}"/>
    <cellStyle name="Output 13 2 2" xfId="5887" xr:uid="{00000000-0005-0000-0000-00000B1C0000}"/>
    <cellStyle name="Output 13 3" xfId="5886" xr:uid="{00000000-0005-0000-0000-00000C1C0000}"/>
    <cellStyle name="Output 13 4" xfId="5199" xr:uid="{00000000-0005-0000-0000-00000D1C0000}"/>
    <cellStyle name="Output 13 4 2" xfId="8927" xr:uid="{D155B615-D41C-442A-B3AB-217D9652B5B7}"/>
    <cellStyle name="Output 14" xfId="4591" xr:uid="{00000000-0005-0000-0000-00000E1C0000}"/>
    <cellStyle name="Output 14 2" xfId="4592" xr:uid="{00000000-0005-0000-0000-00000F1C0000}"/>
    <cellStyle name="Output 14 2 2" xfId="5889" xr:uid="{00000000-0005-0000-0000-0000101C0000}"/>
    <cellStyle name="Output 14 3" xfId="5888" xr:uid="{00000000-0005-0000-0000-0000111C0000}"/>
    <cellStyle name="Output 14 4" xfId="5198" xr:uid="{00000000-0005-0000-0000-0000121C0000}"/>
    <cellStyle name="Output 14 4 2" xfId="8926" xr:uid="{CD0B3199-5C4E-4765-BA1F-82FE567D9B65}"/>
    <cellStyle name="Output 15" xfId="4593" xr:uid="{00000000-0005-0000-0000-0000131C0000}"/>
    <cellStyle name="Output 15 2" xfId="4594" xr:uid="{00000000-0005-0000-0000-0000141C0000}"/>
    <cellStyle name="Output 15 2 2" xfId="5891" xr:uid="{00000000-0005-0000-0000-0000151C0000}"/>
    <cellStyle name="Output 15 3" xfId="5890" xr:uid="{00000000-0005-0000-0000-0000161C0000}"/>
    <cellStyle name="Output 15 4" xfId="5197" xr:uid="{00000000-0005-0000-0000-0000171C0000}"/>
    <cellStyle name="Output 15 4 2" xfId="8925" xr:uid="{07BC217D-4336-4AC8-AEA3-16A4DB4AA151}"/>
    <cellStyle name="Output 16" xfId="4595" xr:uid="{00000000-0005-0000-0000-0000181C0000}"/>
    <cellStyle name="Output 16 2" xfId="4596" xr:uid="{00000000-0005-0000-0000-0000191C0000}"/>
    <cellStyle name="Output 16 2 2" xfId="5893" xr:uid="{00000000-0005-0000-0000-00001A1C0000}"/>
    <cellStyle name="Output 16 3" xfId="5892" xr:uid="{00000000-0005-0000-0000-00001B1C0000}"/>
    <cellStyle name="Output 16 4" xfId="5196" xr:uid="{00000000-0005-0000-0000-00001C1C0000}"/>
    <cellStyle name="Output 16 4 2" xfId="8924" xr:uid="{5DE00DEE-CDF7-4EEE-BBCD-3F102DB05B43}"/>
    <cellStyle name="Output 17" xfId="4597" xr:uid="{00000000-0005-0000-0000-00001D1C0000}"/>
    <cellStyle name="Output 17 2" xfId="4598" xr:uid="{00000000-0005-0000-0000-00001E1C0000}"/>
    <cellStyle name="Output 17 2 2" xfId="5895" xr:uid="{00000000-0005-0000-0000-00001F1C0000}"/>
    <cellStyle name="Output 17 3" xfId="5894" xr:uid="{00000000-0005-0000-0000-0000201C0000}"/>
    <cellStyle name="Output 17 4" xfId="5195" xr:uid="{00000000-0005-0000-0000-0000211C0000}"/>
    <cellStyle name="Output 17 4 2" xfId="8923" xr:uid="{FC71978E-BA97-4EE8-B85F-7A175FD64AF1}"/>
    <cellStyle name="Output 18" xfId="4599" xr:uid="{00000000-0005-0000-0000-0000221C0000}"/>
    <cellStyle name="Output 18 2" xfId="4600" xr:uid="{00000000-0005-0000-0000-0000231C0000}"/>
    <cellStyle name="Output 18 2 2" xfId="5897" xr:uid="{00000000-0005-0000-0000-0000241C0000}"/>
    <cellStyle name="Output 18 3" xfId="5896" xr:uid="{00000000-0005-0000-0000-0000251C0000}"/>
    <cellStyle name="Output 18 4" xfId="5194" xr:uid="{00000000-0005-0000-0000-0000261C0000}"/>
    <cellStyle name="Output 18 4 2" xfId="8922" xr:uid="{5A10C637-4F10-4E68-9529-9E0E5411943C}"/>
    <cellStyle name="Output 19" xfId="4601" xr:uid="{00000000-0005-0000-0000-0000271C0000}"/>
    <cellStyle name="Output 19 2" xfId="4602" xr:uid="{00000000-0005-0000-0000-0000281C0000}"/>
    <cellStyle name="Output 19 2 2" xfId="5899" xr:uid="{00000000-0005-0000-0000-0000291C0000}"/>
    <cellStyle name="Output 19 3" xfId="5898" xr:uid="{00000000-0005-0000-0000-00002A1C0000}"/>
    <cellStyle name="Output 19 4" xfId="5193" xr:uid="{00000000-0005-0000-0000-00002B1C0000}"/>
    <cellStyle name="Output 19 4 2" xfId="8921" xr:uid="{4E6C8F07-311C-4ED8-99A8-482044BD667F}"/>
    <cellStyle name="Output 2" xfId="4603" xr:uid="{00000000-0005-0000-0000-00002C1C0000}"/>
    <cellStyle name="Output 2 10" xfId="6417" xr:uid="{00000000-0005-0000-0000-00002D1C0000}"/>
    <cellStyle name="Output 2 11" xfId="6553" xr:uid="{00000000-0005-0000-0000-00002E1C0000}"/>
    <cellStyle name="Output 2 12" xfId="6672" xr:uid="{00000000-0005-0000-0000-00002F1C0000}"/>
    <cellStyle name="Output 2 13" xfId="6791" xr:uid="{00000000-0005-0000-0000-0000301C0000}"/>
    <cellStyle name="Output 2 14" xfId="6910" xr:uid="{00000000-0005-0000-0000-0000311C0000}"/>
    <cellStyle name="Output 2 15" xfId="7029" xr:uid="{00000000-0005-0000-0000-0000321C0000}"/>
    <cellStyle name="Output 2 16" xfId="7147" xr:uid="{00000000-0005-0000-0000-0000331C0000}"/>
    <cellStyle name="Output 2 17" xfId="7267" xr:uid="{00000000-0005-0000-0000-0000341C0000}"/>
    <cellStyle name="Output 2 18" xfId="7380" xr:uid="{00000000-0005-0000-0000-0000351C0000}"/>
    <cellStyle name="Output 2 19" xfId="7496" xr:uid="{00000000-0005-0000-0000-0000361C0000}"/>
    <cellStyle name="Output 2 2" xfId="4604" xr:uid="{00000000-0005-0000-0000-0000371C0000}"/>
    <cellStyle name="Output 2 2 2" xfId="4605" xr:uid="{00000000-0005-0000-0000-0000381C0000}"/>
    <cellStyle name="Output 2 2 2 2" xfId="5902" xr:uid="{00000000-0005-0000-0000-0000391C0000}"/>
    <cellStyle name="Output 2 2 3" xfId="4606" xr:uid="{00000000-0005-0000-0000-00003A1C0000}"/>
    <cellStyle name="Output 2 2 3 2" xfId="5903" xr:uid="{00000000-0005-0000-0000-00003B1C0000}"/>
    <cellStyle name="Output 2 2 4" xfId="4607" xr:uid="{00000000-0005-0000-0000-00003C1C0000}"/>
    <cellStyle name="Output 2 2 4 2" xfId="5904" xr:uid="{00000000-0005-0000-0000-00003D1C0000}"/>
    <cellStyle name="Output 2 2 5" xfId="5901" xr:uid="{00000000-0005-0000-0000-00003E1C0000}"/>
    <cellStyle name="Output 2 2 6" xfId="5191" xr:uid="{00000000-0005-0000-0000-00003F1C0000}"/>
    <cellStyle name="Output 2 2 6 2" xfId="8919" xr:uid="{1DC19514-4CDB-41F6-A394-9183A145DE8F}"/>
    <cellStyle name="Output 2 20" xfId="7612" xr:uid="{00000000-0005-0000-0000-0000401C0000}"/>
    <cellStyle name="Output 2 21" xfId="7728" xr:uid="{00000000-0005-0000-0000-0000411C0000}"/>
    <cellStyle name="Output 2 22" xfId="7844" xr:uid="{00000000-0005-0000-0000-0000421C0000}"/>
    <cellStyle name="Output 2 23" xfId="7960" xr:uid="{00000000-0005-0000-0000-0000431C0000}"/>
    <cellStyle name="Output 2 24" xfId="8076" xr:uid="{00000000-0005-0000-0000-0000441C0000}"/>
    <cellStyle name="Output 2 25" xfId="8190" xr:uid="{00000000-0005-0000-0000-0000451C0000}"/>
    <cellStyle name="Output 2 26" xfId="9228" xr:uid="{BA5A9D74-4FB9-4281-9934-C41FC6D04081}"/>
    <cellStyle name="Output 2 26 2" xfId="10213" xr:uid="{F6575690-C7BF-4515-AE2D-DBB5B0A0864E}"/>
    <cellStyle name="Output 2 27" xfId="9834" xr:uid="{6E8E53BF-2598-48C4-A743-DAFEA0E3EADB}"/>
    <cellStyle name="Output 2 28" xfId="9900" xr:uid="{C8C944DD-84E2-4061-95A5-40924DAEE020}"/>
    <cellStyle name="Output 2 29" xfId="9986" xr:uid="{72DB4A07-DB7A-4049-8BD3-D3CF6C9B6F37}"/>
    <cellStyle name="Output 2 3" xfId="4608" xr:uid="{00000000-0005-0000-0000-0000461C0000}"/>
    <cellStyle name="Output 2 3 2" xfId="4609" xr:uid="{00000000-0005-0000-0000-0000471C0000}"/>
    <cellStyle name="Output 2 3 2 2" xfId="5906" xr:uid="{00000000-0005-0000-0000-0000481C0000}"/>
    <cellStyle name="Output 2 3 3" xfId="5905" xr:uid="{00000000-0005-0000-0000-0000491C0000}"/>
    <cellStyle name="Output 2 3 4" xfId="5190" xr:uid="{00000000-0005-0000-0000-00004A1C0000}"/>
    <cellStyle name="Output 2 3 4 2" xfId="8918" xr:uid="{3451DFFD-1391-42E0-9E8F-F7535B3AA97D}"/>
    <cellStyle name="Output 2 30" xfId="10296" xr:uid="{FCE218D3-A97D-4192-8BD9-F477020AE34E}"/>
    <cellStyle name="Output 2 31" xfId="10435" xr:uid="{606F5B9F-C1E1-4AB0-AA92-C5D2027B31AC}"/>
    <cellStyle name="Output 2 32" xfId="10556" xr:uid="{AAD9C20B-FF9C-4652-BDA9-C2DF8A4B666E}"/>
    <cellStyle name="Output 2 33" xfId="10672" xr:uid="{732E30F4-3FA1-4D81-990D-53DE4FF063F6}"/>
    <cellStyle name="Output 2 34" xfId="10775" xr:uid="{BE393404-BC76-4278-84D6-CA44C382C0F6}"/>
    <cellStyle name="Output 2 4" xfId="4610" xr:uid="{00000000-0005-0000-0000-00004B1C0000}"/>
    <cellStyle name="Output 2 4 2" xfId="4611" xr:uid="{00000000-0005-0000-0000-00004C1C0000}"/>
    <cellStyle name="Output 2 4 2 2" xfId="5908" xr:uid="{00000000-0005-0000-0000-00004D1C0000}"/>
    <cellStyle name="Output 2 4 3" xfId="5907" xr:uid="{00000000-0005-0000-0000-00004E1C0000}"/>
    <cellStyle name="Output 2 4 4" xfId="5189" xr:uid="{00000000-0005-0000-0000-00004F1C0000}"/>
    <cellStyle name="Output 2 4 4 2" xfId="8917" xr:uid="{32882AD9-4A66-4FFE-821A-8C964FC29733}"/>
    <cellStyle name="Output 2 5" xfId="4612" xr:uid="{00000000-0005-0000-0000-0000501C0000}"/>
    <cellStyle name="Output 2 5 2" xfId="5909" xr:uid="{00000000-0005-0000-0000-0000511C0000}"/>
    <cellStyle name="Output 2 6" xfId="4613" xr:uid="{00000000-0005-0000-0000-0000521C0000}"/>
    <cellStyle name="Output 2 6 2" xfId="5910" xr:uid="{00000000-0005-0000-0000-0000531C0000}"/>
    <cellStyle name="Output 2 7" xfId="4614" xr:uid="{00000000-0005-0000-0000-0000541C0000}"/>
    <cellStyle name="Output 2 7 2" xfId="5911" xr:uid="{00000000-0005-0000-0000-0000551C0000}"/>
    <cellStyle name="Output 2 8" xfId="5900" xr:uid="{00000000-0005-0000-0000-0000561C0000}"/>
    <cellStyle name="Output 2 9" xfId="5192" xr:uid="{00000000-0005-0000-0000-0000571C0000}"/>
    <cellStyle name="Output 2 9 2" xfId="8920" xr:uid="{56310B72-13BD-4C4D-9DC1-E52C52711F8B}"/>
    <cellStyle name="Output 20" xfId="4615" xr:uid="{00000000-0005-0000-0000-0000581C0000}"/>
    <cellStyle name="Output 20 2" xfId="4616" xr:uid="{00000000-0005-0000-0000-0000591C0000}"/>
    <cellStyle name="Output 20 2 2" xfId="5913" xr:uid="{00000000-0005-0000-0000-00005A1C0000}"/>
    <cellStyle name="Output 20 3" xfId="5912" xr:uid="{00000000-0005-0000-0000-00005B1C0000}"/>
    <cellStyle name="Output 20 4" xfId="5188" xr:uid="{00000000-0005-0000-0000-00005C1C0000}"/>
    <cellStyle name="Output 20 4 2" xfId="8916" xr:uid="{2D0D86A1-5B44-4A88-BA69-C34B3FD0F73E}"/>
    <cellStyle name="Output 21" xfId="4617" xr:uid="{00000000-0005-0000-0000-00005D1C0000}"/>
    <cellStyle name="Output 21 2" xfId="4618" xr:uid="{00000000-0005-0000-0000-00005E1C0000}"/>
    <cellStyle name="Output 21 2 2" xfId="5915" xr:uid="{00000000-0005-0000-0000-00005F1C0000}"/>
    <cellStyle name="Output 21 3" xfId="5914" xr:uid="{00000000-0005-0000-0000-0000601C0000}"/>
    <cellStyle name="Output 21 4" xfId="5187" xr:uid="{00000000-0005-0000-0000-0000611C0000}"/>
    <cellStyle name="Output 21 4 2" xfId="8915" xr:uid="{0B065FA0-1CFE-40C7-BB34-743EF5CDCCAA}"/>
    <cellStyle name="Output 22" xfId="4619" xr:uid="{00000000-0005-0000-0000-0000621C0000}"/>
    <cellStyle name="Output 22 2" xfId="4620" xr:uid="{00000000-0005-0000-0000-0000631C0000}"/>
    <cellStyle name="Output 22 2 2" xfId="5917" xr:uid="{00000000-0005-0000-0000-0000641C0000}"/>
    <cellStyle name="Output 22 3" xfId="5916" xr:uid="{00000000-0005-0000-0000-0000651C0000}"/>
    <cellStyle name="Output 22 4" xfId="5186" xr:uid="{00000000-0005-0000-0000-0000661C0000}"/>
    <cellStyle name="Output 22 4 2" xfId="8914" xr:uid="{5828FA64-B42F-4D60-8922-E3DA5E36D30F}"/>
    <cellStyle name="Output 3" xfId="4621" xr:uid="{00000000-0005-0000-0000-0000671C0000}"/>
    <cellStyle name="Output 3 2" xfId="4622" xr:uid="{00000000-0005-0000-0000-0000681C0000}"/>
    <cellStyle name="Output 3 2 2" xfId="5919" xr:uid="{00000000-0005-0000-0000-0000691C0000}"/>
    <cellStyle name="Output 3 3" xfId="5918" xr:uid="{00000000-0005-0000-0000-00006A1C0000}"/>
    <cellStyle name="Output 3 4" xfId="5185" xr:uid="{00000000-0005-0000-0000-00006B1C0000}"/>
    <cellStyle name="Output 3 4 2" xfId="8913" xr:uid="{07AF087A-CFE2-4ABA-9ED1-468EAE4606D6}"/>
    <cellStyle name="Output 3 5" xfId="10952" xr:uid="{1CB72601-2903-45BB-9F36-1B93F7D4C043}"/>
    <cellStyle name="Output 4" xfId="4623" xr:uid="{00000000-0005-0000-0000-00006C1C0000}"/>
    <cellStyle name="Output 4 2" xfId="4624" xr:uid="{00000000-0005-0000-0000-00006D1C0000}"/>
    <cellStyle name="Output 4 2 2" xfId="5921" xr:uid="{00000000-0005-0000-0000-00006E1C0000}"/>
    <cellStyle name="Output 4 3" xfId="5920" xr:uid="{00000000-0005-0000-0000-00006F1C0000}"/>
    <cellStyle name="Output 4 4" xfId="5184" xr:uid="{00000000-0005-0000-0000-0000701C0000}"/>
    <cellStyle name="Output 4 4 2" xfId="8912" xr:uid="{EA3A1881-9C98-4BDC-BB08-3F4B36DFDAA5}"/>
    <cellStyle name="Output 5" xfId="4625" xr:uid="{00000000-0005-0000-0000-0000711C0000}"/>
    <cellStyle name="Output 5 2" xfId="4626" xr:uid="{00000000-0005-0000-0000-0000721C0000}"/>
    <cellStyle name="Output 5 2 2" xfId="5923" xr:uid="{00000000-0005-0000-0000-0000731C0000}"/>
    <cellStyle name="Output 5 3" xfId="5922" xr:uid="{00000000-0005-0000-0000-0000741C0000}"/>
    <cellStyle name="Output 5 4" xfId="5183" xr:uid="{00000000-0005-0000-0000-0000751C0000}"/>
    <cellStyle name="Output 5 4 2" xfId="8911" xr:uid="{5414313A-9A44-40C7-A324-7755BF11215E}"/>
    <cellStyle name="Output 6" xfId="4627" xr:uid="{00000000-0005-0000-0000-0000761C0000}"/>
    <cellStyle name="Output 6 2" xfId="4628" xr:uid="{00000000-0005-0000-0000-0000771C0000}"/>
    <cellStyle name="Output 6 2 2" xfId="5925" xr:uid="{00000000-0005-0000-0000-0000781C0000}"/>
    <cellStyle name="Output 6 3" xfId="5924" xr:uid="{00000000-0005-0000-0000-0000791C0000}"/>
    <cellStyle name="Output 6 4" xfId="5182" xr:uid="{00000000-0005-0000-0000-00007A1C0000}"/>
    <cellStyle name="Output 6 4 2" xfId="8910" xr:uid="{6F1FB42E-D5A9-4CF3-BECD-50740BBD4E49}"/>
    <cellStyle name="Output 7" xfId="4629" xr:uid="{00000000-0005-0000-0000-00007B1C0000}"/>
    <cellStyle name="Output 7 2" xfId="4630" xr:uid="{00000000-0005-0000-0000-00007C1C0000}"/>
    <cellStyle name="Output 7 2 2" xfId="5927" xr:uid="{00000000-0005-0000-0000-00007D1C0000}"/>
    <cellStyle name="Output 7 3" xfId="5926" xr:uid="{00000000-0005-0000-0000-00007E1C0000}"/>
    <cellStyle name="Output 7 4" xfId="5181" xr:uid="{00000000-0005-0000-0000-00007F1C0000}"/>
    <cellStyle name="Output 7 4 2" xfId="8909" xr:uid="{8DB1C534-9D51-47B6-BAE3-98D34EC924A5}"/>
    <cellStyle name="Output 8" xfId="4631" xr:uid="{00000000-0005-0000-0000-0000801C0000}"/>
    <cellStyle name="Output 8 2" xfId="4632" xr:uid="{00000000-0005-0000-0000-0000811C0000}"/>
    <cellStyle name="Output 8 2 2" xfId="5929" xr:uid="{00000000-0005-0000-0000-0000821C0000}"/>
    <cellStyle name="Output 8 3" xfId="5928" xr:uid="{00000000-0005-0000-0000-0000831C0000}"/>
    <cellStyle name="Output 8 4" xfId="5180" xr:uid="{00000000-0005-0000-0000-0000841C0000}"/>
    <cellStyle name="Output 8 4 2" xfId="8908" xr:uid="{CA4E02CB-6A16-4CF8-96A8-BAAC3AF0BD7A}"/>
    <cellStyle name="Output 9" xfId="4633" xr:uid="{00000000-0005-0000-0000-0000851C0000}"/>
    <cellStyle name="Output 9 2" xfId="4634" xr:uid="{00000000-0005-0000-0000-0000861C0000}"/>
    <cellStyle name="Output 9 2 2" xfId="5931" xr:uid="{00000000-0005-0000-0000-0000871C0000}"/>
    <cellStyle name="Output 9 3" xfId="5930" xr:uid="{00000000-0005-0000-0000-0000881C0000}"/>
    <cellStyle name="Output 9 4" xfId="5179" xr:uid="{00000000-0005-0000-0000-0000891C0000}"/>
    <cellStyle name="Output 9 4 2" xfId="8907" xr:uid="{7E5B0828-2C3D-4563-9D4F-81739E22D1F1}"/>
    <cellStyle name="Parastais 10" xfId="4635" xr:uid="{00000000-0005-0000-0000-00008A1C0000}"/>
    <cellStyle name="Parastais 10 2" xfId="5932" xr:uid="{00000000-0005-0000-0000-00008B1C0000}"/>
    <cellStyle name="Parastais 2" xfId="9229" xr:uid="{3D2C7D6F-658B-4B73-B952-387CF60A9DC1}"/>
    <cellStyle name="Parastais 2 2" xfId="9481" xr:uid="{DE0E21E9-827B-4EF5-ADFE-E7D4845CC271}"/>
    <cellStyle name="Parastais 5" xfId="9482" xr:uid="{9E32DFDB-6EF3-4639-BF22-74A13C62C0EE}"/>
    <cellStyle name="Parastais 7" xfId="9483" xr:uid="{FA3428A5-C949-4270-AD64-A19AF4D85637}"/>
    <cellStyle name="Parastais_1.18 AS" xfId="9230" xr:uid="{8F91FDAE-9F47-47E6-AA08-94602485E259}"/>
    <cellStyle name="Parasts 2" xfId="4636" xr:uid="{00000000-0005-0000-0000-00008E1C0000}"/>
    <cellStyle name="Parasts 2 2" xfId="4637" xr:uid="{00000000-0005-0000-0000-00008F1C0000}"/>
    <cellStyle name="Parasts 2 2 2" xfId="5934" xr:uid="{00000000-0005-0000-0000-0000901C0000}"/>
    <cellStyle name="Parasts 2 3" xfId="5933" xr:uid="{00000000-0005-0000-0000-0000911C0000}"/>
    <cellStyle name="Parasts 3" xfId="4638" xr:uid="{00000000-0005-0000-0000-0000921C0000}"/>
    <cellStyle name="Parasts 3 2" xfId="5935" xr:uid="{00000000-0005-0000-0000-0000931C0000}"/>
    <cellStyle name="Parasts 4" xfId="9231" xr:uid="{6C897DE6-B7E5-4B9A-ABA8-D49E706133AB}"/>
    <cellStyle name="Parasts 5" xfId="9232" xr:uid="{9FF8C3D6-9DBA-47C1-B17B-6CF145037619}"/>
    <cellStyle name="Paskaidrojošs teksts" xfId="4639" xr:uid="{00000000-0005-0000-0000-0000941C0000}"/>
    <cellStyle name="Paskaidrojošs teksts 2" xfId="4640" xr:uid="{00000000-0005-0000-0000-0000951C0000}"/>
    <cellStyle name="Paskaidrojošs teksts 2 2" xfId="5937" xr:uid="{00000000-0005-0000-0000-0000961C0000}"/>
    <cellStyle name="Paskaidrojošs teksts 2 3" xfId="9484" xr:uid="{361C5DC9-1855-4FCE-A0CF-F4DB3783E549}"/>
    <cellStyle name="Paskaidrojošs teksts 3" xfId="5936" xr:uid="{00000000-0005-0000-0000-0000971C0000}"/>
    <cellStyle name="Paskaidrojošs teksts 3 2" xfId="9485" xr:uid="{CE0E373A-DF7F-4561-A3D9-88A62F15ED6D}"/>
    <cellStyle name="Paskaidrojošs teksts 4" xfId="5178" xr:uid="{00000000-0005-0000-0000-0000981C0000}"/>
    <cellStyle name="Paskaidrojošs teksts 4 2" xfId="9486" xr:uid="{7FA8F289-1C0C-40D8-8944-201CA6BFC5DC}"/>
    <cellStyle name="Paskaidrojošs teksts 5" xfId="8842" xr:uid="{0F4DE87F-5A33-4F5E-9249-734BDB5AEE2B}"/>
    <cellStyle name="Paskaidrojošs teksts 6" xfId="10954" xr:uid="{B682E251-3D7A-40BF-964A-F952850C1EDC}"/>
    <cellStyle name="Pārbaudes šūna" xfId="4641" xr:uid="{00000000-0005-0000-0000-0000991C0000}"/>
    <cellStyle name="Pārbaudes šūna 2" xfId="4642" xr:uid="{00000000-0005-0000-0000-00009A1C0000}"/>
    <cellStyle name="Pārbaudes šūna 2 2" xfId="5939" xr:uid="{00000000-0005-0000-0000-00009B1C0000}"/>
    <cellStyle name="Pārbaudes šūna 2 3" xfId="9487" xr:uid="{1C72B573-B0A3-48FB-999E-9D70C88C78FA}"/>
    <cellStyle name="Pārbaudes šūna 3" xfId="5938" xr:uid="{00000000-0005-0000-0000-00009C1C0000}"/>
    <cellStyle name="Pārbaudes šūna 3 2" xfId="9488" xr:uid="{71884D1E-7B01-40A9-B5CA-FCE4C2253624}"/>
    <cellStyle name="Pārbaudes šūna 4" xfId="5177" xr:uid="{00000000-0005-0000-0000-00009D1C0000}"/>
    <cellStyle name="Pārbaudes šūna 4 2" xfId="9489" xr:uid="{64538AEF-B5B2-44ED-86EA-C09A7FD4DBF1}"/>
    <cellStyle name="Pārbaudes šūna 5" xfId="8843" xr:uid="{F961CA15-D415-4AF7-BD6F-625FFCF76AA6}"/>
    <cellStyle name="Pārbaudes šūna 6" xfId="10953" xr:uid="{90A9BC65-8119-43E7-866A-EAAF8BE99006}"/>
    <cellStyle name="Perbent 4" xfId="4643" xr:uid="{00000000-0005-0000-0000-00009E1C0000}"/>
    <cellStyle name="Perbent 4 2" xfId="4644" xr:uid="{00000000-0005-0000-0000-00009F1C0000}"/>
    <cellStyle name="Perbent 4 2 2" xfId="5941" xr:uid="{00000000-0005-0000-0000-0000A01C0000}"/>
    <cellStyle name="Perbent 4 3" xfId="5940" xr:uid="{00000000-0005-0000-0000-0000A11C0000}"/>
    <cellStyle name="Perbent 4 4" xfId="5176" xr:uid="{00000000-0005-0000-0000-0000A21C0000}"/>
    <cellStyle name="Percejt 2 2 2" xfId="4645" xr:uid="{00000000-0005-0000-0000-0000A31C0000}"/>
    <cellStyle name="Percejt 2 2 2 2" xfId="4646" xr:uid="{00000000-0005-0000-0000-0000A41C0000}"/>
    <cellStyle name="Percejt 2 2 2 2 2" xfId="4647" xr:uid="{00000000-0005-0000-0000-0000A51C0000}"/>
    <cellStyle name="Percejt 2 2 2 2 2 2" xfId="5944" xr:uid="{00000000-0005-0000-0000-0000A61C0000}"/>
    <cellStyle name="Percejt 2 2 2 2 3" xfId="5943" xr:uid="{00000000-0005-0000-0000-0000A71C0000}"/>
    <cellStyle name="Percejt 2 2 2 3" xfId="4648" xr:uid="{00000000-0005-0000-0000-0000A81C0000}"/>
    <cellStyle name="Percejt 2 2 2 3 2" xfId="5945" xr:uid="{00000000-0005-0000-0000-0000A91C0000}"/>
    <cellStyle name="Percejt 2 2 2 4" xfId="5942" xr:uid="{00000000-0005-0000-0000-0000AA1C0000}"/>
    <cellStyle name="Percejt 2 2 2 5" xfId="5175" xr:uid="{00000000-0005-0000-0000-0000AB1C0000}"/>
    <cellStyle name="Percent 2" xfId="4649" xr:uid="{00000000-0005-0000-0000-0000AC1C0000}"/>
    <cellStyle name="Percent 2 10" xfId="9490" xr:uid="{33DD650D-DBA6-4FC9-AD07-E1EE09B9FCF6}"/>
    <cellStyle name="Percent 2 2" xfId="4650" xr:uid="{00000000-0005-0000-0000-0000AD1C0000}"/>
    <cellStyle name="Percent 2 2 2" xfId="4651" xr:uid="{00000000-0005-0000-0000-0000AE1C0000}"/>
    <cellStyle name="Percent 2 2 2 2" xfId="4652" xr:uid="{00000000-0005-0000-0000-0000AF1C0000}"/>
    <cellStyle name="Percent 2 2 2 2 2" xfId="4653" xr:uid="{00000000-0005-0000-0000-0000B01C0000}"/>
    <cellStyle name="Percent 2 2 2 2 2 2" xfId="5950" xr:uid="{00000000-0005-0000-0000-0000B11C0000}"/>
    <cellStyle name="Percent 2 2 2 2 3" xfId="5949" xr:uid="{00000000-0005-0000-0000-0000B21C0000}"/>
    <cellStyle name="Percent 2 2 2 3" xfId="4654" xr:uid="{00000000-0005-0000-0000-0000B31C0000}"/>
    <cellStyle name="Percent 2 2 2 3 2" xfId="5951" xr:uid="{00000000-0005-0000-0000-0000B41C0000}"/>
    <cellStyle name="Percent 2 2 2 4" xfId="5948" xr:uid="{00000000-0005-0000-0000-0000B51C0000}"/>
    <cellStyle name="Percent 2 2 2 5" xfId="5172" xr:uid="{00000000-0005-0000-0000-0000B61C0000}"/>
    <cellStyle name="Percent 2 2 3" xfId="4655" xr:uid="{00000000-0005-0000-0000-0000B71C0000}"/>
    <cellStyle name="Percent 2 2 3 2" xfId="4656" xr:uid="{00000000-0005-0000-0000-0000B81C0000}"/>
    <cellStyle name="Percent 2 2 3 2 2" xfId="4657" xr:uid="{00000000-0005-0000-0000-0000B91C0000}"/>
    <cellStyle name="Percent 2 2 3 2 2 2" xfId="5954" xr:uid="{00000000-0005-0000-0000-0000BA1C0000}"/>
    <cellStyle name="Percent 2 2 3 2 3" xfId="5953" xr:uid="{00000000-0005-0000-0000-0000BB1C0000}"/>
    <cellStyle name="Percent 2 2 3 3" xfId="4658" xr:uid="{00000000-0005-0000-0000-0000BC1C0000}"/>
    <cellStyle name="Percent 2 2 3 3 2" xfId="5955" xr:uid="{00000000-0005-0000-0000-0000BD1C0000}"/>
    <cellStyle name="Percent 2 2 3 4" xfId="5952" xr:uid="{00000000-0005-0000-0000-0000BE1C0000}"/>
    <cellStyle name="Percent 2 2 3 5" xfId="5171" xr:uid="{00000000-0005-0000-0000-0000BF1C0000}"/>
    <cellStyle name="Percent 2 2 4" xfId="4659" xr:uid="{00000000-0005-0000-0000-0000C01C0000}"/>
    <cellStyle name="Percent 2 2 4 2" xfId="4660" xr:uid="{00000000-0005-0000-0000-0000C11C0000}"/>
    <cellStyle name="Percent 2 2 4 2 2" xfId="5957" xr:uid="{00000000-0005-0000-0000-0000C21C0000}"/>
    <cellStyle name="Percent 2 2 4 3" xfId="5956" xr:uid="{00000000-0005-0000-0000-0000C31C0000}"/>
    <cellStyle name="Percent 2 2 5" xfId="4661" xr:uid="{00000000-0005-0000-0000-0000C41C0000}"/>
    <cellStyle name="Percent 2 2 5 2" xfId="5958" xr:uid="{00000000-0005-0000-0000-0000C51C0000}"/>
    <cellStyle name="Percent 2 2 6" xfId="4662" xr:uid="{00000000-0005-0000-0000-0000C61C0000}"/>
    <cellStyle name="Percent 2 2 6 2" xfId="5959" xr:uid="{00000000-0005-0000-0000-0000C71C0000}"/>
    <cellStyle name="Percent 2 2 7" xfId="5947" xr:uid="{00000000-0005-0000-0000-0000C81C0000}"/>
    <cellStyle name="Percent 2 2 8" xfId="5173" xr:uid="{00000000-0005-0000-0000-0000C91C0000}"/>
    <cellStyle name="Percent 2 3" xfId="4663" xr:uid="{00000000-0005-0000-0000-0000CA1C0000}"/>
    <cellStyle name="Percent 2 3 2" xfId="4664" xr:uid="{00000000-0005-0000-0000-0000CB1C0000}"/>
    <cellStyle name="Percent 2 3 2 2" xfId="4665" xr:uid="{00000000-0005-0000-0000-0000CC1C0000}"/>
    <cellStyle name="Percent 2 3 2 2 2" xfId="4666" xr:uid="{00000000-0005-0000-0000-0000CD1C0000}"/>
    <cellStyle name="Percent 2 3 2 2 2 2" xfId="5963" xr:uid="{00000000-0005-0000-0000-0000CE1C0000}"/>
    <cellStyle name="Percent 2 3 2 2 3" xfId="5962" xr:uid="{00000000-0005-0000-0000-0000CF1C0000}"/>
    <cellStyle name="Percent 2 3 2 3" xfId="4667" xr:uid="{00000000-0005-0000-0000-0000D01C0000}"/>
    <cellStyle name="Percent 2 3 2 3 2" xfId="5964" xr:uid="{00000000-0005-0000-0000-0000D11C0000}"/>
    <cellStyle name="Percent 2 3 2 4" xfId="5961" xr:uid="{00000000-0005-0000-0000-0000D21C0000}"/>
    <cellStyle name="Percent 2 3 2 5" xfId="5166" xr:uid="{00000000-0005-0000-0000-0000D31C0000}"/>
    <cellStyle name="Percent 2 3 3" xfId="4668" xr:uid="{00000000-0005-0000-0000-0000D41C0000}"/>
    <cellStyle name="Percent 2 3 3 2" xfId="4669" xr:uid="{00000000-0005-0000-0000-0000D51C0000}"/>
    <cellStyle name="Percent 2 3 3 2 2" xfId="4670" xr:uid="{00000000-0005-0000-0000-0000D61C0000}"/>
    <cellStyle name="Percent 2 3 3 2 2 2" xfId="5967" xr:uid="{00000000-0005-0000-0000-0000D71C0000}"/>
    <cellStyle name="Percent 2 3 3 2 3" xfId="5966" xr:uid="{00000000-0005-0000-0000-0000D81C0000}"/>
    <cellStyle name="Percent 2 3 3 3" xfId="4671" xr:uid="{00000000-0005-0000-0000-0000D91C0000}"/>
    <cellStyle name="Percent 2 3 3 3 2" xfId="5968" xr:uid="{00000000-0005-0000-0000-0000DA1C0000}"/>
    <cellStyle name="Percent 2 3 3 4" xfId="5965" xr:uid="{00000000-0005-0000-0000-0000DB1C0000}"/>
    <cellStyle name="Percent 2 3 3 5" xfId="5165" xr:uid="{00000000-0005-0000-0000-0000DC1C0000}"/>
    <cellStyle name="Percent 2 3 4" xfId="4672" xr:uid="{00000000-0005-0000-0000-0000DD1C0000}"/>
    <cellStyle name="Percent 2 3 4 2" xfId="4673" xr:uid="{00000000-0005-0000-0000-0000DE1C0000}"/>
    <cellStyle name="Percent 2 3 4 2 2" xfId="5970" xr:uid="{00000000-0005-0000-0000-0000DF1C0000}"/>
    <cellStyle name="Percent 2 3 4 3" xfId="5969" xr:uid="{00000000-0005-0000-0000-0000E01C0000}"/>
    <cellStyle name="Percent 2 3 5" xfId="4674" xr:uid="{00000000-0005-0000-0000-0000E11C0000}"/>
    <cellStyle name="Percent 2 3 5 2" xfId="5971" xr:uid="{00000000-0005-0000-0000-0000E21C0000}"/>
    <cellStyle name="Percent 2 3 6" xfId="5960" xr:uid="{00000000-0005-0000-0000-0000E31C0000}"/>
    <cellStyle name="Percent 2 3 7" xfId="5169" xr:uid="{00000000-0005-0000-0000-0000E41C0000}"/>
    <cellStyle name="Percent 2 4" xfId="4675" xr:uid="{00000000-0005-0000-0000-0000E51C0000}"/>
    <cellStyle name="Percent 2 4 2" xfId="4676" xr:uid="{00000000-0005-0000-0000-0000E61C0000}"/>
    <cellStyle name="Percent 2 4 2 2" xfId="4677" xr:uid="{00000000-0005-0000-0000-0000E71C0000}"/>
    <cellStyle name="Percent 2 4 2 2 2" xfId="5974" xr:uid="{00000000-0005-0000-0000-0000E81C0000}"/>
    <cellStyle name="Percent 2 4 2 3" xfId="5973" xr:uid="{00000000-0005-0000-0000-0000E91C0000}"/>
    <cellStyle name="Percent 2 4 3" xfId="4678" xr:uid="{00000000-0005-0000-0000-0000EA1C0000}"/>
    <cellStyle name="Percent 2 4 3 2" xfId="5975" xr:uid="{00000000-0005-0000-0000-0000EB1C0000}"/>
    <cellStyle name="Percent 2 4 4" xfId="5972" xr:uid="{00000000-0005-0000-0000-0000EC1C0000}"/>
    <cellStyle name="Percent 2 4 5" xfId="5164" xr:uid="{00000000-0005-0000-0000-0000ED1C0000}"/>
    <cellStyle name="Percent 2 5" xfId="4679" xr:uid="{00000000-0005-0000-0000-0000EE1C0000}"/>
    <cellStyle name="Percent 2 5 2" xfId="4680" xr:uid="{00000000-0005-0000-0000-0000EF1C0000}"/>
    <cellStyle name="Percent 2 5 2 2" xfId="5977" xr:uid="{00000000-0005-0000-0000-0000F01C0000}"/>
    <cellStyle name="Percent 2 5 3" xfId="5976" xr:uid="{00000000-0005-0000-0000-0000F11C0000}"/>
    <cellStyle name="Percent 2 6" xfId="4681" xr:uid="{00000000-0005-0000-0000-0000F21C0000}"/>
    <cellStyle name="Percent 2 6 2" xfId="4682" xr:uid="{00000000-0005-0000-0000-0000F31C0000}"/>
    <cellStyle name="Percent 2 6 2 2" xfId="5979" xr:uid="{00000000-0005-0000-0000-0000F41C0000}"/>
    <cellStyle name="Percent 2 6 3" xfId="5978" xr:uid="{00000000-0005-0000-0000-0000F51C0000}"/>
    <cellStyle name="Percent 2 7" xfId="4683" xr:uid="{00000000-0005-0000-0000-0000F61C0000}"/>
    <cellStyle name="Percent 2 7 2" xfId="5980" xr:uid="{00000000-0005-0000-0000-0000F71C0000}"/>
    <cellStyle name="Percent 2 8" xfId="5946" xr:uid="{00000000-0005-0000-0000-0000F81C0000}"/>
    <cellStyle name="Percent 2 9" xfId="5174" xr:uid="{00000000-0005-0000-0000-0000F91C0000}"/>
    <cellStyle name="Percent 3" xfId="4684" xr:uid="{00000000-0005-0000-0000-0000FA1C0000}"/>
    <cellStyle name="Percent 3 10" xfId="9491" xr:uid="{84CF683A-E016-4CE0-93DA-48FB73FA58AE}"/>
    <cellStyle name="Percent 3 2" xfId="4685" xr:uid="{00000000-0005-0000-0000-0000FB1C0000}"/>
    <cellStyle name="Percent 3 2 2" xfId="4686" xr:uid="{00000000-0005-0000-0000-0000FC1C0000}"/>
    <cellStyle name="Percent 3 2 2 2" xfId="4687" xr:uid="{00000000-0005-0000-0000-0000FD1C0000}"/>
    <cellStyle name="Percent 3 2 2 2 2" xfId="5984" xr:uid="{00000000-0005-0000-0000-0000FE1C0000}"/>
    <cellStyle name="Percent 3 2 2 3" xfId="5983" xr:uid="{00000000-0005-0000-0000-0000FF1C0000}"/>
    <cellStyle name="Percent 3 2 3" xfId="4688" xr:uid="{00000000-0005-0000-0000-0000001D0000}"/>
    <cellStyle name="Percent 3 2 3 2" xfId="5985" xr:uid="{00000000-0005-0000-0000-0000011D0000}"/>
    <cellStyle name="Percent 3 2 4" xfId="5982" xr:uid="{00000000-0005-0000-0000-0000021D0000}"/>
    <cellStyle name="Percent 3 2 5" xfId="5162" xr:uid="{00000000-0005-0000-0000-0000031D0000}"/>
    <cellStyle name="Percent 3 3" xfId="4689" xr:uid="{00000000-0005-0000-0000-0000041D0000}"/>
    <cellStyle name="Percent 3 3 2" xfId="4690" xr:uid="{00000000-0005-0000-0000-0000051D0000}"/>
    <cellStyle name="Percent 3 3 2 2" xfId="4691" xr:uid="{00000000-0005-0000-0000-0000061D0000}"/>
    <cellStyle name="Percent 3 3 2 2 2" xfId="5988" xr:uid="{00000000-0005-0000-0000-0000071D0000}"/>
    <cellStyle name="Percent 3 3 2 3" xfId="5987" xr:uid="{00000000-0005-0000-0000-0000081D0000}"/>
    <cellStyle name="Percent 3 3 3" xfId="4692" xr:uid="{00000000-0005-0000-0000-0000091D0000}"/>
    <cellStyle name="Percent 3 3 3 2" xfId="5989" xr:uid="{00000000-0005-0000-0000-00000A1D0000}"/>
    <cellStyle name="Percent 3 3 4" xfId="5986" xr:uid="{00000000-0005-0000-0000-00000B1D0000}"/>
    <cellStyle name="Percent 3 3 5" xfId="5161" xr:uid="{00000000-0005-0000-0000-00000C1D0000}"/>
    <cellStyle name="Percent 3 4" xfId="4693" xr:uid="{00000000-0005-0000-0000-00000D1D0000}"/>
    <cellStyle name="Percent 3 4 2" xfId="4694" xr:uid="{00000000-0005-0000-0000-00000E1D0000}"/>
    <cellStyle name="Percent 3 4 2 2" xfId="4695" xr:uid="{00000000-0005-0000-0000-00000F1D0000}"/>
    <cellStyle name="Percent 3 4 2 2 2" xfId="4696" xr:uid="{00000000-0005-0000-0000-0000101D0000}"/>
    <cellStyle name="Percent 3 4 2 2 2 2" xfId="5993" xr:uid="{00000000-0005-0000-0000-0000111D0000}"/>
    <cellStyle name="Percent 3 4 2 2 3" xfId="5992" xr:uid="{00000000-0005-0000-0000-0000121D0000}"/>
    <cellStyle name="Percent 3 4 2 3" xfId="4697" xr:uid="{00000000-0005-0000-0000-0000131D0000}"/>
    <cellStyle name="Percent 3 4 2 3 2" xfId="5994" xr:uid="{00000000-0005-0000-0000-0000141D0000}"/>
    <cellStyle name="Percent 3 4 2 4" xfId="5991" xr:uid="{00000000-0005-0000-0000-0000151D0000}"/>
    <cellStyle name="Percent 3 4 2 5" xfId="5159" xr:uid="{00000000-0005-0000-0000-0000161D0000}"/>
    <cellStyle name="Percent 3 4 3" xfId="4698" xr:uid="{00000000-0005-0000-0000-0000171D0000}"/>
    <cellStyle name="Percent 3 4 3 2" xfId="4699" xr:uid="{00000000-0005-0000-0000-0000181D0000}"/>
    <cellStyle name="Percent 3 4 3 2 2" xfId="5996" xr:uid="{00000000-0005-0000-0000-0000191D0000}"/>
    <cellStyle name="Percent 3 4 3 3" xfId="5995" xr:uid="{00000000-0005-0000-0000-00001A1D0000}"/>
    <cellStyle name="Percent 3 4 4" xfId="4700" xr:uid="{00000000-0005-0000-0000-00001B1D0000}"/>
    <cellStyle name="Percent 3 4 4 2" xfId="5997" xr:uid="{00000000-0005-0000-0000-00001C1D0000}"/>
    <cellStyle name="Percent 3 4 5" xfId="5990" xr:uid="{00000000-0005-0000-0000-00001D1D0000}"/>
    <cellStyle name="Percent 3 4 6" xfId="5160" xr:uid="{00000000-0005-0000-0000-00001E1D0000}"/>
    <cellStyle name="Percent 3 5" xfId="4701" xr:uid="{00000000-0005-0000-0000-00001F1D0000}"/>
    <cellStyle name="Percent 3 5 2" xfId="4702" xr:uid="{00000000-0005-0000-0000-0000201D0000}"/>
    <cellStyle name="Percent 3 5 2 2" xfId="5999" xr:uid="{00000000-0005-0000-0000-0000211D0000}"/>
    <cellStyle name="Percent 3 5 3" xfId="5998" xr:uid="{00000000-0005-0000-0000-0000221D0000}"/>
    <cellStyle name="Percent 3 6" xfId="4703" xr:uid="{00000000-0005-0000-0000-0000231D0000}"/>
    <cellStyle name="Percent 3 6 2" xfId="6000" xr:uid="{00000000-0005-0000-0000-0000241D0000}"/>
    <cellStyle name="Percent 3 7" xfId="4704" xr:uid="{00000000-0005-0000-0000-0000251D0000}"/>
    <cellStyle name="Percent 3 7 2" xfId="6001" xr:uid="{00000000-0005-0000-0000-0000261D0000}"/>
    <cellStyle name="Percent 3 8" xfId="5981" xr:uid="{00000000-0005-0000-0000-0000271D0000}"/>
    <cellStyle name="Percent 3 9" xfId="5163" xr:uid="{00000000-0005-0000-0000-0000281D0000}"/>
    <cellStyle name="Percent 4" xfId="4705" xr:uid="{00000000-0005-0000-0000-0000291D0000}"/>
    <cellStyle name="Percent 4 2" xfId="4706" xr:uid="{00000000-0005-0000-0000-00002A1D0000}"/>
    <cellStyle name="Percent 4 2 2" xfId="6003" xr:uid="{00000000-0005-0000-0000-00002B1D0000}"/>
    <cellStyle name="Percent 4 3" xfId="4707" xr:uid="{00000000-0005-0000-0000-00002C1D0000}"/>
    <cellStyle name="Percent 4 3 2" xfId="6004" xr:uid="{00000000-0005-0000-0000-00002D1D0000}"/>
    <cellStyle name="Percent 4 4" xfId="6002" xr:uid="{00000000-0005-0000-0000-00002E1D0000}"/>
    <cellStyle name="Percent 4 5" xfId="5158" xr:uid="{00000000-0005-0000-0000-00002F1D0000}"/>
    <cellStyle name="Percent 5" xfId="4708" xr:uid="{00000000-0005-0000-0000-0000301D0000}"/>
    <cellStyle name="Percent 5 2" xfId="4709" xr:uid="{00000000-0005-0000-0000-0000311D0000}"/>
    <cellStyle name="Percent 5 2 2" xfId="4710" xr:uid="{00000000-0005-0000-0000-0000321D0000}"/>
    <cellStyle name="Percent 5 2 2 2" xfId="6007" xr:uid="{00000000-0005-0000-0000-0000331D0000}"/>
    <cellStyle name="Percent 5 2 3" xfId="6006" xr:uid="{00000000-0005-0000-0000-0000341D0000}"/>
    <cellStyle name="Percent 5 3" xfId="4711" xr:uid="{00000000-0005-0000-0000-0000351D0000}"/>
    <cellStyle name="Percent 5 3 2" xfId="6008" xr:uid="{00000000-0005-0000-0000-0000361D0000}"/>
    <cellStyle name="Percent 5 4" xfId="4712" xr:uid="{00000000-0005-0000-0000-0000371D0000}"/>
    <cellStyle name="Percent 5 4 2" xfId="6009" xr:uid="{00000000-0005-0000-0000-0000381D0000}"/>
    <cellStyle name="Percent 5 5" xfId="6005" xr:uid="{00000000-0005-0000-0000-0000391D0000}"/>
    <cellStyle name="Percent 5 6" xfId="5157" xr:uid="{00000000-0005-0000-0000-00003A1D0000}"/>
    <cellStyle name="Percent 6" xfId="4713" xr:uid="{00000000-0005-0000-0000-00003B1D0000}"/>
    <cellStyle name="Percent 6 2" xfId="4714" xr:uid="{00000000-0005-0000-0000-00003C1D0000}"/>
    <cellStyle name="Percent 6 2 2" xfId="4715" xr:uid="{00000000-0005-0000-0000-00003D1D0000}"/>
    <cellStyle name="Percent 6 2 2 2" xfId="6012" xr:uid="{00000000-0005-0000-0000-00003E1D0000}"/>
    <cellStyle name="Percent 6 2 3" xfId="6011" xr:uid="{00000000-0005-0000-0000-00003F1D0000}"/>
    <cellStyle name="Percent 6 3" xfId="4716" xr:uid="{00000000-0005-0000-0000-0000401D0000}"/>
    <cellStyle name="Percent 6 3 2" xfId="6013" xr:uid="{00000000-0005-0000-0000-0000411D0000}"/>
    <cellStyle name="Percent 6 4" xfId="4717" xr:uid="{00000000-0005-0000-0000-0000421D0000}"/>
    <cellStyle name="Percent 6 4 2" xfId="6014" xr:uid="{00000000-0005-0000-0000-0000431D0000}"/>
    <cellStyle name="Percent 6 5" xfId="6010" xr:uid="{00000000-0005-0000-0000-0000441D0000}"/>
    <cellStyle name="Percent 6 6" xfId="5156" xr:uid="{00000000-0005-0000-0000-0000451D0000}"/>
    <cellStyle name="Percent 7" xfId="4718" xr:uid="{00000000-0005-0000-0000-0000461D0000}"/>
    <cellStyle name="Percent 7 2" xfId="4719" xr:uid="{00000000-0005-0000-0000-0000471D0000}"/>
    <cellStyle name="Percent 7 2 2" xfId="4720" xr:uid="{00000000-0005-0000-0000-0000481D0000}"/>
    <cellStyle name="Percent 7 2 2 2" xfId="6017" xr:uid="{00000000-0005-0000-0000-0000491D0000}"/>
    <cellStyle name="Percent 7 2 3" xfId="6016" xr:uid="{00000000-0005-0000-0000-00004A1D0000}"/>
    <cellStyle name="Percent 7 3" xfId="4721" xr:uid="{00000000-0005-0000-0000-00004B1D0000}"/>
    <cellStyle name="Percent 7 3 2" xfId="6018" xr:uid="{00000000-0005-0000-0000-00004C1D0000}"/>
    <cellStyle name="Percent 7 4" xfId="6015" xr:uid="{00000000-0005-0000-0000-00004D1D0000}"/>
    <cellStyle name="Percent 7 5" xfId="5155" xr:uid="{00000000-0005-0000-0000-00004E1D0000}"/>
    <cellStyle name="Percent 8" xfId="4722" xr:uid="{00000000-0005-0000-0000-00004F1D0000}"/>
    <cellStyle name="Percent 8 2" xfId="4723" xr:uid="{00000000-0005-0000-0000-0000501D0000}"/>
    <cellStyle name="Percent 8 2 2" xfId="4724" xr:uid="{00000000-0005-0000-0000-0000511D0000}"/>
    <cellStyle name="Percent 8 2 2 2" xfId="6021" xr:uid="{00000000-0005-0000-0000-0000521D0000}"/>
    <cellStyle name="Percent 8 2 3" xfId="6020" xr:uid="{00000000-0005-0000-0000-0000531D0000}"/>
    <cellStyle name="Percent 8 3" xfId="4725" xr:uid="{00000000-0005-0000-0000-0000541D0000}"/>
    <cellStyle name="Percent 8 3 2" xfId="6022" xr:uid="{00000000-0005-0000-0000-0000551D0000}"/>
    <cellStyle name="Percent 8 4" xfId="6019" xr:uid="{00000000-0005-0000-0000-0000561D0000}"/>
    <cellStyle name="Percent 8 5" xfId="5154" xr:uid="{00000000-0005-0000-0000-0000571D0000}"/>
    <cellStyle name="Percent 9" xfId="4726" xr:uid="{00000000-0005-0000-0000-0000581D0000}"/>
    <cellStyle name="Percent 9 2" xfId="4727" xr:uid="{00000000-0005-0000-0000-0000591D0000}"/>
    <cellStyle name="Percent 9 2 2" xfId="4728" xr:uid="{00000000-0005-0000-0000-00005A1D0000}"/>
    <cellStyle name="Percent 9 2 2 2" xfId="6025" xr:uid="{00000000-0005-0000-0000-00005B1D0000}"/>
    <cellStyle name="Percent 9 2 3" xfId="6024" xr:uid="{00000000-0005-0000-0000-00005C1D0000}"/>
    <cellStyle name="Percent 9 3" xfId="4729" xr:uid="{00000000-0005-0000-0000-00005D1D0000}"/>
    <cellStyle name="Percent 9 3 2" xfId="6026" xr:uid="{00000000-0005-0000-0000-00005E1D0000}"/>
    <cellStyle name="Percent 9 4" xfId="6023" xr:uid="{00000000-0005-0000-0000-00005F1D0000}"/>
    <cellStyle name="Percent 9 5" xfId="5153" xr:uid="{00000000-0005-0000-0000-0000601D0000}"/>
    <cellStyle name="Piezīme" xfId="4730" xr:uid="{00000000-0005-0000-0000-0000611D0000}"/>
    <cellStyle name="Piezīme 10" xfId="8844" xr:uid="{3359350E-378A-4C5B-BF97-A90E3BF08C00}"/>
    <cellStyle name="Piezīme 11" xfId="10955" xr:uid="{BB64DADE-7A51-4517-8902-D829831AD3AD}"/>
    <cellStyle name="Piezīme 2" xfId="4731" xr:uid="{00000000-0005-0000-0000-0000621D0000}"/>
    <cellStyle name="Piezīme 2 2" xfId="4732" xr:uid="{00000000-0005-0000-0000-0000631D0000}"/>
    <cellStyle name="Piezīme 2 2 2" xfId="4733" xr:uid="{00000000-0005-0000-0000-0000641D0000}"/>
    <cellStyle name="Piezīme 2 2 2 2" xfId="6030" xr:uid="{00000000-0005-0000-0000-0000651D0000}"/>
    <cellStyle name="Piezīme 2 2 3" xfId="6029" xr:uid="{00000000-0005-0000-0000-0000661D0000}"/>
    <cellStyle name="Piezīme 2 3" xfId="4734" xr:uid="{00000000-0005-0000-0000-0000671D0000}"/>
    <cellStyle name="Piezīme 2 3 2" xfId="6031" xr:uid="{00000000-0005-0000-0000-0000681D0000}"/>
    <cellStyle name="Piezīme 2 4" xfId="4735" xr:uid="{00000000-0005-0000-0000-0000691D0000}"/>
    <cellStyle name="Piezīme 2 4 2" xfId="6032" xr:uid="{00000000-0005-0000-0000-00006A1D0000}"/>
    <cellStyle name="Piezīme 2 5" xfId="6028" xr:uid="{00000000-0005-0000-0000-00006B1D0000}"/>
    <cellStyle name="Piezīme 2 6" xfId="5151" xr:uid="{00000000-0005-0000-0000-00006C1D0000}"/>
    <cellStyle name="Piezīme 2 6 2" xfId="8902" xr:uid="{2FC4C1C5-DB97-4429-8E6C-B802F40F4B62}"/>
    <cellStyle name="Piezīme 2 7" xfId="9492" xr:uid="{C6F42087-7EB2-4837-BD01-3B2B032D4CAA}"/>
    <cellStyle name="Piezīme 3" xfId="4736" xr:uid="{00000000-0005-0000-0000-00006D1D0000}"/>
    <cellStyle name="Piezīme 3 2" xfId="4737" xr:uid="{00000000-0005-0000-0000-00006E1D0000}"/>
    <cellStyle name="Piezīme 3 2 2" xfId="4738" xr:uid="{00000000-0005-0000-0000-00006F1D0000}"/>
    <cellStyle name="Piezīme 3 2 2 2" xfId="6035" xr:uid="{00000000-0005-0000-0000-0000701D0000}"/>
    <cellStyle name="Piezīme 3 2 3" xfId="6034" xr:uid="{00000000-0005-0000-0000-0000711D0000}"/>
    <cellStyle name="Piezīme 3 3" xfId="4739" xr:uid="{00000000-0005-0000-0000-0000721D0000}"/>
    <cellStyle name="Piezīme 3 3 2" xfId="6036" xr:uid="{00000000-0005-0000-0000-0000731D0000}"/>
    <cellStyle name="Piezīme 3 4" xfId="6033" xr:uid="{00000000-0005-0000-0000-0000741D0000}"/>
    <cellStyle name="Piezīme 3 5" xfId="5150" xr:uid="{00000000-0005-0000-0000-0000751D0000}"/>
    <cellStyle name="Piezīme 3 5 2" xfId="8901" xr:uid="{FC204D62-A893-4D4A-908A-5D6B540915B3}"/>
    <cellStyle name="Piezīme 3 6" xfId="9493" xr:uid="{D04B087C-55BC-45B8-BAD8-E86913CDA60C}"/>
    <cellStyle name="Piezīme 4" xfId="4740" xr:uid="{00000000-0005-0000-0000-0000761D0000}"/>
    <cellStyle name="Piezīme 4 2" xfId="4741" xr:uid="{00000000-0005-0000-0000-0000771D0000}"/>
    <cellStyle name="Piezīme 4 2 2" xfId="4742" xr:uid="{00000000-0005-0000-0000-0000781D0000}"/>
    <cellStyle name="Piezīme 4 2 2 2" xfId="4743" xr:uid="{00000000-0005-0000-0000-0000791D0000}"/>
    <cellStyle name="Piezīme 4 2 2 2 2" xfId="6040" xr:uid="{00000000-0005-0000-0000-00007A1D0000}"/>
    <cellStyle name="Piezīme 4 2 2 3" xfId="6039" xr:uid="{00000000-0005-0000-0000-00007B1D0000}"/>
    <cellStyle name="Piezīme 4 2 3" xfId="4744" xr:uid="{00000000-0005-0000-0000-00007C1D0000}"/>
    <cellStyle name="Piezīme 4 2 3 2" xfId="6041" xr:uid="{00000000-0005-0000-0000-00007D1D0000}"/>
    <cellStyle name="Piezīme 4 2 4" xfId="6038" xr:uid="{00000000-0005-0000-0000-00007E1D0000}"/>
    <cellStyle name="Piezīme 4 2 5" xfId="5148" xr:uid="{00000000-0005-0000-0000-00007F1D0000}"/>
    <cellStyle name="Piezīme 4 2 5 2" xfId="8899" xr:uid="{9D26C3C7-91AB-4961-A677-1515C159726F}"/>
    <cellStyle name="Piezīme 4 3" xfId="4745" xr:uid="{00000000-0005-0000-0000-0000801D0000}"/>
    <cellStyle name="Piezīme 4 3 2" xfId="4746" xr:uid="{00000000-0005-0000-0000-0000811D0000}"/>
    <cellStyle name="Piezīme 4 3 2 2" xfId="6043" xr:uid="{00000000-0005-0000-0000-0000821D0000}"/>
    <cellStyle name="Piezīme 4 3 3" xfId="6042" xr:uid="{00000000-0005-0000-0000-0000831D0000}"/>
    <cellStyle name="Piezīme 4 4" xfId="4747" xr:uid="{00000000-0005-0000-0000-0000841D0000}"/>
    <cellStyle name="Piezīme 4 4 2" xfId="6044" xr:uid="{00000000-0005-0000-0000-0000851D0000}"/>
    <cellStyle name="Piezīme 4 5" xfId="6037" xr:uid="{00000000-0005-0000-0000-0000861D0000}"/>
    <cellStyle name="Piezīme 4 6" xfId="5149" xr:uid="{00000000-0005-0000-0000-0000871D0000}"/>
    <cellStyle name="Piezīme 4 6 2" xfId="8900" xr:uid="{477DFA88-6A41-43EE-93D4-A0A014CEC13D}"/>
    <cellStyle name="Piezīme 4 7" xfId="9494" xr:uid="{EAE34499-E875-4309-BF10-7D362FB76BE9}"/>
    <cellStyle name="Piezīme 5" xfId="4748" xr:uid="{00000000-0005-0000-0000-0000881D0000}"/>
    <cellStyle name="Piezīme 5 2" xfId="4749" xr:uid="{00000000-0005-0000-0000-0000891D0000}"/>
    <cellStyle name="Piezīme 5 2 2" xfId="6046" xr:uid="{00000000-0005-0000-0000-00008A1D0000}"/>
    <cellStyle name="Piezīme 5 3" xfId="6045" xr:uid="{00000000-0005-0000-0000-00008B1D0000}"/>
    <cellStyle name="Piezīme 6" xfId="4750" xr:uid="{00000000-0005-0000-0000-00008C1D0000}"/>
    <cellStyle name="Piezīme 6 2" xfId="6047" xr:uid="{00000000-0005-0000-0000-00008D1D0000}"/>
    <cellStyle name="Piezīme 7" xfId="4751" xr:uid="{00000000-0005-0000-0000-00008E1D0000}"/>
    <cellStyle name="Piezīme 7 2" xfId="6048" xr:uid="{00000000-0005-0000-0000-00008F1D0000}"/>
    <cellStyle name="Piezīme 8" xfId="6027" xr:uid="{00000000-0005-0000-0000-0000901D0000}"/>
    <cellStyle name="Piezīme 9" xfId="5152" xr:uid="{00000000-0005-0000-0000-0000911D0000}"/>
    <cellStyle name="Piezīme 9 2" xfId="8903" xr:uid="{1830683E-A234-4430-A2DA-44231708C327}"/>
    <cellStyle name="Position" xfId="4752" xr:uid="{00000000-0005-0000-0000-0000921D0000}"/>
    <cellStyle name="Position 2" xfId="4753" xr:uid="{00000000-0005-0000-0000-0000931D0000}"/>
    <cellStyle name="Position 2 2" xfId="6050" xr:uid="{00000000-0005-0000-0000-0000941D0000}"/>
    <cellStyle name="Position 3" xfId="6049" xr:uid="{00000000-0005-0000-0000-0000951D0000}"/>
    <cellStyle name="Position 4" xfId="5147" xr:uid="{00000000-0005-0000-0000-0000961D0000}"/>
    <cellStyle name="Result" xfId="9495" xr:uid="{E3F6BE3C-C8E1-4097-BE0E-D0175296B01A}"/>
    <cellStyle name="Result 1" xfId="9233" xr:uid="{CF75295A-92C0-46F8-B2E7-3B0AFB7BCD0E}"/>
    <cellStyle name="Result 1 2" xfId="9496" xr:uid="{FC748767-5AB9-4EBF-9270-D40E15EDCF94}"/>
    <cellStyle name="Result2" xfId="9497" xr:uid="{5EFADE58-861D-4AFB-98E8-283908FFCCC3}"/>
    <cellStyle name="Result2 1" xfId="9234" xr:uid="{2FA03BBD-2123-49E9-9C4C-6B824BFFC344}"/>
    <cellStyle name="Result2 1 2" xfId="9498" xr:uid="{13CF0A65-39A5-4775-857B-9B9B97BA61A8}"/>
    <cellStyle name="Result2 2" xfId="9499" xr:uid="{7722965A-42AB-4248-8FAF-DE75ADDA6742}"/>
    <cellStyle name="Result2 3" xfId="9500" xr:uid="{E0A8072F-8373-41A1-9744-C59C5C6DE070}"/>
    <cellStyle name="Saistīta šūna" xfId="4754" xr:uid="{00000000-0005-0000-0000-0000971D0000}"/>
    <cellStyle name="Saistīta šūna 2" xfId="4755" xr:uid="{00000000-0005-0000-0000-0000981D0000}"/>
    <cellStyle name="Saistīta šūna 2 2" xfId="6052" xr:uid="{00000000-0005-0000-0000-0000991D0000}"/>
    <cellStyle name="Saistīta šūna 3" xfId="6051" xr:uid="{00000000-0005-0000-0000-00009A1D0000}"/>
    <cellStyle name="Saistīta šūna 4" xfId="5146" xr:uid="{00000000-0005-0000-0000-00009B1D0000}"/>
    <cellStyle name="Saistīta šūna 5" xfId="8845" xr:uid="{48DFEBBC-388D-4FDB-B52F-9AF9C06FAA04}"/>
    <cellStyle name="Saistītā šūna" xfId="4756" xr:uid="{00000000-0005-0000-0000-00009C1D0000}"/>
    <cellStyle name="Saistītā šūna 2" xfId="4757" xr:uid="{00000000-0005-0000-0000-00009D1D0000}"/>
    <cellStyle name="Saistītā šūna 2 2" xfId="6054" xr:uid="{00000000-0005-0000-0000-00009E1D0000}"/>
    <cellStyle name="Saistītā šūna 2 3" xfId="9502" xr:uid="{5600A9D0-3D0E-4540-A413-925FB3AA1BD0}"/>
    <cellStyle name="Saistītā šūna 3" xfId="6053" xr:uid="{00000000-0005-0000-0000-00009F1D0000}"/>
    <cellStyle name="Saistītā šūna 3 2" xfId="9503" xr:uid="{C9F8D2AF-C28E-4571-A585-1C553801ADBC}"/>
    <cellStyle name="Saistītā šūna 4" xfId="5145" xr:uid="{00000000-0005-0000-0000-0000A01D0000}"/>
    <cellStyle name="Saistītā šūna 4 2" xfId="9504" xr:uid="{C1D858CB-AA33-4F02-A28C-C6517952B8E8}"/>
    <cellStyle name="Saistītā šūna 5" xfId="10956" xr:uid="{1AE07304-C317-46DE-BDE9-2508C15B1A81}"/>
    <cellStyle name="Sisestus" xfId="10957" xr:uid="{D6ECE764-8868-418A-80D7-4DC7807C9B66}"/>
    <cellStyle name="Slikts" xfId="4758" xr:uid="{00000000-0005-0000-0000-0000A11D0000}"/>
    <cellStyle name="Slikts 2" xfId="4759" xr:uid="{00000000-0005-0000-0000-0000A21D0000}"/>
    <cellStyle name="Slikts 2 2" xfId="6056" xr:uid="{00000000-0005-0000-0000-0000A31D0000}"/>
    <cellStyle name="Slikts 2 3" xfId="9505" xr:uid="{B05CC332-8276-4747-A2F9-63878823F905}"/>
    <cellStyle name="Slikts 3" xfId="6055" xr:uid="{00000000-0005-0000-0000-0000A41D0000}"/>
    <cellStyle name="Slikts 3 2" xfId="9506" xr:uid="{94FF94F2-7F33-4D6F-AE3D-0011E40FBA78}"/>
    <cellStyle name="Slikts 4" xfId="5143" xr:uid="{00000000-0005-0000-0000-0000A51D0000}"/>
    <cellStyle name="Slikts 4 2" xfId="9507" xr:uid="{E552B261-1037-49E0-A88E-84F023BC212D}"/>
    <cellStyle name="Slikts 5" xfId="8846" xr:uid="{AA35D5F9-48C9-4FF0-847D-D35FAC8366B9}"/>
    <cellStyle name="Slikts 6" xfId="10958" xr:uid="{4221BD23-6922-4557-AF2A-B2545C7DFC99}"/>
    <cellStyle name="Slikts 7" xfId="10980" xr:uid="{7FD02008-E4B7-425E-90F5-046208802588}"/>
    <cellStyle name="Standard_Anpassen der Amortisation" xfId="4760" xr:uid="{00000000-0005-0000-0000-0000A61D0000}"/>
    <cellStyle name="Stils 1" xfId="4761" xr:uid="{00000000-0005-0000-0000-0000A71D0000}"/>
    <cellStyle name="Stils 1 10" xfId="7148" xr:uid="{00000000-0005-0000-0000-0000A81D0000}"/>
    <cellStyle name="Stils 1 11" xfId="7269" xr:uid="{00000000-0005-0000-0000-0000A91D0000}"/>
    <cellStyle name="Stils 1 12" xfId="7381" xr:uid="{00000000-0005-0000-0000-0000AA1D0000}"/>
    <cellStyle name="Stils 1 13" xfId="7497" xr:uid="{00000000-0005-0000-0000-0000AB1D0000}"/>
    <cellStyle name="Stils 1 14" xfId="7614" xr:uid="{00000000-0005-0000-0000-0000AC1D0000}"/>
    <cellStyle name="Stils 1 15" xfId="7730" xr:uid="{00000000-0005-0000-0000-0000AD1D0000}"/>
    <cellStyle name="Stils 1 16" xfId="7846" xr:uid="{00000000-0005-0000-0000-0000AE1D0000}"/>
    <cellStyle name="Stils 1 17" xfId="7962" xr:uid="{00000000-0005-0000-0000-0000AF1D0000}"/>
    <cellStyle name="Stils 1 18" xfId="8077" xr:uid="{00000000-0005-0000-0000-0000B01D0000}"/>
    <cellStyle name="Stils 1 19" xfId="8191" xr:uid="{00000000-0005-0000-0000-0000B11D0000}"/>
    <cellStyle name="Stils 1 2" xfId="4762" xr:uid="{00000000-0005-0000-0000-0000B21D0000}"/>
    <cellStyle name="Stils 1 2 2" xfId="6058" xr:uid="{00000000-0005-0000-0000-0000B31D0000}"/>
    <cellStyle name="Stils 1 20" xfId="8244" xr:uid="{00000000-0005-0000-0000-0000B41D0000}"/>
    <cellStyle name="Stils 1 21" xfId="8274" xr:uid="{00000000-0005-0000-0000-0000B51D0000}"/>
    <cellStyle name="Stils 1 22" xfId="8300" xr:uid="{00000000-0005-0000-0000-0000B61D0000}"/>
    <cellStyle name="Stils 1 23" xfId="8325" xr:uid="{00000000-0005-0000-0000-0000B71D0000}"/>
    <cellStyle name="Stils 1 24" xfId="8355" xr:uid="{00000000-0005-0000-0000-0000B81D0000}"/>
    <cellStyle name="Stils 1 25" xfId="8383" xr:uid="{00000000-0005-0000-0000-0000B91D0000}"/>
    <cellStyle name="Stils 1 26" xfId="8411" xr:uid="{00000000-0005-0000-0000-0000BA1D0000}"/>
    <cellStyle name="Stils 1 27" xfId="8439" xr:uid="{00000000-0005-0000-0000-0000BB1D0000}"/>
    <cellStyle name="Stils 1 28" xfId="8465" xr:uid="{00000000-0005-0000-0000-0000BC1D0000}"/>
    <cellStyle name="Stils 1 29" xfId="8488" xr:uid="{00000000-0005-0000-0000-0000BD1D0000}"/>
    <cellStyle name="Stils 1 3" xfId="6057" xr:uid="{00000000-0005-0000-0000-0000BE1D0000}"/>
    <cellStyle name="Stils 1 30" xfId="10195" xr:uid="{5C94A5F4-6AC6-44BE-81B2-905ED778A2CC}"/>
    <cellStyle name="Stils 1 31" xfId="9843" xr:uid="{BD1AA89A-776E-4CEA-95EF-446AC706F4DB}"/>
    <cellStyle name="Stils 1 32" xfId="10319" xr:uid="{5CFC901A-2ADB-4386-8E09-4372B396E9E7}"/>
    <cellStyle name="Stils 1 33" xfId="10099" xr:uid="{16873322-6D26-4356-B776-46780694A2A6}"/>
    <cellStyle name="Stils 1 34" xfId="10309" xr:uid="{74D3F61D-09A4-4F02-8F8D-3697C1343D88}"/>
    <cellStyle name="Stils 1 35" xfId="10436" xr:uid="{2171C83A-22BF-4A6A-80C9-A6FE5B3A18D4}"/>
    <cellStyle name="Stils 1 36" xfId="10558" xr:uid="{3E4BBFBA-DAE6-4B8C-A393-B1AA41D1AC11}"/>
    <cellStyle name="Stils 1 37" xfId="10674" xr:uid="{9B8DC345-A8BB-4C24-8788-AD075EC7F365}"/>
    <cellStyle name="Stils 1 38" xfId="10776" xr:uid="{88ADC273-8433-4095-AAD5-EDEC6D85431D}"/>
    <cellStyle name="Stils 1 4" xfId="6418" xr:uid="{00000000-0005-0000-0000-0000BF1D0000}"/>
    <cellStyle name="Stils 1 5" xfId="6555" xr:uid="{00000000-0005-0000-0000-0000C01D0000}"/>
    <cellStyle name="Stils 1 6" xfId="6674" xr:uid="{00000000-0005-0000-0000-0000C11D0000}"/>
    <cellStyle name="Stils 1 7" xfId="6793" xr:uid="{00000000-0005-0000-0000-0000C21D0000}"/>
    <cellStyle name="Stils 1 8" xfId="6912" xr:uid="{00000000-0005-0000-0000-0000C31D0000}"/>
    <cellStyle name="Stils 1 9" xfId="7030" xr:uid="{00000000-0005-0000-0000-0000C41D0000}"/>
    <cellStyle name="Style 1" xfId="6" xr:uid="{00000000-0005-0000-0000-0000C51D0000}"/>
    <cellStyle name="Style 1 10" xfId="6794" xr:uid="{00000000-0005-0000-0000-0000C61D0000}"/>
    <cellStyle name="Style 1 11" xfId="6913" xr:uid="{00000000-0005-0000-0000-0000C71D0000}"/>
    <cellStyle name="Style 1 12" xfId="7031" xr:uid="{00000000-0005-0000-0000-0000C81D0000}"/>
    <cellStyle name="Style 1 13" xfId="7149" xr:uid="{00000000-0005-0000-0000-0000C91D0000}"/>
    <cellStyle name="Style 1 14" xfId="7270" xr:uid="{00000000-0005-0000-0000-0000CA1D0000}"/>
    <cellStyle name="Style 1 15" xfId="7382" xr:uid="{00000000-0005-0000-0000-0000CB1D0000}"/>
    <cellStyle name="Style 1 16" xfId="7498" xr:uid="{00000000-0005-0000-0000-0000CC1D0000}"/>
    <cellStyle name="Style 1 17" xfId="7615" xr:uid="{00000000-0005-0000-0000-0000CD1D0000}"/>
    <cellStyle name="Style 1 18" xfId="7731" xr:uid="{00000000-0005-0000-0000-0000CE1D0000}"/>
    <cellStyle name="Style 1 19" xfId="7847" xr:uid="{00000000-0005-0000-0000-0000CF1D0000}"/>
    <cellStyle name="Style 1 2" xfId="4763" xr:uid="{00000000-0005-0000-0000-0000D01D0000}"/>
    <cellStyle name="Style 1 2 10" xfId="6795" xr:uid="{00000000-0005-0000-0000-0000D11D0000}"/>
    <cellStyle name="Style 1 2 11" xfId="6914" xr:uid="{00000000-0005-0000-0000-0000D21D0000}"/>
    <cellStyle name="Style 1 2 12" xfId="7032" xr:uid="{00000000-0005-0000-0000-0000D31D0000}"/>
    <cellStyle name="Style 1 2 13" xfId="7150" xr:uid="{00000000-0005-0000-0000-0000D41D0000}"/>
    <cellStyle name="Style 1 2 14" xfId="7271" xr:uid="{00000000-0005-0000-0000-0000D51D0000}"/>
    <cellStyle name="Style 1 2 15" xfId="7383" xr:uid="{00000000-0005-0000-0000-0000D61D0000}"/>
    <cellStyle name="Style 1 2 16" xfId="7499" xr:uid="{00000000-0005-0000-0000-0000D71D0000}"/>
    <cellStyle name="Style 1 2 17" xfId="7616" xr:uid="{00000000-0005-0000-0000-0000D81D0000}"/>
    <cellStyle name="Style 1 2 18" xfId="7732" xr:uid="{00000000-0005-0000-0000-0000D91D0000}"/>
    <cellStyle name="Style 1 2 19" xfId="7848" xr:uid="{00000000-0005-0000-0000-0000DA1D0000}"/>
    <cellStyle name="Style 1 2 2" xfId="4764" xr:uid="{00000000-0005-0000-0000-0000DB1D0000}"/>
    <cellStyle name="Style 1 2 2 2" xfId="4765" xr:uid="{00000000-0005-0000-0000-0000DC1D0000}"/>
    <cellStyle name="Style 1 2 2 2 2" xfId="6062" xr:uid="{00000000-0005-0000-0000-0000DD1D0000}"/>
    <cellStyle name="Style 1 2 2 2 3" xfId="9509" xr:uid="{DC6A024C-12B0-4AB5-87E1-2CCC6A698AE7}"/>
    <cellStyle name="Style 1 2 2 3" xfId="4766" xr:uid="{00000000-0005-0000-0000-0000DE1D0000}"/>
    <cellStyle name="Style 1 2 2 3 2" xfId="6063" xr:uid="{00000000-0005-0000-0000-0000DF1D0000}"/>
    <cellStyle name="Style 1 2 2 4" xfId="6061" xr:uid="{00000000-0005-0000-0000-0000E01D0000}"/>
    <cellStyle name="Style 1 2 2 5" xfId="9508" xr:uid="{49716493-91AE-46D1-ABDB-9666DA3E8FD8}"/>
    <cellStyle name="Style 1 2 2_SAT" xfId="9510" xr:uid="{ACEB655E-B630-4F1C-9E79-530BC1430CA9}"/>
    <cellStyle name="Style 1 2 20" xfId="7964" xr:uid="{00000000-0005-0000-0000-0000E11D0000}"/>
    <cellStyle name="Style 1 2 21" xfId="8079" xr:uid="{00000000-0005-0000-0000-0000E21D0000}"/>
    <cellStyle name="Style 1 2 22" xfId="8193" xr:uid="{00000000-0005-0000-0000-0000E31D0000}"/>
    <cellStyle name="Style 1 2 23" xfId="9235" xr:uid="{02FDE050-3BC0-4560-92ED-BB751966FD37}"/>
    <cellStyle name="Style 1 2 23 2" xfId="10045" xr:uid="{F78BF451-F236-44B6-AF3E-E9E8D1E092B4}"/>
    <cellStyle name="Style 1 2 24" xfId="9947" xr:uid="{3C7837EA-5010-4005-9A0A-159D6462DD2E}"/>
    <cellStyle name="Style 1 2 25" xfId="10303" xr:uid="{11298132-1B3C-43FE-918A-CB95CB8736D9}"/>
    <cellStyle name="Style 1 2 26" xfId="9979" xr:uid="{73A66F93-58BE-4E54-AB9D-B75548FE5B0C}"/>
    <cellStyle name="Style 1 2 27" xfId="10192" xr:uid="{6D3A25B0-1B1B-4117-BC12-F9D00DFBB2DC}"/>
    <cellStyle name="Style 1 2 28" xfId="10437" xr:uid="{F9506584-3E9D-4F4E-920E-BB02822C221F}"/>
    <cellStyle name="Style 1 2 29" xfId="10560" xr:uid="{B989ECCB-A4A5-4D8F-B39E-32E2AA6006B5}"/>
    <cellStyle name="Style 1 2 3" xfId="4767" xr:uid="{00000000-0005-0000-0000-0000E41D0000}"/>
    <cellStyle name="Style 1 2 3 2" xfId="6064" xr:uid="{00000000-0005-0000-0000-0000E51D0000}"/>
    <cellStyle name="Style 1 2 30" xfId="10675" xr:uid="{7A80F699-A259-441A-99DB-437B3BE2D4D4}"/>
    <cellStyle name="Style 1 2 31" xfId="10777" xr:uid="{07DB4864-2157-48B8-9203-094B67CA7AA4}"/>
    <cellStyle name="Style 1 2 4" xfId="4768" xr:uid="{00000000-0005-0000-0000-0000E61D0000}"/>
    <cellStyle name="Style 1 2 4 2" xfId="6065" xr:uid="{00000000-0005-0000-0000-0000E71D0000}"/>
    <cellStyle name="Style 1 2 5" xfId="4769" xr:uid="{00000000-0005-0000-0000-0000E81D0000}"/>
    <cellStyle name="Style 1 2 5 2" xfId="6066" xr:uid="{00000000-0005-0000-0000-0000E91D0000}"/>
    <cellStyle name="Style 1 2 6" xfId="6060" xr:uid="{00000000-0005-0000-0000-0000EA1D0000}"/>
    <cellStyle name="Style 1 2 7" xfId="6420" xr:uid="{00000000-0005-0000-0000-0000EB1D0000}"/>
    <cellStyle name="Style 1 2 8" xfId="6557" xr:uid="{00000000-0005-0000-0000-0000EC1D0000}"/>
    <cellStyle name="Style 1 2 9" xfId="6676" xr:uid="{00000000-0005-0000-0000-0000ED1D0000}"/>
    <cellStyle name="Style 1 2_SAT" xfId="9511" xr:uid="{8A0D360D-0CE2-4834-86E5-B6AE63362812}"/>
    <cellStyle name="Style 1 20" xfId="7963" xr:uid="{00000000-0005-0000-0000-0000EE1D0000}"/>
    <cellStyle name="Style 1 21" xfId="8078" xr:uid="{00000000-0005-0000-0000-0000EF1D0000}"/>
    <cellStyle name="Style 1 22" xfId="8192" xr:uid="{00000000-0005-0000-0000-0000F01D0000}"/>
    <cellStyle name="Style 1 23" xfId="8245" xr:uid="{00000000-0005-0000-0000-0000F11D0000}"/>
    <cellStyle name="Style 1 24" xfId="8275" xr:uid="{00000000-0005-0000-0000-0000F21D0000}"/>
    <cellStyle name="Style 1 25" xfId="8301" xr:uid="{00000000-0005-0000-0000-0000F31D0000}"/>
    <cellStyle name="Style 1 26" xfId="8326" xr:uid="{00000000-0005-0000-0000-0000F41D0000}"/>
    <cellStyle name="Style 1 27" xfId="8356" xr:uid="{00000000-0005-0000-0000-0000F51D0000}"/>
    <cellStyle name="Style 1 28" xfId="8384" xr:uid="{00000000-0005-0000-0000-0000F61D0000}"/>
    <cellStyle name="Style 1 29" xfId="8412" xr:uid="{00000000-0005-0000-0000-0000F71D0000}"/>
    <cellStyle name="Style 1 3" xfId="4770" xr:uid="{00000000-0005-0000-0000-0000F81D0000}"/>
    <cellStyle name="Style 1 3 10" xfId="7272" xr:uid="{00000000-0005-0000-0000-0000F91D0000}"/>
    <cellStyle name="Style 1 3 11" xfId="7384" xr:uid="{00000000-0005-0000-0000-0000FA1D0000}"/>
    <cellStyle name="Style 1 3 12" xfId="7500" xr:uid="{00000000-0005-0000-0000-0000FB1D0000}"/>
    <cellStyle name="Style 1 3 13" xfId="7617" xr:uid="{00000000-0005-0000-0000-0000FC1D0000}"/>
    <cellStyle name="Style 1 3 14" xfId="7733" xr:uid="{00000000-0005-0000-0000-0000FD1D0000}"/>
    <cellStyle name="Style 1 3 15" xfId="7849" xr:uid="{00000000-0005-0000-0000-0000FE1D0000}"/>
    <cellStyle name="Style 1 3 16" xfId="7965" xr:uid="{00000000-0005-0000-0000-0000FF1D0000}"/>
    <cellStyle name="Style 1 3 17" xfId="8080" xr:uid="{00000000-0005-0000-0000-0000001E0000}"/>
    <cellStyle name="Style 1 3 18" xfId="8194" xr:uid="{00000000-0005-0000-0000-0000011E0000}"/>
    <cellStyle name="Style 1 3 19" xfId="10194" xr:uid="{C3969862-C9E0-4195-AC10-DC8F2D3DA503}"/>
    <cellStyle name="Style 1 3 2" xfId="6067" xr:uid="{00000000-0005-0000-0000-0000021E0000}"/>
    <cellStyle name="Style 1 3 20" xfId="10146" xr:uid="{ABACC014-3D1B-4161-B5E3-D872F00BB91D}"/>
    <cellStyle name="Style 1 3 21" xfId="10316" xr:uid="{5A772C73-B57D-4F12-9D69-DB876D7E9A3F}"/>
    <cellStyle name="Style 1 3 22" xfId="9870" xr:uid="{AEE93E8B-8905-462E-B9DE-48C61028DD77}"/>
    <cellStyle name="Style 1 3 23" xfId="10335" xr:uid="{AD8BADC2-AD23-4C86-8A5B-50806FBA1EE1}"/>
    <cellStyle name="Style 1 3 24" xfId="10438" xr:uid="{16BA00CE-537F-45E2-AEB6-8E0BC0FEAF68}"/>
    <cellStyle name="Style 1 3 25" xfId="10561" xr:uid="{8251B588-A5EF-427D-A717-3437A385D40A}"/>
    <cellStyle name="Style 1 3 26" xfId="10676" xr:uid="{B4E82107-C647-4193-BDE7-50D93F2ED5E3}"/>
    <cellStyle name="Style 1 3 27" xfId="10778" xr:uid="{0BAB21DC-EBCF-491F-9A5A-DEE8DD9F8920}"/>
    <cellStyle name="Style 1 3 3" xfId="6421" xr:uid="{00000000-0005-0000-0000-0000031E0000}"/>
    <cellStyle name="Style 1 3 4" xfId="6558" xr:uid="{00000000-0005-0000-0000-0000041E0000}"/>
    <cellStyle name="Style 1 3 5" xfId="6677" xr:uid="{00000000-0005-0000-0000-0000051E0000}"/>
    <cellStyle name="Style 1 3 6" xfId="6796" xr:uid="{00000000-0005-0000-0000-0000061E0000}"/>
    <cellStyle name="Style 1 3 7" xfId="6915" xr:uid="{00000000-0005-0000-0000-0000071E0000}"/>
    <cellStyle name="Style 1 3 8" xfId="7033" xr:uid="{00000000-0005-0000-0000-0000081E0000}"/>
    <cellStyle name="Style 1 3 9" xfId="7151" xr:uid="{00000000-0005-0000-0000-0000091E0000}"/>
    <cellStyle name="Style 1 30" xfId="8440" xr:uid="{00000000-0005-0000-0000-00000A1E0000}"/>
    <cellStyle name="Style 1 31" xfId="8466" xr:uid="{00000000-0005-0000-0000-00000B1E0000}"/>
    <cellStyle name="Style 1 32" xfId="8489" xr:uid="{00000000-0005-0000-0000-00000C1E0000}"/>
    <cellStyle name="Style 1 33" xfId="8606" xr:uid="{00000000-0005-0000-0000-00000D1E0000}"/>
    <cellStyle name="Style 1 34" xfId="8552" xr:uid="{00000000-0005-0000-0000-00000E1E0000}"/>
    <cellStyle name="Style 1 35" xfId="8586" xr:uid="{00000000-0005-0000-0000-00000F1E0000}"/>
    <cellStyle name="Style 1 36" xfId="8535" xr:uid="{00000000-0005-0000-0000-0000101E0000}"/>
    <cellStyle name="Style 1 37" xfId="8614" xr:uid="{00000000-0005-0000-0000-0000111E0000}"/>
    <cellStyle name="Style 1 38" xfId="8532" xr:uid="{00000000-0005-0000-0000-0000121E0000}"/>
    <cellStyle name="Style 1 39" xfId="8627" xr:uid="{00000000-0005-0000-0000-0000131E0000}"/>
    <cellStyle name="Style 1 4" xfId="4771" xr:uid="{00000000-0005-0000-0000-0000141E0000}"/>
    <cellStyle name="Style 1 4 2" xfId="6068" xr:uid="{00000000-0005-0000-0000-0000151E0000}"/>
    <cellStyle name="Style 1 40" xfId="8565" xr:uid="{00000000-0005-0000-0000-0000161E0000}"/>
    <cellStyle name="Style 1 41" xfId="8508" xr:uid="{00000000-0005-0000-0000-0000171E0000}"/>
    <cellStyle name="Style 1 42" xfId="8587" xr:uid="{00000000-0005-0000-0000-0000181E0000}"/>
    <cellStyle name="Style 1 43" xfId="8700" xr:uid="{00000000-0005-0000-0000-0000191E0000}"/>
    <cellStyle name="Style 1 44" xfId="8685" xr:uid="{00000000-0005-0000-0000-00001A1E0000}"/>
    <cellStyle name="Style 1 45" xfId="8676" xr:uid="{00000000-0005-0000-0000-00001B1E0000}"/>
    <cellStyle name="Style 1 46" xfId="8496" xr:uid="{00000000-0005-0000-0000-00001C1E0000}"/>
    <cellStyle name="Style 1 47" xfId="8615" xr:uid="{00000000-0005-0000-0000-00001D1E0000}"/>
    <cellStyle name="Style 1 48" xfId="8669" xr:uid="{00000000-0005-0000-0000-00001E1E0000}"/>
    <cellStyle name="Style 1 49" xfId="8660" xr:uid="{00000000-0005-0000-0000-00001F1E0000}"/>
    <cellStyle name="Style 1 5" xfId="6059" xr:uid="{00000000-0005-0000-0000-0000201E0000}"/>
    <cellStyle name="Style 1 50" xfId="8564" xr:uid="{00000000-0005-0000-0000-0000211E0000}"/>
    <cellStyle name="Style 1 51" xfId="8517" xr:uid="{00000000-0005-0000-0000-0000221E0000}"/>
    <cellStyle name="Style 1 52" xfId="8602" xr:uid="{00000000-0005-0000-0000-0000231E0000}"/>
    <cellStyle name="Style 1 53" xfId="8600" xr:uid="{00000000-0005-0000-0000-0000241E0000}"/>
    <cellStyle name="Style 1 54" xfId="8536" xr:uid="{00000000-0005-0000-0000-0000251E0000}"/>
    <cellStyle name="Style 1 55" xfId="8601" xr:uid="{00000000-0005-0000-0000-0000261E0000}"/>
    <cellStyle name="Style 1 56" xfId="8551" xr:uid="{00000000-0005-0000-0000-0000271E0000}"/>
    <cellStyle name="Style 1 57" xfId="8641" xr:uid="{00000000-0005-0000-0000-0000281E0000}"/>
    <cellStyle name="Style 1 58" xfId="8630" xr:uid="{00000000-0005-0000-0000-0000291E0000}"/>
    <cellStyle name="Style 1 59" xfId="8622" xr:uid="{00000000-0005-0000-0000-00002A1E0000}"/>
    <cellStyle name="Style 1 6" xfId="5141" xr:uid="{00000000-0005-0000-0000-00002B1E0000}"/>
    <cellStyle name="Style 1 60" xfId="8543" xr:uid="{00000000-0005-0000-0000-00002C1E0000}"/>
    <cellStyle name="Style 1 61" xfId="8722" xr:uid="{00000000-0005-0000-0000-00002D1E0000}"/>
    <cellStyle name="Style 1 62" xfId="8724" xr:uid="{00000000-0005-0000-0000-00002E1E0000}"/>
    <cellStyle name="Style 1 63" xfId="8730" xr:uid="{00000000-0005-0000-0000-00002F1E0000}"/>
    <cellStyle name="Style 1 64" xfId="10805" xr:uid="{BBF111C2-DAAB-41C9-A1B7-B6C8A7A92EEB}"/>
    <cellStyle name="Style 1 7" xfId="6419" xr:uid="{00000000-0005-0000-0000-0000301E0000}"/>
    <cellStyle name="Style 1 8" xfId="6556" xr:uid="{00000000-0005-0000-0000-0000311E0000}"/>
    <cellStyle name="Style 1 9" xfId="6675" xr:uid="{00000000-0005-0000-0000-0000321E0000}"/>
    <cellStyle name="Style 1_AR" xfId="9512" xr:uid="{FB6511FC-D3BB-4ECD-8EEE-9CEFDE11817F}"/>
    <cellStyle name="Style 2" xfId="4772" xr:uid="{00000000-0005-0000-0000-0000331E0000}"/>
    <cellStyle name="Style 2 2" xfId="4773" xr:uid="{00000000-0005-0000-0000-0000341E0000}"/>
    <cellStyle name="Style 2 2 2" xfId="6070" xr:uid="{00000000-0005-0000-0000-0000351E0000}"/>
    <cellStyle name="Style 2 2 3" xfId="9513" xr:uid="{2940E328-F8E7-4CC0-B12B-E0093272403A}"/>
    <cellStyle name="Style 2 3" xfId="6069" xr:uid="{00000000-0005-0000-0000-0000361E0000}"/>
    <cellStyle name="Style 2 4" xfId="5140" xr:uid="{00000000-0005-0000-0000-0000371E0000}"/>
    <cellStyle name="Style 2_BK" xfId="9514" xr:uid="{B937E34C-9D45-4EB2-8E7F-ECB68E5E8838}"/>
    <cellStyle name="Style 3" xfId="9515" xr:uid="{32D17F1F-4483-45ED-8814-DF7C27D75DC1}"/>
    <cellStyle name="Title 10" xfId="4774" xr:uid="{00000000-0005-0000-0000-0000381E0000}"/>
    <cellStyle name="Title 10 2" xfId="4775" xr:uid="{00000000-0005-0000-0000-0000391E0000}"/>
    <cellStyle name="Title 10 2 2" xfId="6072" xr:uid="{00000000-0005-0000-0000-00003A1E0000}"/>
    <cellStyle name="Title 10 3" xfId="6071" xr:uid="{00000000-0005-0000-0000-00003B1E0000}"/>
    <cellStyle name="Title 10 4" xfId="5139" xr:uid="{00000000-0005-0000-0000-00003C1E0000}"/>
    <cellStyle name="Title 11" xfId="4776" xr:uid="{00000000-0005-0000-0000-00003D1E0000}"/>
    <cellStyle name="Title 11 2" xfId="4777" xr:uid="{00000000-0005-0000-0000-00003E1E0000}"/>
    <cellStyle name="Title 11 2 2" xfId="6074" xr:uid="{00000000-0005-0000-0000-00003F1E0000}"/>
    <cellStyle name="Title 11 3" xfId="6073" xr:uid="{00000000-0005-0000-0000-0000401E0000}"/>
    <cellStyle name="Title 11 4" xfId="5138" xr:uid="{00000000-0005-0000-0000-0000411E0000}"/>
    <cellStyle name="Title 12" xfId="4778" xr:uid="{00000000-0005-0000-0000-0000421E0000}"/>
    <cellStyle name="Title 12 2" xfId="4779" xr:uid="{00000000-0005-0000-0000-0000431E0000}"/>
    <cellStyle name="Title 12 2 2" xfId="6076" xr:uid="{00000000-0005-0000-0000-0000441E0000}"/>
    <cellStyle name="Title 12 3" xfId="6075" xr:uid="{00000000-0005-0000-0000-0000451E0000}"/>
    <cellStyle name="Title 12 4" xfId="5136" xr:uid="{00000000-0005-0000-0000-0000461E0000}"/>
    <cellStyle name="Title 13" xfId="4780" xr:uid="{00000000-0005-0000-0000-0000471E0000}"/>
    <cellStyle name="Title 13 2" xfId="4781" xr:uid="{00000000-0005-0000-0000-0000481E0000}"/>
    <cellStyle name="Title 13 2 2" xfId="6078" xr:uid="{00000000-0005-0000-0000-0000491E0000}"/>
    <cellStyle name="Title 13 3" xfId="6077" xr:uid="{00000000-0005-0000-0000-00004A1E0000}"/>
    <cellStyle name="Title 13 4" xfId="5135" xr:uid="{00000000-0005-0000-0000-00004B1E0000}"/>
    <cellStyle name="Title 14" xfId="4782" xr:uid="{00000000-0005-0000-0000-00004C1E0000}"/>
    <cellStyle name="Title 14 2" xfId="4783" xr:uid="{00000000-0005-0000-0000-00004D1E0000}"/>
    <cellStyle name="Title 14 2 2" xfId="6080" xr:uid="{00000000-0005-0000-0000-00004E1E0000}"/>
    <cellStyle name="Title 14 3" xfId="6079" xr:uid="{00000000-0005-0000-0000-00004F1E0000}"/>
    <cellStyle name="Title 14 4" xfId="5134" xr:uid="{00000000-0005-0000-0000-0000501E0000}"/>
    <cellStyle name="Title 15" xfId="4784" xr:uid="{00000000-0005-0000-0000-0000511E0000}"/>
    <cellStyle name="Title 15 2" xfId="4785" xr:uid="{00000000-0005-0000-0000-0000521E0000}"/>
    <cellStyle name="Title 15 2 2" xfId="6082" xr:uid="{00000000-0005-0000-0000-0000531E0000}"/>
    <cellStyle name="Title 15 3" xfId="6081" xr:uid="{00000000-0005-0000-0000-0000541E0000}"/>
    <cellStyle name="Title 15 4" xfId="5132" xr:uid="{00000000-0005-0000-0000-0000551E0000}"/>
    <cellStyle name="Title 16" xfId="4786" xr:uid="{00000000-0005-0000-0000-0000561E0000}"/>
    <cellStyle name="Title 16 2" xfId="4787" xr:uid="{00000000-0005-0000-0000-0000571E0000}"/>
    <cellStyle name="Title 16 2 2" xfId="6084" xr:uid="{00000000-0005-0000-0000-0000581E0000}"/>
    <cellStyle name="Title 16 3" xfId="6083" xr:uid="{00000000-0005-0000-0000-0000591E0000}"/>
    <cellStyle name="Title 16 4" xfId="5130" xr:uid="{00000000-0005-0000-0000-00005A1E0000}"/>
    <cellStyle name="Title 17" xfId="4788" xr:uid="{00000000-0005-0000-0000-00005B1E0000}"/>
    <cellStyle name="Title 17 2" xfId="4789" xr:uid="{00000000-0005-0000-0000-00005C1E0000}"/>
    <cellStyle name="Title 17 2 2" xfId="6086" xr:uid="{00000000-0005-0000-0000-00005D1E0000}"/>
    <cellStyle name="Title 17 3" xfId="6085" xr:uid="{00000000-0005-0000-0000-00005E1E0000}"/>
    <cellStyle name="Title 17 4" xfId="5129" xr:uid="{00000000-0005-0000-0000-00005F1E0000}"/>
    <cellStyle name="Title 18" xfId="4790" xr:uid="{00000000-0005-0000-0000-0000601E0000}"/>
    <cellStyle name="Title 18 2" xfId="4791" xr:uid="{00000000-0005-0000-0000-0000611E0000}"/>
    <cellStyle name="Title 18 2 2" xfId="6088" xr:uid="{00000000-0005-0000-0000-0000621E0000}"/>
    <cellStyle name="Title 18 3" xfId="6087" xr:uid="{00000000-0005-0000-0000-0000631E0000}"/>
    <cellStyle name="Title 18 4" xfId="5128" xr:uid="{00000000-0005-0000-0000-0000641E0000}"/>
    <cellStyle name="Title 19" xfId="4792" xr:uid="{00000000-0005-0000-0000-0000651E0000}"/>
    <cellStyle name="Title 19 2" xfId="4793" xr:uid="{00000000-0005-0000-0000-0000661E0000}"/>
    <cellStyle name="Title 19 2 2" xfId="6090" xr:uid="{00000000-0005-0000-0000-0000671E0000}"/>
    <cellStyle name="Title 19 3" xfId="6089" xr:uid="{00000000-0005-0000-0000-0000681E0000}"/>
    <cellStyle name="Title 19 4" xfId="5127" xr:uid="{00000000-0005-0000-0000-0000691E0000}"/>
    <cellStyle name="Title 2" xfId="4794" xr:uid="{00000000-0005-0000-0000-00006A1E0000}"/>
    <cellStyle name="Title 2 10" xfId="6797" xr:uid="{00000000-0005-0000-0000-00006B1E0000}"/>
    <cellStyle name="Title 2 11" xfId="6916" xr:uid="{00000000-0005-0000-0000-00006C1E0000}"/>
    <cellStyle name="Title 2 12" xfId="7034" xr:uid="{00000000-0005-0000-0000-00006D1E0000}"/>
    <cellStyle name="Title 2 13" xfId="7152" xr:uid="{00000000-0005-0000-0000-00006E1E0000}"/>
    <cellStyle name="Title 2 14" xfId="7273" xr:uid="{00000000-0005-0000-0000-00006F1E0000}"/>
    <cellStyle name="Title 2 15" xfId="7385" xr:uid="{00000000-0005-0000-0000-0000701E0000}"/>
    <cellStyle name="Title 2 16" xfId="7501" xr:uid="{00000000-0005-0000-0000-0000711E0000}"/>
    <cellStyle name="Title 2 17" xfId="7618" xr:uid="{00000000-0005-0000-0000-0000721E0000}"/>
    <cellStyle name="Title 2 18" xfId="7734" xr:uid="{00000000-0005-0000-0000-0000731E0000}"/>
    <cellStyle name="Title 2 19" xfId="7850" xr:uid="{00000000-0005-0000-0000-0000741E0000}"/>
    <cellStyle name="Title 2 2" xfId="4795" xr:uid="{00000000-0005-0000-0000-0000751E0000}"/>
    <cellStyle name="Title 2 2 2" xfId="4796" xr:uid="{00000000-0005-0000-0000-0000761E0000}"/>
    <cellStyle name="Title 2 2 2 2" xfId="6093" xr:uid="{00000000-0005-0000-0000-0000771E0000}"/>
    <cellStyle name="Title 2 2 3" xfId="6092" xr:uid="{00000000-0005-0000-0000-0000781E0000}"/>
    <cellStyle name="Title 2 2 4" xfId="5125" xr:uid="{00000000-0005-0000-0000-0000791E0000}"/>
    <cellStyle name="Title 2 20" xfId="7966" xr:uid="{00000000-0005-0000-0000-00007A1E0000}"/>
    <cellStyle name="Title 2 21" xfId="8081" xr:uid="{00000000-0005-0000-0000-00007B1E0000}"/>
    <cellStyle name="Title 2 22" xfId="8195" xr:uid="{00000000-0005-0000-0000-00007C1E0000}"/>
    <cellStyle name="Title 2 23" xfId="10183" xr:uid="{ED2604DD-8B23-494F-953B-452D6928C543}"/>
    <cellStyle name="Title 2 24" xfId="9847" xr:uid="{6119E232-C0F9-4A91-A4C6-249D73309C7A}"/>
    <cellStyle name="Title 2 25" xfId="10211" xr:uid="{9342B159-1EA5-4526-9A4B-69AA41B9F207}"/>
    <cellStyle name="Title 2 26" xfId="10261" xr:uid="{39448772-52B6-47E8-A4E3-E4B70AFBC4AA}"/>
    <cellStyle name="Title 2 27" xfId="9997" xr:uid="{25251A0C-9D17-434F-B096-B8CD9C0AA842}"/>
    <cellStyle name="Title 2 28" xfId="10439" xr:uid="{C4250A25-66C5-4387-8FB5-3C7F2A3F6C1C}"/>
    <cellStyle name="Title 2 29" xfId="10562" xr:uid="{DC0B47A0-05A3-4A3F-A5BA-EF91D919EE41}"/>
    <cellStyle name="Title 2 3" xfId="4797" xr:uid="{00000000-0005-0000-0000-00007D1E0000}"/>
    <cellStyle name="Title 2 3 2" xfId="4798" xr:uid="{00000000-0005-0000-0000-00007E1E0000}"/>
    <cellStyle name="Title 2 3 2 2" xfId="6095" xr:uid="{00000000-0005-0000-0000-00007F1E0000}"/>
    <cellStyle name="Title 2 3 3" xfId="6094" xr:uid="{00000000-0005-0000-0000-0000801E0000}"/>
    <cellStyle name="Title 2 3 4" xfId="5124" xr:uid="{00000000-0005-0000-0000-0000811E0000}"/>
    <cellStyle name="Title 2 30" xfId="10677" xr:uid="{F9336F9B-1C28-43BA-BE81-ADDFF499F337}"/>
    <cellStyle name="Title 2 31" xfId="10779" xr:uid="{F53DC25A-7EA8-4829-8721-3AC2A53B8CC5}"/>
    <cellStyle name="Title 2 4" xfId="4799" xr:uid="{00000000-0005-0000-0000-0000821E0000}"/>
    <cellStyle name="Title 2 4 2" xfId="6096" xr:uid="{00000000-0005-0000-0000-0000831E0000}"/>
    <cellStyle name="Title 2 5" xfId="6091" xr:uid="{00000000-0005-0000-0000-0000841E0000}"/>
    <cellStyle name="Title 2 6" xfId="5126" xr:uid="{00000000-0005-0000-0000-0000851E0000}"/>
    <cellStyle name="Title 2 7" xfId="6422" xr:uid="{00000000-0005-0000-0000-0000861E0000}"/>
    <cellStyle name="Title 2 8" xfId="6559" xr:uid="{00000000-0005-0000-0000-0000871E0000}"/>
    <cellStyle name="Title 2 9" xfId="6678" xr:uid="{00000000-0005-0000-0000-0000881E0000}"/>
    <cellStyle name="Title 20" xfId="4800" xr:uid="{00000000-0005-0000-0000-0000891E0000}"/>
    <cellStyle name="Title 20 2" xfId="4801" xr:uid="{00000000-0005-0000-0000-00008A1E0000}"/>
    <cellStyle name="Title 20 2 2" xfId="6098" xr:uid="{00000000-0005-0000-0000-00008B1E0000}"/>
    <cellStyle name="Title 20 3" xfId="6097" xr:uid="{00000000-0005-0000-0000-00008C1E0000}"/>
    <cellStyle name="Title 20 4" xfId="5123" xr:uid="{00000000-0005-0000-0000-00008D1E0000}"/>
    <cellStyle name="Title 21" xfId="4802" xr:uid="{00000000-0005-0000-0000-00008E1E0000}"/>
    <cellStyle name="Title 21 2" xfId="4803" xr:uid="{00000000-0005-0000-0000-00008F1E0000}"/>
    <cellStyle name="Title 21 2 2" xfId="6100" xr:uid="{00000000-0005-0000-0000-0000901E0000}"/>
    <cellStyle name="Title 21 3" xfId="6099" xr:uid="{00000000-0005-0000-0000-0000911E0000}"/>
    <cellStyle name="Title 21 4" xfId="5122" xr:uid="{00000000-0005-0000-0000-0000921E0000}"/>
    <cellStyle name="Title 22" xfId="4804" xr:uid="{00000000-0005-0000-0000-0000931E0000}"/>
    <cellStyle name="Title 22 2" xfId="4805" xr:uid="{00000000-0005-0000-0000-0000941E0000}"/>
    <cellStyle name="Title 22 2 2" xfId="6102" xr:uid="{00000000-0005-0000-0000-0000951E0000}"/>
    <cellStyle name="Title 22 3" xfId="6101" xr:uid="{00000000-0005-0000-0000-0000961E0000}"/>
    <cellStyle name="Title 22 4" xfId="5121" xr:uid="{00000000-0005-0000-0000-0000971E0000}"/>
    <cellStyle name="Title 3" xfId="4806" xr:uid="{00000000-0005-0000-0000-0000981E0000}"/>
    <cellStyle name="Title 3 2" xfId="4807" xr:uid="{00000000-0005-0000-0000-0000991E0000}"/>
    <cellStyle name="Title 3 2 2" xfId="6104" xr:uid="{00000000-0005-0000-0000-00009A1E0000}"/>
    <cellStyle name="Title 3 3" xfId="6103" xr:uid="{00000000-0005-0000-0000-00009B1E0000}"/>
    <cellStyle name="Title 3 4" xfId="5120" xr:uid="{00000000-0005-0000-0000-00009C1E0000}"/>
    <cellStyle name="Title 4" xfId="4808" xr:uid="{00000000-0005-0000-0000-00009D1E0000}"/>
    <cellStyle name="Title 4 2" xfId="4809" xr:uid="{00000000-0005-0000-0000-00009E1E0000}"/>
    <cellStyle name="Title 4 2 2" xfId="6106" xr:uid="{00000000-0005-0000-0000-00009F1E0000}"/>
    <cellStyle name="Title 4 3" xfId="6105" xr:uid="{00000000-0005-0000-0000-0000A01E0000}"/>
    <cellStyle name="Title 4 4" xfId="5119" xr:uid="{00000000-0005-0000-0000-0000A11E0000}"/>
    <cellStyle name="Title 5" xfId="4810" xr:uid="{00000000-0005-0000-0000-0000A21E0000}"/>
    <cellStyle name="Title 5 2" xfId="4811" xr:uid="{00000000-0005-0000-0000-0000A31E0000}"/>
    <cellStyle name="Title 5 2 2" xfId="6108" xr:uid="{00000000-0005-0000-0000-0000A41E0000}"/>
    <cellStyle name="Title 5 3" xfId="6107" xr:uid="{00000000-0005-0000-0000-0000A51E0000}"/>
    <cellStyle name="Title 5 4" xfId="5118" xr:uid="{00000000-0005-0000-0000-0000A61E0000}"/>
    <cellStyle name="Title 6" xfId="4812" xr:uid="{00000000-0005-0000-0000-0000A71E0000}"/>
    <cellStyle name="Title 6 2" xfId="4813" xr:uid="{00000000-0005-0000-0000-0000A81E0000}"/>
    <cellStyle name="Title 6 2 2" xfId="6110" xr:uid="{00000000-0005-0000-0000-0000A91E0000}"/>
    <cellStyle name="Title 6 3" xfId="6109" xr:uid="{00000000-0005-0000-0000-0000AA1E0000}"/>
    <cellStyle name="Title 6 4" xfId="5117" xr:uid="{00000000-0005-0000-0000-0000AB1E0000}"/>
    <cellStyle name="Title 7" xfId="4814" xr:uid="{00000000-0005-0000-0000-0000AC1E0000}"/>
    <cellStyle name="Title 7 2" xfId="4815" xr:uid="{00000000-0005-0000-0000-0000AD1E0000}"/>
    <cellStyle name="Title 7 2 2" xfId="6112" xr:uid="{00000000-0005-0000-0000-0000AE1E0000}"/>
    <cellStyle name="Title 7 3" xfId="6111" xr:uid="{00000000-0005-0000-0000-0000AF1E0000}"/>
    <cellStyle name="Title 7 4" xfId="5116" xr:uid="{00000000-0005-0000-0000-0000B01E0000}"/>
    <cellStyle name="Title 8" xfId="4816" xr:uid="{00000000-0005-0000-0000-0000B11E0000}"/>
    <cellStyle name="Title 8 2" xfId="4817" xr:uid="{00000000-0005-0000-0000-0000B21E0000}"/>
    <cellStyle name="Title 8 2 2" xfId="6114" xr:uid="{00000000-0005-0000-0000-0000B31E0000}"/>
    <cellStyle name="Title 8 3" xfId="6113" xr:uid="{00000000-0005-0000-0000-0000B41E0000}"/>
    <cellStyle name="Title 8 4" xfId="5115" xr:uid="{00000000-0005-0000-0000-0000B51E0000}"/>
    <cellStyle name="Title 9" xfId="4818" xr:uid="{00000000-0005-0000-0000-0000B61E0000}"/>
    <cellStyle name="Title 9 2" xfId="4819" xr:uid="{00000000-0005-0000-0000-0000B71E0000}"/>
    <cellStyle name="Title 9 2 2" xfId="6116" xr:uid="{00000000-0005-0000-0000-0000B81E0000}"/>
    <cellStyle name="Title 9 3" xfId="6115" xr:uid="{00000000-0005-0000-0000-0000B91E0000}"/>
    <cellStyle name="Title 9 4" xfId="5114" xr:uid="{00000000-0005-0000-0000-0000BA1E0000}"/>
    <cellStyle name="Total 10" xfId="4820" xr:uid="{00000000-0005-0000-0000-0000BB1E0000}"/>
    <cellStyle name="Total 10 2" xfId="4821" xr:uid="{00000000-0005-0000-0000-0000BC1E0000}"/>
    <cellStyle name="Total 10 2 2" xfId="6118" xr:uid="{00000000-0005-0000-0000-0000BD1E0000}"/>
    <cellStyle name="Total 10 3" xfId="6117" xr:uid="{00000000-0005-0000-0000-0000BE1E0000}"/>
    <cellStyle name="Total 10 4" xfId="5112" xr:uid="{00000000-0005-0000-0000-0000BF1E0000}"/>
    <cellStyle name="Total 10 4 2" xfId="8892" xr:uid="{6FFF01EA-4F98-4B40-B75F-DF46E263F2F4}"/>
    <cellStyle name="Total 11" xfId="4822" xr:uid="{00000000-0005-0000-0000-0000C01E0000}"/>
    <cellStyle name="Total 11 2" xfId="4823" xr:uid="{00000000-0005-0000-0000-0000C11E0000}"/>
    <cellStyle name="Total 11 2 2" xfId="6120" xr:uid="{00000000-0005-0000-0000-0000C21E0000}"/>
    <cellStyle name="Total 11 3" xfId="6119" xr:uid="{00000000-0005-0000-0000-0000C31E0000}"/>
    <cellStyle name="Total 11 4" xfId="5110" xr:uid="{00000000-0005-0000-0000-0000C41E0000}"/>
    <cellStyle name="Total 11 4 2" xfId="8890" xr:uid="{FC83E8D3-3374-4870-B542-47C04855D791}"/>
    <cellStyle name="Total 12" xfId="4824" xr:uid="{00000000-0005-0000-0000-0000C51E0000}"/>
    <cellStyle name="Total 12 2" xfId="4825" xr:uid="{00000000-0005-0000-0000-0000C61E0000}"/>
    <cellStyle name="Total 12 2 2" xfId="6122" xr:uid="{00000000-0005-0000-0000-0000C71E0000}"/>
    <cellStyle name="Total 12 3" xfId="6121" xr:uid="{00000000-0005-0000-0000-0000C81E0000}"/>
    <cellStyle name="Total 12 4" xfId="5109" xr:uid="{00000000-0005-0000-0000-0000C91E0000}"/>
    <cellStyle name="Total 12 4 2" xfId="8889" xr:uid="{554B48F0-7B25-453A-8CF5-180A8E62024F}"/>
    <cellStyle name="Total 13" xfId="4826" xr:uid="{00000000-0005-0000-0000-0000CA1E0000}"/>
    <cellStyle name="Total 13 2" xfId="4827" xr:uid="{00000000-0005-0000-0000-0000CB1E0000}"/>
    <cellStyle name="Total 13 2 2" xfId="6124" xr:uid="{00000000-0005-0000-0000-0000CC1E0000}"/>
    <cellStyle name="Total 13 3" xfId="6123" xr:uid="{00000000-0005-0000-0000-0000CD1E0000}"/>
    <cellStyle name="Total 13 4" xfId="5108" xr:uid="{00000000-0005-0000-0000-0000CE1E0000}"/>
    <cellStyle name="Total 13 4 2" xfId="8888" xr:uid="{2140125E-BFB9-491A-BE25-EF319D6DAAC7}"/>
    <cellStyle name="Total 14" xfId="4828" xr:uid="{00000000-0005-0000-0000-0000CF1E0000}"/>
    <cellStyle name="Total 14 2" xfId="4829" xr:uid="{00000000-0005-0000-0000-0000D01E0000}"/>
    <cellStyle name="Total 14 2 2" xfId="6126" xr:uid="{00000000-0005-0000-0000-0000D11E0000}"/>
    <cellStyle name="Total 14 3" xfId="6125" xr:uid="{00000000-0005-0000-0000-0000D21E0000}"/>
    <cellStyle name="Total 14 4" xfId="5107" xr:uid="{00000000-0005-0000-0000-0000D31E0000}"/>
    <cellStyle name="Total 14 4 2" xfId="8887" xr:uid="{8A98B166-576B-4786-BA2D-4058C84DB329}"/>
    <cellStyle name="Total 15" xfId="4830" xr:uid="{00000000-0005-0000-0000-0000D41E0000}"/>
    <cellStyle name="Total 15 2" xfId="4831" xr:uid="{00000000-0005-0000-0000-0000D51E0000}"/>
    <cellStyle name="Total 15 2 2" xfId="6128" xr:uid="{00000000-0005-0000-0000-0000D61E0000}"/>
    <cellStyle name="Total 15 3" xfId="6127" xr:uid="{00000000-0005-0000-0000-0000D71E0000}"/>
    <cellStyle name="Total 15 4" xfId="5106" xr:uid="{00000000-0005-0000-0000-0000D81E0000}"/>
    <cellStyle name="Total 15 4 2" xfId="8886" xr:uid="{EBAA4808-6E6C-4208-849C-ACB109DDD104}"/>
    <cellStyle name="Total 16" xfId="4832" xr:uid="{00000000-0005-0000-0000-0000D91E0000}"/>
    <cellStyle name="Total 16 2" xfId="4833" xr:uid="{00000000-0005-0000-0000-0000DA1E0000}"/>
    <cellStyle name="Total 16 2 2" xfId="6130" xr:uid="{00000000-0005-0000-0000-0000DB1E0000}"/>
    <cellStyle name="Total 16 3" xfId="6129" xr:uid="{00000000-0005-0000-0000-0000DC1E0000}"/>
    <cellStyle name="Total 16 4" xfId="5105" xr:uid="{00000000-0005-0000-0000-0000DD1E0000}"/>
    <cellStyle name="Total 16 4 2" xfId="8885" xr:uid="{28C39D83-4DE4-444B-9F19-F7C38C3413A1}"/>
    <cellStyle name="Total 17" xfId="4834" xr:uid="{00000000-0005-0000-0000-0000DE1E0000}"/>
    <cellStyle name="Total 17 2" xfId="4835" xr:uid="{00000000-0005-0000-0000-0000DF1E0000}"/>
    <cellStyle name="Total 17 2 2" xfId="6132" xr:uid="{00000000-0005-0000-0000-0000E01E0000}"/>
    <cellStyle name="Total 17 3" xfId="6131" xr:uid="{00000000-0005-0000-0000-0000E11E0000}"/>
    <cellStyle name="Total 17 4" xfId="5104" xr:uid="{00000000-0005-0000-0000-0000E21E0000}"/>
    <cellStyle name="Total 17 4 2" xfId="8884" xr:uid="{DE09CBE7-6F52-4491-B840-FF956F9B8822}"/>
    <cellStyle name="Total 18" xfId="4836" xr:uid="{00000000-0005-0000-0000-0000E31E0000}"/>
    <cellStyle name="Total 18 2" xfId="4837" xr:uid="{00000000-0005-0000-0000-0000E41E0000}"/>
    <cellStyle name="Total 18 2 2" xfId="6134" xr:uid="{00000000-0005-0000-0000-0000E51E0000}"/>
    <cellStyle name="Total 18 3" xfId="6133" xr:uid="{00000000-0005-0000-0000-0000E61E0000}"/>
    <cellStyle name="Total 18 4" xfId="5103" xr:uid="{00000000-0005-0000-0000-0000E71E0000}"/>
    <cellStyle name="Total 18 4 2" xfId="8883" xr:uid="{B1E0F749-C19E-4CAD-8AED-94CAD51D740E}"/>
    <cellStyle name="Total 19" xfId="4838" xr:uid="{00000000-0005-0000-0000-0000E81E0000}"/>
    <cellStyle name="Total 19 2" xfId="4839" xr:uid="{00000000-0005-0000-0000-0000E91E0000}"/>
    <cellStyle name="Total 19 2 2" xfId="6136" xr:uid="{00000000-0005-0000-0000-0000EA1E0000}"/>
    <cellStyle name="Total 19 3" xfId="6135" xr:uid="{00000000-0005-0000-0000-0000EB1E0000}"/>
    <cellStyle name="Total 19 4" xfId="5102" xr:uid="{00000000-0005-0000-0000-0000EC1E0000}"/>
    <cellStyle name="Total 19 4 2" xfId="8882" xr:uid="{8809965C-FE5C-4833-90EB-BB13CF3C9833}"/>
    <cellStyle name="Total 2" xfId="4840" xr:uid="{00000000-0005-0000-0000-0000ED1E0000}"/>
    <cellStyle name="Total 2 10" xfId="6560" xr:uid="{00000000-0005-0000-0000-0000EE1E0000}"/>
    <cellStyle name="Total 2 11" xfId="6679" xr:uid="{00000000-0005-0000-0000-0000EF1E0000}"/>
    <cellStyle name="Total 2 12" xfId="6798" xr:uid="{00000000-0005-0000-0000-0000F01E0000}"/>
    <cellStyle name="Total 2 13" xfId="6917" xr:uid="{00000000-0005-0000-0000-0000F11E0000}"/>
    <cellStyle name="Total 2 14" xfId="7035" xr:uid="{00000000-0005-0000-0000-0000F21E0000}"/>
    <cellStyle name="Total 2 15" xfId="7153" xr:uid="{00000000-0005-0000-0000-0000F31E0000}"/>
    <cellStyle name="Total 2 16" xfId="7274" xr:uid="{00000000-0005-0000-0000-0000F41E0000}"/>
    <cellStyle name="Total 2 17" xfId="7386" xr:uid="{00000000-0005-0000-0000-0000F51E0000}"/>
    <cellStyle name="Total 2 18" xfId="7502" xr:uid="{00000000-0005-0000-0000-0000F61E0000}"/>
    <cellStyle name="Total 2 19" xfId="7619" xr:uid="{00000000-0005-0000-0000-0000F71E0000}"/>
    <cellStyle name="Total 2 2" xfId="4841" xr:uid="{00000000-0005-0000-0000-0000F81E0000}"/>
    <cellStyle name="Total 2 2 2" xfId="4842" xr:uid="{00000000-0005-0000-0000-0000F91E0000}"/>
    <cellStyle name="Total 2 2 2 2" xfId="6139" xr:uid="{00000000-0005-0000-0000-0000FA1E0000}"/>
    <cellStyle name="Total 2 2 3" xfId="4843" xr:uid="{00000000-0005-0000-0000-0000FB1E0000}"/>
    <cellStyle name="Total 2 2 3 2" xfId="6140" xr:uid="{00000000-0005-0000-0000-0000FC1E0000}"/>
    <cellStyle name="Total 2 2 4" xfId="4844" xr:uid="{00000000-0005-0000-0000-0000FD1E0000}"/>
    <cellStyle name="Total 2 2 4 2" xfId="6141" xr:uid="{00000000-0005-0000-0000-0000FE1E0000}"/>
    <cellStyle name="Total 2 2 5" xfId="6138" xr:uid="{00000000-0005-0000-0000-0000FF1E0000}"/>
    <cellStyle name="Total 2 2 6" xfId="5100" xr:uid="{00000000-0005-0000-0000-0000001F0000}"/>
    <cellStyle name="Total 2 2 6 2" xfId="8880" xr:uid="{0CBA9522-41F1-4A1B-8D36-1DDE20C1EC45}"/>
    <cellStyle name="Total 2 20" xfId="7735" xr:uid="{00000000-0005-0000-0000-0000011F0000}"/>
    <cellStyle name="Total 2 21" xfId="7851" xr:uid="{00000000-0005-0000-0000-0000021F0000}"/>
    <cellStyle name="Total 2 22" xfId="7967" xr:uid="{00000000-0005-0000-0000-0000031F0000}"/>
    <cellStyle name="Total 2 23" xfId="8082" xr:uid="{00000000-0005-0000-0000-0000041F0000}"/>
    <cellStyle name="Total 2 24" xfId="8196" xr:uid="{00000000-0005-0000-0000-0000051F0000}"/>
    <cellStyle name="Total 2 25" xfId="9236" xr:uid="{D887DB40-65E5-4E62-AD62-0BFCB287091F}"/>
    <cellStyle name="Total 2 25 2" xfId="10172" xr:uid="{F7D997AA-A06F-4054-B517-8C17069EF01A}"/>
    <cellStyle name="Total 2 26" xfId="9859" xr:uid="{9BB54F2C-DEB0-4C6A-9D08-A2E609033427}"/>
    <cellStyle name="Total 2 27" xfId="9827" xr:uid="{F75D4282-E37F-4DAB-A987-4DFD30F78A21}"/>
    <cellStyle name="Total 2 28" xfId="10236" xr:uid="{F0EBB2E6-FF40-4C67-9C59-C01D54B4D754}"/>
    <cellStyle name="Total 2 29" xfId="9998" xr:uid="{B09C0B38-8B10-45C3-84D9-20137D38589D}"/>
    <cellStyle name="Total 2 3" xfId="4845" xr:uid="{00000000-0005-0000-0000-0000061F0000}"/>
    <cellStyle name="Total 2 3 2" xfId="4846" xr:uid="{00000000-0005-0000-0000-0000071F0000}"/>
    <cellStyle name="Total 2 3 2 2" xfId="6143" xr:uid="{00000000-0005-0000-0000-0000081F0000}"/>
    <cellStyle name="Total 2 3 3" xfId="6142" xr:uid="{00000000-0005-0000-0000-0000091F0000}"/>
    <cellStyle name="Total 2 3 4" xfId="5099" xr:uid="{00000000-0005-0000-0000-00000A1F0000}"/>
    <cellStyle name="Total 2 3 4 2" xfId="8879" xr:uid="{294E44D4-1806-45CF-923F-C63692FD414A}"/>
    <cellStyle name="Total 2 30" xfId="10440" xr:uid="{B5CE4832-99B5-4E76-9B0C-23841D6CA7B1}"/>
    <cellStyle name="Total 2 31" xfId="10563" xr:uid="{FB39A371-062A-4D7F-8230-3F431AF17086}"/>
    <cellStyle name="Total 2 32" xfId="10678" xr:uid="{E85F6AAD-96B0-4741-804E-D3069FA1909A}"/>
    <cellStyle name="Total 2 33" xfId="10780" xr:uid="{A8A6F2E8-B655-4BEF-934C-BAF5B315E9ED}"/>
    <cellStyle name="Total 2 4" xfId="4847" xr:uid="{00000000-0005-0000-0000-00000B1F0000}"/>
    <cellStyle name="Total 2 4 2" xfId="4848" xr:uid="{00000000-0005-0000-0000-00000C1F0000}"/>
    <cellStyle name="Total 2 4 2 2" xfId="6145" xr:uid="{00000000-0005-0000-0000-00000D1F0000}"/>
    <cellStyle name="Total 2 4 3" xfId="6144" xr:uid="{00000000-0005-0000-0000-00000E1F0000}"/>
    <cellStyle name="Total 2 4 4" xfId="5098" xr:uid="{00000000-0005-0000-0000-00000F1F0000}"/>
    <cellStyle name="Total 2 4 4 2" xfId="8878" xr:uid="{53B30154-EBF8-4026-B669-8A9B136ABBBE}"/>
    <cellStyle name="Total 2 5" xfId="4849" xr:uid="{00000000-0005-0000-0000-0000101F0000}"/>
    <cellStyle name="Total 2 5 2" xfId="6146" xr:uid="{00000000-0005-0000-0000-0000111F0000}"/>
    <cellStyle name="Total 2 6" xfId="4850" xr:uid="{00000000-0005-0000-0000-0000121F0000}"/>
    <cellStyle name="Total 2 6 2" xfId="6147" xr:uid="{00000000-0005-0000-0000-0000131F0000}"/>
    <cellStyle name="Total 2 7" xfId="6137" xr:uid="{00000000-0005-0000-0000-0000141F0000}"/>
    <cellStyle name="Total 2 8" xfId="5101" xr:uid="{00000000-0005-0000-0000-0000151F0000}"/>
    <cellStyle name="Total 2 8 2" xfId="8881" xr:uid="{018279B5-A06D-4E35-B986-674613F9BA80}"/>
    <cellStyle name="Total 2 9" xfId="6423" xr:uid="{00000000-0005-0000-0000-0000161F0000}"/>
    <cellStyle name="Total 20" xfId="4851" xr:uid="{00000000-0005-0000-0000-0000171F0000}"/>
    <cellStyle name="Total 20 2" xfId="4852" xr:uid="{00000000-0005-0000-0000-0000181F0000}"/>
    <cellStyle name="Total 20 2 2" xfId="6149" xr:uid="{00000000-0005-0000-0000-0000191F0000}"/>
    <cellStyle name="Total 20 3" xfId="6148" xr:uid="{00000000-0005-0000-0000-00001A1F0000}"/>
    <cellStyle name="Total 20 4" xfId="5097" xr:uid="{00000000-0005-0000-0000-00001B1F0000}"/>
    <cellStyle name="Total 20 4 2" xfId="8877" xr:uid="{9E63D204-263E-445A-B5C3-35D2A2BA0FE0}"/>
    <cellStyle name="Total 21" xfId="4853" xr:uid="{00000000-0005-0000-0000-00001C1F0000}"/>
    <cellStyle name="Total 21 2" xfId="4854" xr:uid="{00000000-0005-0000-0000-00001D1F0000}"/>
    <cellStyle name="Total 21 2 2" xfId="6151" xr:uid="{00000000-0005-0000-0000-00001E1F0000}"/>
    <cellStyle name="Total 21 3" xfId="6150" xr:uid="{00000000-0005-0000-0000-00001F1F0000}"/>
    <cellStyle name="Total 21 4" xfId="5096" xr:uid="{00000000-0005-0000-0000-0000201F0000}"/>
    <cellStyle name="Total 21 4 2" xfId="8876" xr:uid="{3DFF6F15-A7A6-4FC5-8C33-AFC2068C6036}"/>
    <cellStyle name="Total 22" xfId="4855" xr:uid="{00000000-0005-0000-0000-0000211F0000}"/>
    <cellStyle name="Total 22 2" xfId="4856" xr:uid="{00000000-0005-0000-0000-0000221F0000}"/>
    <cellStyle name="Total 22 2 2" xfId="6153" xr:uid="{00000000-0005-0000-0000-0000231F0000}"/>
    <cellStyle name="Total 22 3" xfId="6152" xr:uid="{00000000-0005-0000-0000-0000241F0000}"/>
    <cellStyle name="Total 22 4" xfId="5095" xr:uid="{00000000-0005-0000-0000-0000251F0000}"/>
    <cellStyle name="Total 22 4 2" xfId="8875" xr:uid="{E652C8FC-9845-4250-9EB5-FD2E5319FEDB}"/>
    <cellStyle name="Total 3" xfId="4857" xr:uid="{00000000-0005-0000-0000-0000261F0000}"/>
    <cellStyle name="Total 3 2" xfId="4858" xr:uid="{00000000-0005-0000-0000-0000271F0000}"/>
    <cellStyle name="Total 3 2 2" xfId="6155" xr:uid="{00000000-0005-0000-0000-0000281F0000}"/>
    <cellStyle name="Total 3 3" xfId="6154" xr:uid="{00000000-0005-0000-0000-0000291F0000}"/>
    <cellStyle name="Total 3 4" xfId="5094" xr:uid="{00000000-0005-0000-0000-00002A1F0000}"/>
    <cellStyle name="Total 3 4 2" xfId="8874" xr:uid="{6C16FF06-7BF0-4013-9993-ADB4A74E5681}"/>
    <cellStyle name="Total 3 5" xfId="10960" xr:uid="{B5593E32-38EA-4748-99A2-67580843E226}"/>
    <cellStyle name="Total 4" xfId="4859" xr:uid="{00000000-0005-0000-0000-00002B1F0000}"/>
    <cellStyle name="Total 4 2" xfId="4860" xr:uid="{00000000-0005-0000-0000-00002C1F0000}"/>
    <cellStyle name="Total 4 2 2" xfId="6157" xr:uid="{00000000-0005-0000-0000-00002D1F0000}"/>
    <cellStyle name="Total 4 3" xfId="6156" xr:uid="{00000000-0005-0000-0000-00002E1F0000}"/>
    <cellStyle name="Total 4 4" xfId="5093" xr:uid="{00000000-0005-0000-0000-00002F1F0000}"/>
    <cellStyle name="Total 4 4 2" xfId="8873" xr:uid="{11BAE2EF-4332-4464-886E-57F7227D8F23}"/>
    <cellStyle name="Total 5" xfId="4861" xr:uid="{00000000-0005-0000-0000-0000301F0000}"/>
    <cellStyle name="Total 5 2" xfId="4862" xr:uid="{00000000-0005-0000-0000-0000311F0000}"/>
    <cellStyle name="Total 5 2 2" xfId="6159" xr:uid="{00000000-0005-0000-0000-0000321F0000}"/>
    <cellStyle name="Total 5 3" xfId="6158" xr:uid="{00000000-0005-0000-0000-0000331F0000}"/>
    <cellStyle name="Total 5 4" xfId="5092" xr:uid="{00000000-0005-0000-0000-0000341F0000}"/>
    <cellStyle name="Total 5 4 2" xfId="8872" xr:uid="{F0B37CE6-5DF3-4CAB-A7D4-FEA53EDDC09C}"/>
    <cellStyle name="Total 6" xfId="4863" xr:uid="{00000000-0005-0000-0000-0000351F0000}"/>
    <cellStyle name="Total 6 2" xfId="4864" xr:uid="{00000000-0005-0000-0000-0000361F0000}"/>
    <cellStyle name="Total 6 2 2" xfId="6161" xr:uid="{00000000-0005-0000-0000-0000371F0000}"/>
    <cellStyle name="Total 6 3" xfId="6160" xr:uid="{00000000-0005-0000-0000-0000381F0000}"/>
    <cellStyle name="Total 6 4" xfId="5091" xr:uid="{00000000-0005-0000-0000-0000391F0000}"/>
    <cellStyle name="Total 6 4 2" xfId="8871" xr:uid="{BAAB7D1F-D8E2-4F6A-A194-66A028D8DBB8}"/>
    <cellStyle name="Total 7" xfId="4865" xr:uid="{00000000-0005-0000-0000-00003A1F0000}"/>
    <cellStyle name="Total 7 2" xfId="4866" xr:uid="{00000000-0005-0000-0000-00003B1F0000}"/>
    <cellStyle name="Total 7 2 2" xfId="6163" xr:uid="{00000000-0005-0000-0000-00003C1F0000}"/>
    <cellStyle name="Total 7 3" xfId="6162" xr:uid="{00000000-0005-0000-0000-00003D1F0000}"/>
    <cellStyle name="Total 7 4" xfId="5090" xr:uid="{00000000-0005-0000-0000-00003E1F0000}"/>
    <cellStyle name="Total 7 4 2" xfId="8870" xr:uid="{A6EE1D4A-4F4E-479B-BE8A-831333FEE8A2}"/>
    <cellStyle name="Total 8" xfId="4867" xr:uid="{00000000-0005-0000-0000-00003F1F0000}"/>
    <cellStyle name="Total 8 2" xfId="4868" xr:uid="{00000000-0005-0000-0000-0000401F0000}"/>
    <cellStyle name="Total 8 2 2" xfId="6165" xr:uid="{00000000-0005-0000-0000-0000411F0000}"/>
    <cellStyle name="Total 8 3" xfId="6164" xr:uid="{00000000-0005-0000-0000-0000421F0000}"/>
    <cellStyle name="Total 8 4" xfId="5089" xr:uid="{00000000-0005-0000-0000-0000431F0000}"/>
    <cellStyle name="Total 8 4 2" xfId="8869" xr:uid="{4CAD3938-2E11-443C-916C-56238D47447E}"/>
    <cellStyle name="Total 9" xfId="4869" xr:uid="{00000000-0005-0000-0000-0000441F0000}"/>
    <cellStyle name="Total 9 2" xfId="4870" xr:uid="{00000000-0005-0000-0000-0000451F0000}"/>
    <cellStyle name="Total 9 2 2" xfId="6167" xr:uid="{00000000-0005-0000-0000-0000461F0000}"/>
    <cellStyle name="Total 9 3" xfId="6166" xr:uid="{00000000-0005-0000-0000-0000471F0000}"/>
    <cellStyle name="Total 9 4" xfId="5088" xr:uid="{00000000-0005-0000-0000-0000481F0000}"/>
    <cellStyle name="Total 9 4 2" xfId="8868" xr:uid="{AD9B59D7-7F75-4FE6-A36E-1EC1AD85D76E}"/>
    <cellStyle name="Unit" xfId="4871" xr:uid="{00000000-0005-0000-0000-0000491F0000}"/>
    <cellStyle name="Unit 2" xfId="4872" xr:uid="{00000000-0005-0000-0000-00004A1F0000}"/>
    <cellStyle name="Unit 2 2" xfId="6169" xr:uid="{00000000-0005-0000-0000-00004B1F0000}"/>
    <cellStyle name="Unit 3" xfId="4873" xr:uid="{00000000-0005-0000-0000-00004C1F0000}"/>
    <cellStyle name="Unit 3 2" xfId="6170" xr:uid="{00000000-0005-0000-0000-00004D1F0000}"/>
    <cellStyle name="Unit 4" xfId="6168" xr:uid="{00000000-0005-0000-0000-00004E1F0000}"/>
    <cellStyle name="Unit 5" xfId="5087" xr:uid="{00000000-0005-0000-0000-00004F1F0000}"/>
    <cellStyle name="Unit 6" xfId="9516" xr:uid="{068158F2-3196-4C48-A0BC-410E6E68418E}"/>
    <cellStyle name="Virsraksts 1" xfId="4874" xr:uid="{00000000-0005-0000-0000-0000501F0000}"/>
    <cellStyle name="Virsraksts 1 2" xfId="4875" xr:uid="{00000000-0005-0000-0000-0000511F0000}"/>
    <cellStyle name="Virsraksts 1 2 2" xfId="6172" xr:uid="{00000000-0005-0000-0000-0000521F0000}"/>
    <cellStyle name="Virsraksts 1 2 3" xfId="9517" xr:uid="{47975A3E-3137-49BE-836E-30C4EFD91FF6}"/>
    <cellStyle name="Virsraksts 1 3" xfId="4876" xr:uid="{00000000-0005-0000-0000-0000531F0000}"/>
    <cellStyle name="Virsraksts 1 3 2" xfId="6173" xr:uid="{00000000-0005-0000-0000-0000541F0000}"/>
    <cellStyle name="Virsraksts 1 3 3" xfId="9518" xr:uid="{EC4758DB-C9A6-47C6-B1DB-9DCA70967FE9}"/>
    <cellStyle name="Virsraksts 1 4" xfId="6171" xr:uid="{00000000-0005-0000-0000-0000551F0000}"/>
    <cellStyle name="Virsraksts 1 4 2" xfId="9519" xr:uid="{F100B7E7-72AF-46A3-812D-0CB6BC4ECCC4}"/>
    <cellStyle name="Virsraksts 1 5" xfId="5086" xr:uid="{00000000-0005-0000-0000-0000561F0000}"/>
    <cellStyle name="Virsraksts 1 6" xfId="8847" xr:uid="{07B0F6D9-8AB3-4F21-AB0F-C37B301B0E5E}"/>
    <cellStyle name="Virsraksts 1 7" xfId="10961" xr:uid="{0B5E8407-B105-4088-BBE1-1FC81FAEAFF9}"/>
    <cellStyle name="Virsraksts 2" xfId="4877" xr:uid="{00000000-0005-0000-0000-0000571F0000}"/>
    <cellStyle name="Virsraksts 2 2" xfId="4878" xr:uid="{00000000-0005-0000-0000-0000581F0000}"/>
    <cellStyle name="Virsraksts 2 2 2" xfId="6175" xr:uid="{00000000-0005-0000-0000-0000591F0000}"/>
    <cellStyle name="Virsraksts 2 2 3" xfId="9520" xr:uid="{C5048AA1-2337-42EB-A3AE-0BCA11AF0895}"/>
    <cellStyle name="Virsraksts 2 3" xfId="4879" xr:uid="{00000000-0005-0000-0000-00005A1F0000}"/>
    <cellStyle name="Virsraksts 2 3 2" xfId="6176" xr:uid="{00000000-0005-0000-0000-00005B1F0000}"/>
    <cellStyle name="Virsraksts 2 3 3" xfId="9521" xr:uid="{92D78C8A-6A7C-476D-AAEF-D11FF054C739}"/>
    <cellStyle name="Virsraksts 2 4" xfId="6174" xr:uid="{00000000-0005-0000-0000-00005C1F0000}"/>
    <cellStyle name="Virsraksts 2 4 2" xfId="9522" xr:uid="{23B957F6-DAD8-4FE9-8378-F02957F5C987}"/>
    <cellStyle name="Virsraksts 2 5" xfId="5085" xr:uid="{00000000-0005-0000-0000-00005D1F0000}"/>
    <cellStyle name="Virsraksts 2 6" xfId="8848" xr:uid="{E21D2BA5-61EA-4CEF-B233-D2BAEFB22DC5}"/>
    <cellStyle name="Virsraksts 2 7" xfId="10962" xr:uid="{91B3CEBC-0A2B-4CB7-9E94-A1912322F97F}"/>
    <cellStyle name="Virsraksts 3" xfId="4880" xr:uid="{00000000-0005-0000-0000-00005E1F0000}"/>
    <cellStyle name="Virsraksts 3 2" xfId="4881" xr:uid="{00000000-0005-0000-0000-00005F1F0000}"/>
    <cellStyle name="Virsraksts 3 2 2" xfId="6178" xr:uid="{00000000-0005-0000-0000-0000601F0000}"/>
    <cellStyle name="Virsraksts 3 2 3" xfId="9523" xr:uid="{6D85557B-0FA5-4CCE-9F6A-B53531E75D3B}"/>
    <cellStyle name="Virsraksts 3 3" xfId="4882" xr:uid="{00000000-0005-0000-0000-0000611F0000}"/>
    <cellStyle name="Virsraksts 3 3 2" xfId="6179" xr:uid="{00000000-0005-0000-0000-0000621F0000}"/>
    <cellStyle name="Virsraksts 3 3 3" xfId="9524" xr:uid="{29250626-011B-4BA0-A990-BFD2DA7A6174}"/>
    <cellStyle name="Virsraksts 3 4" xfId="6177" xr:uid="{00000000-0005-0000-0000-0000631F0000}"/>
    <cellStyle name="Virsraksts 3 4 2" xfId="9525" xr:uid="{0EB193F2-79BB-4297-9B22-EF9FE392EA83}"/>
    <cellStyle name="Virsraksts 3 5" xfId="5084" xr:uid="{00000000-0005-0000-0000-0000641F0000}"/>
    <cellStyle name="Virsraksts 3 6" xfId="8849" xr:uid="{5C83CAF7-94BB-4081-AEF5-176338C977BA}"/>
    <cellStyle name="Virsraksts 3 7" xfId="10963" xr:uid="{1E41E9E0-709E-479A-95CC-136474EBEE63}"/>
    <cellStyle name="Virsraksts 4" xfId="4883" xr:uid="{00000000-0005-0000-0000-0000651F0000}"/>
    <cellStyle name="Virsraksts 4 2" xfId="4884" xr:uid="{00000000-0005-0000-0000-0000661F0000}"/>
    <cellStyle name="Virsraksts 4 2 2" xfId="6181" xr:uid="{00000000-0005-0000-0000-0000671F0000}"/>
    <cellStyle name="Virsraksts 4 2 3" xfId="9526" xr:uid="{DCA607F9-9E28-44B5-8A73-FA2D4206DB92}"/>
    <cellStyle name="Virsraksts 4 3" xfId="4885" xr:uid="{00000000-0005-0000-0000-0000681F0000}"/>
    <cellStyle name="Virsraksts 4 3 2" xfId="6182" xr:uid="{00000000-0005-0000-0000-0000691F0000}"/>
    <cellStyle name="Virsraksts 4 3 3" xfId="9527" xr:uid="{31E1DC4F-E603-4E39-BA50-235C5B05F6CF}"/>
    <cellStyle name="Virsraksts 4 4" xfId="6180" xr:uid="{00000000-0005-0000-0000-00006A1F0000}"/>
    <cellStyle name="Virsraksts 4 4 2" xfId="9528" xr:uid="{73D0237A-556D-41EA-BCA7-D4B2841B59F0}"/>
    <cellStyle name="Virsraksts 4 5" xfId="5083" xr:uid="{00000000-0005-0000-0000-00006B1F0000}"/>
    <cellStyle name="Virsraksts 4 6" xfId="8850" xr:uid="{FD1A854A-D88A-4A66-B127-522D5253B687}"/>
    <cellStyle name="Virsraksts 4 7" xfId="10964" xr:uid="{B131D351-943A-415C-A81C-27306EDEDCAF}"/>
    <cellStyle name="Währung [0]_Compiling Utility Macros" xfId="4886" xr:uid="{00000000-0005-0000-0000-00006C1F0000}"/>
    <cellStyle name="Währung_Compiling Utility Macros" xfId="4887" xr:uid="{00000000-0005-0000-0000-00006D1F0000}"/>
    <cellStyle name="Warning Text 10" xfId="4888" xr:uid="{00000000-0005-0000-0000-00006E1F0000}"/>
    <cellStyle name="Warning Text 10 2" xfId="4889" xr:uid="{00000000-0005-0000-0000-00006F1F0000}"/>
    <cellStyle name="Warning Text 10 2 2" xfId="6184" xr:uid="{00000000-0005-0000-0000-0000701F0000}"/>
    <cellStyle name="Warning Text 10 3" xfId="6183" xr:uid="{00000000-0005-0000-0000-0000711F0000}"/>
    <cellStyle name="Warning Text 10 4" xfId="5082" xr:uid="{00000000-0005-0000-0000-0000721F0000}"/>
    <cellStyle name="Warning Text 11" xfId="4890" xr:uid="{00000000-0005-0000-0000-0000731F0000}"/>
    <cellStyle name="Warning Text 11 2" xfId="4891" xr:uid="{00000000-0005-0000-0000-0000741F0000}"/>
    <cellStyle name="Warning Text 11 2 2" xfId="6186" xr:uid="{00000000-0005-0000-0000-0000751F0000}"/>
    <cellStyle name="Warning Text 11 3" xfId="6185" xr:uid="{00000000-0005-0000-0000-0000761F0000}"/>
    <cellStyle name="Warning Text 11 4" xfId="5081" xr:uid="{00000000-0005-0000-0000-0000771F0000}"/>
    <cellStyle name="Warning Text 12" xfId="4892" xr:uid="{00000000-0005-0000-0000-0000781F0000}"/>
    <cellStyle name="Warning Text 12 2" xfId="4893" xr:uid="{00000000-0005-0000-0000-0000791F0000}"/>
    <cellStyle name="Warning Text 12 2 2" xfId="6188" xr:uid="{00000000-0005-0000-0000-00007A1F0000}"/>
    <cellStyle name="Warning Text 12 3" xfId="6187" xr:uid="{00000000-0005-0000-0000-00007B1F0000}"/>
    <cellStyle name="Warning Text 12 4" xfId="5080" xr:uid="{00000000-0005-0000-0000-00007C1F0000}"/>
    <cellStyle name="Warning Text 13" xfId="4894" xr:uid="{00000000-0005-0000-0000-00007D1F0000}"/>
    <cellStyle name="Warning Text 13 2" xfId="4895" xr:uid="{00000000-0005-0000-0000-00007E1F0000}"/>
    <cellStyle name="Warning Text 13 2 2" xfId="6190" xr:uid="{00000000-0005-0000-0000-00007F1F0000}"/>
    <cellStyle name="Warning Text 13 3" xfId="6189" xr:uid="{00000000-0005-0000-0000-0000801F0000}"/>
    <cellStyle name="Warning Text 13 4" xfId="5079" xr:uid="{00000000-0005-0000-0000-0000811F0000}"/>
    <cellStyle name="Warning Text 14" xfId="4896" xr:uid="{00000000-0005-0000-0000-0000821F0000}"/>
    <cellStyle name="Warning Text 14 2" xfId="4897" xr:uid="{00000000-0005-0000-0000-0000831F0000}"/>
    <cellStyle name="Warning Text 14 2 2" xfId="6192" xr:uid="{00000000-0005-0000-0000-0000841F0000}"/>
    <cellStyle name="Warning Text 14 3" xfId="6191" xr:uid="{00000000-0005-0000-0000-0000851F0000}"/>
    <cellStyle name="Warning Text 14 4" xfId="5078" xr:uid="{00000000-0005-0000-0000-0000861F0000}"/>
    <cellStyle name="Warning Text 15" xfId="4898" xr:uid="{00000000-0005-0000-0000-0000871F0000}"/>
    <cellStyle name="Warning Text 15 2" xfId="4899" xr:uid="{00000000-0005-0000-0000-0000881F0000}"/>
    <cellStyle name="Warning Text 15 2 2" xfId="6194" xr:uid="{00000000-0005-0000-0000-0000891F0000}"/>
    <cellStyle name="Warning Text 15 3" xfId="6193" xr:uid="{00000000-0005-0000-0000-00008A1F0000}"/>
    <cellStyle name="Warning Text 15 4" xfId="5077" xr:uid="{00000000-0005-0000-0000-00008B1F0000}"/>
    <cellStyle name="Warning Text 16" xfId="4900" xr:uid="{00000000-0005-0000-0000-00008C1F0000}"/>
    <cellStyle name="Warning Text 16 2" xfId="4901" xr:uid="{00000000-0005-0000-0000-00008D1F0000}"/>
    <cellStyle name="Warning Text 16 2 2" xfId="6196" xr:uid="{00000000-0005-0000-0000-00008E1F0000}"/>
    <cellStyle name="Warning Text 16 3" xfId="6195" xr:uid="{00000000-0005-0000-0000-00008F1F0000}"/>
    <cellStyle name="Warning Text 16 4" xfId="5076" xr:uid="{00000000-0005-0000-0000-0000901F0000}"/>
    <cellStyle name="Warning Text 17" xfId="4902" xr:uid="{00000000-0005-0000-0000-0000911F0000}"/>
    <cellStyle name="Warning Text 17 2" xfId="4903" xr:uid="{00000000-0005-0000-0000-0000921F0000}"/>
    <cellStyle name="Warning Text 17 2 2" xfId="6198" xr:uid="{00000000-0005-0000-0000-0000931F0000}"/>
    <cellStyle name="Warning Text 17 3" xfId="6197" xr:uid="{00000000-0005-0000-0000-0000941F0000}"/>
    <cellStyle name="Warning Text 17 4" xfId="5075" xr:uid="{00000000-0005-0000-0000-0000951F0000}"/>
    <cellStyle name="Warning Text 18" xfId="4904" xr:uid="{00000000-0005-0000-0000-0000961F0000}"/>
    <cellStyle name="Warning Text 18 2" xfId="4905" xr:uid="{00000000-0005-0000-0000-0000971F0000}"/>
    <cellStyle name="Warning Text 18 2 2" xfId="6200" xr:uid="{00000000-0005-0000-0000-0000981F0000}"/>
    <cellStyle name="Warning Text 18 3" xfId="6199" xr:uid="{00000000-0005-0000-0000-0000991F0000}"/>
    <cellStyle name="Warning Text 18 4" xfId="5074" xr:uid="{00000000-0005-0000-0000-00009A1F0000}"/>
    <cellStyle name="Warning Text 19" xfId="4906" xr:uid="{00000000-0005-0000-0000-00009B1F0000}"/>
    <cellStyle name="Warning Text 19 2" xfId="4907" xr:uid="{00000000-0005-0000-0000-00009C1F0000}"/>
    <cellStyle name="Warning Text 19 2 2" xfId="6202" xr:uid="{00000000-0005-0000-0000-00009D1F0000}"/>
    <cellStyle name="Warning Text 19 3" xfId="6201" xr:uid="{00000000-0005-0000-0000-00009E1F0000}"/>
    <cellStyle name="Warning Text 19 4" xfId="5073" xr:uid="{00000000-0005-0000-0000-00009F1F0000}"/>
    <cellStyle name="Warning Text 2" xfId="4908" xr:uid="{00000000-0005-0000-0000-0000A01F0000}"/>
    <cellStyle name="Warning Text 2 10" xfId="6680" xr:uid="{00000000-0005-0000-0000-0000A11F0000}"/>
    <cellStyle name="Warning Text 2 11" xfId="6799" xr:uid="{00000000-0005-0000-0000-0000A21F0000}"/>
    <cellStyle name="Warning Text 2 12" xfId="6918" xr:uid="{00000000-0005-0000-0000-0000A31F0000}"/>
    <cellStyle name="Warning Text 2 13" xfId="7036" xr:uid="{00000000-0005-0000-0000-0000A41F0000}"/>
    <cellStyle name="Warning Text 2 14" xfId="7154" xr:uid="{00000000-0005-0000-0000-0000A51F0000}"/>
    <cellStyle name="Warning Text 2 15" xfId="7275" xr:uid="{00000000-0005-0000-0000-0000A61F0000}"/>
    <cellStyle name="Warning Text 2 16" xfId="7387" xr:uid="{00000000-0005-0000-0000-0000A71F0000}"/>
    <cellStyle name="Warning Text 2 17" xfId="7503" xr:uid="{00000000-0005-0000-0000-0000A81F0000}"/>
    <cellStyle name="Warning Text 2 18" xfId="7620" xr:uid="{00000000-0005-0000-0000-0000A91F0000}"/>
    <cellStyle name="Warning Text 2 19" xfId="7736" xr:uid="{00000000-0005-0000-0000-0000AA1F0000}"/>
    <cellStyle name="Warning Text 2 2" xfId="4909" xr:uid="{00000000-0005-0000-0000-0000AB1F0000}"/>
    <cellStyle name="Warning Text 2 2 2" xfId="4910" xr:uid="{00000000-0005-0000-0000-0000AC1F0000}"/>
    <cellStyle name="Warning Text 2 2 2 2" xfId="6205" xr:uid="{00000000-0005-0000-0000-0000AD1F0000}"/>
    <cellStyle name="Warning Text 2 2 3" xfId="6204" xr:uid="{00000000-0005-0000-0000-0000AE1F0000}"/>
    <cellStyle name="Warning Text 2 2 4" xfId="5071" xr:uid="{00000000-0005-0000-0000-0000AF1F0000}"/>
    <cellStyle name="Warning Text 2 20" xfId="7852" xr:uid="{00000000-0005-0000-0000-0000B01F0000}"/>
    <cellStyle name="Warning Text 2 21" xfId="7968" xr:uid="{00000000-0005-0000-0000-0000B11F0000}"/>
    <cellStyle name="Warning Text 2 22" xfId="8083" xr:uid="{00000000-0005-0000-0000-0000B21F0000}"/>
    <cellStyle name="Warning Text 2 23" xfId="8197" xr:uid="{00000000-0005-0000-0000-0000B31F0000}"/>
    <cellStyle name="Warning Text 2 24" xfId="10162" xr:uid="{2BEFDC18-173F-4470-968B-B655CD63E635}"/>
    <cellStyle name="Warning Text 2 25" xfId="9867" xr:uid="{B310518D-1A63-40B9-8F43-8DE2AAF28797}"/>
    <cellStyle name="Warning Text 2 26" xfId="10002" xr:uid="{7768C5BE-6FEF-4904-BF4A-F3F97303983F}"/>
    <cellStyle name="Warning Text 2 27" xfId="10073" xr:uid="{BD9EFE5E-496C-4320-9426-C7A76BB5A245}"/>
    <cellStyle name="Warning Text 2 28" xfId="9914" xr:uid="{96AD2A96-1295-4FA5-9071-566F1D25EA12}"/>
    <cellStyle name="Warning Text 2 29" xfId="10441" xr:uid="{14DE5061-5756-4280-933F-2CD10A30F3E7}"/>
    <cellStyle name="Warning Text 2 3" xfId="4911" xr:uid="{00000000-0005-0000-0000-0000B41F0000}"/>
    <cellStyle name="Warning Text 2 3 2" xfId="4912" xr:uid="{00000000-0005-0000-0000-0000B51F0000}"/>
    <cellStyle name="Warning Text 2 3 2 2" xfId="6207" xr:uid="{00000000-0005-0000-0000-0000B61F0000}"/>
    <cellStyle name="Warning Text 2 3 3" xfId="6206" xr:uid="{00000000-0005-0000-0000-0000B71F0000}"/>
    <cellStyle name="Warning Text 2 3 4" xfId="5070" xr:uid="{00000000-0005-0000-0000-0000B81F0000}"/>
    <cellStyle name="Warning Text 2 30" xfId="10564" xr:uid="{59E51B1E-88FE-48AE-BE2E-76B197F1FDA3}"/>
    <cellStyle name="Warning Text 2 31" xfId="10679" xr:uid="{820F7BAB-6544-45EB-9F7E-261377BBF685}"/>
    <cellStyle name="Warning Text 2 32" xfId="10781" xr:uid="{096C63C4-074B-46A4-A03A-40BABFE47A50}"/>
    <cellStyle name="Warning Text 2 4" xfId="4913" xr:uid="{00000000-0005-0000-0000-0000B91F0000}"/>
    <cellStyle name="Warning Text 2 4 2" xfId="4914" xr:uid="{00000000-0005-0000-0000-0000BA1F0000}"/>
    <cellStyle name="Warning Text 2 4 2 2" xfId="6209" xr:uid="{00000000-0005-0000-0000-0000BB1F0000}"/>
    <cellStyle name="Warning Text 2 4 3" xfId="6208" xr:uid="{00000000-0005-0000-0000-0000BC1F0000}"/>
    <cellStyle name="Warning Text 2 4 4" xfId="5069" xr:uid="{00000000-0005-0000-0000-0000BD1F0000}"/>
    <cellStyle name="Warning Text 2 5" xfId="4915" xr:uid="{00000000-0005-0000-0000-0000BE1F0000}"/>
    <cellStyle name="Warning Text 2 5 2" xfId="6210" xr:uid="{00000000-0005-0000-0000-0000BF1F0000}"/>
    <cellStyle name="Warning Text 2 6" xfId="6203" xr:uid="{00000000-0005-0000-0000-0000C01F0000}"/>
    <cellStyle name="Warning Text 2 7" xfId="5072" xr:uid="{00000000-0005-0000-0000-0000C11F0000}"/>
    <cellStyle name="Warning Text 2 8" xfId="6424" xr:uid="{00000000-0005-0000-0000-0000C21F0000}"/>
    <cellStyle name="Warning Text 2 9" xfId="6561" xr:uid="{00000000-0005-0000-0000-0000C31F0000}"/>
    <cellStyle name="Warning Text 20" xfId="4916" xr:uid="{00000000-0005-0000-0000-0000C41F0000}"/>
    <cellStyle name="Warning Text 20 2" xfId="4917" xr:uid="{00000000-0005-0000-0000-0000C51F0000}"/>
    <cellStyle name="Warning Text 20 2 2" xfId="6212" xr:uid="{00000000-0005-0000-0000-0000C61F0000}"/>
    <cellStyle name="Warning Text 20 3" xfId="6211" xr:uid="{00000000-0005-0000-0000-0000C71F0000}"/>
    <cellStyle name="Warning Text 20 4" xfId="5068" xr:uid="{00000000-0005-0000-0000-0000C81F0000}"/>
    <cellStyle name="Warning Text 21" xfId="4918" xr:uid="{00000000-0005-0000-0000-0000C91F0000}"/>
    <cellStyle name="Warning Text 21 2" xfId="4919" xr:uid="{00000000-0005-0000-0000-0000CA1F0000}"/>
    <cellStyle name="Warning Text 21 2 2" xfId="6214" xr:uid="{00000000-0005-0000-0000-0000CB1F0000}"/>
    <cellStyle name="Warning Text 21 3" xfId="6213" xr:uid="{00000000-0005-0000-0000-0000CC1F0000}"/>
    <cellStyle name="Warning Text 21 4" xfId="5067" xr:uid="{00000000-0005-0000-0000-0000CD1F0000}"/>
    <cellStyle name="Warning Text 22" xfId="4920" xr:uid="{00000000-0005-0000-0000-0000CE1F0000}"/>
    <cellStyle name="Warning Text 22 2" xfId="4921" xr:uid="{00000000-0005-0000-0000-0000CF1F0000}"/>
    <cellStyle name="Warning Text 22 2 2" xfId="6216" xr:uid="{00000000-0005-0000-0000-0000D01F0000}"/>
    <cellStyle name="Warning Text 22 3" xfId="6215" xr:uid="{00000000-0005-0000-0000-0000D11F0000}"/>
    <cellStyle name="Warning Text 22 4" xfId="5065" xr:uid="{00000000-0005-0000-0000-0000D21F0000}"/>
    <cellStyle name="Warning Text 3" xfId="4922" xr:uid="{00000000-0005-0000-0000-0000D31F0000}"/>
    <cellStyle name="Warning Text 3 2" xfId="4923" xr:uid="{00000000-0005-0000-0000-0000D41F0000}"/>
    <cellStyle name="Warning Text 3 2 2" xfId="6218" xr:uid="{00000000-0005-0000-0000-0000D51F0000}"/>
    <cellStyle name="Warning Text 3 3" xfId="6217" xr:uid="{00000000-0005-0000-0000-0000D61F0000}"/>
    <cellStyle name="Warning Text 3 4" xfId="5063" xr:uid="{00000000-0005-0000-0000-0000D71F0000}"/>
    <cellStyle name="Warning Text 3 5" xfId="10965" xr:uid="{63EF3A1F-8516-4E15-B584-B273A547ADC9}"/>
    <cellStyle name="Warning Text 4" xfId="4924" xr:uid="{00000000-0005-0000-0000-0000D81F0000}"/>
    <cellStyle name="Warning Text 4 2" xfId="4925" xr:uid="{00000000-0005-0000-0000-0000D91F0000}"/>
    <cellStyle name="Warning Text 4 2 2" xfId="6220" xr:uid="{00000000-0005-0000-0000-0000DA1F0000}"/>
    <cellStyle name="Warning Text 4 3" xfId="6219" xr:uid="{00000000-0005-0000-0000-0000DB1F0000}"/>
    <cellStyle name="Warning Text 4 4" xfId="5062" xr:uid="{00000000-0005-0000-0000-0000DC1F0000}"/>
    <cellStyle name="Warning Text 5" xfId="4926" xr:uid="{00000000-0005-0000-0000-0000DD1F0000}"/>
    <cellStyle name="Warning Text 5 2" xfId="4927" xr:uid="{00000000-0005-0000-0000-0000DE1F0000}"/>
    <cellStyle name="Warning Text 5 2 2" xfId="6222" xr:uid="{00000000-0005-0000-0000-0000DF1F0000}"/>
    <cellStyle name="Warning Text 5 3" xfId="6221" xr:uid="{00000000-0005-0000-0000-0000E01F0000}"/>
    <cellStyle name="Warning Text 5 4" xfId="5061" xr:uid="{00000000-0005-0000-0000-0000E11F0000}"/>
    <cellStyle name="Warning Text 6" xfId="4928" xr:uid="{00000000-0005-0000-0000-0000E21F0000}"/>
    <cellStyle name="Warning Text 6 2" xfId="4929" xr:uid="{00000000-0005-0000-0000-0000E31F0000}"/>
    <cellStyle name="Warning Text 6 2 2" xfId="6224" xr:uid="{00000000-0005-0000-0000-0000E41F0000}"/>
    <cellStyle name="Warning Text 6 3" xfId="6223" xr:uid="{00000000-0005-0000-0000-0000E51F0000}"/>
    <cellStyle name="Warning Text 6 4" xfId="5060" xr:uid="{00000000-0005-0000-0000-0000E61F0000}"/>
    <cellStyle name="Warning Text 7" xfId="4930" xr:uid="{00000000-0005-0000-0000-0000E71F0000}"/>
    <cellStyle name="Warning Text 7 2" xfId="4931" xr:uid="{00000000-0005-0000-0000-0000E81F0000}"/>
    <cellStyle name="Warning Text 7 2 2" xfId="6226" xr:uid="{00000000-0005-0000-0000-0000E91F0000}"/>
    <cellStyle name="Warning Text 7 3" xfId="6225" xr:uid="{00000000-0005-0000-0000-0000EA1F0000}"/>
    <cellStyle name="Warning Text 7 4" xfId="5059" xr:uid="{00000000-0005-0000-0000-0000EB1F0000}"/>
    <cellStyle name="Warning Text 8" xfId="4932" xr:uid="{00000000-0005-0000-0000-0000EC1F0000}"/>
    <cellStyle name="Warning Text 8 2" xfId="4933" xr:uid="{00000000-0005-0000-0000-0000ED1F0000}"/>
    <cellStyle name="Warning Text 8 2 2" xfId="6228" xr:uid="{00000000-0005-0000-0000-0000EE1F0000}"/>
    <cellStyle name="Warning Text 8 3" xfId="6227" xr:uid="{00000000-0005-0000-0000-0000EF1F0000}"/>
    <cellStyle name="Warning Text 8 4" xfId="5057" xr:uid="{00000000-0005-0000-0000-0000F01F0000}"/>
    <cellStyle name="Warning Text 9" xfId="4934" xr:uid="{00000000-0005-0000-0000-0000F11F0000}"/>
    <cellStyle name="Warning Text 9 2" xfId="4935" xr:uid="{00000000-0005-0000-0000-0000F21F0000}"/>
    <cellStyle name="Warning Text 9 2 2" xfId="6230" xr:uid="{00000000-0005-0000-0000-0000F31F0000}"/>
    <cellStyle name="Warning Text 9 3" xfId="6229" xr:uid="{00000000-0005-0000-0000-0000F41F0000}"/>
    <cellStyle name="Warning Text 9 4" xfId="5056" xr:uid="{00000000-0005-0000-0000-0000F51F0000}"/>
    <cellStyle name="Акцент1" xfId="4936" xr:uid="{00000000-0005-0000-0000-0000F61F0000}"/>
    <cellStyle name="Акцент1 10" xfId="6919" xr:uid="{00000000-0005-0000-0000-0000F71F0000}"/>
    <cellStyle name="Акцент1 11" xfId="7037" xr:uid="{00000000-0005-0000-0000-0000F81F0000}"/>
    <cellStyle name="Акцент1 12" xfId="7155" xr:uid="{00000000-0005-0000-0000-0000F91F0000}"/>
    <cellStyle name="Акцент1 13" xfId="7276" xr:uid="{00000000-0005-0000-0000-0000FA1F0000}"/>
    <cellStyle name="Акцент1 14" xfId="7388" xr:uid="{00000000-0005-0000-0000-0000FB1F0000}"/>
    <cellStyle name="Акцент1 15" xfId="7504" xr:uid="{00000000-0005-0000-0000-0000FC1F0000}"/>
    <cellStyle name="Акцент1 16" xfId="7621" xr:uid="{00000000-0005-0000-0000-0000FD1F0000}"/>
    <cellStyle name="Акцент1 17" xfId="7737" xr:uid="{00000000-0005-0000-0000-0000FE1F0000}"/>
    <cellStyle name="Акцент1 18" xfId="7853" xr:uid="{00000000-0005-0000-0000-0000FF1F0000}"/>
    <cellStyle name="Акцент1 19" xfId="7969" xr:uid="{00000000-0005-0000-0000-000000200000}"/>
    <cellStyle name="Акцент1 2" xfId="4937" xr:uid="{00000000-0005-0000-0000-000001200000}"/>
    <cellStyle name="Акцент1 2 2" xfId="6232" xr:uid="{00000000-0005-0000-0000-000002200000}"/>
    <cellStyle name="Акцент1 20" xfId="8084" xr:uid="{00000000-0005-0000-0000-000003200000}"/>
    <cellStyle name="Акцент1 21" xfId="8198" xr:uid="{00000000-0005-0000-0000-000004200000}"/>
    <cellStyle name="Акцент1 22" xfId="9529" xr:uid="{51CD5F4C-13AA-48E5-9F43-E7BEA0EAB028}"/>
    <cellStyle name="Акцент1 22 2" xfId="10149" xr:uid="{7030C1A1-F2F4-4CC9-973C-0B77CA65B26B}"/>
    <cellStyle name="Акцент1 23" xfId="9875" xr:uid="{824E1C19-8672-487B-AF0F-431E7B00C6FA}"/>
    <cellStyle name="Акцент1 24" xfId="9820" xr:uid="{566E9CE2-2202-44F2-940E-4438C5165FDD}"/>
    <cellStyle name="Акцент1 25" xfId="9962" xr:uid="{9060D7A2-2B7C-47ED-8432-DCF8F0F4D9A2}"/>
    <cellStyle name="Акцент1 26" xfId="10157" xr:uid="{274CF9EC-BA87-4920-8AA0-7CEC57A96204}"/>
    <cellStyle name="Акцент1 27" xfId="10442" xr:uid="{747ABBB7-BC6A-43D7-98AE-8AA7FB5F41F5}"/>
    <cellStyle name="Акцент1 28" xfId="10565" xr:uid="{BB709B69-9C60-4E3A-9BCA-8C111A129CF9}"/>
    <cellStyle name="Акцент1 29" xfId="10680" xr:uid="{BC3A2D60-7898-4F95-9048-1D3AD9C82B81}"/>
    <cellStyle name="Акцент1 3" xfId="4938" xr:uid="{00000000-0005-0000-0000-000005200000}"/>
    <cellStyle name="Акцент1 3 2" xfId="6233" xr:uid="{00000000-0005-0000-0000-000006200000}"/>
    <cellStyle name="Акцент1 30" xfId="10782" xr:uid="{669821EE-BBBE-4CA0-8C3E-6059765C2495}"/>
    <cellStyle name="Акцент1 4" xfId="6231" xr:uid="{00000000-0005-0000-0000-000007200000}"/>
    <cellStyle name="Акцент1 5" xfId="5055" xr:uid="{00000000-0005-0000-0000-000008200000}"/>
    <cellStyle name="Акцент1 6" xfId="6425" xr:uid="{00000000-0005-0000-0000-000009200000}"/>
    <cellStyle name="Акцент1 7" xfId="6562" xr:uid="{00000000-0005-0000-0000-00000A200000}"/>
    <cellStyle name="Акцент1 8" xfId="6681" xr:uid="{00000000-0005-0000-0000-00000B200000}"/>
    <cellStyle name="Акцент1 9" xfId="6800" xr:uid="{00000000-0005-0000-0000-00000C200000}"/>
    <cellStyle name="Акцент2" xfId="4939" xr:uid="{00000000-0005-0000-0000-00000D200000}"/>
    <cellStyle name="Акцент2 10" xfId="6920" xr:uid="{00000000-0005-0000-0000-00000E200000}"/>
    <cellStyle name="Акцент2 11" xfId="7038" xr:uid="{00000000-0005-0000-0000-00000F200000}"/>
    <cellStyle name="Акцент2 12" xfId="7156" xr:uid="{00000000-0005-0000-0000-000010200000}"/>
    <cellStyle name="Акцент2 13" xfId="7277" xr:uid="{00000000-0005-0000-0000-000011200000}"/>
    <cellStyle name="Акцент2 14" xfId="7389" xr:uid="{00000000-0005-0000-0000-000012200000}"/>
    <cellStyle name="Акцент2 15" xfId="7505" xr:uid="{00000000-0005-0000-0000-000013200000}"/>
    <cellStyle name="Акцент2 16" xfId="7622" xr:uid="{00000000-0005-0000-0000-000014200000}"/>
    <cellStyle name="Акцент2 17" xfId="7738" xr:uid="{00000000-0005-0000-0000-000015200000}"/>
    <cellStyle name="Акцент2 18" xfId="7854" xr:uid="{00000000-0005-0000-0000-000016200000}"/>
    <cellStyle name="Акцент2 19" xfId="7970" xr:uid="{00000000-0005-0000-0000-000017200000}"/>
    <cellStyle name="Акцент2 2" xfId="4940" xr:uid="{00000000-0005-0000-0000-000018200000}"/>
    <cellStyle name="Акцент2 2 2" xfId="6235" xr:uid="{00000000-0005-0000-0000-000019200000}"/>
    <cellStyle name="Акцент2 20" xfId="8085" xr:uid="{00000000-0005-0000-0000-00001A200000}"/>
    <cellStyle name="Акцент2 21" xfId="8199" xr:uid="{00000000-0005-0000-0000-00001B200000}"/>
    <cellStyle name="Акцент2 22" xfId="9530" xr:uid="{7A491808-4E12-4F07-A1E3-D597792A365D}"/>
    <cellStyle name="Акцент2 22 2" xfId="10068" xr:uid="{75C56562-8DD6-458A-9173-A78E3C4294F2}"/>
    <cellStyle name="Акцент2 23" xfId="9933" xr:uid="{490B9B42-4443-4BB0-8354-B276FCFD1492}"/>
    <cellStyle name="Акцент2 24" xfId="10087" xr:uid="{E0AC6919-9BE6-413D-A38B-8748729520D5}"/>
    <cellStyle name="Акцент2 25" xfId="9861" xr:uid="{A1BCDCBF-5905-45B7-9393-24B2C538ACB7}"/>
    <cellStyle name="Акцент2 26" xfId="9918" xr:uid="{B2ECCA82-2452-423A-9A35-1A1B5FB6C7DB}"/>
    <cellStyle name="Акцент2 27" xfId="10443" xr:uid="{05099AB3-486D-4756-961A-4BD2E710DEF3}"/>
    <cellStyle name="Акцент2 28" xfId="10566" xr:uid="{693FCAF7-25B6-4445-9FE4-29714945D1A2}"/>
    <cellStyle name="Акцент2 29" xfId="10681" xr:uid="{E418A8EF-EBC4-4C80-B970-0303A0DA6234}"/>
    <cellStyle name="Акцент2 3" xfId="4941" xr:uid="{00000000-0005-0000-0000-00001C200000}"/>
    <cellStyle name="Акцент2 3 2" xfId="6236" xr:uid="{00000000-0005-0000-0000-00001D200000}"/>
    <cellStyle name="Акцент2 30" xfId="10783" xr:uid="{79E90AF0-503B-4AA8-A2C9-55CE28CFDE0B}"/>
    <cellStyle name="Акцент2 4" xfId="6234" xr:uid="{00000000-0005-0000-0000-00001E200000}"/>
    <cellStyle name="Акцент2 5" xfId="5054" xr:uid="{00000000-0005-0000-0000-00001F200000}"/>
    <cellStyle name="Акцент2 6" xfId="6426" xr:uid="{00000000-0005-0000-0000-000020200000}"/>
    <cellStyle name="Акцент2 7" xfId="6563" xr:uid="{00000000-0005-0000-0000-000021200000}"/>
    <cellStyle name="Акцент2 8" xfId="6682" xr:uid="{00000000-0005-0000-0000-000022200000}"/>
    <cellStyle name="Акцент2 9" xfId="6801" xr:uid="{00000000-0005-0000-0000-000023200000}"/>
    <cellStyle name="Акцент3" xfId="4942" xr:uid="{00000000-0005-0000-0000-000024200000}"/>
    <cellStyle name="Акцент3 10" xfId="6921" xr:uid="{00000000-0005-0000-0000-000025200000}"/>
    <cellStyle name="Акцент3 11" xfId="7039" xr:uid="{00000000-0005-0000-0000-000026200000}"/>
    <cellStyle name="Акцент3 12" xfId="7157" xr:uid="{00000000-0005-0000-0000-000027200000}"/>
    <cellStyle name="Акцент3 13" xfId="7278" xr:uid="{00000000-0005-0000-0000-000028200000}"/>
    <cellStyle name="Акцент3 14" xfId="7390" xr:uid="{00000000-0005-0000-0000-000029200000}"/>
    <cellStyle name="Акцент3 15" xfId="7506" xr:uid="{00000000-0005-0000-0000-00002A200000}"/>
    <cellStyle name="Акцент3 16" xfId="7623" xr:uid="{00000000-0005-0000-0000-00002B200000}"/>
    <cellStyle name="Акцент3 17" xfId="7739" xr:uid="{00000000-0005-0000-0000-00002C200000}"/>
    <cellStyle name="Акцент3 18" xfId="7855" xr:uid="{00000000-0005-0000-0000-00002D200000}"/>
    <cellStyle name="Акцент3 19" xfId="7971" xr:uid="{00000000-0005-0000-0000-00002E200000}"/>
    <cellStyle name="Акцент3 2" xfId="4943" xr:uid="{00000000-0005-0000-0000-00002F200000}"/>
    <cellStyle name="Акцент3 2 2" xfId="6238" xr:uid="{00000000-0005-0000-0000-000030200000}"/>
    <cellStyle name="Акцент3 20" xfId="8086" xr:uid="{00000000-0005-0000-0000-000031200000}"/>
    <cellStyle name="Акцент3 21" xfId="8200" xr:uid="{00000000-0005-0000-0000-000032200000}"/>
    <cellStyle name="Акцент3 22" xfId="9531" xr:uid="{715FA642-C431-47CD-BD8A-0F3F900C3555}"/>
    <cellStyle name="Акцент3 22 2" xfId="10123" xr:uid="{FFFC4048-52FC-4F20-9E58-5F4ED0975F84}"/>
    <cellStyle name="Акцент3 23" xfId="9896" xr:uid="{3EA6DFB9-0E15-427C-B7A7-FAD5C2CD413A}"/>
    <cellStyle name="Акцент3 24" xfId="10094" xr:uid="{B728637A-09CE-408B-83A8-47603AB7026C}"/>
    <cellStyle name="Акцент3 25" xfId="9906" xr:uid="{31EE3AE5-1354-41FD-AD4D-B4AC14EFF5CE}"/>
    <cellStyle name="Акцент3 26" xfId="9907" xr:uid="{E2A77D63-22A9-4DA1-89BB-660CBDA5AF27}"/>
    <cellStyle name="Акцент3 27" xfId="10444" xr:uid="{BC908917-0FCB-4271-8DC7-6AC0D46CD33C}"/>
    <cellStyle name="Акцент3 28" xfId="10567" xr:uid="{DBEE4BA6-04FB-4285-92AD-626E138D12B2}"/>
    <cellStyle name="Акцент3 29" xfId="10682" xr:uid="{BF9D00E4-A382-4585-9991-4192F56C2C61}"/>
    <cellStyle name="Акцент3 3" xfId="4944" xr:uid="{00000000-0005-0000-0000-000033200000}"/>
    <cellStyle name="Акцент3 3 2" xfId="6239" xr:uid="{00000000-0005-0000-0000-000034200000}"/>
    <cellStyle name="Акцент3 30" xfId="10784" xr:uid="{4E67C5B1-6463-402D-9E6F-BB6D54B0C72C}"/>
    <cellStyle name="Акцент3 4" xfId="6237" xr:uid="{00000000-0005-0000-0000-000035200000}"/>
    <cellStyle name="Акцент3 5" xfId="5053" xr:uid="{00000000-0005-0000-0000-000036200000}"/>
    <cellStyle name="Акцент3 6" xfId="6427" xr:uid="{00000000-0005-0000-0000-000037200000}"/>
    <cellStyle name="Акцент3 7" xfId="6564" xr:uid="{00000000-0005-0000-0000-000038200000}"/>
    <cellStyle name="Акцент3 8" xfId="6683" xr:uid="{00000000-0005-0000-0000-000039200000}"/>
    <cellStyle name="Акцент3 9" xfId="6802" xr:uid="{00000000-0005-0000-0000-00003A200000}"/>
    <cellStyle name="Акцент4" xfId="4945" xr:uid="{00000000-0005-0000-0000-00003B200000}"/>
    <cellStyle name="Акцент4 10" xfId="6922" xr:uid="{00000000-0005-0000-0000-00003C200000}"/>
    <cellStyle name="Акцент4 11" xfId="7040" xr:uid="{00000000-0005-0000-0000-00003D200000}"/>
    <cellStyle name="Акцент4 12" xfId="7158" xr:uid="{00000000-0005-0000-0000-00003E200000}"/>
    <cellStyle name="Акцент4 13" xfId="7279" xr:uid="{00000000-0005-0000-0000-00003F200000}"/>
    <cellStyle name="Акцент4 14" xfId="7391" xr:uid="{00000000-0005-0000-0000-000040200000}"/>
    <cellStyle name="Акцент4 15" xfId="7507" xr:uid="{00000000-0005-0000-0000-000041200000}"/>
    <cellStyle name="Акцент4 16" xfId="7624" xr:uid="{00000000-0005-0000-0000-000042200000}"/>
    <cellStyle name="Акцент4 17" xfId="7740" xr:uid="{00000000-0005-0000-0000-000043200000}"/>
    <cellStyle name="Акцент4 18" xfId="7856" xr:uid="{00000000-0005-0000-0000-000044200000}"/>
    <cellStyle name="Акцент4 19" xfId="7972" xr:uid="{00000000-0005-0000-0000-000045200000}"/>
    <cellStyle name="Акцент4 2" xfId="4946" xr:uid="{00000000-0005-0000-0000-000046200000}"/>
    <cellStyle name="Акцент4 2 2" xfId="6241" xr:uid="{00000000-0005-0000-0000-000047200000}"/>
    <cellStyle name="Акцент4 20" xfId="8087" xr:uid="{00000000-0005-0000-0000-000048200000}"/>
    <cellStyle name="Акцент4 21" xfId="8201" xr:uid="{00000000-0005-0000-0000-000049200000}"/>
    <cellStyle name="Акцент4 22" xfId="9532" xr:uid="{3A5E27C3-0506-44A1-8460-FE4D573C5D86}"/>
    <cellStyle name="Акцент4 22 2" xfId="10298" xr:uid="{421774E9-6BB1-4BE8-9F8F-0C60E3023B53}"/>
    <cellStyle name="Акцент4 23" xfId="9777" xr:uid="{1D341E0F-4ADC-4FE8-B095-49E0208B3663}"/>
    <cellStyle name="Акцент4 24" xfId="9842" xr:uid="{EA106F05-36F4-411E-A1E4-6FF2179C5C74}"/>
    <cellStyle name="Акцент4 25" xfId="9877" xr:uid="{FE00C75E-DACC-4644-8B71-558D20DAD5A5}"/>
    <cellStyle name="Акцент4 26" xfId="10277" xr:uid="{B47BAB5A-4C76-49CE-9543-6025FDA94FF1}"/>
    <cellStyle name="Акцент4 27" xfId="10445" xr:uid="{02D0DF9F-615D-4238-ACF5-C8799579E10B}"/>
    <cellStyle name="Акцент4 28" xfId="10568" xr:uid="{2D0A4B2A-0A1B-4598-8F99-886615A0A773}"/>
    <cellStyle name="Акцент4 29" xfId="10683" xr:uid="{D1E7711D-FBCD-4A6A-ABA7-A64A4873AC97}"/>
    <cellStyle name="Акцент4 3" xfId="4947" xr:uid="{00000000-0005-0000-0000-00004A200000}"/>
    <cellStyle name="Акцент4 3 2" xfId="6242" xr:uid="{00000000-0005-0000-0000-00004B200000}"/>
    <cellStyle name="Акцент4 30" xfId="10785" xr:uid="{3B67BE88-FE5E-49D8-9CFC-15E207A161FC}"/>
    <cellStyle name="Акцент4 4" xfId="6240" xr:uid="{00000000-0005-0000-0000-00004C200000}"/>
    <cellStyle name="Акцент4 5" xfId="5052" xr:uid="{00000000-0005-0000-0000-00004D200000}"/>
    <cellStyle name="Акцент4 6" xfId="6428" xr:uid="{00000000-0005-0000-0000-00004E200000}"/>
    <cellStyle name="Акцент4 7" xfId="6565" xr:uid="{00000000-0005-0000-0000-00004F200000}"/>
    <cellStyle name="Акцент4 8" xfId="6684" xr:uid="{00000000-0005-0000-0000-000050200000}"/>
    <cellStyle name="Акцент4 9" xfId="6803" xr:uid="{00000000-0005-0000-0000-000051200000}"/>
    <cellStyle name="Акцент5" xfId="4948" xr:uid="{00000000-0005-0000-0000-000052200000}"/>
    <cellStyle name="Акцент5 10" xfId="6923" xr:uid="{00000000-0005-0000-0000-000053200000}"/>
    <cellStyle name="Акцент5 11" xfId="7041" xr:uid="{00000000-0005-0000-0000-000054200000}"/>
    <cellStyle name="Акцент5 12" xfId="7159" xr:uid="{00000000-0005-0000-0000-000055200000}"/>
    <cellStyle name="Акцент5 13" xfId="7280" xr:uid="{00000000-0005-0000-0000-000056200000}"/>
    <cellStyle name="Акцент5 14" xfId="7392" xr:uid="{00000000-0005-0000-0000-000057200000}"/>
    <cellStyle name="Акцент5 15" xfId="7508" xr:uid="{00000000-0005-0000-0000-000058200000}"/>
    <cellStyle name="Акцент5 16" xfId="7625" xr:uid="{00000000-0005-0000-0000-000059200000}"/>
    <cellStyle name="Акцент5 17" xfId="7741" xr:uid="{00000000-0005-0000-0000-00005A200000}"/>
    <cellStyle name="Акцент5 18" xfId="7857" xr:uid="{00000000-0005-0000-0000-00005B200000}"/>
    <cellStyle name="Акцент5 19" xfId="7973" xr:uid="{00000000-0005-0000-0000-00005C200000}"/>
    <cellStyle name="Акцент5 2" xfId="4949" xr:uid="{00000000-0005-0000-0000-00005D200000}"/>
    <cellStyle name="Акцент5 2 2" xfId="6244" xr:uid="{00000000-0005-0000-0000-00005E200000}"/>
    <cellStyle name="Акцент5 20" xfId="8088" xr:uid="{00000000-0005-0000-0000-00005F200000}"/>
    <cellStyle name="Акцент5 21" xfId="8202" xr:uid="{00000000-0005-0000-0000-000060200000}"/>
    <cellStyle name="Акцент5 22" xfId="9533" xr:uid="{A6863E2B-7094-49B7-8A91-050D5E1DC216}"/>
    <cellStyle name="Акцент5 22 2" xfId="10124" xr:uid="{2617E520-F29C-43FB-BC02-82AA5CAF9DC3}"/>
    <cellStyle name="Акцент5 23" xfId="9895" xr:uid="{AB34C062-0B53-4DBD-9071-06BBE900D452}"/>
    <cellStyle name="Акцент5 24" xfId="10006" xr:uid="{C38D56DC-6B2C-4CF5-81FB-49986523FFE4}"/>
    <cellStyle name="Акцент5 25" xfId="9829" xr:uid="{17DF2BC4-3811-4975-AFA4-13D4F7CC5626}"/>
    <cellStyle name="Акцент5 26" xfId="9819" xr:uid="{6113A53B-735B-47C3-886D-0EF91B979AE1}"/>
    <cellStyle name="Акцент5 27" xfId="10446" xr:uid="{0DCA3D66-8BDF-4A69-8244-0217D14A80F5}"/>
    <cellStyle name="Акцент5 28" xfId="10569" xr:uid="{DC12A0A7-82DB-4D76-929E-89A0BB542E4B}"/>
    <cellStyle name="Акцент5 29" xfId="10684" xr:uid="{2F463D02-B446-4007-B68B-AF17744A018F}"/>
    <cellStyle name="Акцент5 3" xfId="4950" xr:uid="{00000000-0005-0000-0000-000061200000}"/>
    <cellStyle name="Акцент5 3 2" xfId="6245" xr:uid="{00000000-0005-0000-0000-000062200000}"/>
    <cellStyle name="Акцент5 30" xfId="10786" xr:uid="{D507C95F-018F-4CD7-8576-FE3552122013}"/>
    <cellStyle name="Акцент5 4" xfId="6243" xr:uid="{00000000-0005-0000-0000-000063200000}"/>
    <cellStyle name="Акцент5 5" xfId="5051" xr:uid="{00000000-0005-0000-0000-000064200000}"/>
    <cellStyle name="Акцент5 6" xfId="6429" xr:uid="{00000000-0005-0000-0000-000065200000}"/>
    <cellStyle name="Акцент5 7" xfId="6566" xr:uid="{00000000-0005-0000-0000-000066200000}"/>
    <cellStyle name="Акцент5 8" xfId="6685" xr:uid="{00000000-0005-0000-0000-000067200000}"/>
    <cellStyle name="Акцент5 9" xfId="6804" xr:uid="{00000000-0005-0000-0000-000068200000}"/>
    <cellStyle name="Акцент6" xfId="4951" xr:uid="{00000000-0005-0000-0000-000069200000}"/>
    <cellStyle name="Акцент6 10" xfId="6924" xr:uid="{00000000-0005-0000-0000-00006A200000}"/>
    <cellStyle name="Акцент6 11" xfId="7042" xr:uid="{00000000-0005-0000-0000-00006B200000}"/>
    <cellStyle name="Акцент6 12" xfId="7160" xr:uid="{00000000-0005-0000-0000-00006C200000}"/>
    <cellStyle name="Акцент6 13" xfId="7281" xr:uid="{00000000-0005-0000-0000-00006D200000}"/>
    <cellStyle name="Акцент6 14" xfId="7393" xr:uid="{00000000-0005-0000-0000-00006E200000}"/>
    <cellStyle name="Акцент6 15" xfId="7509" xr:uid="{00000000-0005-0000-0000-00006F200000}"/>
    <cellStyle name="Акцент6 16" xfId="7626" xr:uid="{00000000-0005-0000-0000-000070200000}"/>
    <cellStyle name="Акцент6 17" xfId="7742" xr:uid="{00000000-0005-0000-0000-000071200000}"/>
    <cellStyle name="Акцент6 18" xfId="7858" xr:uid="{00000000-0005-0000-0000-000072200000}"/>
    <cellStyle name="Акцент6 19" xfId="7974" xr:uid="{00000000-0005-0000-0000-000073200000}"/>
    <cellStyle name="Акцент6 2" xfId="4952" xr:uid="{00000000-0005-0000-0000-000074200000}"/>
    <cellStyle name="Акцент6 2 2" xfId="6247" xr:uid="{00000000-0005-0000-0000-000075200000}"/>
    <cellStyle name="Акцент6 20" xfId="8089" xr:uid="{00000000-0005-0000-0000-000076200000}"/>
    <cellStyle name="Акцент6 21" xfId="8203" xr:uid="{00000000-0005-0000-0000-000077200000}"/>
    <cellStyle name="Акцент6 22" xfId="9534" xr:uid="{0A40BDC9-F6A9-450C-8BF9-D14BEDE974E8}"/>
    <cellStyle name="Акцент6 22 2" xfId="10044" xr:uid="{B81503BE-3100-4BE9-BEA4-B8DABC728B89}"/>
    <cellStyle name="Акцент6 23" xfId="9948" xr:uid="{4F1F5633-974C-416F-BC51-201887B2C8DA}"/>
    <cellStyle name="Акцент6 24" xfId="9982" xr:uid="{88692BEC-5C60-4B9C-BBD1-E087CEEC1FFD}"/>
    <cellStyle name="Акцент6 25" xfId="9806" xr:uid="{F4A7E6E5-D3F7-464E-AA23-5FE2EBA892BB}"/>
    <cellStyle name="Акцент6 26" xfId="10229" xr:uid="{E867BC6D-5C24-4DCC-82D7-6F4B8E47474A}"/>
    <cellStyle name="Акцент6 27" xfId="10447" xr:uid="{7B79DA3B-AEDC-493D-B8BE-98F28A3C0234}"/>
    <cellStyle name="Акцент6 28" xfId="10570" xr:uid="{FA50697D-791D-4DBD-93A6-3708DBC5DC7E}"/>
    <cellStyle name="Акцент6 29" xfId="10685" xr:uid="{2F189831-FB26-4DBD-95F7-7DFCD34AD191}"/>
    <cellStyle name="Акцент6 3" xfId="4953" xr:uid="{00000000-0005-0000-0000-000078200000}"/>
    <cellStyle name="Акцент6 3 2" xfId="6248" xr:uid="{00000000-0005-0000-0000-000079200000}"/>
    <cellStyle name="Акцент6 30" xfId="10787" xr:uid="{BB43E2FA-F882-4744-AEA8-112639237B06}"/>
    <cellStyle name="Акцент6 4" xfId="6246" xr:uid="{00000000-0005-0000-0000-00007A200000}"/>
    <cellStyle name="Акцент6 5" xfId="5050" xr:uid="{00000000-0005-0000-0000-00007B200000}"/>
    <cellStyle name="Акцент6 6" xfId="6430" xr:uid="{00000000-0005-0000-0000-00007C200000}"/>
    <cellStyle name="Акцент6 7" xfId="6567" xr:uid="{00000000-0005-0000-0000-00007D200000}"/>
    <cellStyle name="Акцент6 8" xfId="6686" xr:uid="{00000000-0005-0000-0000-00007E200000}"/>
    <cellStyle name="Акцент6 9" xfId="6805" xr:uid="{00000000-0005-0000-0000-00007F200000}"/>
    <cellStyle name="Ввод " xfId="4954" xr:uid="{00000000-0005-0000-0000-000080200000}"/>
    <cellStyle name="Ввод  10" xfId="6806" xr:uid="{00000000-0005-0000-0000-000081200000}"/>
    <cellStyle name="Ввод  10 2" xfId="9030" xr:uid="{6E87ED42-34DC-4F2E-A49A-075D1A1D6F29}"/>
    <cellStyle name="Ввод  11" xfId="6925" xr:uid="{00000000-0005-0000-0000-000082200000}"/>
    <cellStyle name="Ввод  11 2" xfId="9036" xr:uid="{B7FD4A10-257C-40A6-B999-222B5D8F7E1A}"/>
    <cellStyle name="Ввод  12" xfId="7043" xr:uid="{00000000-0005-0000-0000-000083200000}"/>
    <cellStyle name="Ввод  12 2" xfId="9042" xr:uid="{B2F07286-F441-4F3F-B1E3-7C621340E4B7}"/>
    <cellStyle name="Ввод  13" xfId="7161" xr:uid="{00000000-0005-0000-0000-000084200000}"/>
    <cellStyle name="Ввод  13 2" xfId="9048" xr:uid="{0F7AFB3C-04F2-4D9E-AF4E-BB795101BD22}"/>
    <cellStyle name="Ввод  14" xfId="7282" xr:uid="{00000000-0005-0000-0000-000085200000}"/>
    <cellStyle name="Ввод  14 2" xfId="9054" xr:uid="{5EAD32F4-763D-4639-A2C6-D24E2EC4B79C}"/>
    <cellStyle name="Ввод  15" xfId="7394" xr:uid="{00000000-0005-0000-0000-000086200000}"/>
    <cellStyle name="Ввод  15 2" xfId="9060" xr:uid="{745ECA6B-D76A-477A-BB6E-072CA800A04F}"/>
    <cellStyle name="Ввод  16" xfId="7510" xr:uid="{00000000-0005-0000-0000-000087200000}"/>
    <cellStyle name="Ввод  16 2" xfId="9066" xr:uid="{DC7C4A4A-5328-43BC-AF45-5C0656E44CEF}"/>
    <cellStyle name="Ввод  17" xfId="7627" xr:uid="{00000000-0005-0000-0000-000088200000}"/>
    <cellStyle name="Ввод  17 2" xfId="9072" xr:uid="{3A5C80FA-D619-416C-9D14-EF0349CFB390}"/>
    <cellStyle name="Ввод  18" xfId="7743" xr:uid="{00000000-0005-0000-0000-000089200000}"/>
    <cellStyle name="Ввод  18 2" xfId="9078" xr:uid="{09F8BE6A-0FD5-4BAF-9A04-2EB96960065A}"/>
    <cellStyle name="Ввод  19" xfId="7859" xr:uid="{00000000-0005-0000-0000-00008A200000}"/>
    <cellStyle name="Ввод  19 2" xfId="9084" xr:uid="{53D5E020-7229-437D-B2D1-2AAB0D4843D4}"/>
    <cellStyle name="Ввод  2" xfId="4955" xr:uid="{00000000-0005-0000-0000-00008B200000}"/>
    <cellStyle name="Ввод  2 2" xfId="4956" xr:uid="{00000000-0005-0000-0000-00008C200000}"/>
    <cellStyle name="Ввод  2 2 2" xfId="6251" xr:uid="{00000000-0005-0000-0000-00008D200000}"/>
    <cellStyle name="Ввод  2 3" xfId="6250" xr:uid="{00000000-0005-0000-0000-00008E200000}"/>
    <cellStyle name="Ввод  20" xfId="7975" xr:uid="{00000000-0005-0000-0000-00008F200000}"/>
    <cellStyle name="Ввод  20 2" xfId="9090" xr:uid="{CA019CAD-BD7A-4522-8656-9DEC05803919}"/>
    <cellStyle name="Ввод  21" xfId="8090" xr:uid="{00000000-0005-0000-0000-000090200000}"/>
    <cellStyle name="Ввод  21 2" xfId="9096" xr:uid="{14AE1E45-F75E-4288-8594-ABF2D5A91BD5}"/>
    <cellStyle name="Ввод  22" xfId="8204" xr:uid="{00000000-0005-0000-0000-000091200000}"/>
    <cellStyle name="Ввод  22 2" xfId="9103" xr:uid="{697BE2DD-7D90-4D8E-A39E-DDC82B04A652}"/>
    <cellStyle name="Ввод  23" xfId="10287" xr:uid="{6F2B08C2-36BC-4B04-ABF4-76CE177018CD}"/>
    <cellStyle name="Ввод  24" xfId="10169" xr:uid="{D633FADB-6137-4A2B-B07B-B523F87AE930}"/>
    <cellStyle name="Ввод  25" xfId="9996" xr:uid="{95878349-07E7-44E5-8C92-523D795E3933}"/>
    <cellStyle name="Ввод  26" xfId="10250" xr:uid="{BFA9C9FB-9A1F-417B-B9B8-D41A59F3B391}"/>
    <cellStyle name="Ввод  27" xfId="10109" xr:uid="{1F3C330E-D8C7-4607-8110-CE84C3122F7F}"/>
    <cellStyle name="Ввод  28" xfId="10448" xr:uid="{2FADE829-01DD-47E0-8F78-84E411A26211}"/>
    <cellStyle name="Ввод  29" xfId="10571" xr:uid="{5FACCB42-AAF0-4B81-A18E-8A6C7B7E8C9F}"/>
    <cellStyle name="Ввод  3" xfId="4957" xr:uid="{00000000-0005-0000-0000-000092200000}"/>
    <cellStyle name="Ввод  3 2" xfId="6252" xr:uid="{00000000-0005-0000-0000-000093200000}"/>
    <cellStyle name="Ввод  30" xfId="10686" xr:uid="{522A1459-AC8A-421B-89EA-207455E23973}"/>
    <cellStyle name="Ввод  31" xfId="10788" xr:uid="{1C7FA12B-B062-428C-BCDE-5045E684F50B}"/>
    <cellStyle name="Ввод  4" xfId="4958" xr:uid="{00000000-0005-0000-0000-000094200000}"/>
    <cellStyle name="Ввод  4 2" xfId="6253" xr:uid="{00000000-0005-0000-0000-000095200000}"/>
    <cellStyle name="Ввод  5" xfId="6249" xr:uid="{00000000-0005-0000-0000-000096200000}"/>
    <cellStyle name="Ввод  6" xfId="5049" xr:uid="{00000000-0005-0000-0000-000097200000}"/>
    <cellStyle name="Ввод  6 2" xfId="8864" xr:uid="{ECEC171E-E332-47CC-9DEC-A92EF6DDA585}"/>
    <cellStyle name="Ввод  7" xfId="6431" xr:uid="{00000000-0005-0000-0000-000098200000}"/>
    <cellStyle name="Ввод  7 2" xfId="9012" xr:uid="{FCF05C89-8B97-4E4F-8837-81677560D02B}"/>
    <cellStyle name="Ввод  8" xfId="6568" xr:uid="{00000000-0005-0000-0000-000099200000}"/>
    <cellStyle name="Ввод  8 2" xfId="9018" xr:uid="{CA46E14F-A27F-45B5-BCBB-D9D7E1B29230}"/>
    <cellStyle name="Ввод  9" xfId="6687" xr:uid="{00000000-0005-0000-0000-00009A200000}"/>
    <cellStyle name="Ввод  9 2" xfId="9024" xr:uid="{143D0E56-3E9A-434E-AEA2-92FCC09B1E56}"/>
    <cellStyle name="Вывод" xfId="4959" xr:uid="{00000000-0005-0000-0000-00009B200000}"/>
    <cellStyle name="Вывод 10" xfId="6807" xr:uid="{00000000-0005-0000-0000-00009C200000}"/>
    <cellStyle name="Вывод 10 2" xfId="9031" xr:uid="{66A6DBF5-B77E-46AB-8EF7-47A83161D5FB}"/>
    <cellStyle name="Вывод 11" xfId="6926" xr:uid="{00000000-0005-0000-0000-00009D200000}"/>
    <cellStyle name="Вывод 11 2" xfId="9037" xr:uid="{A4A8AFAB-2F8E-4D4D-B088-A401328151ED}"/>
    <cellStyle name="Вывод 12" xfId="7044" xr:uid="{00000000-0005-0000-0000-00009E200000}"/>
    <cellStyle name="Вывод 12 2" xfId="9043" xr:uid="{3F5F73EC-3189-4FB3-A3F0-0EEC11E84917}"/>
    <cellStyle name="Вывод 13" xfId="7162" xr:uid="{00000000-0005-0000-0000-00009F200000}"/>
    <cellStyle name="Вывод 13 2" xfId="9049" xr:uid="{2A9978E7-8019-450A-80F0-8DBC9AB1DE19}"/>
    <cellStyle name="Вывод 14" xfId="7283" xr:uid="{00000000-0005-0000-0000-0000A0200000}"/>
    <cellStyle name="Вывод 14 2" xfId="9055" xr:uid="{2926907C-4F1A-4CAE-B556-15F44D40D836}"/>
    <cellStyle name="Вывод 15" xfId="7395" xr:uid="{00000000-0005-0000-0000-0000A1200000}"/>
    <cellStyle name="Вывод 15 2" xfId="9061" xr:uid="{96A4F678-14BC-4FE5-95A7-741C5079FDBB}"/>
    <cellStyle name="Вывод 16" xfId="7511" xr:uid="{00000000-0005-0000-0000-0000A2200000}"/>
    <cellStyle name="Вывод 16 2" xfId="9067" xr:uid="{B8464AAA-0DC5-4194-9278-ABD8D2CA0520}"/>
    <cellStyle name="Вывод 17" xfId="7628" xr:uid="{00000000-0005-0000-0000-0000A3200000}"/>
    <cellStyle name="Вывод 17 2" xfId="9073" xr:uid="{80F9B64D-F14F-4FFF-8670-66B1B59CE839}"/>
    <cellStyle name="Вывод 18" xfId="7744" xr:uid="{00000000-0005-0000-0000-0000A4200000}"/>
    <cellStyle name="Вывод 18 2" xfId="9079" xr:uid="{6916AD18-3696-4E48-9207-4FBF2013F961}"/>
    <cellStyle name="Вывод 19" xfId="7860" xr:uid="{00000000-0005-0000-0000-0000A5200000}"/>
    <cellStyle name="Вывод 19 2" xfId="9085" xr:uid="{D2341096-B274-42D5-B646-DD59CA2C36C8}"/>
    <cellStyle name="Вывод 2" xfId="4960" xr:uid="{00000000-0005-0000-0000-0000A6200000}"/>
    <cellStyle name="Вывод 2 2" xfId="4961" xr:uid="{00000000-0005-0000-0000-0000A7200000}"/>
    <cellStyle name="Вывод 2 2 2" xfId="6256" xr:uid="{00000000-0005-0000-0000-0000A8200000}"/>
    <cellStyle name="Вывод 2 3" xfId="6255" xr:uid="{00000000-0005-0000-0000-0000A9200000}"/>
    <cellStyle name="Вывод 20" xfId="7976" xr:uid="{00000000-0005-0000-0000-0000AA200000}"/>
    <cellStyle name="Вывод 20 2" xfId="9091" xr:uid="{1D6F2581-876F-4570-BB4C-3B494E3E68A7}"/>
    <cellStyle name="Вывод 21" xfId="8091" xr:uid="{00000000-0005-0000-0000-0000AB200000}"/>
    <cellStyle name="Вывод 21 2" xfId="9097" xr:uid="{1A9EE2E3-DB5E-4149-957D-9F6B6655F6B5}"/>
    <cellStyle name="Вывод 22" xfId="8205" xr:uid="{00000000-0005-0000-0000-0000AC200000}"/>
    <cellStyle name="Вывод 22 2" xfId="9104" xr:uid="{5D84F068-8BCD-46C9-A09B-B281FE05F31C}"/>
    <cellStyle name="Вывод 23" xfId="10280" xr:uid="{56292E3D-6188-4B24-8BED-AE4D4D443E8D}"/>
    <cellStyle name="Вывод 24" xfId="9786" xr:uid="{AB43593E-895E-45DD-85CD-BB0C01CFEE14}"/>
    <cellStyle name="Вывод 25" xfId="10106" xr:uid="{92F393FB-EF5D-42DC-AE9F-CFCDACB7B127}"/>
    <cellStyle name="Вывод 26" xfId="9974" xr:uid="{696092BF-C140-4E11-B95F-73EA10138FDF}"/>
    <cellStyle name="Вывод 27" xfId="10258" xr:uid="{FB0A258E-A114-4424-B717-3B696BFEF806}"/>
    <cellStyle name="Вывод 28" xfId="10449" xr:uid="{153F3DA8-41D7-4C03-A29F-2C9E380DF615}"/>
    <cellStyle name="Вывод 29" xfId="10572" xr:uid="{184E00BF-CFFB-44F2-86A7-84ECEC5B15A2}"/>
    <cellStyle name="Вывод 3" xfId="4962" xr:uid="{00000000-0005-0000-0000-0000AD200000}"/>
    <cellStyle name="Вывод 3 2" xfId="6257" xr:uid="{00000000-0005-0000-0000-0000AE200000}"/>
    <cellStyle name="Вывод 30" xfId="10687" xr:uid="{2DF23DDC-B1C5-4406-B13C-4CCB3F3373ED}"/>
    <cellStyle name="Вывод 31" xfId="10789" xr:uid="{1BD233CE-533B-43DA-9995-544F841B55F7}"/>
    <cellStyle name="Вывод 4" xfId="4963" xr:uid="{00000000-0005-0000-0000-0000AF200000}"/>
    <cellStyle name="Вывод 4 2" xfId="6258" xr:uid="{00000000-0005-0000-0000-0000B0200000}"/>
    <cellStyle name="Вывод 5" xfId="6254" xr:uid="{00000000-0005-0000-0000-0000B1200000}"/>
    <cellStyle name="Вывод 6" xfId="5048" xr:uid="{00000000-0005-0000-0000-0000B2200000}"/>
    <cellStyle name="Вывод 6 2" xfId="8863" xr:uid="{D5F9EDE5-A4C2-468F-9D4A-E13F4FDD7192}"/>
    <cellStyle name="Вывод 7" xfId="6432" xr:uid="{00000000-0005-0000-0000-0000B3200000}"/>
    <cellStyle name="Вывод 7 2" xfId="9013" xr:uid="{773D3AD4-480B-4DA9-93FC-AC80BF517A83}"/>
    <cellStyle name="Вывод 8" xfId="6569" xr:uid="{00000000-0005-0000-0000-0000B4200000}"/>
    <cellStyle name="Вывод 8 2" xfId="9019" xr:uid="{3FDE0BDD-EC9F-425B-85E3-352BAD5FE1E7}"/>
    <cellStyle name="Вывод 9" xfId="6688" xr:uid="{00000000-0005-0000-0000-0000B5200000}"/>
    <cellStyle name="Вывод 9 2" xfId="9025" xr:uid="{F4370BD9-9FFD-42FB-AFFC-408DD05FF11F}"/>
    <cellStyle name="Вычисление" xfId="4964" xr:uid="{00000000-0005-0000-0000-0000B6200000}"/>
    <cellStyle name="Вычисление 10" xfId="6808" xr:uid="{00000000-0005-0000-0000-0000B7200000}"/>
    <cellStyle name="Вычисление 10 2" xfId="9032" xr:uid="{B667C41B-6645-4F17-AD39-98E1CB095A5B}"/>
    <cellStyle name="Вычисление 11" xfId="6927" xr:uid="{00000000-0005-0000-0000-0000B8200000}"/>
    <cellStyle name="Вычисление 11 2" xfId="9038" xr:uid="{1D7524CE-495B-4980-9C30-57ABD85B9E1B}"/>
    <cellStyle name="Вычисление 12" xfId="7045" xr:uid="{00000000-0005-0000-0000-0000B9200000}"/>
    <cellStyle name="Вычисление 12 2" xfId="9044" xr:uid="{C5A33052-DF61-424B-BD80-50735C0A46D4}"/>
    <cellStyle name="Вычисление 13" xfId="7163" xr:uid="{00000000-0005-0000-0000-0000BA200000}"/>
    <cellStyle name="Вычисление 13 2" xfId="9050" xr:uid="{D190FCF9-A202-4792-A87E-B591DE20E5DA}"/>
    <cellStyle name="Вычисление 14" xfId="7284" xr:uid="{00000000-0005-0000-0000-0000BB200000}"/>
    <cellStyle name="Вычисление 14 2" xfId="9056" xr:uid="{52460EE0-8C12-49F8-80D7-784DD240D48E}"/>
    <cellStyle name="Вычисление 15" xfId="7396" xr:uid="{00000000-0005-0000-0000-0000BC200000}"/>
    <cellStyle name="Вычисление 15 2" xfId="9062" xr:uid="{0235A06B-B7A4-4543-80AA-39E019BA65B1}"/>
    <cellStyle name="Вычисление 16" xfId="7512" xr:uid="{00000000-0005-0000-0000-0000BD200000}"/>
    <cellStyle name="Вычисление 16 2" xfId="9068" xr:uid="{2884227A-AB42-40A9-84E8-B874D20C1EBA}"/>
    <cellStyle name="Вычисление 17" xfId="7629" xr:uid="{00000000-0005-0000-0000-0000BE200000}"/>
    <cellStyle name="Вычисление 17 2" xfId="9074" xr:uid="{FF678728-2F71-40DD-BE1E-9E109E425FED}"/>
    <cellStyle name="Вычисление 18" xfId="7745" xr:uid="{00000000-0005-0000-0000-0000BF200000}"/>
    <cellStyle name="Вычисление 18 2" xfId="9080" xr:uid="{123F44F3-AA65-4BB8-BF2F-B6838D80C403}"/>
    <cellStyle name="Вычисление 19" xfId="7861" xr:uid="{00000000-0005-0000-0000-0000C0200000}"/>
    <cellStyle name="Вычисление 19 2" xfId="9086" xr:uid="{65B27A5C-C274-4C11-A79E-5702662DFACC}"/>
    <cellStyle name="Вычисление 2" xfId="4965" xr:uid="{00000000-0005-0000-0000-0000C1200000}"/>
    <cellStyle name="Вычисление 2 2" xfId="4966" xr:uid="{00000000-0005-0000-0000-0000C2200000}"/>
    <cellStyle name="Вычисление 2 2 2" xfId="6261" xr:uid="{00000000-0005-0000-0000-0000C3200000}"/>
    <cellStyle name="Вычисление 2 3" xfId="6260" xr:uid="{00000000-0005-0000-0000-0000C4200000}"/>
    <cellStyle name="Вычисление 20" xfId="7977" xr:uid="{00000000-0005-0000-0000-0000C5200000}"/>
    <cellStyle name="Вычисление 20 2" xfId="9092" xr:uid="{87BB8284-DE11-489B-8CFD-7A16E5FA83B8}"/>
    <cellStyle name="Вычисление 21" xfId="8092" xr:uid="{00000000-0005-0000-0000-0000C6200000}"/>
    <cellStyle name="Вычисление 21 2" xfId="9098" xr:uid="{60D69660-F1C7-4A9A-AEDA-84B2B24A7EDC}"/>
    <cellStyle name="Вычисление 22" xfId="8206" xr:uid="{00000000-0005-0000-0000-0000C7200000}"/>
    <cellStyle name="Вычисление 22 2" xfId="9105" xr:uid="{F982D249-0B3E-4101-9268-DA90EC28FD3A}"/>
    <cellStyle name="Вычисление 23" xfId="10270" xr:uid="{6123F7A4-2638-4A2E-8EEF-E5EF92561991}"/>
    <cellStyle name="Вычисление 24" xfId="9794" xr:uid="{33E161DC-FF9A-4D95-87AF-4573D97DC748}"/>
    <cellStyle name="Вычисление 25" xfId="9999" xr:uid="{522919FE-A85F-4F3D-879F-A89C1B8283BA}"/>
    <cellStyle name="Вычисление 26" xfId="10240" xr:uid="{36DD4757-3368-4E57-BE5E-7D2A043ABA8E}"/>
    <cellStyle name="Вычисление 27" xfId="9981" xr:uid="{3C95436E-07FE-4340-A52E-E8E34F84C88A}"/>
    <cellStyle name="Вычисление 28" xfId="10450" xr:uid="{6C2FE9A0-0CD3-4493-B206-C0EBB2216E0C}"/>
    <cellStyle name="Вычисление 29" xfId="10573" xr:uid="{3DAA1AB4-E6A1-4D2E-84A6-2C53DB849C27}"/>
    <cellStyle name="Вычисление 3" xfId="4967" xr:uid="{00000000-0005-0000-0000-0000C8200000}"/>
    <cellStyle name="Вычисление 3 2" xfId="6262" xr:uid="{00000000-0005-0000-0000-0000C9200000}"/>
    <cellStyle name="Вычисление 30" xfId="10688" xr:uid="{BE44C136-38F0-41D8-9EB4-7CA1DDB96BF2}"/>
    <cellStyle name="Вычисление 31" xfId="10790" xr:uid="{92E0FB92-EC7B-400C-9D0A-8E063AEBF1C2}"/>
    <cellStyle name="Вычисление 4" xfId="4968" xr:uid="{00000000-0005-0000-0000-0000CA200000}"/>
    <cellStyle name="Вычисление 4 2" xfId="6263" xr:uid="{00000000-0005-0000-0000-0000CB200000}"/>
    <cellStyle name="Вычисление 5" xfId="6259" xr:uid="{00000000-0005-0000-0000-0000CC200000}"/>
    <cellStyle name="Вычисление 6" xfId="5047" xr:uid="{00000000-0005-0000-0000-0000CD200000}"/>
    <cellStyle name="Вычисление 6 2" xfId="8862" xr:uid="{CAB9F12D-1696-4356-B6F0-4A44A3696630}"/>
    <cellStyle name="Вычисление 7" xfId="6433" xr:uid="{00000000-0005-0000-0000-0000CE200000}"/>
    <cellStyle name="Вычисление 7 2" xfId="9014" xr:uid="{9C7A2855-6CBA-4EC4-B87F-E596D24035E5}"/>
    <cellStyle name="Вычисление 8" xfId="6570" xr:uid="{00000000-0005-0000-0000-0000CF200000}"/>
    <cellStyle name="Вычисление 8 2" xfId="9020" xr:uid="{FDCE2A49-59B5-4A6E-A937-E938856BD998}"/>
    <cellStyle name="Вычисление 9" xfId="6689" xr:uid="{00000000-0005-0000-0000-0000D0200000}"/>
    <cellStyle name="Вычисление 9 2" xfId="9026" xr:uid="{C3E274C3-08C3-4C26-8C57-A3E3366FA606}"/>
    <cellStyle name="Гиперссылка 2" xfId="4969" xr:uid="{00000000-0005-0000-0000-0000D1200000}"/>
    <cellStyle name="Гиперссылка 2 2" xfId="6264" xr:uid="{00000000-0005-0000-0000-0000D2200000}"/>
    <cellStyle name="Заголовок 1" xfId="4970" xr:uid="{00000000-0005-0000-0000-0000D3200000}"/>
    <cellStyle name="Заголовок 1 10" xfId="6928" xr:uid="{00000000-0005-0000-0000-0000D4200000}"/>
    <cellStyle name="Заголовок 1 11" xfId="7046" xr:uid="{00000000-0005-0000-0000-0000D5200000}"/>
    <cellStyle name="Заголовок 1 12" xfId="7164" xr:uid="{00000000-0005-0000-0000-0000D6200000}"/>
    <cellStyle name="Заголовок 1 13" xfId="7285" xr:uid="{00000000-0005-0000-0000-0000D7200000}"/>
    <cellStyle name="Заголовок 1 14" xfId="7397" xr:uid="{00000000-0005-0000-0000-0000D8200000}"/>
    <cellStyle name="Заголовок 1 15" xfId="7513" xr:uid="{00000000-0005-0000-0000-0000D9200000}"/>
    <cellStyle name="Заголовок 1 16" xfId="7630" xr:uid="{00000000-0005-0000-0000-0000DA200000}"/>
    <cellStyle name="Заголовок 1 17" xfId="7746" xr:uid="{00000000-0005-0000-0000-0000DB200000}"/>
    <cellStyle name="Заголовок 1 18" xfId="7862" xr:uid="{00000000-0005-0000-0000-0000DC200000}"/>
    <cellStyle name="Заголовок 1 19" xfId="7978" xr:uid="{00000000-0005-0000-0000-0000DD200000}"/>
    <cellStyle name="Заголовок 1 2" xfId="4971" xr:uid="{00000000-0005-0000-0000-0000DE200000}"/>
    <cellStyle name="Заголовок 1 2 2" xfId="6266" xr:uid="{00000000-0005-0000-0000-0000DF200000}"/>
    <cellStyle name="Заголовок 1 20" xfId="8093" xr:uid="{00000000-0005-0000-0000-0000E0200000}"/>
    <cellStyle name="Заголовок 1 21" xfId="8207" xr:uid="{00000000-0005-0000-0000-0000E1200000}"/>
    <cellStyle name="Заголовок 1 22" xfId="9535" xr:uid="{4FA1EB7F-EDF5-4941-A3F5-F3F2C576FC4D}"/>
    <cellStyle name="Заголовок 1 22 2" xfId="10263" xr:uid="{EF31144A-9D23-49CC-BFFB-7A7BDE08D496}"/>
    <cellStyle name="Заголовок 1 23" xfId="10154" xr:uid="{388898AD-2685-4C42-9634-043DEC1B77CB}"/>
    <cellStyle name="Заголовок 1 24" xfId="10023" xr:uid="{BED47E86-FFC2-451B-9FAE-71F6387C1660}"/>
    <cellStyle name="Заголовок 1 25" xfId="9766" xr:uid="{BDEA7D49-7BAC-4F4B-B945-A6D52F684824}"/>
    <cellStyle name="Заголовок 1 26" xfId="9969" xr:uid="{9980731F-4A9D-4B62-9DE7-A5C62460385E}"/>
    <cellStyle name="Заголовок 1 27" xfId="10451" xr:uid="{D772908E-32FD-431F-8A43-91742B777706}"/>
    <cellStyle name="Заголовок 1 28" xfId="10574" xr:uid="{2B9C837F-A5AA-41FF-87BD-C774F6CA7815}"/>
    <cellStyle name="Заголовок 1 29" xfId="10689" xr:uid="{F883D2C2-6704-4550-A6D6-383F21DA7FA8}"/>
    <cellStyle name="Заголовок 1 3" xfId="4972" xr:uid="{00000000-0005-0000-0000-0000E2200000}"/>
    <cellStyle name="Заголовок 1 3 2" xfId="6267" xr:uid="{00000000-0005-0000-0000-0000E3200000}"/>
    <cellStyle name="Заголовок 1 30" xfId="10791" xr:uid="{5131B911-1E07-4D82-A9C6-829B992F4EB6}"/>
    <cellStyle name="Заголовок 1 4" xfId="6265" xr:uid="{00000000-0005-0000-0000-0000E4200000}"/>
    <cellStyle name="Заголовок 1 5" xfId="5046" xr:uid="{00000000-0005-0000-0000-0000E5200000}"/>
    <cellStyle name="Заголовок 1 6" xfId="6434" xr:uid="{00000000-0005-0000-0000-0000E6200000}"/>
    <cellStyle name="Заголовок 1 7" xfId="6571" xr:uid="{00000000-0005-0000-0000-0000E7200000}"/>
    <cellStyle name="Заголовок 1 8" xfId="6690" xr:uid="{00000000-0005-0000-0000-0000E8200000}"/>
    <cellStyle name="Заголовок 1 9" xfId="6809" xr:uid="{00000000-0005-0000-0000-0000E9200000}"/>
    <cellStyle name="Заголовок 2" xfId="4973" xr:uid="{00000000-0005-0000-0000-0000EA200000}"/>
    <cellStyle name="Заголовок 2 10" xfId="6929" xr:uid="{00000000-0005-0000-0000-0000EB200000}"/>
    <cellStyle name="Заголовок 2 11" xfId="7047" xr:uid="{00000000-0005-0000-0000-0000EC200000}"/>
    <cellStyle name="Заголовок 2 12" xfId="7165" xr:uid="{00000000-0005-0000-0000-0000ED200000}"/>
    <cellStyle name="Заголовок 2 13" xfId="7286" xr:uid="{00000000-0005-0000-0000-0000EE200000}"/>
    <cellStyle name="Заголовок 2 14" xfId="7398" xr:uid="{00000000-0005-0000-0000-0000EF200000}"/>
    <cellStyle name="Заголовок 2 15" xfId="7514" xr:uid="{00000000-0005-0000-0000-0000F0200000}"/>
    <cellStyle name="Заголовок 2 16" xfId="7631" xr:uid="{00000000-0005-0000-0000-0000F1200000}"/>
    <cellStyle name="Заголовок 2 17" xfId="7747" xr:uid="{00000000-0005-0000-0000-0000F2200000}"/>
    <cellStyle name="Заголовок 2 18" xfId="7863" xr:uid="{00000000-0005-0000-0000-0000F3200000}"/>
    <cellStyle name="Заголовок 2 19" xfId="7979" xr:uid="{00000000-0005-0000-0000-0000F4200000}"/>
    <cellStyle name="Заголовок 2 2" xfId="4974" xr:uid="{00000000-0005-0000-0000-0000F5200000}"/>
    <cellStyle name="Заголовок 2 2 2" xfId="6269" xr:uid="{00000000-0005-0000-0000-0000F6200000}"/>
    <cellStyle name="Заголовок 2 20" xfId="8094" xr:uid="{00000000-0005-0000-0000-0000F7200000}"/>
    <cellStyle name="Заголовок 2 21" xfId="8208" xr:uid="{00000000-0005-0000-0000-0000F8200000}"/>
    <cellStyle name="Заголовок 2 22" xfId="9536" xr:uid="{A4D3743F-DDE9-4192-ABDE-C501728A6243}"/>
    <cellStyle name="Заголовок 2 22 2" xfId="10251" xr:uid="{94B4BF6F-63E2-42CC-B95F-4187369B2D1F}"/>
    <cellStyle name="Заголовок 2 23" xfId="10234" xr:uid="{5AAA2E37-A814-4F41-8326-A49EFF3C0F1B}"/>
    <cellStyle name="Заголовок 2 24" xfId="9771" xr:uid="{93615B9F-1D62-4B94-B957-1E777F485C7A}"/>
    <cellStyle name="Заголовок 2 25" xfId="9950" xr:uid="{B84D187B-EAA3-4358-9840-B9FD2A9663C8}"/>
    <cellStyle name="Заголовок 2 26" xfId="9966" xr:uid="{AB869EFF-0AA1-4EE0-B62F-733EB7FB0629}"/>
    <cellStyle name="Заголовок 2 27" xfId="10452" xr:uid="{8AE2FABA-A995-4AC7-8614-CDD07E15ABF7}"/>
    <cellStyle name="Заголовок 2 28" xfId="10575" xr:uid="{CF230A9C-E712-4ECF-8C8E-078397B23D40}"/>
    <cellStyle name="Заголовок 2 29" xfId="10690" xr:uid="{C9041F4D-A20F-4B69-B6D2-7142F9A7F5E5}"/>
    <cellStyle name="Заголовок 2 3" xfId="4975" xr:uid="{00000000-0005-0000-0000-0000F9200000}"/>
    <cellStyle name="Заголовок 2 3 2" xfId="6270" xr:uid="{00000000-0005-0000-0000-0000FA200000}"/>
    <cellStyle name="Заголовок 2 30" xfId="10792" xr:uid="{8029657C-9CE7-4461-BFC3-17820C143141}"/>
    <cellStyle name="Заголовок 2 4" xfId="6268" xr:uid="{00000000-0005-0000-0000-0000FB200000}"/>
    <cellStyle name="Заголовок 2 5" xfId="5045" xr:uid="{00000000-0005-0000-0000-0000FC200000}"/>
    <cellStyle name="Заголовок 2 6" xfId="6435" xr:uid="{00000000-0005-0000-0000-0000FD200000}"/>
    <cellStyle name="Заголовок 2 7" xfId="6572" xr:uid="{00000000-0005-0000-0000-0000FE200000}"/>
    <cellStyle name="Заголовок 2 8" xfId="6691" xr:uid="{00000000-0005-0000-0000-0000FF200000}"/>
    <cellStyle name="Заголовок 2 9" xfId="6810" xr:uid="{00000000-0005-0000-0000-000000210000}"/>
    <cellStyle name="Заголовок 3" xfId="4976" xr:uid="{00000000-0005-0000-0000-000001210000}"/>
    <cellStyle name="Заголовок 3 10" xfId="6930" xr:uid="{00000000-0005-0000-0000-000002210000}"/>
    <cellStyle name="Заголовок 3 11" xfId="7048" xr:uid="{00000000-0005-0000-0000-000003210000}"/>
    <cellStyle name="Заголовок 3 12" xfId="7166" xr:uid="{00000000-0005-0000-0000-000004210000}"/>
    <cellStyle name="Заголовок 3 13" xfId="7287" xr:uid="{00000000-0005-0000-0000-000005210000}"/>
    <cellStyle name="Заголовок 3 14" xfId="7399" xr:uid="{00000000-0005-0000-0000-000006210000}"/>
    <cellStyle name="Заголовок 3 15" xfId="7515" xr:uid="{00000000-0005-0000-0000-000007210000}"/>
    <cellStyle name="Заголовок 3 16" xfId="7632" xr:uid="{00000000-0005-0000-0000-000008210000}"/>
    <cellStyle name="Заголовок 3 17" xfId="7748" xr:uid="{00000000-0005-0000-0000-000009210000}"/>
    <cellStyle name="Заголовок 3 18" xfId="7864" xr:uid="{00000000-0005-0000-0000-00000A210000}"/>
    <cellStyle name="Заголовок 3 19" xfId="7980" xr:uid="{00000000-0005-0000-0000-00000B210000}"/>
    <cellStyle name="Заголовок 3 2" xfId="4977" xr:uid="{00000000-0005-0000-0000-00000C210000}"/>
    <cellStyle name="Заголовок 3 2 2" xfId="6272" xr:uid="{00000000-0005-0000-0000-00000D210000}"/>
    <cellStyle name="Заголовок 3 20" xfId="8095" xr:uid="{00000000-0005-0000-0000-00000E210000}"/>
    <cellStyle name="Заголовок 3 21" xfId="8209" xr:uid="{00000000-0005-0000-0000-00000F210000}"/>
    <cellStyle name="Заголовок 3 22" xfId="9537" xr:uid="{2ADC6BAB-F074-4407-B868-F85E9A226E0F}"/>
    <cellStyle name="Заголовок 3 22 2" xfId="10242" xr:uid="{073CCCA3-9804-4493-923A-507CB0F746EE}"/>
    <cellStyle name="Заголовок 3 23" xfId="10187" xr:uid="{DBE4813E-41DE-4B2A-92CF-7C39F995AECA}"/>
    <cellStyle name="Заголовок 3 24" xfId="9790" xr:uid="{490BD6D8-C389-4EC7-90BC-125F5D313BAF}"/>
    <cellStyle name="Заголовок 3 25" xfId="10014" xr:uid="{32ED1087-5077-4F9E-8A53-A40F6A2DE406}"/>
    <cellStyle name="Заголовок 3 26" xfId="10294" xr:uid="{66630FCB-9D0E-4E76-892A-0ACA3A1CA780}"/>
    <cellStyle name="Заголовок 3 27" xfId="10453" xr:uid="{C1B31290-D0B4-4A93-9163-3B894176C7B8}"/>
    <cellStyle name="Заголовок 3 28" xfId="10576" xr:uid="{174448E6-04B7-421F-A79A-6E86E7A3642B}"/>
    <cellStyle name="Заголовок 3 29" xfId="10691" xr:uid="{A5BB26A8-62A8-4F13-AE44-06C24AC4F68B}"/>
    <cellStyle name="Заголовок 3 3" xfId="4978" xr:uid="{00000000-0005-0000-0000-000010210000}"/>
    <cellStyle name="Заголовок 3 3 2" xfId="6273" xr:uid="{00000000-0005-0000-0000-000011210000}"/>
    <cellStyle name="Заголовок 3 30" xfId="10793" xr:uid="{2274B4F4-3CC5-4441-BF39-A6E8A69CC603}"/>
    <cellStyle name="Заголовок 3 4" xfId="6271" xr:uid="{00000000-0005-0000-0000-000012210000}"/>
    <cellStyle name="Заголовок 3 5" xfId="5044" xr:uid="{00000000-0005-0000-0000-000013210000}"/>
    <cellStyle name="Заголовок 3 6" xfId="6436" xr:uid="{00000000-0005-0000-0000-000014210000}"/>
    <cellStyle name="Заголовок 3 7" xfId="6573" xr:uid="{00000000-0005-0000-0000-000015210000}"/>
    <cellStyle name="Заголовок 3 8" xfId="6692" xr:uid="{00000000-0005-0000-0000-000016210000}"/>
    <cellStyle name="Заголовок 3 9" xfId="6811" xr:uid="{00000000-0005-0000-0000-000017210000}"/>
    <cellStyle name="Заголовок 4" xfId="4979" xr:uid="{00000000-0005-0000-0000-000018210000}"/>
    <cellStyle name="Заголовок 4 10" xfId="6931" xr:uid="{00000000-0005-0000-0000-000019210000}"/>
    <cellStyle name="Заголовок 4 11" xfId="7049" xr:uid="{00000000-0005-0000-0000-00001A210000}"/>
    <cellStyle name="Заголовок 4 12" xfId="7167" xr:uid="{00000000-0005-0000-0000-00001B210000}"/>
    <cellStyle name="Заголовок 4 13" xfId="7288" xr:uid="{00000000-0005-0000-0000-00001C210000}"/>
    <cellStyle name="Заголовок 4 14" xfId="7400" xr:uid="{00000000-0005-0000-0000-00001D210000}"/>
    <cellStyle name="Заголовок 4 15" xfId="7516" xr:uid="{00000000-0005-0000-0000-00001E210000}"/>
    <cellStyle name="Заголовок 4 16" xfId="7633" xr:uid="{00000000-0005-0000-0000-00001F210000}"/>
    <cellStyle name="Заголовок 4 17" xfId="7749" xr:uid="{00000000-0005-0000-0000-000020210000}"/>
    <cellStyle name="Заголовок 4 18" xfId="7865" xr:uid="{00000000-0005-0000-0000-000021210000}"/>
    <cellStyle name="Заголовок 4 19" xfId="7981" xr:uid="{00000000-0005-0000-0000-000022210000}"/>
    <cellStyle name="Заголовок 4 2" xfId="4980" xr:uid="{00000000-0005-0000-0000-000023210000}"/>
    <cellStyle name="Заголовок 4 2 2" xfId="6275" xr:uid="{00000000-0005-0000-0000-000024210000}"/>
    <cellStyle name="Заголовок 4 20" xfId="8096" xr:uid="{00000000-0005-0000-0000-000025210000}"/>
    <cellStyle name="Заголовок 4 21" xfId="8210" xr:uid="{00000000-0005-0000-0000-000026210000}"/>
    <cellStyle name="Заголовок 4 22" xfId="9538" xr:uid="{1967E9CF-CFB9-4F3A-A536-A5D6469DC50E}"/>
    <cellStyle name="Заголовок 4 22 2" xfId="10230" xr:uid="{9A486843-1D4F-45E9-804D-41085ABEC218}"/>
    <cellStyle name="Заголовок 4 23" xfId="9817" xr:uid="{691A2BEA-EBCB-4ADB-8F18-3B0EF8E6C1E3}"/>
    <cellStyle name="Заголовок 4 24" xfId="10001" xr:uid="{12AE0CE5-794C-4A00-929B-F3F686E3F958}"/>
    <cellStyle name="Заголовок 4 25" xfId="9912" xr:uid="{BC3EB08B-2C05-48A6-865A-75E06ACC178C}"/>
    <cellStyle name="Заголовок 4 26" xfId="10020" xr:uid="{ACE85805-D323-4ADB-BB6D-071784AA6006}"/>
    <cellStyle name="Заголовок 4 27" xfId="10454" xr:uid="{A80E0D6D-1D9A-4C59-B87B-612AC8B17E98}"/>
    <cellStyle name="Заголовок 4 28" xfId="10577" xr:uid="{1AE2F814-9232-4CB2-92E6-EFE63544C890}"/>
    <cellStyle name="Заголовок 4 29" xfId="10692" xr:uid="{291D1980-1D04-4D72-92F3-84D6CEA0BADA}"/>
    <cellStyle name="Заголовок 4 3" xfId="4981" xr:uid="{00000000-0005-0000-0000-000027210000}"/>
    <cellStyle name="Заголовок 4 3 2" xfId="6276" xr:uid="{00000000-0005-0000-0000-000028210000}"/>
    <cellStyle name="Заголовок 4 30" xfId="10794" xr:uid="{A6E9DD63-0D4E-4905-BFDC-89220C0DF88B}"/>
    <cellStyle name="Заголовок 4 4" xfId="6274" xr:uid="{00000000-0005-0000-0000-000029210000}"/>
    <cellStyle name="Заголовок 4 5" xfId="5043" xr:uid="{00000000-0005-0000-0000-00002A210000}"/>
    <cellStyle name="Заголовок 4 6" xfId="6437" xr:uid="{00000000-0005-0000-0000-00002B210000}"/>
    <cellStyle name="Заголовок 4 7" xfId="6574" xr:uid="{00000000-0005-0000-0000-00002C210000}"/>
    <cellStyle name="Заголовок 4 8" xfId="6693" xr:uid="{00000000-0005-0000-0000-00002D210000}"/>
    <cellStyle name="Заголовок 4 9" xfId="6812" xr:uid="{00000000-0005-0000-0000-00002E210000}"/>
    <cellStyle name="Итог" xfId="4982" xr:uid="{00000000-0005-0000-0000-00002F210000}"/>
    <cellStyle name="Итог 10" xfId="6694" xr:uid="{00000000-0005-0000-0000-000030210000}"/>
    <cellStyle name="Итог 10 2" xfId="9027" xr:uid="{B4CF4B0C-DD38-456A-8276-ADB95AD7ABB0}"/>
    <cellStyle name="Итог 11" xfId="6813" xr:uid="{00000000-0005-0000-0000-000031210000}"/>
    <cellStyle name="Итог 11 2" xfId="9033" xr:uid="{200D58B5-AFD1-4F78-8ADE-D643A02DAB6C}"/>
    <cellStyle name="Итог 12" xfId="6932" xr:uid="{00000000-0005-0000-0000-000032210000}"/>
    <cellStyle name="Итог 12 2" xfId="9039" xr:uid="{77DB7A16-D9CE-4B07-9B4C-F1248ABC7007}"/>
    <cellStyle name="Итог 13" xfId="7050" xr:uid="{00000000-0005-0000-0000-000033210000}"/>
    <cellStyle name="Итог 13 2" xfId="9045" xr:uid="{7AF5C133-F591-46F9-AB7B-0AF28B216B16}"/>
    <cellStyle name="Итог 14" xfId="7168" xr:uid="{00000000-0005-0000-0000-000034210000}"/>
    <cellStyle name="Итог 14 2" xfId="9051" xr:uid="{2EA2D5F1-BCE5-4F35-AE85-5EA2ED7F7381}"/>
    <cellStyle name="Итог 15" xfId="7289" xr:uid="{00000000-0005-0000-0000-000035210000}"/>
    <cellStyle name="Итог 15 2" xfId="9057" xr:uid="{BF8418F8-20CD-4714-9E84-7C4777A908DA}"/>
    <cellStyle name="Итог 16" xfId="7401" xr:uid="{00000000-0005-0000-0000-000036210000}"/>
    <cellStyle name="Итог 16 2" xfId="9063" xr:uid="{DFDC4E69-27EE-4E36-8639-8BF001C55A3E}"/>
    <cellStyle name="Итог 17" xfId="7517" xr:uid="{00000000-0005-0000-0000-000037210000}"/>
    <cellStyle name="Итог 17 2" xfId="9069" xr:uid="{77CD7E18-1357-40FF-B4C0-F4926E449DB1}"/>
    <cellStyle name="Итог 18" xfId="7634" xr:uid="{00000000-0005-0000-0000-000038210000}"/>
    <cellStyle name="Итог 18 2" xfId="9075" xr:uid="{089DA9FF-E79B-40BE-BC52-D9739305A6C4}"/>
    <cellStyle name="Итог 19" xfId="7750" xr:uid="{00000000-0005-0000-0000-000039210000}"/>
    <cellStyle name="Итог 19 2" xfId="9081" xr:uid="{EC1AF287-4CC9-48AD-8A3C-243391CECFD5}"/>
    <cellStyle name="Итог 2" xfId="4983" xr:uid="{00000000-0005-0000-0000-00003A210000}"/>
    <cellStyle name="Итог 2 2" xfId="4984" xr:uid="{00000000-0005-0000-0000-00003B210000}"/>
    <cellStyle name="Итог 2 2 2" xfId="6279" xr:uid="{00000000-0005-0000-0000-00003C210000}"/>
    <cellStyle name="Итог 2 3" xfId="6278" xr:uid="{00000000-0005-0000-0000-00003D210000}"/>
    <cellStyle name="Итог 20" xfId="7866" xr:uid="{00000000-0005-0000-0000-00003E210000}"/>
    <cellStyle name="Итог 20 2" xfId="9087" xr:uid="{9C2952F9-7501-4B24-85B4-543A60F0ECE5}"/>
    <cellStyle name="Итог 21" xfId="7982" xr:uid="{00000000-0005-0000-0000-00003F210000}"/>
    <cellStyle name="Итог 21 2" xfId="9093" xr:uid="{6763E707-97AB-473B-9188-E9DEC0F2636F}"/>
    <cellStyle name="Итог 22" xfId="8097" xr:uid="{00000000-0005-0000-0000-000040210000}"/>
    <cellStyle name="Итог 22 2" xfId="9099" xr:uid="{07093B18-1B03-4B00-8FFC-F3CEB8D6A27D}"/>
    <cellStyle name="Итог 23" xfId="8211" xr:uid="{00000000-0005-0000-0000-000041210000}"/>
    <cellStyle name="Итог 23 2" xfId="9106" xr:uid="{CF2CA607-7876-4FEA-A31A-203F3C9A40FC}"/>
    <cellStyle name="Итог 24" xfId="9539" xr:uid="{FA2E53EC-F7F7-4CBA-A7A6-B4B0AEEA0359}"/>
    <cellStyle name="Итог 24 2" xfId="10222" xr:uid="{F5D7EB85-73BD-42C5-B327-F890C7603724}"/>
    <cellStyle name="Итог 25" xfId="9825" xr:uid="{2BF3FD0A-1C01-4CBD-9809-C7FCC375843D}"/>
    <cellStyle name="Итог 26" xfId="9961" xr:uid="{91B93B4A-B566-4586-BC56-F75EF87FBFA5}"/>
    <cellStyle name="Итог 27" xfId="10007" xr:uid="{29473ED3-2D86-42D5-8A73-1C4574B09216}"/>
    <cellStyle name="Итог 28" xfId="9903" xr:uid="{DA1870F3-F06E-4FAA-B897-FD420C7E9C8B}"/>
    <cellStyle name="Итог 29" xfId="10455" xr:uid="{499065C5-98AE-41D3-B4BC-F392F740D8EE}"/>
    <cellStyle name="Итог 3" xfId="4985" xr:uid="{00000000-0005-0000-0000-000042210000}"/>
    <cellStyle name="Итог 3 2" xfId="6280" xr:uid="{00000000-0005-0000-0000-000043210000}"/>
    <cellStyle name="Итог 30" xfId="10578" xr:uid="{92042F2F-D9C6-4B01-876D-77F3CB70B75B}"/>
    <cellStyle name="Итог 31" xfId="10693" xr:uid="{BE8E1116-36DF-43E3-9089-167F7E77CB57}"/>
    <cellStyle name="Итог 32" xfId="10795" xr:uid="{307A836B-C89D-46DD-9BDC-44DA61C533A6}"/>
    <cellStyle name="Итог 4" xfId="4986" xr:uid="{00000000-0005-0000-0000-000044210000}"/>
    <cellStyle name="Итог 4 2" xfId="6281" xr:uid="{00000000-0005-0000-0000-000045210000}"/>
    <cellStyle name="Итог 5" xfId="4987" xr:uid="{00000000-0005-0000-0000-000046210000}"/>
    <cellStyle name="Итог 5 2" xfId="6282" xr:uid="{00000000-0005-0000-0000-000047210000}"/>
    <cellStyle name="Итог 6" xfId="6277" xr:uid="{00000000-0005-0000-0000-000048210000}"/>
    <cellStyle name="Итог 7" xfId="5042" xr:uid="{00000000-0005-0000-0000-000049210000}"/>
    <cellStyle name="Итог 7 2" xfId="8861" xr:uid="{7805928E-AA7A-4204-98C6-E0209190C606}"/>
    <cellStyle name="Итог 8" xfId="6438" xr:uid="{00000000-0005-0000-0000-00004A210000}"/>
    <cellStyle name="Итог 8 2" xfId="9015" xr:uid="{9643A378-759D-42FE-8354-51F030FC4578}"/>
    <cellStyle name="Итог 9" xfId="6575" xr:uid="{00000000-0005-0000-0000-00004B210000}"/>
    <cellStyle name="Итог 9 2" xfId="9021" xr:uid="{AF728B36-56C5-4394-BEE5-F7EECD876028}"/>
    <cellStyle name="Контрольная ячейка" xfId="4988" xr:uid="{00000000-0005-0000-0000-00004C210000}"/>
    <cellStyle name="Контрольная ячейка 10" xfId="7051" xr:uid="{00000000-0005-0000-0000-00004D210000}"/>
    <cellStyle name="Контрольная ячейка 11" xfId="7169" xr:uid="{00000000-0005-0000-0000-00004E210000}"/>
    <cellStyle name="Контрольная ячейка 12" xfId="7290" xr:uid="{00000000-0005-0000-0000-00004F210000}"/>
    <cellStyle name="Контрольная ячейка 13" xfId="7402" xr:uid="{00000000-0005-0000-0000-000050210000}"/>
    <cellStyle name="Контрольная ячейка 14" xfId="7518" xr:uid="{00000000-0005-0000-0000-000051210000}"/>
    <cellStyle name="Контрольная ячейка 15" xfId="7635" xr:uid="{00000000-0005-0000-0000-000052210000}"/>
    <cellStyle name="Контрольная ячейка 16" xfId="7751" xr:uid="{00000000-0005-0000-0000-000053210000}"/>
    <cellStyle name="Контрольная ячейка 17" xfId="7867" xr:uid="{00000000-0005-0000-0000-000054210000}"/>
    <cellStyle name="Контрольная ячейка 18" xfId="7983" xr:uid="{00000000-0005-0000-0000-000055210000}"/>
    <cellStyle name="Контрольная ячейка 19" xfId="8098" xr:uid="{00000000-0005-0000-0000-000056210000}"/>
    <cellStyle name="Контрольная ячейка 2" xfId="4989" xr:uid="{00000000-0005-0000-0000-000057210000}"/>
    <cellStyle name="Контрольная ячейка 2 2" xfId="6284" xr:uid="{00000000-0005-0000-0000-000058210000}"/>
    <cellStyle name="Контрольная ячейка 20" xfId="8212" xr:uid="{00000000-0005-0000-0000-000059210000}"/>
    <cellStyle name="Контрольная ячейка 21" xfId="10212" xr:uid="{E9E9E550-3E66-4557-9584-B94D61D13A69}"/>
    <cellStyle name="Контрольная ячейка 22" xfId="9835" xr:uid="{43867C3B-F6D0-4D59-B052-2B405AB2EB9C}"/>
    <cellStyle name="Контрольная ячейка 23" xfId="9951" xr:uid="{152B8FD1-5E10-43D8-A542-E3A207A2885D}"/>
    <cellStyle name="Контрольная ячейка 24" xfId="10305" xr:uid="{1BD48281-E288-4273-A7E5-080874D43142}"/>
    <cellStyle name="Контрольная ячейка 25" xfId="10039" xr:uid="{65D21041-AF77-4E8F-AD07-819363E98913}"/>
    <cellStyle name="Контрольная ячейка 26" xfId="10456" xr:uid="{012DC2DB-0EA9-4A8A-BC9E-8494C0B13E52}"/>
    <cellStyle name="Контрольная ячейка 27" xfId="10579" xr:uid="{D890598B-344A-43C1-96DA-85E904367B26}"/>
    <cellStyle name="Контрольная ячейка 28" xfId="10694" xr:uid="{AC03285C-DA29-472A-B95A-D827A2B9CA5C}"/>
    <cellStyle name="Контрольная ячейка 29" xfId="10796" xr:uid="{4FA8FD9B-9E63-4B2C-8600-6B1486CBC168}"/>
    <cellStyle name="Контрольная ячейка 3" xfId="6283" xr:uid="{00000000-0005-0000-0000-00005A210000}"/>
    <cellStyle name="Контрольная ячейка 4" xfId="5041" xr:uid="{00000000-0005-0000-0000-00005B210000}"/>
    <cellStyle name="Контрольная ячейка 5" xfId="6439" xr:uid="{00000000-0005-0000-0000-00005C210000}"/>
    <cellStyle name="Контрольная ячейка 6" xfId="6576" xr:uid="{00000000-0005-0000-0000-00005D210000}"/>
    <cellStyle name="Контрольная ячейка 7" xfId="6695" xr:uid="{00000000-0005-0000-0000-00005E210000}"/>
    <cellStyle name="Контрольная ячейка 8" xfId="6814" xr:uid="{00000000-0005-0000-0000-00005F210000}"/>
    <cellStyle name="Контрольная ячейка 9" xfId="6933" xr:uid="{00000000-0005-0000-0000-000060210000}"/>
    <cellStyle name="Название" xfId="4990" xr:uid="{00000000-0005-0000-0000-000061210000}"/>
    <cellStyle name="Название 10" xfId="6934" xr:uid="{00000000-0005-0000-0000-000062210000}"/>
    <cellStyle name="Название 11" xfId="7052" xr:uid="{00000000-0005-0000-0000-000063210000}"/>
    <cellStyle name="Название 12" xfId="7170" xr:uid="{00000000-0005-0000-0000-000064210000}"/>
    <cellStyle name="Название 13" xfId="7291" xr:uid="{00000000-0005-0000-0000-000065210000}"/>
    <cellStyle name="Название 14" xfId="7403" xr:uid="{00000000-0005-0000-0000-000066210000}"/>
    <cellStyle name="Название 15" xfId="7519" xr:uid="{00000000-0005-0000-0000-000067210000}"/>
    <cellStyle name="Название 16" xfId="7636" xr:uid="{00000000-0005-0000-0000-000068210000}"/>
    <cellStyle name="Название 17" xfId="7752" xr:uid="{00000000-0005-0000-0000-000069210000}"/>
    <cellStyle name="Название 18" xfId="7868" xr:uid="{00000000-0005-0000-0000-00006A210000}"/>
    <cellStyle name="Название 19" xfId="7984" xr:uid="{00000000-0005-0000-0000-00006B210000}"/>
    <cellStyle name="Название 2" xfId="4991" xr:uid="{00000000-0005-0000-0000-00006C210000}"/>
    <cellStyle name="Название 2 2" xfId="6286" xr:uid="{00000000-0005-0000-0000-00006D210000}"/>
    <cellStyle name="Название 20" xfId="8099" xr:uid="{00000000-0005-0000-0000-00006E210000}"/>
    <cellStyle name="Название 21" xfId="8213" xr:uid="{00000000-0005-0000-0000-00006F210000}"/>
    <cellStyle name="Название 22" xfId="9540" xr:uid="{47295B79-7A56-430F-A677-F539FFFC89D9}"/>
    <cellStyle name="Название 22 2" xfId="10204" xr:uid="{866969B3-CF70-40C5-BE48-86F03A5D36CF}"/>
    <cellStyle name="Название 23" xfId="9840" xr:uid="{55FC7E17-C3BD-4446-B385-C7C11090A26E}"/>
    <cellStyle name="Название 24" xfId="10118" xr:uid="{DEA1294C-3C63-4085-A21D-47D1679CC7C2}"/>
    <cellStyle name="Название 25" xfId="9769" xr:uid="{393860A9-C17F-44D9-A2F3-72A42B24D3D5}"/>
    <cellStyle name="Название 26" xfId="10314" xr:uid="{AAE86AB3-01EF-4CBC-9F02-67F6BA2A0F8E}"/>
    <cellStyle name="Название 27" xfId="10457" xr:uid="{2C8620F4-D343-4469-B6E0-001EEB07D9B3}"/>
    <cellStyle name="Название 28" xfId="10580" xr:uid="{7A47DB40-ECB3-48FF-B427-299780B99234}"/>
    <cellStyle name="Название 29" xfId="10695" xr:uid="{FF0297D5-1F99-47A3-BE0C-CCC85D56B74C}"/>
    <cellStyle name="Название 3" xfId="4992" xr:uid="{00000000-0005-0000-0000-000070210000}"/>
    <cellStyle name="Название 3 2" xfId="6287" xr:uid="{00000000-0005-0000-0000-000071210000}"/>
    <cellStyle name="Название 30" xfId="10797" xr:uid="{9BEAE5F7-1EBF-4F94-9E41-5B7383317075}"/>
    <cellStyle name="Название 4" xfId="6285" xr:uid="{00000000-0005-0000-0000-000072210000}"/>
    <cellStyle name="Название 5" xfId="5040" xr:uid="{00000000-0005-0000-0000-000073210000}"/>
    <cellStyle name="Название 6" xfId="6440" xr:uid="{00000000-0005-0000-0000-000074210000}"/>
    <cellStyle name="Название 7" xfId="6577" xr:uid="{00000000-0005-0000-0000-000075210000}"/>
    <cellStyle name="Название 8" xfId="6696" xr:uid="{00000000-0005-0000-0000-000076210000}"/>
    <cellStyle name="Название 9" xfId="6815" xr:uid="{00000000-0005-0000-0000-000077210000}"/>
    <cellStyle name="Нейтральный" xfId="4993" xr:uid="{00000000-0005-0000-0000-000078210000}"/>
    <cellStyle name="Нейтральный 10" xfId="6816" xr:uid="{00000000-0005-0000-0000-000079210000}"/>
    <cellStyle name="Нейтральный 11" xfId="6935" xr:uid="{00000000-0005-0000-0000-00007A210000}"/>
    <cellStyle name="Нейтральный 12" xfId="7053" xr:uid="{00000000-0005-0000-0000-00007B210000}"/>
    <cellStyle name="Нейтральный 13" xfId="7171" xr:uid="{00000000-0005-0000-0000-00007C210000}"/>
    <cellStyle name="Нейтральный 14" xfId="7292" xr:uid="{00000000-0005-0000-0000-00007D210000}"/>
    <cellStyle name="Нейтральный 15" xfId="7404" xr:uid="{00000000-0005-0000-0000-00007E210000}"/>
    <cellStyle name="Нейтральный 16" xfId="7520" xr:uid="{00000000-0005-0000-0000-00007F210000}"/>
    <cellStyle name="Нейтральный 17" xfId="7637" xr:uid="{00000000-0005-0000-0000-000080210000}"/>
    <cellStyle name="Нейтральный 18" xfId="7753" xr:uid="{00000000-0005-0000-0000-000081210000}"/>
    <cellStyle name="Нейтральный 19" xfId="7869" xr:uid="{00000000-0005-0000-0000-000082210000}"/>
    <cellStyle name="Нейтральный 2" xfId="4994" xr:uid="{00000000-0005-0000-0000-000083210000}"/>
    <cellStyle name="Нейтральный 2 2" xfId="6289" xr:uid="{00000000-0005-0000-0000-000084210000}"/>
    <cellStyle name="Нейтральный 20" xfId="7985" xr:uid="{00000000-0005-0000-0000-000085210000}"/>
    <cellStyle name="Нейтральный 21" xfId="8100" xr:uid="{00000000-0005-0000-0000-000086210000}"/>
    <cellStyle name="Нейтральный 22" xfId="8214" xr:uid="{00000000-0005-0000-0000-000087210000}"/>
    <cellStyle name="Нейтральный 23" xfId="10043" xr:uid="{88C3C59F-B5BE-4DD0-A0D9-7459FA9591E3}"/>
    <cellStyle name="Нейтральный 24" xfId="9949" xr:uid="{0471570D-3B0C-4B23-8D3D-7BDB904CEFED}"/>
    <cellStyle name="Нейтральный 25" xfId="9787" xr:uid="{A7FA51C7-4512-4AEF-8DF5-71A18EB93C03}"/>
    <cellStyle name="Нейтральный 26" xfId="10074" xr:uid="{2C821A32-2F9E-46FB-A18E-41D7AA22E1C5}"/>
    <cellStyle name="Нейтральный 27" xfId="9762" xr:uid="{2A5B57D7-D426-4131-ACE3-213126C61619}"/>
    <cellStyle name="Нейтральный 28" xfId="10458" xr:uid="{CBA0AF4C-B5A4-4980-A13D-66183636EEB4}"/>
    <cellStyle name="Нейтральный 29" xfId="10581" xr:uid="{8B53682B-2726-444D-A5DD-2AF23C5440D7}"/>
    <cellStyle name="Нейтральный 3" xfId="4995" xr:uid="{00000000-0005-0000-0000-000088210000}"/>
    <cellStyle name="Нейтральный 3 2" xfId="6290" xr:uid="{00000000-0005-0000-0000-000089210000}"/>
    <cellStyle name="Нейтральный 30" xfId="10696" xr:uid="{905ABAC3-784B-4648-B4DA-835D5B515F3E}"/>
    <cellStyle name="Нейтральный 31" xfId="10798" xr:uid="{C161E0B7-62E4-4B89-B367-8FA60F430D83}"/>
    <cellStyle name="Нейтральный 4" xfId="4996" xr:uid="{00000000-0005-0000-0000-00008A210000}"/>
    <cellStyle name="Нейтральный 4 2" xfId="6291" xr:uid="{00000000-0005-0000-0000-00008B210000}"/>
    <cellStyle name="Нейтральный 5" xfId="6288" xr:uid="{00000000-0005-0000-0000-00008C210000}"/>
    <cellStyle name="Нейтральный 6" xfId="5039" xr:uid="{00000000-0005-0000-0000-00008D210000}"/>
    <cellStyle name="Нейтральный 7" xfId="6441" xr:uid="{00000000-0005-0000-0000-00008E210000}"/>
    <cellStyle name="Нейтральный 8" xfId="6578" xr:uid="{00000000-0005-0000-0000-00008F210000}"/>
    <cellStyle name="Нейтральный 9" xfId="6697" xr:uid="{00000000-0005-0000-0000-000090210000}"/>
    <cellStyle name="Обычный 13" xfId="9541" xr:uid="{511E8FB2-603F-4C82-B752-A9C93C1551D8}"/>
    <cellStyle name="Обычный 2" xfId="4997" xr:uid="{00000000-0005-0000-0000-000091210000}"/>
    <cellStyle name="Обычный 2 2" xfId="4998" xr:uid="{00000000-0005-0000-0000-000092210000}"/>
    <cellStyle name="Обычный 2 2 2" xfId="6293" xr:uid="{00000000-0005-0000-0000-000093210000}"/>
    <cellStyle name="Обычный 2 3" xfId="6292" xr:uid="{00000000-0005-0000-0000-000094210000}"/>
    <cellStyle name="Обычный 2 4" xfId="9542" xr:uid="{A5CF0A85-8FC8-426E-907E-9FBBD21D0C46}"/>
    <cellStyle name="Обычный 3" xfId="4999" xr:uid="{00000000-0005-0000-0000-000095210000}"/>
    <cellStyle name="Обычный 3 2" xfId="6294" xr:uid="{00000000-0005-0000-0000-000096210000}"/>
    <cellStyle name="Обычный_10-0.4kv rekonstr. grafiks pa dienam KTP uzstadisana, tp1112 demontaza Raudas iela" xfId="6442" xr:uid="{00000000-0005-0000-0000-000097210000}"/>
    <cellStyle name="Плохой" xfId="5000" xr:uid="{00000000-0005-0000-0000-000098210000}"/>
    <cellStyle name="Плохой 10" xfId="7054" xr:uid="{00000000-0005-0000-0000-000099210000}"/>
    <cellStyle name="Плохой 11" xfId="7172" xr:uid="{00000000-0005-0000-0000-00009A210000}"/>
    <cellStyle name="Плохой 12" xfId="7293" xr:uid="{00000000-0005-0000-0000-00009B210000}"/>
    <cellStyle name="Плохой 13" xfId="7405" xr:uid="{00000000-0005-0000-0000-00009C210000}"/>
    <cellStyle name="Плохой 14" xfId="7521" xr:uid="{00000000-0005-0000-0000-00009D210000}"/>
    <cellStyle name="Плохой 15" xfId="7638" xr:uid="{00000000-0005-0000-0000-00009E210000}"/>
    <cellStyle name="Плохой 16" xfId="7754" xr:uid="{00000000-0005-0000-0000-00009F210000}"/>
    <cellStyle name="Плохой 17" xfId="7870" xr:uid="{00000000-0005-0000-0000-0000A0210000}"/>
    <cellStyle name="Плохой 18" xfId="7986" xr:uid="{00000000-0005-0000-0000-0000A1210000}"/>
    <cellStyle name="Плохой 19" xfId="8101" xr:uid="{00000000-0005-0000-0000-0000A2210000}"/>
    <cellStyle name="Плохой 2" xfId="5001" xr:uid="{00000000-0005-0000-0000-0000A3210000}"/>
    <cellStyle name="Плохой 2 2" xfId="6296" xr:uid="{00000000-0005-0000-0000-0000A4210000}"/>
    <cellStyle name="Плохой 20" xfId="8215" xr:uid="{00000000-0005-0000-0000-0000A5210000}"/>
    <cellStyle name="Плохой 21" xfId="10182" xr:uid="{23E07349-7253-4652-8EDE-8F22F63731F6}"/>
    <cellStyle name="Плохой 22" xfId="9848" xr:uid="{4E90D252-A1BF-4BA0-B3AD-8CEAAB34C5EF}"/>
    <cellStyle name="Плохой 23" xfId="10019" xr:uid="{0CFC7A0B-CEA0-4797-A4AF-A2183C509A20}"/>
    <cellStyle name="Плохой 24" xfId="10241" xr:uid="{4BA203C4-E196-41B2-A439-9F5D48ACC3E4}"/>
    <cellStyle name="Плохой 25" xfId="10336" xr:uid="{DE54A0EC-618E-486E-AA47-57905E75D856}"/>
    <cellStyle name="Плохой 26" xfId="10459" xr:uid="{05582247-DAC8-4814-8CE3-4FF730D3600F}"/>
    <cellStyle name="Плохой 27" xfId="10582" xr:uid="{164E3F9F-6125-4D63-AF16-E3118A8D1F6E}"/>
    <cellStyle name="Плохой 28" xfId="10697" xr:uid="{B20F867F-BC19-4F1C-AA86-3FD10E55A88F}"/>
    <cellStyle name="Плохой 29" xfId="10799" xr:uid="{105E2761-28C4-4E56-97DF-A44D9FFE94A0}"/>
    <cellStyle name="Плохой 3" xfId="6295" xr:uid="{00000000-0005-0000-0000-0000A6210000}"/>
    <cellStyle name="Плохой 4" xfId="5038" xr:uid="{00000000-0005-0000-0000-0000A7210000}"/>
    <cellStyle name="Плохой 5" xfId="6443" xr:uid="{00000000-0005-0000-0000-0000A8210000}"/>
    <cellStyle name="Плохой 6" xfId="6579" xr:uid="{00000000-0005-0000-0000-0000A9210000}"/>
    <cellStyle name="Плохой 7" xfId="6698" xr:uid="{00000000-0005-0000-0000-0000AA210000}"/>
    <cellStyle name="Плохой 8" xfId="6817" xr:uid="{00000000-0005-0000-0000-0000AB210000}"/>
    <cellStyle name="Плохой 9" xfId="6936" xr:uid="{00000000-0005-0000-0000-0000AC210000}"/>
    <cellStyle name="Пояснение" xfId="5002" xr:uid="{00000000-0005-0000-0000-0000AD210000}"/>
    <cellStyle name="Пояснение 10" xfId="7055" xr:uid="{00000000-0005-0000-0000-0000AE210000}"/>
    <cellStyle name="Пояснение 11" xfId="7173" xr:uid="{00000000-0005-0000-0000-0000AF210000}"/>
    <cellStyle name="Пояснение 12" xfId="7294" xr:uid="{00000000-0005-0000-0000-0000B0210000}"/>
    <cellStyle name="Пояснение 13" xfId="7406" xr:uid="{00000000-0005-0000-0000-0000B1210000}"/>
    <cellStyle name="Пояснение 14" xfId="7522" xr:uid="{00000000-0005-0000-0000-0000B2210000}"/>
    <cellStyle name="Пояснение 15" xfId="7639" xr:uid="{00000000-0005-0000-0000-0000B3210000}"/>
    <cellStyle name="Пояснение 16" xfId="7755" xr:uid="{00000000-0005-0000-0000-0000B4210000}"/>
    <cellStyle name="Пояснение 17" xfId="7871" xr:uid="{00000000-0005-0000-0000-0000B5210000}"/>
    <cellStyle name="Пояснение 18" xfId="7987" xr:uid="{00000000-0005-0000-0000-0000B6210000}"/>
    <cellStyle name="Пояснение 19" xfId="8102" xr:uid="{00000000-0005-0000-0000-0000B7210000}"/>
    <cellStyle name="Пояснение 2" xfId="5003" xr:uid="{00000000-0005-0000-0000-0000B8210000}"/>
    <cellStyle name="Пояснение 2 2" xfId="6298" xr:uid="{00000000-0005-0000-0000-0000B9210000}"/>
    <cellStyle name="Пояснение 20" xfId="8216" xr:uid="{00000000-0005-0000-0000-0000BA210000}"/>
    <cellStyle name="Пояснение 21" xfId="10171" xr:uid="{CABFFD75-6486-42E1-A74A-3C4446101FAC}"/>
    <cellStyle name="Пояснение 22" xfId="9860" xr:uid="{7D40075C-ED7A-4FE3-BDF9-EE75B3431D69}"/>
    <cellStyle name="Пояснение 23" xfId="10239" xr:uid="{946F82DA-86A2-493B-86C2-0EC1FD5771C7}"/>
    <cellStyle name="Пояснение 24" xfId="10105" xr:uid="{E7F4B293-4F8E-44A3-9C62-C2F0FE5D3F63}"/>
    <cellStyle name="Пояснение 25" xfId="10100" xr:uid="{2982825B-BD24-43F2-83AA-E9290632E50C}"/>
    <cellStyle name="Пояснение 26" xfId="10460" xr:uid="{3A0127B4-D76A-4FCE-9763-007A7ECDE6C6}"/>
    <cellStyle name="Пояснение 27" xfId="10583" xr:uid="{08277B8E-D908-4CFC-8557-4031EE5F9B03}"/>
    <cellStyle name="Пояснение 28" xfId="10698" xr:uid="{1DF8CDA5-5DB6-4F35-9353-B02BEABE9250}"/>
    <cellStyle name="Пояснение 29" xfId="10800" xr:uid="{063B49BB-EA8F-4B21-8557-D28B297E3A3F}"/>
    <cellStyle name="Пояснение 3" xfId="6297" xr:uid="{00000000-0005-0000-0000-0000BB210000}"/>
    <cellStyle name="Пояснение 4" xfId="5037" xr:uid="{00000000-0005-0000-0000-0000BC210000}"/>
    <cellStyle name="Пояснение 5" xfId="6444" xr:uid="{00000000-0005-0000-0000-0000BD210000}"/>
    <cellStyle name="Пояснение 6" xfId="6580" xr:uid="{00000000-0005-0000-0000-0000BE210000}"/>
    <cellStyle name="Пояснение 7" xfId="6699" xr:uid="{00000000-0005-0000-0000-0000BF210000}"/>
    <cellStyle name="Пояснение 8" xfId="6818" xr:uid="{00000000-0005-0000-0000-0000C0210000}"/>
    <cellStyle name="Пояснение 9" xfId="6937" xr:uid="{00000000-0005-0000-0000-0000C1210000}"/>
    <cellStyle name="Примечание" xfId="5004" xr:uid="{00000000-0005-0000-0000-0000C2210000}"/>
    <cellStyle name="Примечание 10" xfId="6819" xr:uid="{00000000-0005-0000-0000-0000C3210000}"/>
    <cellStyle name="Примечание 10 2" xfId="9034" xr:uid="{C32C9649-3ED5-4DD1-9A96-C56DA3B830A9}"/>
    <cellStyle name="Примечание 11" xfId="6938" xr:uid="{00000000-0005-0000-0000-0000C4210000}"/>
    <cellStyle name="Примечание 11 2" xfId="9040" xr:uid="{6C846CD1-0DEC-4282-8AC5-2C0D5E1D4B9C}"/>
    <cellStyle name="Примечание 12" xfId="7056" xr:uid="{00000000-0005-0000-0000-0000C5210000}"/>
    <cellStyle name="Примечание 12 2" xfId="9046" xr:uid="{3991700F-71F6-4820-A08F-B4C6AAD4AA90}"/>
    <cellStyle name="Примечание 13" xfId="7174" xr:uid="{00000000-0005-0000-0000-0000C6210000}"/>
    <cellStyle name="Примечание 13 2" xfId="9052" xr:uid="{18FE686A-CBA6-4F59-8155-1D9EB9F5CB59}"/>
    <cellStyle name="Примечание 14" xfId="7295" xr:uid="{00000000-0005-0000-0000-0000C7210000}"/>
    <cellStyle name="Примечание 14 2" xfId="9058" xr:uid="{369316AF-9EA5-4F1E-A948-79709F4890F8}"/>
    <cellStyle name="Примечание 15" xfId="7407" xr:uid="{00000000-0005-0000-0000-0000C8210000}"/>
    <cellStyle name="Примечание 15 2" xfId="9064" xr:uid="{DE23F7D2-AEAE-4133-B527-5BEB7D75FCD6}"/>
    <cellStyle name="Примечание 16" xfId="7523" xr:uid="{00000000-0005-0000-0000-0000C9210000}"/>
    <cellStyle name="Примечание 16 2" xfId="9070" xr:uid="{7036136C-914D-43B1-A13B-EE2C025845BC}"/>
    <cellStyle name="Примечание 17" xfId="7640" xr:uid="{00000000-0005-0000-0000-0000CA210000}"/>
    <cellStyle name="Примечание 17 2" xfId="9076" xr:uid="{58F5A8F3-59B5-4BF1-A47D-8F7EB985860F}"/>
    <cellStyle name="Примечание 18" xfId="7756" xr:uid="{00000000-0005-0000-0000-0000CB210000}"/>
    <cellStyle name="Примечание 18 2" xfId="9082" xr:uid="{D207E2C3-7F1F-452F-9DB2-563A5EDBCC25}"/>
    <cellStyle name="Примечание 19" xfId="7872" xr:uid="{00000000-0005-0000-0000-0000CC210000}"/>
    <cellStyle name="Примечание 19 2" xfId="9088" xr:uid="{2CEBEC0C-49A5-4ACB-9FA4-EFE32E0AC00B}"/>
    <cellStyle name="Примечание 2" xfId="5005" xr:uid="{00000000-0005-0000-0000-0000CD210000}"/>
    <cellStyle name="Примечание 2 2" xfId="5006" xr:uid="{00000000-0005-0000-0000-0000CE210000}"/>
    <cellStyle name="Примечание 2 2 2" xfId="6301" xr:uid="{00000000-0005-0000-0000-0000CF210000}"/>
    <cellStyle name="Примечание 2 3" xfId="5007" xr:uid="{00000000-0005-0000-0000-0000D0210000}"/>
    <cellStyle name="Примечание 2 3 2" xfId="6302" xr:uid="{00000000-0005-0000-0000-0000D1210000}"/>
    <cellStyle name="Примечание 2 4" xfId="6300" xr:uid="{00000000-0005-0000-0000-0000D2210000}"/>
    <cellStyle name="Примечание 20" xfId="7988" xr:uid="{00000000-0005-0000-0000-0000D3210000}"/>
    <cellStyle name="Примечание 20 2" xfId="9094" xr:uid="{CFB34FA0-1CC2-4A08-9248-C1770DDA41FC}"/>
    <cellStyle name="Примечание 21" xfId="8103" xr:uid="{00000000-0005-0000-0000-0000D4210000}"/>
    <cellStyle name="Примечание 21 2" xfId="9100" xr:uid="{D4AEF705-BF75-48E4-A29A-A6BA29B1FE90}"/>
    <cellStyle name="Примечание 22" xfId="8217" xr:uid="{00000000-0005-0000-0000-0000D5210000}"/>
    <cellStyle name="Примечание 22 2" xfId="9107" xr:uid="{54DBC1C9-B070-4B64-B748-2D7C0DC59F46}"/>
    <cellStyle name="Примечание 23" xfId="9543" xr:uid="{38B7F60D-CC3B-4CBC-88E7-11E0DDE993C5}"/>
    <cellStyle name="Примечание 23 2" xfId="10161" xr:uid="{1778B927-BE33-4373-84B3-49368EA66FD5}"/>
    <cellStyle name="Примечание 24" xfId="9868" xr:uid="{8F872512-A74F-4971-B193-0A031826BCF8}"/>
    <cellStyle name="Примечание 25" xfId="10285" xr:uid="{304C358E-4C2E-49B1-8389-49932449BC52}"/>
    <cellStyle name="Примечание 26" xfId="10284" xr:uid="{D2EADBB3-6434-4801-A0F0-26CA175CE9D9}"/>
    <cellStyle name="Примечание 27" xfId="10080" xr:uid="{C87E312E-3994-45F0-8AC0-56F11AB003ED}"/>
    <cellStyle name="Примечание 28" xfId="10461" xr:uid="{85754B17-AF38-4F37-B5BE-D17C7BC3E028}"/>
    <cellStyle name="Примечание 29" xfId="10584" xr:uid="{9C87DEFB-45CF-45A6-8207-1845C158B136}"/>
    <cellStyle name="Примечание 3" xfId="5008" xr:uid="{00000000-0005-0000-0000-0000D6210000}"/>
    <cellStyle name="Примечание 3 2" xfId="6303" xr:uid="{00000000-0005-0000-0000-0000D7210000}"/>
    <cellStyle name="Примечание 30" xfId="10699" xr:uid="{E039F700-C154-4853-8AA9-751FB477D8EF}"/>
    <cellStyle name="Примечание 31" xfId="10801" xr:uid="{73B83599-1221-4DA8-B960-EA43CB765D89}"/>
    <cellStyle name="Примечание 4" xfId="5009" xr:uid="{00000000-0005-0000-0000-0000D8210000}"/>
    <cellStyle name="Примечание 4 2" xfId="6304" xr:uid="{00000000-0005-0000-0000-0000D9210000}"/>
    <cellStyle name="Примечание 5" xfId="6299" xr:uid="{00000000-0005-0000-0000-0000DA210000}"/>
    <cellStyle name="Примечание 6" xfId="5036" xr:uid="{00000000-0005-0000-0000-0000DB210000}"/>
    <cellStyle name="Примечание 6 2" xfId="8860" xr:uid="{2A5717BD-0A39-4571-B7F9-583278035660}"/>
    <cellStyle name="Примечание 7" xfId="6445" xr:uid="{00000000-0005-0000-0000-0000DC210000}"/>
    <cellStyle name="Примечание 7 2" xfId="9016" xr:uid="{EC9778D3-D637-49F9-99A5-7CEE10306455}"/>
    <cellStyle name="Примечание 8" xfId="6581" xr:uid="{00000000-0005-0000-0000-0000DD210000}"/>
    <cellStyle name="Примечание 8 2" xfId="9022" xr:uid="{700DFFC8-9341-41F7-BC31-CCF9100AB33D}"/>
    <cellStyle name="Примечание 9" xfId="6700" xr:uid="{00000000-0005-0000-0000-0000DE210000}"/>
    <cellStyle name="Примечание 9 2" xfId="9028" xr:uid="{50060905-14C5-421B-887E-0F5CD95B0979}"/>
    <cellStyle name="Процентный_Tame BS AUE" xfId="5010" xr:uid="{00000000-0005-0000-0000-0000DF210000}"/>
    <cellStyle name="Связанная ячейка" xfId="5011" xr:uid="{00000000-0005-0000-0000-0000E0210000}"/>
    <cellStyle name="Связанная ячейка 10" xfId="7057" xr:uid="{00000000-0005-0000-0000-0000E1210000}"/>
    <cellStyle name="Связанная ячейка 11" xfId="7175" xr:uid="{00000000-0005-0000-0000-0000E2210000}"/>
    <cellStyle name="Связанная ячейка 12" xfId="7296" xr:uid="{00000000-0005-0000-0000-0000E3210000}"/>
    <cellStyle name="Связанная ячейка 13" xfId="7408" xr:uid="{00000000-0005-0000-0000-0000E4210000}"/>
    <cellStyle name="Связанная ячейка 14" xfId="7524" xr:uid="{00000000-0005-0000-0000-0000E5210000}"/>
    <cellStyle name="Связанная ячейка 15" xfId="7641" xr:uid="{00000000-0005-0000-0000-0000E6210000}"/>
    <cellStyle name="Связанная ячейка 16" xfId="7757" xr:uid="{00000000-0005-0000-0000-0000E7210000}"/>
    <cellStyle name="Связанная ячейка 17" xfId="7873" xr:uid="{00000000-0005-0000-0000-0000E8210000}"/>
    <cellStyle name="Связанная ячейка 18" xfId="7989" xr:uid="{00000000-0005-0000-0000-0000E9210000}"/>
    <cellStyle name="Связанная ячейка 19" xfId="8104" xr:uid="{00000000-0005-0000-0000-0000EA210000}"/>
    <cellStyle name="Связанная ячейка 2" xfId="5012" xr:uid="{00000000-0005-0000-0000-0000EB210000}"/>
    <cellStyle name="Связанная ячейка 2 2" xfId="6306" xr:uid="{00000000-0005-0000-0000-0000EC210000}"/>
    <cellStyle name="Связанная ячейка 20" xfId="8218" xr:uid="{00000000-0005-0000-0000-0000ED210000}"/>
    <cellStyle name="Связанная ячейка 21" xfId="10148" xr:uid="{FC0DBD4A-C8B5-4BC7-93B9-BFFF95058A20}"/>
    <cellStyle name="Связанная ячейка 22" xfId="9876" xr:uid="{ED723C1C-CE9B-438B-92C7-689EB3575ADB}"/>
    <cellStyle name="Связанная ячейка 23" xfId="10238" xr:uid="{B6EE5CAA-C0A3-4E83-AE27-C20EED38B12B}"/>
    <cellStyle name="Связанная ячейка 24" xfId="9798" xr:uid="{9CE17A03-F9F8-483C-AAAC-8796046D2237}"/>
    <cellStyle name="Связанная ячейка 25" xfId="10268" xr:uid="{D24E0B35-6704-4A0C-8725-C1FCAF59702D}"/>
    <cellStyle name="Связанная ячейка 26" xfId="10462" xr:uid="{4F62B765-44B3-41C0-ACCF-9FA8289D7A71}"/>
    <cellStyle name="Связанная ячейка 27" xfId="10585" xr:uid="{29AE6538-E52A-4201-9EB6-B37AD8E6F260}"/>
    <cellStyle name="Связанная ячейка 28" xfId="10700" xr:uid="{94D2F2A4-CB0E-4978-96D4-3CF8230BD68A}"/>
    <cellStyle name="Связанная ячейка 29" xfId="10802" xr:uid="{7CBEACB4-1CAA-425C-A87A-79A59912B866}"/>
    <cellStyle name="Связанная ячейка 3" xfId="6305" xr:uid="{00000000-0005-0000-0000-0000EE210000}"/>
    <cellStyle name="Связанная ячейка 4" xfId="5035" xr:uid="{00000000-0005-0000-0000-0000EF210000}"/>
    <cellStyle name="Связанная ячейка 5" xfId="6446" xr:uid="{00000000-0005-0000-0000-0000F0210000}"/>
    <cellStyle name="Связанная ячейка 6" xfId="6582" xr:uid="{00000000-0005-0000-0000-0000F1210000}"/>
    <cellStyle name="Связанная ячейка 7" xfId="6701" xr:uid="{00000000-0005-0000-0000-0000F2210000}"/>
    <cellStyle name="Связанная ячейка 8" xfId="6820" xr:uid="{00000000-0005-0000-0000-0000F3210000}"/>
    <cellStyle name="Связанная ячейка 9" xfId="6939" xr:uid="{00000000-0005-0000-0000-0000F4210000}"/>
    <cellStyle name="Стиль 1" xfId="5013" xr:uid="{00000000-0005-0000-0000-0000F5210000}"/>
    <cellStyle name="Стиль 1 2" xfId="5014" xr:uid="{00000000-0005-0000-0000-0000F6210000}"/>
    <cellStyle name="Стиль 1 2 2" xfId="6308" xr:uid="{00000000-0005-0000-0000-0000F7210000}"/>
    <cellStyle name="Стиль 1 3" xfId="5015" xr:uid="{00000000-0005-0000-0000-0000F8210000}"/>
    <cellStyle name="Стиль 1 3 2" xfId="6309" xr:uid="{00000000-0005-0000-0000-0000F9210000}"/>
    <cellStyle name="Стиль 1 4" xfId="5016" xr:uid="{00000000-0005-0000-0000-0000FA210000}"/>
    <cellStyle name="Стиль 1 4 2" xfId="6310" xr:uid="{00000000-0005-0000-0000-0000FB210000}"/>
    <cellStyle name="Стиль 1 5" xfId="5017" xr:uid="{00000000-0005-0000-0000-0000FC210000}"/>
    <cellStyle name="Стиль 1 5 2" xfId="6311" xr:uid="{00000000-0005-0000-0000-0000FD210000}"/>
    <cellStyle name="Стиль 1 6" xfId="6307" xr:uid="{00000000-0005-0000-0000-0000FE210000}"/>
    <cellStyle name="Стиль 1 7" xfId="5034" xr:uid="{00000000-0005-0000-0000-0000FF210000}"/>
    <cellStyle name="Стиль 2" xfId="9544" xr:uid="{C1BE57DD-2A57-4D2F-9823-D8568E4B5669}"/>
    <cellStyle name="Текст предупреждения" xfId="5018" xr:uid="{00000000-0005-0000-0000-000000220000}"/>
    <cellStyle name="Текст предупреждения 10" xfId="7058" xr:uid="{00000000-0005-0000-0000-000001220000}"/>
    <cellStyle name="Текст предупреждения 11" xfId="7176" xr:uid="{00000000-0005-0000-0000-000002220000}"/>
    <cellStyle name="Текст предупреждения 12" xfId="7297" xr:uid="{00000000-0005-0000-0000-000003220000}"/>
    <cellStyle name="Текст предупреждения 13" xfId="7409" xr:uid="{00000000-0005-0000-0000-000004220000}"/>
    <cellStyle name="Текст предупреждения 14" xfId="7525" xr:uid="{00000000-0005-0000-0000-000005220000}"/>
    <cellStyle name="Текст предупреждения 15" xfId="7642" xr:uid="{00000000-0005-0000-0000-000006220000}"/>
    <cellStyle name="Текст предупреждения 16" xfId="7758" xr:uid="{00000000-0005-0000-0000-000007220000}"/>
    <cellStyle name="Текст предупреждения 17" xfId="7874" xr:uid="{00000000-0005-0000-0000-000008220000}"/>
    <cellStyle name="Текст предупреждения 18" xfId="7990" xr:uid="{00000000-0005-0000-0000-000009220000}"/>
    <cellStyle name="Текст предупреждения 19" xfId="8105" xr:uid="{00000000-0005-0000-0000-00000A220000}"/>
    <cellStyle name="Текст предупреждения 2" xfId="5019" xr:uid="{00000000-0005-0000-0000-00000B220000}"/>
    <cellStyle name="Текст предупреждения 2 2" xfId="6313" xr:uid="{00000000-0005-0000-0000-00000C220000}"/>
    <cellStyle name="Текст предупреждения 20" xfId="8219" xr:uid="{00000000-0005-0000-0000-00000D220000}"/>
    <cellStyle name="Текст предупреждения 21" xfId="10069" xr:uid="{1E90D08D-E838-434A-8087-5FDB4D92389A}"/>
    <cellStyle name="Текст предупреждения 22" xfId="9932" xr:uid="{82AA1991-C818-4301-A347-4D54BAE90381}"/>
    <cellStyle name="Текст предупреждения 23" xfId="9797" xr:uid="{5966B6A4-07B2-466B-B42B-3011E6D93F11}"/>
    <cellStyle name="Текст предупреждения 24" xfId="10144" xr:uid="{10726BE0-7A7D-48B7-8D25-56D97CC7E4C3}"/>
    <cellStyle name="Текст предупреждения 25" xfId="9983" xr:uid="{678506DA-7775-48FC-A2F6-13BE3E2A297D}"/>
    <cellStyle name="Текст предупреждения 26" xfId="10463" xr:uid="{2323311E-AFB1-4B7A-A743-A38E61FFF6FB}"/>
    <cellStyle name="Текст предупреждения 27" xfId="10586" xr:uid="{31727E89-A201-41C2-9BE3-69A9FBF6B63E}"/>
    <cellStyle name="Текст предупреждения 28" xfId="10701" xr:uid="{21E3668F-F4AA-4461-B6D4-2287EB3783B1}"/>
    <cellStyle name="Текст предупреждения 29" xfId="10803" xr:uid="{0883C70F-1967-40D5-99CF-C8F7A393FEB6}"/>
    <cellStyle name="Текст предупреждения 3" xfId="6312" xr:uid="{00000000-0005-0000-0000-00000E220000}"/>
    <cellStyle name="Текст предупреждения 4" xfId="5033" xr:uid="{00000000-0005-0000-0000-00000F220000}"/>
    <cellStyle name="Текст предупреждения 5" xfId="6447" xr:uid="{00000000-0005-0000-0000-000010220000}"/>
    <cellStyle name="Текст предупреждения 6" xfId="6583" xr:uid="{00000000-0005-0000-0000-000011220000}"/>
    <cellStyle name="Текст предупреждения 7" xfId="6702" xr:uid="{00000000-0005-0000-0000-000012220000}"/>
    <cellStyle name="Текст предупреждения 8" xfId="6821" xr:uid="{00000000-0005-0000-0000-000013220000}"/>
    <cellStyle name="Текст предупреждения 9" xfId="6940" xr:uid="{00000000-0005-0000-0000-000014220000}"/>
    <cellStyle name="Финансовый_Gulbene siltinashana kor" xfId="9545" xr:uid="{10DA2629-8407-4F5A-AC8E-C5E56C35CD4C}"/>
    <cellStyle name="Хороший" xfId="5020" xr:uid="{00000000-0005-0000-0000-000016220000}"/>
    <cellStyle name="Хороший 10" xfId="7059" xr:uid="{00000000-0005-0000-0000-000017220000}"/>
    <cellStyle name="Хороший 11" xfId="7177" xr:uid="{00000000-0005-0000-0000-000018220000}"/>
    <cellStyle name="Хороший 12" xfId="7298" xr:uid="{00000000-0005-0000-0000-000019220000}"/>
    <cellStyle name="Хороший 13" xfId="7410" xr:uid="{00000000-0005-0000-0000-00001A220000}"/>
    <cellStyle name="Хороший 14" xfId="7526" xr:uid="{00000000-0005-0000-0000-00001B220000}"/>
    <cellStyle name="Хороший 15" xfId="7643" xr:uid="{00000000-0005-0000-0000-00001C220000}"/>
    <cellStyle name="Хороший 16" xfId="7759" xr:uid="{00000000-0005-0000-0000-00001D220000}"/>
    <cellStyle name="Хороший 17" xfId="7875" xr:uid="{00000000-0005-0000-0000-00001E220000}"/>
    <cellStyle name="Хороший 18" xfId="7991" xr:uid="{00000000-0005-0000-0000-00001F220000}"/>
    <cellStyle name="Хороший 19" xfId="8106" xr:uid="{00000000-0005-0000-0000-000020220000}"/>
    <cellStyle name="Хороший 2" xfId="5021" xr:uid="{00000000-0005-0000-0000-000021220000}"/>
    <cellStyle name="Хороший 2 2" xfId="6315" xr:uid="{00000000-0005-0000-0000-000022220000}"/>
    <cellStyle name="Хороший 20" xfId="8220" xr:uid="{00000000-0005-0000-0000-000023220000}"/>
    <cellStyle name="Хороший 21" xfId="10122" xr:uid="{06B97084-8097-4FBA-B9D3-3D995E87D71C}"/>
    <cellStyle name="Хороший 22" xfId="9897" xr:uid="{9EE0125E-4217-432F-84CF-79524CF024A4}"/>
    <cellStyle name="Хороший 23" xfId="10312" xr:uid="{21E8FD8E-B57D-4440-96C3-3AB0071D09F0}"/>
    <cellStyle name="Хороший 24" xfId="9904" xr:uid="{057F3439-9160-4497-BDC4-7D794F62E6FC}"/>
    <cellStyle name="Хороший 25" xfId="10086" xr:uid="{7528B256-0C0E-4C3A-96EE-0DCAD7C8A240}"/>
    <cellStyle name="Хороший 26" xfId="10464" xr:uid="{6F291560-67D1-4DCD-9A01-FEE0C05524EF}"/>
    <cellStyle name="Хороший 27" xfId="10587" xr:uid="{E0767AD0-B049-4C17-BE8F-CFF1108FF49D}"/>
    <cellStyle name="Хороший 28" xfId="10702" xr:uid="{D636E010-741C-498D-B0AC-7A10247B5991}"/>
    <cellStyle name="Хороший 29" xfId="10804" xr:uid="{7F9DAFB5-605F-4D97-AD29-4487F36B88CE}"/>
    <cellStyle name="Хороший 3" xfId="6314" xr:uid="{00000000-0005-0000-0000-000024220000}"/>
    <cellStyle name="Хороший 4" xfId="5032" xr:uid="{00000000-0005-0000-0000-000025220000}"/>
    <cellStyle name="Хороший 5" xfId="6448" xr:uid="{00000000-0005-0000-0000-000026220000}"/>
    <cellStyle name="Хороший 6" xfId="6584" xr:uid="{00000000-0005-0000-0000-000027220000}"/>
    <cellStyle name="Хороший 7" xfId="6703" xr:uid="{00000000-0005-0000-0000-000028220000}"/>
    <cellStyle name="Хороший 8" xfId="6822" xr:uid="{00000000-0005-0000-0000-000029220000}"/>
    <cellStyle name="Хороший 9" xfId="6941" xr:uid="{00000000-0005-0000-0000-00002A220000}"/>
  </cellStyles>
  <dxfs count="5">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2.175\Users\Vektors\d.kuibarova\Projekti\LVC_objekti_2021\A7%20Divlimena%20skersojums\2024\A7_tunelis_DAS_tilti_20240207_L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Documents\Projekti%20Svetlana\2019\Ednica%20Lielvarde\ESS\ESS-VN\Specifikacija_%20ESS-VN_14%2002%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_DAS"/>
      <sheetName val="DDS sagataves datums"/>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N"/>
    </sheetNames>
    <sheetDataSet>
      <sheetData sheetId="0">
        <row r="21">
          <cell r="C21" t="str">
            <v>Nepartrauktas barošanas iekārtas</v>
          </cell>
        </row>
      </sheetData>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00951-4630-4762-89A2-B0738B5528CC}">
  <sheetPr>
    <pageSetUpPr fitToPage="1"/>
  </sheetPr>
  <dimension ref="A1:CF62"/>
  <sheetViews>
    <sheetView view="pageLayout" topLeftCell="A23" zoomScaleNormal="145" zoomScaleSheetLayoutView="115" workbookViewId="0">
      <selection activeCell="B60" sqref="B60:D60"/>
    </sheetView>
  </sheetViews>
  <sheetFormatPr defaultColWidth="9.42578125" defaultRowHeight="16.5"/>
  <cols>
    <col min="1" max="1" width="5.42578125" style="7" customWidth="1"/>
    <col min="2" max="2" width="78.42578125" style="1" customWidth="1"/>
    <col min="3" max="3" width="22.42578125" style="1" customWidth="1"/>
    <col min="4" max="5" width="8.5703125" style="1" customWidth="1"/>
    <col min="6" max="8" width="9.42578125" style="1" customWidth="1"/>
    <col min="9" max="9" width="9.85546875" style="1" customWidth="1"/>
    <col min="10" max="84" width="9.42578125" style="8"/>
    <col min="85" max="16384" width="9.42578125" style="1"/>
  </cols>
  <sheetData>
    <row r="1" spans="1:84" ht="16.7" customHeight="1">
      <c r="A1" s="529"/>
      <c r="B1" s="529"/>
      <c r="C1" s="8"/>
      <c r="D1" s="8"/>
      <c r="E1" s="8"/>
      <c r="F1" s="8"/>
      <c r="G1" s="8"/>
      <c r="H1" s="8"/>
      <c r="I1" s="8"/>
      <c r="BV1" s="1"/>
      <c r="BW1" s="1"/>
      <c r="BX1" s="1"/>
      <c r="BY1" s="1"/>
      <c r="BZ1" s="1"/>
      <c r="CA1" s="1"/>
      <c r="CB1" s="1"/>
      <c r="CC1" s="1"/>
      <c r="CD1" s="1"/>
      <c r="CE1" s="1"/>
      <c r="CF1" s="1"/>
    </row>
    <row r="2" spans="1:84">
      <c r="A2" s="38"/>
      <c r="B2" s="39" t="s">
        <v>132</v>
      </c>
      <c r="C2" s="38"/>
      <c r="D2"/>
      <c r="E2" s="8"/>
      <c r="F2" s="8"/>
      <c r="G2" s="8"/>
      <c r="H2" s="8"/>
      <c r="I2" s="8"/>
      <c r="BV2" s="1"/>
      <c r="BW2" s="1"/>
      <c r="BX2" s="1"/>
      <c r="BY2" s="1"/>
      <c r="BZ2" s="1"/>
      <c r="CA2" s="1"/>
      <c r="CB2" s="1"/>
      <c r="CC2" s="1"/>
      <c r="CD2" s="1"/>
      <c r="CE2" s="1"/>
      <c r="CF2" s="1"/>
    </row>
    <row r="3" spans="1:84" ht="15.6" customHeight="1">
      <c r="A3" s="530" t="s">
        <v>133</v>
      </c>
      <c r="B3" s="530"/>
      <c r="C3" s="530"/>
      <c r="D3" s="530"/>
      <c r="E3" s="8"/>
      <c r="F3" s="8"/>
      <c r="G3" s="8"/>
      <c r="H3" s="8"/>
      <c r="I3" s="8"/>
      <c r="BV3" s="1"/>
      <c r="BW3" s="1"/>
      <c r="BX3" s="1"/>
      <c r="BY3" s="1"/>
      <c r="BZ3" s="1"/>
      <c r="CA3" s="1"/>
      <c r="CB3" s="1"/>
      <c r="CC3" s="1"/>
      <c r="CD3" s="1"/>
      <c r="CE3" s="1"/>
      <c r="CF3" s="1"/>
    </row>
    <row r="4" spans="1:84" ht="15.6" customHeight="1">
      <c r="A4" s="539" t="s">
        <v>134</v>
      </c>
      <c r="B4" s="539"/>
      <c r="C4" s="539"/>
      <c r="D4" s="539"/>
      <c r="E4" s="8"/>
      <c r="F4" s="8"/>
      <c r="G4" s="8"/>
      <c r="H4" s="8"/>
      <c r="I4" s="8"/>
      <c r="BV4" s="1"/>
      <c r="BW4" s="1"/>
      <c r="BX4" s="1"/>
      <c r="BY4" s="1"/>
      <c r="BZ4" s="1"/>
      <c r="CA4" s="1"/>
      <c r="CB4" s="1"/>
      <c r="CC4" s="1"/>
      <c r="CD4" s="1"/>
      <c r="CE4" s="1"/>
      <c r="CF4" s="1"/>
    </row>
    <row r="5" spans="1:84" ht="15.6" customHeight="1">
      <c r="A5" s="40"/>
      <c r="B5" s="40"/>
      <c r="C5" s="40"/>
      <c r="D5" s="41" t="s">
        <v>135</v>
      </c>
      <c r="E5" s="8"/>
      <c r="F5" s="8"/>
      <c r="G5" s="8"/>
      <c r="H5" s="8"/>
      <c r="I5" s="8"/>
      <c r="BV5" s="1"/>
      <c r="BW5" s="1"/>
      <c r="BX5" s="1"/>
      <c r="BY5" s="1"/>
      <c r="BZ5" s="1"/>
      <c r="CA5" s="1"/>
      <c r="CB5" s="1"/>
      <c r="CC5" s="1"/>
      <c r="CD5" s="1"/>
      <c r="CE5" s="1"/>
      <c r="CF5" s="1"/>
    </row>
    <row r="6" spans="1:84">
      <c r="A6" s="42"/>
      <c r="B6" s="540" t="s">
        <v>136</v>
      </c>
      <c r="C6" s="540"/>
      <c r="D6" s="540"/>
      <c r="E6" s="8"/>
      <c r="F6" s="8"/>
      <c r="G6" s="8"/>
      <c r="H6" s="8"/>
      <c r="I6" s="8"/>
      <c r="BV6" s="1"/>
      <c r="BW6" s="1"/>
      <c r="BX6" s="1"/>
      <c r="BY6" s="1"/>
      <c r="BZ6" s="1"/>
      <c r="CA6" s="1"/>
      <c r="CB6" s="1"/>
      <c r="CC6" s="1"/>
      <c r="CD6" s="1"/>
      <c r="CE6" s="1"/>
      <c r="CF6" s="1"/>
    </row>
    <row r="7" spans="1:84">
      <c r="A7"/>
      <c r="B7"/>
      <c r="C7"/>
      <c r="D7"/>
      <c r="E7" s="8"/>
      <c r="F7" s="8"/>
      <c r="G7" s="8"/>
      <c r="H7" s="8"/>
      <c r="I7" s="8"/>
      <c r="BV7" s="1"/>
      <c r="BW7" s="1"/>
      <c r="BX7" s="1"/>
      <c r="BY7" s="1"/>
      <c r="BZ7" s="1"/>
      <c r="CA7" s="1"/>
      <c r="CB7" s="1"/>
      <c r="CC7" s="1"/>
      <c r="CD7" s="1"/>
      <c r="CE7" s="1"/>
      <c r="CF7" s="1"/>
    </row>
    <row r="8" spans="1:84" ht="16.7" customHeight="1">
      <c r="A8" s="529" t="s">
        <v>2366</v>
      </c>
      <c r="B8" s="529"/>
      <c r="C8" s="529"/>
      <c r="D8" s="529"/>
      <c r="E8" s="8"/>
      <c r="F8" s="8"/>
      <c r="G8" s="8"/>
      <c r="H8" s="8"/>
      <c r="I8" s="8"/>
      <c r="BV8" s="1"/>
      <c r="BW8" s="1"/>
      <c r="BX8" s="1"/>
      <c r="BY8" s="1"/>
      <c r="BZ8" s="1"/>
      <c r="CA8" s="1"/>
      <c r="CB8" s="1"/>
      <c r="CC8" s="1"/>
      <c r="CD8" s="1"/>
      <c r="CE8" s="1"/>
      <c r="CF8" s="1"/>
    </row>
    <row r="9" spans="1:84">
      <c r="A9" s="3"/>
      <c r="B9" s="3"/>
      <c r="C9" s="3"/>
      <c r="D9"/>
      <c r="E9" s="8"/>
      <c r="F9" s="8"/>
      <c r="G9" s="8"/>
      <c r="H9" s="8"/>
      <c r="I9" s="8"/>
      <c r="BV9" s="1"/>
      <c r="BW9" s="1"/>
      <c r="BX9" s="1"/>
      <c r="BY9" s="1"/>
      <c r="BZ9" s="1"/>
      <c r="CA9" s="1"/>
      <c r="CB9" s="1"/>
      <c r="CC9" s="1"/>
      <c r="CD9" s="1"/>
      <c r="CE9" s="1"/>
      <c r="CF9" s="1"/>
    </row>
    <row r="10" spans="1:84">
      <c r="A10" s="541" t="s">
        <v>67</v>
      </c>
      <c r="B10" s="541"/>
      <c r="C10" s="541"/>
      <c r="D10" s="36"/>
      <c r="E10" s="8"/>
      <c r="F10" s="8"/>
      <c r="G10" s="8"/>
      <c r="H10" s="8"/>
      <c r="I10" s="8"/>
      <c r="BV10" s="1"/>
      <c r="BW10" s="1"/>
      <c r="BX10" s="1"/>
      <c r="BY10" s="1"/>
      <c r="BZ10" s="1"/>
      <c r="CA10" s="1"/>
      <c r="CB10" s="1"/>
      <c r="CC10" s="1"/>
      <c r="CD10" s="1"/>
      <c r="CE10" s="1"/>
      <c r="CF10" s="1"/>
    </row>
    <row r="11" spans="1:84" ht="15.6" customHeight="1">
      <c r="A11" s="542" t="s">
        <v>143</v>
      </c>
      <c r="B11" s="542"/>
      <c r="C11" s="542"/>
      <c r="D11" s="46"/>
      <c r="E11" s="8"/>
      <c r="F11" s="8"/>
      <c r="G11" s="8"/>
      <c r="H11" s="8"/>
      <c r="I11" s="8"/>
      <c r="BV11" s="1"/>
      <c r="BW11" s="1"/>
      <c r="BX11" s="1"/>
      <c r="BY11" s="1"/>
      <c r="BZ11" s="1"/>
      <c r="CA11" s="1"/>
      <c r="CB11" s="1"/>
      <c r="CC11" s="1"/>
      <c r="CD11" s="1"/>
      <c r="CE11" s="1"/>
      <c r="CF11" s="1"/>
    </row>
    <row r="12" spans="1:84">
      <c r="A12" s="542" t="s">
        <v>138</v>
      </c>
      <c r="B12" s="542"/>
      <c r="C12" s="542"/>
      <c r="D12" s="46"/>
      <c r="E12" s="8"/>
      <c r="F12" s="8"/>
      <c r="G12" s="8"/>
      <c r="H12" s="8"/>
      <c r="I12" s="8"/>
      <c r="BV12" s="1"/>
      <c r="BW12" s="1"/>
      <c r="BX12" s="1"/>
      <c r="BY12" s="1"/>
      <c r="BZ12" s="1"/>
      <c r="CA12" s="1"/>
      <c r="CB12" s="1"/>
      <c r="CC12" s="1"/>
      <c r="CD12" s="1"/>
      <c r="CE12" s="1"/>
      <c r="CF12" s="1"/>
    </row>
    <row r="13" spans="1:84">
      <c r="A13" s="534" t="s">
        <v>71</v>
      </c>
      <c r="B13" s="534"/>
      <c r="C13" s="534"/>
      <c r="D13" s="46"/>
      <c r="E13" s="8"/>
      <c r="F13" s="8"/>
      <c r="G13" s="8"/>
      <c r="H13" s="8"/>
      <c r="I13" s="8"/>
      <c r="BV13" s="1"/>
      <c r="BW13" s="1"/>
      <c r="BX13" s="1"/>
      <c r="BY13" s="1"/>
      <c r="BZ13" s="1"/>
      <c r="CA13" s="1"/>
      <c r="CB13" s="1"/>
      <c r="CC13" s="1"/>
      <c r="CD13" s="1"/>
      <c r="CE13" s="1"/>
      <c r="CF13" s="1"/>
    </row>
    <row r="14" spans="1:84">
      <c r="A14" s="3"/>
      <c r="B14" s="3"/>
      <c r="C14" s="3"/>
      <c r="D14"/>
      <c r="E14" s="8"/>
      <c r="F14" s="8"/>
      <c r="G14" s="8"/>
      <c r="H14" s="8"/>
      <c r="I14" s="8"/>
      <c r="BV14" s="1"/>
      <c r="BW14" s="1"/>
      <c r="BX14" s="1"/>
      <c r="BY14" s="1"/>
      <c r="BZ14" s="1"/>
      <c r="CA14" s="1"/>
      <c r="CB14" s="1"/>
      <c r="CC14" s="1"/>
      <c r="CD14" s="1"/>
      <c r="CE14" s="1"/>
      <c r="CF14" s="1"/>
    </row>
    <row r="15" spans="1:84" ht="33">
      <c r="A15" s="37" t="s">
        <v>139</v>
      </c>
      <c r="B15" s="37" t="s">
        <v>131</v>
      </c>
      <c r="C15" s="538" t="s">
        <v>137</v>
      </c>
      <c r="D15" s="538"/>
      <c r="E15" s="8"/>
      <c r="F15" s="8"/>
      <c r="G15" s="8"/>
      <c r="H15" s="8"/>
      <c r="I15" s="8"/>
      <c r="BV15" s="1"/>
      <c r="BW15" s="1"/>
      <c r="BX15" s="1"/>
      <c r="BY15" s="1"/>
      <c r="BZ15" s="1"/>
      <c r="CA15" s="1"/>
      <c r="CB15" s="1"/>
      <c r="CC15" s="1"/>
      <c r="CD15" s="1"/>
      <c r="CE15" s="1"/>
      <c r="CF15" s="1"/>
    </row>
    <row r="16" spans="1:84">
      <c r="A16" s="32">
        <v>1</v>
      </c>
      <c r="B16" s="43" t="s">
        <v>222</v>
      </c>
      <c r="C16" s="533">
        <f>'1.TS-CD'!H308</f>
        <v>0</v>
      </c>
      <c r="D16" s="533"/>
      <c r="E16" s="8"/>
      <c r="F16" s="8"/>
      <c r="G16" s="8"/>
      <c r="H16" s="8"/>
      <c r="I16" s="8"/>
      <c r="BV16" s="1"/>
      <c r="BW16" s="1"/>
      <c r="BX16" s="1"/>
      <c r="BY16" s="1"/>
      <c r="BZ16" s="1"/>
      <c r="CA16" s="1"/>
      <c r="CB16" s="1"/>
      <c r="CC16" s="1"/>
      <c r="CD16" s="1"/>
      <c r="CE16" s="1"/>
      <c r="CF16" s="1"/>
    </row>
    <row r="17" spans="1:84">
      <c r="A17" s="32">
        <v>2</v>
      </c>
      <c r="B17" s="43" t="s">
        <v>66</v>
      </c>
      <c r="C17" s="533">
        <f>'2.UKT'!G370</f>
        <v>0</v>
      </c>
      <c r="D17" s="533"/>
      <c r="E17" s="66"/>
      <c r="F17" s="8"/>
      <c r="G17" s="8"/>
      <c r="H17" s="8"/>
      <c r="I17" s="8"/>
      <c r="BV17" s="1"/>
      <c r="BW17" s="1"/>
      <c r="BX17" s="1"/>
      <c r="BY17" s="1"/>
      <c r="BZ17" s="1"/>
      <c r="CA17" s="1"/>
      <c r="CB17" s="1"/>
      <c r="CC17" s="1"/>
      <c r="CD17" s="1"/>
      <c r="CE17" s="1"/>
      <c r="CF17" s="1"/>
    </row>
    <row r="18" spans="1:84">
      <c r="A18" s="32">
        <v>3</v>
      </c>
      <c r="B18" s="43" t="s">
        <v>299</v>
      </c>
      <c r="C18" s="543">
        <f>'3.LKT'!G334</f>
        <v>0</v>
      </c>
      <c r="D18" s="544"/>
      <c r="E18" s="66"/>
      <c r="F18" s="8"/>
      <c r="G18" s="8"/>
      <c r="H18" s="8"/>
      <c r="I18" s="8"/>
      <c r="BV18" s="1"/>
      <c r="BW18" s="1"/>
      <c r="BX18" s="1"/>
      <c r="BY18" s="1"/>
      <c r="BZ18" s="1"/>
      <c r="CA18" s="1"/>
      <c r="CB18" s="1"/>
      <c r="CC18" s="1"/>
      <c r="CD18" s="1"/>
      <c r="CE18" s="1"/>
      <c r="CF18" s="1"/>
    </row>
    <row r="19" spans="1:84">
      <c r="A19" s="32">
        <v>4</v>
      </c>
      <c r="B19" s="43" t="s">
        <v>0</v>
      </c>
      <c r="C19" s="533">
        <f>'4.GAT'!H35</f>
        <v>0</v>
      </c>
      <c r="D19" s="533"/>
      <c r="E19" s="66"/>
      <c r="F19" s="8"/>
      <c r="G19" s="8"/>
      <c r="H19" s="8"/>
      <c r="I19" s="8"/>
      <c r="BV19" s="1"/>
      <c r="BW19" s="1"/>
      <c r="BX19" s="1"/>
      <c r="BY19" s="1"/>
      <c r="BZ19" s="1"/>
      <c r="CA19" s="1"/>
      <c r="CB19" s="1"/>
      <c r="CC19" s="1"/>
      <c r="CD19" s="1"/>
      <c r="CE19" s="1"/>
      <c r="CF19" s="1"/>
    </row>
    <row r="20" spans="1:84">
      <c r="A20" s="32">
        <v>5</v>
      </c>
      <c r="B20" s="43" t="s">
        <v>144</v>
      </c>
      <c r="C20" s="533">
        <f>'5.SAT'!G55</f>
        <v>0</v>
      </c>
      <c r="D20" s="533"/>
      <c r="E20" s="8"/>
      <c r="F20" s="8"/>
      <c r="G20" s="8"/>
      <c r="H20" s="8"/>
      <c r="I20" s="8"/>
      <c r="BV20" s="1"/>
      <c r="BW20" s="1"/>
      <c r="BX20" s="1"/>
      <c r="BY20" s="1"/>
      <c r="BZ20" s="1"/>
      <c r="CA20" s="1"/>
      <c r="CB20" s="1"/>
      <c r="CC20" s="1"/>
      <c r="CD20" s="1"/>
      <c r="CE20" s="1"/>
      <c r="CF20" s="1"/>
    </row>
    <row r="21" spans="1:84">
      <c r="A21" s="32">
        <v>6</v>
      </c>
      <c r="B21" s="43" t="s">
        <v>145</v>
      </c>
      <c r="C21" s="533">
        <f>'6.ELT1 '!G153</f>
        <v>0</v>
      </c>
      <c r="D21" s="533"/>
      <c r="E21" s="8"/>
      <c r="F21" s="8"/>
      <c r="G21" s="8"/>
      <c r="H21" s="8"/>
      <c r="I21" s="8"/>
      <c r="BV21" s="1"/>
      <c r="BW21" s="1"/>
      <c r="BX21" s="1"/>
      <c r="BY21" s="1"/>
      <c r="BZ21" s="1"/>
      <c r="CA21" s="1"/>
      <c r="CB21" s="1"/>
      <c r="CC21" s="1"/>
      <c r="CD21" s="1"/>
      <c r="CE21" s="1"/>
      <c r="CF21" s="1"/>
    </row>
    <row r="22" spans="1:84">
      <c r="A22" s="32">
        <v>7</v>
      </c>
      <c r="B22" s="43" t="s">
        <v>146</v>
      </c>
      <c r="C22" s="533">
        <f>'7.ELT2'!G107</f>
        <v>0</v>
      </c>
      <c r="D22" s="533"/>
      <c r="E22" s="8"/>
      <c r="F22" s="8"/>
      <c r="G22" s="8"/>
      <c r="H22" s="8"/>
      <c r="I22" s="8"/>
      <c r="BV22" s="1"/>
      <c r="BW22" s="1"/>
      <c r="BX22" s="1"/>
      <c r="BY22" s="1"/>
      <c r="BZ22" s="1"/>
      <c r="CA22" s="1"/>
      <c r="CB22" s="1"/>
      <c r="CC22" s="1"/>
      <c r="CD22" s="1"/>
      <c r="CE22" s="1"/>
      <c r="CF22" s="1"/>
    </row>
    <row r="23" spans="1:84">
      <c r="A23" s="32">
        <v>8</v>
      </c>
      <c r="B23" s="43" t="s">
        <v>147</v>
      </c>
      <c r="C23" s="533">
        <f>'8.ELT3'!H160</f>
        <v>0</v>
      </c>
      <c r="D23" s="533"/>
      <c r="E23" s="66"/>
      <c r="F23" s="8"/>
      <c r="G23" s="8"/>
      <c r="H23" s="8"/>
      <c r="I23" s="8"/>
      <c r="BV23" s="1"/>
      <c r="BW23" s="1"/>
      <c r="BX23" s="1"/>
      <c r="BY23" s="1"/>
      <c r="BZ23" s="1"/>
      <c r="CA23" s="1"/>
      <c r="CB23" s="1"/>
      <c r="CC23" s="1"/>
      <c r="CD23" s="1"/>
      <c r="CE23" s="1"/>
      <c r="CF23" s="1"/>
    </row>
    <row r="24" spans="1:84">
      <c r="A24" s="32">
        <v>9</v>
      </c>
      <c r="B24" s="43" t="s">
        <v>148</v>
      </c>
      <c r="C24" s="533">
        <f>'9.EST'!H234</f>
        <v>0</v>
      </c>
      <c r="D24" s="533"/>
      <c r="E24" s="66"/>
      <c r="F24" s="8"/>
      <c r="G24" s="8"/>
      <c r="H24" s="8"/>
      <c r="I24" s="8"/>
      <c r="BV24" s="1"/>
      <c r="BW24" s="1"/>
      <c r="BX24" s="1"/>
      <c r="BY24" s="1"/>
      <c r="BZ24" s="1"/>
      <c r="CA24" s="1"/>
      <c r="CB24" s="1"/>
      <c r="CC24" s="1"/>
      <c r="CD24" s="1"/>
      <c r="CE24" s="1"/>
      <c r="CF24" s="1"/>
    </row>
    <row r="25" spans="1:84">
      <c r="A25" s="32">
        <v>10</v>
      </c>
      <c r="B25" s="43" t="s">
        <v>149</v>
      </c>
      <c r="C25" s="533">
        <f>'10.SCB'!G39</f>
        <v>0</v>
      </c>
      <c r="D25" s="533"/>
      <c r="E25" s="8"/>
      <c r="F25" s="8"/>
      <c r="G25" s="8"/>
      <c r="H25" s="8"/>
      <c r="I25" s="8"/>
      <c r="BV25" s="1"/>
      <c r="BW25" s="1"/>
      <c r="BX25" s="1"/>
      <c r="BY25" s="1"/>
      <c r="BZ25" s="1"/>
      <c r="CA25" s="1"/>
      <c r="CB25" s="1"/>
      <c r="CC25" s="1"/>
      <c r="CD25" s="1"/>
      <c r="CE25" s="1"/>
      <c r="CF25" s="1"/>
    </row>
    <row r="26" spans="1:84">
      <c r="A26" s="32">
        <v>11</v>
      </c>
      <c r="B26" s="43" t="s">
        <v>543</v>
      </c>
      <c r="C26" s="533">
        <f>'11.BK PĀRVADS'!G744</f>
        <v>0</v>
      </c>
      <c r="D26" s="533"/>
      <c r="E26" s="8"/>
      <c r="F26" s="8"/>
      <c r="G26" s="8"/>
      <c r="H26" s="8"/>
      <c r="I26" s="8"/>
      <c r="BV26" s="1"/>
      <c r="BW26" s="1"/>
      <c r="BX26" s="1"/>
      <c r="BY26" s="1"/>
      <c r="BZ26" s="1"/>
      <c r="CA26" s="1"/>
      <c r="CB26" s="1"/>
      <c r="CC26" s="1"/>
      <c r="CD26" s="1"/>
      <c r="CE26" s="1"/>
      <c r="CF26" s="1"/>
    </row>
    <row r="27" spans="1:84">
      <c r="A27" s="32">
        <v>12</v>
      </c>
      <c r="B27" s="43" t="s">
        <v>544</v>
      </c>
      <c r="C27" s="543">
        <f>'12.BK KAMERAS'!G110</f>
        <v>0</v>
      </c>
      <c r="D27" s="544"/>
      <c r="E27" s="8"/>
      <c r="F27" s="8"/>
      <c r="G27" s="8"/>
      <c r="H27" s="8"/>
      <c r="I27" s="8"/>
      <c r="BV27" s="1"/>
      <c r="BW27" s="1"/>
      <c r="BX27" s="1"/>
      <c r="BY27" s="1"/>
      <c r="BZ27" s="1"/>
      <c r="CA27" s="1"/>
      <c r="CB27" s="1"/>
      <c r="CC27" s="1"/>
      <c r="CD27" s="1"/>
      <c r="CE27" s="1"/>
      <c r="CF27" s="1"/>
    </row>
    <row r="28" spans="1:84" ht="33">
      <c r="A28" s="32">
        <v>13</v>
      </c>
      <c r="B28" s="43" t="s">
        <v>588</v>
      </c>
      <c r="C28" s="543">
        <v>0</v>
      </c>
      <c r="D28" s="544"/>
      <c r="E28" s="66"/>
      <c r="F28" s="8"/>
      <c r="G28" s="8"/>
      <c r="H28" s="8"/>
      <c r="I28" s="8"/>
      <c r="BV28" s="1"/>
      <c r="BW28" s="1"/>
      <c r="BX28" s="1"/>
      <c r="BY28" s="1"/>
      <c r="BZ28" s="1"/>
      <c r="CA28" s="1"/>
      <c r="CB28" s="1"/>
      <c r="CC28" s="1"/>
      <c r="CD28" s="1"/>
      <c r="CE28" s="1"/>
      <c r="CF28" s="1"/>
    </row>
    <row r="29" spans="1:84" ht="28.35" customHeight="1">
      <c r="A29" s="548" t="s">
        <v>127</v>
      </c>
      <c r="B29" s="548"/>
      <c r="C29" s="535">
        <f>SUM(C16:D28)</f>
        <v>0</v>
      </c>
      <c r="D29" s="535"/>
      <c r="E29" s="8"/>
      <c r="F29" s="8"/>
      <c r="G29" s="8"/>
      <c r="H29" s="8"/>
      <c r="I29" s="8"/>
      <c r="BV29" s="1"/>
      <c r="BW29" s="1"/>
      <c r="BX29" s="1"/>
      <c r="BY29" s="1"/>
      <c r="BZ29" s="1"/>
      <c r="CA29" s="1"/>
      <c r="CB29" s="1"/>
      <c r="CC29" s="1"/>
      <c r="CD29" s="1"/>
      <c r="CE29" s="1"/>
      <c r="CF29" s="1"/>
    </row>
    <row r="30" spans="1:84">
      <c r="A30" s="44"/>
      <c r="B30" s="44"/>
      <c r="C30" s="537"/>
      <c r="D30" s="537"/>
      <c r="E30" s="8"/>
      <c r="F30" s="8"/>
      <c r="G30" s="8"/>
      <c r="H30" s="8"/>
      <c r="I30" s="8"/>
      <c r="BV30" s="1"/>
      <c r="BW30" s="1"/>
      <c r="BX30" s="1"/>
      <c r="BY30" s="1"/>
      <c r="BZ30" s="1"/>
      <c r="CA30" s="1"/>
      <c r="CB30" s="1"/>
      <c r="CC30" s="1"/>
      <c r="CD30" s="1"/>
      <c r="CE30" s="1"/>
      <c r="CF30" s="1"/>
    </row>
    <row r="31" spans="1:84">
      <c r="A31" s="532" t="s">
        <v>2367</v>
      </c>
      <c r="B31" s="532"/>
      <c r="C31" s="536">
        <f>C29*0.05</f>
        <v>0</v>
      </c>
      <c r="D31" s="536"/>
      <c r="E31" s="8"/>
      <c r="F31" s="8"/>
      <c r="G31" s="8"/>
      <c r="H31" s="8"/>
      <c r="I31" s="8"/>
      <c r="BV31" s="1"/>
      <c r="BW31" s="1"/>
      <c r="BX31" s="1"/>
      <c r="BY31" s="1"/>
      <c r="BZ31" s="1"/>
      <c r="CA31" s="1"/>
      <c r="CB31" s="1"/>
      <c r="CC31" s="1"/>
      <c r="CD31" s="1"/>
      <c r="CE31" s="1"/>
      <c r="CF31" s="1"/>
    </row>
    <row r="32" spans="1:84" ht="3.95" customHeight="1">
      <c r="A32" s="44"/>
      <c r="B32" s="44"/>
      <c r="C32" s="496"/>
      <c r="D32" s="496"/>
      <c r="E32" s="8"/>
      <c r="F32" s="8"/>
      <c r="G32" s="8"/>
      <c r="H32" s="8"/>
      <c r="I32" s="8"/>
      <c r="BV32" s="1"/>
      <c r="BW32" s="1"/>
      <c r="BX32" s="1"/>
      <c r="BY32" s="1"/>
      <c r="BZ32" s="1"/>
      <c r="CA32" s="1"/>
      <c r="CB32" s="1"/>
      <c r="CC32" s="1"/>
      <c r="CD32" s="1"/>
      <c r="CE32" s="1"/>
      <c r="CF32" s="1"/>
    </row>
    <row r="33" spans="1:84" ht="16.350000000000001" customHeight="1">
      <c r="A33" s="532" t="s">
        <v>129</v>
      </c>
      <c r="B33" s="532"/>
      <c r="C33" s="536">
        <f>(C29+C31)*0.21</f>
        <v>0</v>
      </c>
      <c r="D33" s="536"/>
      <c r="E33" s="8"/>
      <c r="F33" s="8"/>
      <c r="G33" s="8"/>
      <c r="H33" s="8"/>
      <c r="I33" s="8"/>
      <c r="BV33" s="1"/>
      <c r="BW33" s="1"/>
      <c r="BX33" s="1"/>
      <c r="BY33" s="1"/>
      <c r="BZ33" s="1"/>
      <c r="CA33" s="1"/>
      <c r="CB33" s="1"/>
      <c r="CC33" s="1"/>
      <c r="CD33" s="1"/>
      <c r="CE33" s="1"/>
      <c r="CF33" s="1"/>
    </row>
    <row r="34" spans="1:84" ht="5.0999999999999996" customHeight="1">
      <c r="A34" s="499"/>
      <c r="B34" s="499"/>
      <c r="C34" s="8"/>
      <c r="D34" s="8"/>
      <c r="E34" s="8"/>
      <c r="F34" s="8"/>
      <c r="G34" s="8"/>
      <c r="H34" s="8"/>
      <c r="I34" s="8"/>
      <c r="BV34" s="1"/>
      <c r="BW34" s="1"/>
      <c r="BX34" s="1"/>
      <c r="BY34" s="1"/>
      <c r="BZ34" s="1"/>
      <c r="CA34" s="1"/>
      <c r="CB34" s="1"/>
      <c r="CC34" s="1"/>
      <c r="CD34" s="1"/>
      <c r="CE34" s="1"/>
      <c r="CF34" s="1"/>
    </row>
    <row r="35" spans="1:84" ht="28.35" customHeight="1">
      <c r="A35" s="548" t="s">
        <v>2368</v>
      </c>
      <c r="B35" s="548"/>
      <c r="C35" s="535">
        <f>C29+C31+C33</f>
        <v>0</v>
      </c>
      <c r="D35" s="535"/>
      <c r="E35" s="8"/>
      <c r="F35" s="8"/>
      <c r="G35" s="8"/>
      <c r="H35" s="8"/>
      <c r="I35" s="8"/>
      <c r="BV35" s="1"/>
      <c r="BW35" s="1"/>
      <c r="BX35" s="1"/>
      <c r="BY35" s="1"/>
      <c r="BZ35" s="1"/>
      <c r="CA35" s="1"/>
      <c r="CB35" s="1"/>
      <c r="CC35" s="1"/>
      <c r="CD35" s="1"/>
      <c r="CE35" s="1"/>
      <c r="CF35" s="1"/>
    </row>
    <row r="36" spans="1:84" ht="16.350000000000001" customHeight="1">
      <c r="A36" s="532" t="s">
        <v>2369</v>
      </c>
      <c r="B36" s="532"/>
      <c r="C36" s="536"/>
      <c r="D36" s="536"/>
      <c r="E36" s="8"/>
      <c r="F36" s="8"/>
      <c r="G36" s="8"/>
      <c r="H36" s="8"/>
      <c r="I36" s="8"/>
      <c r="BV36" s="1"/>
      <c r="BW36" s="1"/>
      <c r="BX36" s="1"/>
      <c r="BY36" s="1"/>
      <c r="BZ36" s="1"/>
      <c r="CA36" s="1"/>
      <c r="CB36" s="1"/>
      <c r="CC36" s="1"/>
      <c r="CD36" s="1"/>
      <c r="CE36" s="1"/>
      <c r="CF36" s="1"/>
    </row>
    <row r="37" spans="1:84" ht="16.350000000000001" customHeight="1">
      <c r="A37" s="532" t="s">
        <v>2574</v>
      </c>
      <c r="B37" s="532"/>
      <c r="C37" s="536">
        <f>C29*0.003</f>
        <v>0</v>
      </c>
      <c r="D37" s="536"/>
      <c r="E37" s="8"/>
      <c r="F37" s="8"/>
      <c r="G37" s="8"/>
      <c r="H37" s="8"/>
      <c r="I37" s="8"/>
      <c r="BV37" s="1"/>
      <c r="BW37" s="1"/>
      <c r="BX37" s="1"/>
      <c r="BY37" s="1"/>
      <c r="BZ37" s="1"/>
      <c r="CA37" s="1"/>
      <c r="CB37" s="1"/>
      <c r="CC37" s="1"/>
      <c r="CD37" s="1"/>
      <c r="CE37" s="1"/>
      <c r="CF37" s="1"/>
    </row>
    <row r="38" spans="1:84" ht="16.350000000000001" customHeight="1">
      <c r="A38" s="532" t="s">
        <v>2575</v>
      </c>
      <c r="B38" s="532"/>
      <c r="C38" s="536">
        <v>0</v>
      </c>
      <c r="D38" s="536"/>
      <c r="E38" s="8"/>
      <c r="F38" s="8"/>
      <c r="G38" s="8"/>
      <c r="H38" s="8"/>
      <c r="I38" s="8"/>
      <c r="BV38" s="1"/>
      <c r="BW38" s="1"/>
      <c r="BX38" s="1"/>
      <c r="BY38" s="1"/>
      <c r="BZ38" s="1"/>
      <c r="CA38" s="1"/>
      <c r="CB38" s="1"/>
      <c r="CC38" s="1"/>
      <c r="CD38" s="1"/>
      <c r="CE38" s="1"/>
      <c r="CF38" s="1"/>
    </row>
    <row r="39" spans="1:84" ht="28.35" customHeight="1">
      <c r="A39" s="548" t="s">
        <v>127</v>
      </c>
      <c r="B39" s="548"/>
      <c r="C39" s="535">
        <f>C35+C37+C38</f>
        <v>0</v>
      </c>
      <c r="D39" s="535"/>
      <c r="E39" s="8"/>
      <c r="F39" s="8"/>
      <c r="G39" s="8"/>
      <c r="H39" s="8"/>
      <c r="I39" s="8"/>
      <c r="BV39" s="1"/>
      <c r="BW39" s="1"/>
      <c r="BX39" s="1"/>
      <c r="BY39" s="1"/>
      <c r="BZ39" s="1"/>
      <c r="CA39" s="1"/>
      <c r="CB39" s="1"/>
      <c r="CC39" s="1"/>
      <c r="CD39" s="1"/>
      <c r="CE39" s="1"/>
      <c r="CF39" s="1"/>
    </row>
    <row r="40" spans="1:84" ht="16.350000000000001" customHeight="1">
      <c r="A40" s="499" t="s">
        <v>2576</v>
      </c>
      <c r="B40" s="499"/>
      <c r="C40" s="8"/>
      <c r="D40" s="8"/>
      <c r="E40" s="8"/>
      <c r="F40" s="8"/>
      <c r="G40" s="8"/>
      <c r="H40" s="8"/>
      <c r="I40" s="8"/>
      <c r="BV40" s="1"/>
      <c r="BW40" s="1"/>
      <c r="BX40" s="1"/>
      <c r="BY40" s="1"/>
      <c r="BZ40" s="1"/>
      <c r="CA40" s="1"/>
      <c r="CB40" s="1"/>
      <c r="CC40" s="1"/>
      <c r="CD40" s="1"/>
      <c r="CE40" s="1"/>
      <c r="CF40" s="1"/>
    </row>
    <row r="41" spans="1:84" ht="16.350000000000001" customHeight="1">
      <c r="A41" s="499"/>
      <c r="B41" s="499"/>
      <c r="C41" s="8"/>
      <c r="D41" s="8"/>
      <c r="E41" s="8"/>
      <c r="F41" s="8"/>
      <c r="G41" s="8"/>
      <c r="H41" s="8"/>
      <c r="I41" s="8"/>
      <c r="BV41" s="1"/>
      <c r="BW41" s="1"/>
      <c r="BX41" s="1"/>
      <c r="BY41" s="1"/>
      <c r="BZ41" s="1"/>
      <c r="CA41" s="1"/>
      <c r="CB41" s="1"/>
      <c r="CC41" s="1"/>
      <c r="CD41" s="1"/>
      <c r="CE41" s="1"/>
      <c r="CF41" s="1"/>
    </row>
    <row r="42" spans="1:84">
      <c r="A42" s="44"/>
      <c r="B42" s="44"/>
      <c r="C42" s="45"/>
      <c r="D42"/>
      <c r="E42" s="8"/>
      <c r="F42" s="8"/>
      <c r="G42" s="8"/>
      <c r="H42" s="8"/>
      <c r="I42" s="8"/>
      <c r="BV42" s="1"/>
      <c r="BW42" s="1"/>
      <c r="BX42" s="1"/>
      <c r="BY42" s="1"/>
      <c r="BZ42" s="1"/>
      <c r="CA42" s="1"/>
      <c r="CB42" s="1"/>
      <c r="CC42" s="1"/>
      <c r="CD42" s="1"/>
      <c r="CE42" s="1"/>
      <c r="CF42" s="1"/>
    </row>
    <row r="43" spans="1:84">
      <c r="A43" s="546" t="s">
        <v>140</v>
      </c>
      <c r="B43" s="546"/>
      <c r="C43" s="546"/>
      <c r="D43" s="546"/>
      <c r="E43" s="546"/>
      <c r="F43" s="546"/>
      <c r="G43" s="8"/>
      <c r="H43" s="8"/>
      <c r="I43" s="8"/>
      <c r="BV43" s="1"/>
      <c r="BW43" s="1"/>
      <c r="BX43" s="1"/>
      <c r="BY43" s="1"/>
      <c r="BZ43" s="1"/>
      <c r="CA43" s="1"/>
      <c r="CB43" s="1"/>
      <c r="CC43" s="1"/>
      <c r="CD43" s="1"/>
      <c r="CE43" s="1"/>
      <c r="CF43" s="1"/>
    </row>
    <row r="44" spans="1:84">
      <c r="A44" s="3"/>
      <c r="B44" s="29" t="s">
        <v>123</v>
      </c>
      <c r="C44" s="29"/>
      <c r="D44" s="29"/>
      <c r="E44" s="8"/>
      <c r="F44" s="8"/>
      <c r="G44" s="8"/>
      <c r="H44" s="8"/>
      <c r="I44" s="8"/>
      <c r="BV44" s="1"/>
      <c r="BW44" s="1"/>
      <c r="BX44" s="1"/>
      <c r="BY44" s="1"/>
      <c r="BZ44" s="1"/>
      <c r="CA44" s="1"/>
      <c r="CB44" s="1"/>
      <c r="CC44" s="1"/>
      <c r="CD44" s="1"/>
      <c r="CE44" s="1"/>
      <c r="CF44" s="1"/>
    </row>
    <row r="45" spans="1:84">
      <c r="A45" s="5"/>
      <c r="B45" s="3"/>
      <c r="C45" s="3"/>
      <c r="D45" s="3"/>
      <c r="E45" s="8"/>
      <c r="F45" s="8"/>
      <c r="G45" s="8"/>
      <c r="H45" s="8"/>
      <c r="I45" s="8"/>
      <c r="BV45" s="1"/>
      <c r="BW45" s="1"/>
      <c r="BX45" s="1"/>
      <c r="BY45" s="1"/>
      <c r="BZ45" s="1"/>
      <c r="CA45" s="1"/>
      <c r="CB45" s="1"/>
      <c r="CC45" s="1"/>
      <c r="CD45" s="1"/>
      <c r="CE45" s="1"/>
      <c r="CF45" s="1"/>
    </row>
    <row r="46" spans="1:84">
      <c r="A46" s="546" t="s">
        <v>141</v>
      </c>
      <c r="B46" s="546"/>
      <c r="C46" s="546"/>
      <c r="D46" s="546"/>
      <c r="E46" s="546"/>
      <c r="F46" s="546"/>
      <c r="G46" s="8"/>
      <c r="H46" s="8"/>
      <c r="I46" s="8"/>
      <c r="BV46" s="1"/>
      <c r="BW46" s="1"/>
      <c r="BX46" s="1"/>
      <c r="BY46" s="1"/>
      <c r="BZ46" s="1"/>
      <c r="CA46" s="1"/>
      <c r="CB46" s="1"/>
      <c r="CC46" s="1"/>
      <c r="CD46" s="1"/>
      <c r="CE46" s="1"/>
      <c r="CF46" s="1"/>
    </row>
    <row r="47" spans="1:84">
      <c r="A47" s="3"/>
      <c r="B47" s="29" t="s">
        <v>122</v>
      </c>
      <c r="C47" s="29"/>
      <c r="D47" s="29"/>
      <c r="E47" s="8"/>
      <c r="F47" s="8"/>
      <c r="G47" s="8"/>
      <c r="H47" s="8"/>
      <c r="I47" s="8"/>
      <c r="BV47" s="1"/>
      <c r="BW47" s="1"/>
      <c r="BX47" s="1"/>
      <c r="BY47" s="1"/>
      <c r="BZ47" s="1"/>
      <c r="CA47" s="1"/>
      <c r="CB47" s="1"/>
      <c r="CC47" s="1"/>
      <c r="CD47" s="1"/>
      <c r="CE47" s="1"/>
      <c r="CF47" s="1"/>
    </row>
    <row r="48" spans="1:84">
      <c r="A48" s="3"/>
      <c r="B48" s="29"/>
      <c r="C48" s="29"/>
      <c r="D48" s="29"/>
      <c r="E48" s="8"/>
      <c r="F48" s="8"/>
    </row>
    <row r="49" spans="1:6">
      <c r="A49" s="546" t="s">
        <v>142</v>
      </c>
      <c r="B49" s="546"/>
      <c r="C49" s="546"/>
      <c r="D49" s="546"/>
      <c r="E49" s="546"/>
      <c r="F49" s="546"/>
    </row>
    <row r="51" spans="1:6">
      <c r="A51" s="6" t="s">
        <v>2319</v>
      </c>
    </row>
    <row r="52" spans="1:6">
      <c r="B52" s="68"/>
      <c r="C52" s="68"/>
      <c r="D52" s="68"/>
    </row>
    <row r="53" spans="1:6">
      <c r="B53" s="67" t="s">
        <v>246</v>
      </c>
      <c r="C53" s="68"/>
      <c r="D53" s="68"/>
    </row>
    <row r="54" spans="1:6">
      <c r="B54" s="545" t="s">
        <v>247</v>
      </c>
      <c r="C54" s="545"/>
      <c r="D54" s="545"/>
    </row>
    <row r="55" spans="1:6" ht="29.1" customHeight="1">
      <c r="B55" s="545" t="s">
        <v>248</v>
      </c>
      <c r="C55" s="545"/>
      <c r="D55" s="545"/>
    </row>
    <row r="56" spans="1:6" ht="18" customHeight="1">
      <c r="B56" s="545" t="s">
        <v>251</v>
      </c>
      <c r="C56" s="545"/>
      <c r="D56" s="545"/>
    </row>
    <row r="57" spans="1:6">
      <c r="B57" s="545" t="s">
        <v>249</v>
      </c>
      <c r="C57" s="545"/>
      <c r="D57" s="545"/>
    </row>
    <row r="58" spans="1:6">
      <c r="B58" s="545" t="s">
        <v>250</v>
      </c>
      <c r="C58" s="545"/>
      <c r="D58" s="545"/>
    </row>
    <row r="59" spans="1:6">
      <c r="B59" s="545" t="s">
        <v>2577</v>
      </c>
      <c r="C59" s="545"/>
      <c r="D59" s="545"/>
    </row>
    <row r="60" spans="1:6" ht="47.1" customHeight="1">
      <c r="B60" s="547" t="s">
        <v>2578</v>
      </c>
      <c r="C60" s="547"/>
      <c r="D60" s="547"/>
    </row>
    <row r="61" spans="1:6" ht="27.95" customHeight="1">
      <c r="B61" s="545" t="s">
        <v>2579</v>
      </c>
      <c r="C61" s="545"/>
      <c r="D61" s="545"/>
    </row>
    <row r="62" spans="1:6">
      <c r="B62" s="545"/>
      <c r="C62" s="545"/>
      <c r="D62" s="545"/>
    </row>
  </sheetData>
  <mergeCells count="52">
    <mergeCell ref="B59:D59"/>
    <mergeCell ref="B61:D61"/>
    <mergeCell ref="A39:B39"/>
    <mergeCell ref="C39:D39"/>
    <mergeCell ref="A43:F43"/>
    <mergeCell ref="C36:D36"/>
    <mergeCell ref="C30:D30"/>
    <mergeCell ref="A33:B33"/>
    <mergeCell ref="C33:D33"/>
    <mergeCell ref="B58:D58"/>
    <mergeCell ref="B62:D62"/>
    <mergeCell ref="A31:B31"/>
    <mergeCell ref="C31:D31"/>
    <mergeCell ref="A35:B35"/>
    <mergeCell ref="C35:D35"/>
    <mergeCell ref="A37:B37"/>
    <mergeCell ref="C37:D37"/>
    <mergeCell ref="A46:F46"/>
    <mergeCell ref="A49:F49"/>
    <mergeCell ref="B54:D54"/>
    <mergeCell ref="B55:D55"/>
    <mergeCell ref="B56:D56"/>
    <mergeCell ref="B57:D57"/>
    <mergeCell ref="A38:B38"/>
    <mergeCell ref="C38:D38"/>
    <mergeCell ref="A36:B36"/>
    <mergeCell ref="C26:D26"/>
    <mergeCell ref="C27:D27"/>
    <mergeCell ref="C28:D28"/>
    <mergeCell ref="A29:B29"/>
    <mergeCell ref="C29:D29"/>
    <mergeCell ref="C20:D20"/>
    <mergeCell ref="C21:D21"/>
    <mergeCell ref="C22:D22"/>
    <mergeCell ref="C24:D24"/>
    <mergeCell ref="C25:D25"/>
    <mergeCell ref="A10:C10"/>
    <mergeCell ref="B60:D60"/>
    <mergeCell ref="A1:B1"/>
    <mergeCell ref="A3:D3"/>
    <mergeCell ref="A4:D4"/>
    <mergeCell ref="B6:D6"/>
    <mergeCell ref="A8:D8"/>
    <mergeCell ref="C23:D23"/>
    <mergeCell ref="A11:C11"/>
    <mergeCell ref="A12:C12"/>
    <mergeCell ref="A13:C13"/>
    <mergeCell ref="C15:D15"/>
    <mergeCell ref="C16:D16"/>
    <mergeCell ref="C17:D17"/>
    <mergeCell ref="C18:D18"/>
    <mergeCell ref="C19:D19"/>
  </mergeCells>
  <printOptions horizontalCentered="1" verticalCentered="1"/>
  <pageMargins left="0.23622047244094491" right="0.23622047244094491" top="0.55118110236220474" bottom="0.55118110236220474" header="0.31496062992125984" footer="0.31496062992125984"/>
  <pageSetup paperSize="9" scale="71" orientation="portrait" r:id="rId1"/>
  <headerFooter>
    <oddHeader xml:space="preserve">&amp;C&amp;"Arial Narrow,Regular"&amp;8Būvniecības ierosinātājs:  DVPI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5F549-2EC2-4087-BABA-EE830FCA19EC}">
  <sheetPr>
    <pageSetUpPr fitToPage="1"/>
  </sheetPr>
  <dimension ref="A1:CF52"/>
  <sheetViews>
    <sheetView tabSelected="1" view="pageLayout" zoomScaleNormal="145" zoomScaleSheetLayoutView="115" workbookViewId="0">
      <selection activeCell="B52" sqref="B52:D52"/>
    </sheetView>
  </sheetViews>
  <sheetFormatPr defaultColWidth="9.42578125" defaultRowHeight="16.5"/>
  <cols>
    <col min="1" max="1" width="5.42578125" style="7" customWidth="1"/>
    <col min="2" max="2" width="78.42578125" style="1" customWidth="1"/>
    <col min="3" max="3" width="22.42578125" style="1" customWidth="1"/>
    <col min="4" max="5" width="8.5703125" style="1" customWidth="1"/>
    <col min="6" max="8" width="9.42578125" style="1" customWidth="1"/>
    <col min="9" max="9" width="9.85546875" style="1" customWidth="1"/>
    <col min="10" max="84" width="9.42578125" style="8"/>
    <col min="85" max="16384" width="9.42578125" style="1"/>
  </cols>
  <sheetData>
    <row r="1" spans="1:84" ht="16.7" customHeight="1">
      <c r="A1" s="529"/>
      <c r="B1" s="529"/>
      <c r="C1" s="8"/>
      <c r="D1" s="8"/>
      <c r="E1" s="8"/>
      <c r="F1" s="8"/>
      <c r="G1" s="8"/>
      <c r="H1" s="8"/>
      <c r="I1" s="8"/>
      <c r="BV1" s="1"/>
      <c r="BW1" s="1"/>
      <c r="BX1" s="1"/>
      <c r="BY1" s="1"/>
      <c r="BZ1" s="1"/>
      <c r="CA1" s="1"/>
      <c r="CB1" s="1"/>
      <c r="CC1" s="1"/>
      <c r="CD1" s="1"/>
      <c r="CE1" s="1"/>
      <c r="CF1" s="1"/>
    </row>
    <row r="2" spans="1:84">
      <c r="A2" s="38"/>
      <c r="B2" s="39" t="s">
        <v>132</v>
      </c>
      <c r="C2" s="38"/>
      <c r="D2"/>
      <c r="E2" s="8"/>
      <c r="F2" s="8"/>
      <c r="G2" s="8"/>
      <c r="H2" s="8"/>
      <c r="I2" s="8"/>
      <c r="BV2" s="1"/>
      <c r="BW2" s="1"/>
      <c r="BX2" s="1"/>
      <c r="BY2" s="1"/>
      <c r="BZ2" s="1"/>
      <c r="CA2" s="1"/>
      <c r="CB2" s="1"/>
      <c r="CC2" s="1"/>
      <c r="CD2" s="1"/>
      <c r="CE2" s="1"/>
      <c r="CF2" s="1"/>
    </row>
    <row r="3" spans="1:84" ht="15.6" customHeight="1">
      <c r="A3" s="530" t="s">
        <v>133</v>
      </c>
      <c r="B3" s="530"/>
      <c r="C3" s="530"/>
      <c r="D3" s="530"/>
      <c r="E3" s="8"/>
      <c r="F3" s="8"/>
      <c r="G3" s="8"/>
      <c r="H3" s="8"/>
      <c r="I3" s="8"/>
      <c r="BV3" s="1"/>
      <c r="BW3" s="1"/>
      <c r="BX3" s="1"/>
      <c r="BY3" s="1"/>
      <c r="BZ3" s="1"/>
      <c r="CA3" s="1"/>
      <c r="CB3" s="1"/>
      <c r="CC3" s="1"/>
      <c r="CD3" s="1"/>
      <c r="CE3" s="1"/>
      <c r="CF3" s="1"/>
    </row>
    <row r="4" spans="1:84" ht="15.6" customHeight="1">
      <c r="A4" s="539" t="s">
        <v>134</v>
      </c>
      <c r="B4" s="539"/>
      <c r="C4" s="539"/>
      <c r="D4" s="539"/>
      <c r="E4" s="8"/>
      <c r="F4" s="8"/>
      <c r="G4" s="8"/>
      <c r="H4" s="8"/>
      <c r="I4" s="8"/>
      <c r="BV4" s="1"/>
      <c r="BW4" s="1"/>
      <c r="BX4" s="1"/>
      <c r="BY4" s="1"/>
      <c r="BZ4" s="1"/>
      <c r="CA4" s="1"/>
      <c r="CB4" s="1"/>
      <c r="CC4" s="1"/>
      <c r="CD4" s="1"/>
      <c r="CE4" s="1"/>
      <c r="CF4" s="1"/>
    </row>
    <row r="5" spans="1:84" ht="15.6" customHeight="1">
      <c r="A5" s="40"/>
      <c r="B5" s="40"/>
      <c r="C5" s="40"/>
      <c r="D5" s="41" t="s">
        <v>135</v>
      </c>
      <c r="E5" s="8"/>
      <c r="F5" s="8"/>
      <c r="G5" s="8"/>
      <c r="H5" s="8"/>
      <c r="I5" s="8"/>
      <c r="BV5" s="1"/>
      <c r="BW5" s="1"/>
      <c r="BX5" s="1"/>
      <c r="BY5" s="1"/>
      <c r="BZ5" s="1"/>
      <c r="CA5" s="1"/>
      <c r="CB5" s="1"/>
      <c r="CC5" s="1"/>
      <c r="CD5" s="1"/>
      <c r="CE5" s="1"/>
      <c r="CF5" s="1"/>
    </row>
    <row r="6" spans="1:84">
      <c r="A6" s="42"/>
      <c r="B6" s="540" t="s">
        <v>136</v>
      </c>
      <c r="C6" s="540"/>
      <c r="D6" s="540"/>
      <c r="E6" s="8"/>
      <c r="F6" s="8"/>
      <c r="G6" s="8"/>
      <c r="H6" s="8"/>
      <c r="I6" s="8"/>
      <c r="BV6" s="1"/>
      <c r="BW6" s="1"/>
      <c r="BX6" s="1"/>
      <c r="BY6" s="1"/>
      <c r="BZ6" s="1"/>
      <c r="CA6" s="1"/>
      <c r="CB6" s="1"/>
      <c r="CC6" s="1"/>
      <c r="CD6" s="1"/>
      <c r="CE6" s="1"/>
      <c r="CF6" s="1"/>
    </row>
    <row r="7" spans="1:84">
      <c r="A7"/>
      <c r="B7"/>
      <c r="C7"/>
      <c r="D7"/>
      <c r="E7" s="8"/>
      <c r="F7" s="8"/>
      <c r="G7" s="8"/>
      <c r="H7" s="8"/>
      <c r="I7" s="8"/>
      <c r="BV7" s="1"/>
      <c r="BW7" s="1"/>
      <c r="BX7" s="1"/>
      <c r="BY7" s="1"/>
      <c r="BZ7" s="1"/>
      <c r="CA7" s="1"/>
      <c r="CB7" s="1"/>
      <c r="CC7" s="1"/>
      <c r="CD7" s="1"/>
      <c r="CE7" s="1"/>
      <c r="CF7" s="1"/>
    </row>
    <row r="8" spans="1:84" ht="16.7" customHeight="1">
      <c r="A8" s="529" t="s">
        <v>130</v>
      </c>
      <c r="B8" s="529"/>
      <c r="C8" s="529"/>
      <c r="D8" s="529"/>
      <c r="E8" s="8"/>
      <c r="F8" s="8"/>
      <c r="G8" s="8"/>
      <c r="H8" s="8"/>
      <c r="I8" s="8"/>
      <c r="BV8" s="1"/>
      <c r="BW8" s="1"/>
      <c r="BX8" s="1"/>
      <c r="BY8" s="1"/>
      <c r="BZ8" s="1"/>
      <c r="CA8" s="1"/>
      <c r="CB8" s="1"/>
      <c r="CC8" s="1"/>
      <c r="CD8" s="1"/>
      <c r="CE8" s="1"/>
      <c r="CF8" s="1"/>
    </row>
    <row r="9" spans="1:84">
      <c r="A9" s="3"/>
      <c r="B9" s="3"/>
      <c r="C9" s="3"/>
      <c r="D9"/>
      <c r="E9" s="8"/>
      <c r="F9" s="8"/>
      <c r="G9" s="8"/>
      <c r="H9" s="8"/>
      <c r="I9" s="8"/>
      <c r="BV9" s="1"/>
      <c r="BW9" s="1"/>
      <c r="BX9" s="1"/>
      <c r="BY9" s="1"/>
      <c r="BZ9" s="1"/>
      <c r="CA9" s="1"/>
      <c r="CB9" s="1"/>
      <c r="CC9" s="1"/>
      <c r="CD9" s="1"/>
      <c r="CE9" s="1"/>
      <c r="CF9" s="1"/>
    </row>
    <row r="10" spans="1:84">
      <c r="A10" s="541" t="s">
        <v>67</v>
      </c>
      <c r="B10" s="541"/>
      <c r="C10" s="541"/>
      <c r="D10" s="36"/>
      <c r="E10" s="8"/>
      <c r="F10" s="8"/>
      <c r="G10" s="8"/>
      <c r="H10" s="8"/>
      <c r="I10" s="8"/>
      <c r="BV10" s="1"/>
      <c r="BW10" s="1"/>
      <c r="BX10" s="1"/>
      <c r="BY10" s="1"/>
      <c r="BZ10" s="1"/>
      <c r="CA10" s="1"/>
      <c r="CB10" s="1"/>
      <c r="CC10" s="1"/>
      <c r="CD10" s="1"/>
      <c r="CE10" s="1"/>
      <c r="CF10" s="1"/>
    </row>
    <row r="11" spans="1:84" ht="15.6" customHeight="1">
      <c r="A11" s="542" t="s">
        <v>143</v>
      </c>
      <c r="B11" s="542"/>
      <c r="C11" s="542"/>
      <c r="D11" s="46"/>
      <c r="E11" s="8"/>
      <c r="F11" s="8"/>
      <c r="G11" s="8"/>
      <c r="H11" s="8"/>
      <c r="I11" s="8"/>
      <c r="BV11" s="1"/>
      <c r="BW11" s="1"/>
      <c r="BX11" s="1"/>
      <c r="BY11" s="1"/>
      <c r="BZ11" s="1"/>
      <c r="CA11" s="1"/>
      <c r="CB11" s="1"/>
      <c r="CC11" s="1"/>
      <c r="CD11" s="1"/>
      <c r="CE11" s="1"/>
      <c r="CF11" s="1"/>
    </row>
    <row r="12" spans="1:84">
      <c r="A12" s="542" t="s">
        <v>138</v>
      </c>
      <c r="B12" s="542"/>
      <c r="C12" s="542"/>
      <c r="D12" s="46"/>
      <c r="E12" s="8"/>
      <c r="F12" s="8"/>
      <c r="G12" s="8"/>
      <c r="H12" s="8"/>
      <c r="I12" s="8"/>
      <c r="BV12" s="1"/>
      <c r="BW12" s="1"/>
      <c r="BX12" s="1"/>
      <c r="BY12" s="1"/>
      <c r="BZ12" s="1"/>
      <c r="CA12" s="1"/>
      <c r="CB12" s="1"/>
      <c r="CC12" s="1"/>
      <c r="CD12" s="1"/>
      <c r="CE12" s="1"/>
      <c r="CF12" s="1"/>
    </row>
    <row r="13" spans="1:84">
      <c r="A13" s="534" t="s">
        <v>71</v>
      </c>
      <c r="B13" s="534"/>
      <c r="C13" s="534"/>
      <c r="D13" s="46"/>
      <c r="E13" s="8"/>
      <c r="F13" s="8"/>
      <c r="G13" s="8"/>
      <c r="H13" s="8"/>
      <c r="I13" s="8"/>
      <c r="BV13" s="1"/>
      <c r="BW13" s="1"/>
      <c r="BX13" s="1"/>
      <c r="BY13" s="1"/>
      <c r="BZ13" s="1"/>
      <c r="CA13" s="1"/>
      <c r="CB13" s="1"/>
      <c r="CC13" s="1"/>
      <c r="CD13" s="1"/>
      <c r="CE13" s="1"/>
      <c r="CF13" s="1"/>
    </row>
    <row r="14" spans="1:84">
      <c r="A14" s="3"/>
      <c r="B14" s="3"/>
      <c r="C14" s="3"/>
      <c r="D14"/>
      <c r="E14" s="8"/>
      <c r="F14" s="8"/>
      <c r="G14" s="8"/>
      <c r="H14" s="8"/>
      <c r="I14" s="8"/>
      <c r="BV14" s="1"/>
      <c r="BW14" s="1"/>
      <c r="BX14" s="1"/>
      <c r="BY14" s="1"/>
      <c r="BZ14" s="1"/>
      <c r="CA14" s="1"/>
      <c r="CB14" s="1"/>
      <c r="CC14" s="1"/>
      <c r="CD14" s="1"/>
      <c r="CE14" s="1"/>
      <c r="CF14" s="1"/>
    </row>
    <row r="15" spans="1:84" ht="33">
      <c r="A15" s="37" t="s">
        <v>139</v>
      </c>
      <c r="B15" s="37" t="s">
        <v>131</v>
      </c>
      <c r="C15" s="538" t="s">
        <v>137</v>
      </c>
      <c r="D15" s="538"/>
      <c r="E15" s="8"/>
      <c r="F15" s="8"/>
      <c r="G15" s="8"/>
      <c r="H15" s="8"/>
      <c r="I15" s="8"/>
      <c r="BV15" s="1"/>
      <c r="BW15" s="1"/>
      <c r="BX15" s="1"/>
      <c r="BY15" s="1"/>
      <c r="BZ15" s="1"/>
      <c r="CA15" s="1"/>
      <c r="CB15" s="1"/>
      <c r="CC15" s="1"/>
      <c r="CD15" s="1"/>
      <c r="CE15" s="1"/>
      <c r="CF15" s="1"/>
    </row>
    <row r="16" spans="1:84">
      <c r="A16" s="32">
        <v>1</v>
      </c>
      <c r="B16" s="43" t="s">
        <v>222</v>
      </c>
      <c r="C16" s="533">
        <f>'1.TS-CD'!H308</f>
        <v>0</v>
      </c>
      <c r="D16" s="533"/>
      <c r="E16" s="8"/>
      <c r="F16" s="8"/>
      <c r="G16" s="8"/>
      <c r="H16" s="8"/>
      <c r="I16" s="8"/>
      <c r="BV16" s="1"/>
      <c r="BW16" s="1"/>
      <c r="BX16" s="1"/>
      <c r="BY16" s="1"/>
      <c r="BZ16" s="1"/>
      <c r="CA16" s="1"/>
      <c r="CB16" s="1"/>
      <c r="CC16" s="1"/>
      <c r="CD16" s="1"/>
      <c r="CE16" s="1"/>
      <c r="CF16" s="1"/>
    </row>
    <row r="17" spans="1:84">
      <c r="A17" s="32">
        <v>2</v>
      </c>
      <c r="B17" s="43" t="s">
        <v>66</v>
      </c>
      <c r="C17" s="533">
        <f>'2.UKT'!G370</f>
        <v>0</v>
      </c>
      <c r="D17" s="533"/>
      <c r="E17" s="66"/>
      <c r="F17" s="8"/>
      <c r="G17" s="8"/>
      <c r="H17" s="8"/>
      <c r="I17" s="8"/>
      <c r="BV17" s="1"/>
      <c r="BW17" s="1"/>
      <c r="BX17" s="1"/>
      <c r="BY17" s="1"/>
      <c r="BZ17" s="1"/>
      <c r="CA17" s="1"/>
      <c r="CB17" s="1"/>
      <c r="CC17" s="1"/>
      <c r="CD17" s="1"/>
      <c r="CE17" s="1"/>
      <c r="CF17" s="1"/>
    </row>
    <row r="18" spans="1:84">
      <c r="A18" s="32">
        <v>3</v>
      </c>
      <c r="B18" s="43" t="s">
        <v>299</v>
      </c>
      <c r="C18" s="543">
        <f>'3.LKT'!G334</f>
        <v>0</v>
      </c>
      <c r="D18" s="544"/>
      <c r="E18" s="66"/>
      <c r="F18" s="8"/>
      <c r="G18" s="8"/>
      <c r="H18" s="8"/>
      <c r="I18" s="8"/>
      <c r="BV18" s="1"/>
      <c r="BW18" s="1"/>
      <c r="BX18" s="1"/>
      <c r="BY18" s="1"/>
      <c r="BZ18" s="1"/>
      <c r="CA18" s="1"/>
      <c r="CB18" s="1"/>
      <c r="CC18" s="1"/>
      <c r="CD18" s="1"/>
      <c r="CE18" s="1"/>
      <c r="CF18" s="1"/>
    </row>
    <row r="19" spans="1:84">
      <c r="A19" s="32">
        <v>4</v>
      </c>
      <c r="B19" s="43" t="s">
        <v>0</v>
      </c>
      <c r="C19" s="533">
        <f>'4.GAT'!H35</f>
        <v>0</v>
      </c>
      <c r="D19" s="533"/>
      <c r="E19" s="66"/>
      <c r="F19" s="8"/>
      <c r="G19" s="8"/>
      <c r="H19" s="8"/>
      <c r="I19" s="8"/>
      <c r="BV19" s="1"/>
      <c r="BW19" s="1"/>
      <c r="BX19" s="1"/>
      <c r="BY19" s="1"/>
      <c r="BZ19" s="1"/>
      <c r="CA19" s="1"/>
      <c r="CB19" s="1"/>
      <c r="CC19" s="1"/>
      <c r="CD19" s="1"/>
      <c r="CE19" s="1"/>
      <c r="CF19" s="1"/>
    </row>
    <row r="20" spans="1:84">
      <c r="A20" s="32">
        <v>5</v>
      </c>
      <c r="B20" s="43" t="s">
        <v>144</v>
      </c>
      <c r="C20" s="533">
        <f>'5.SAT'!G55</f>
        <v>0</v>
      </c>
      <c r="D20" s="533"/>
      <c r="E20" s="8"/>
      <c r="F20" s="8"/>
      <c r="G20" s="8"/>
      <c r="H20" s="8"/>
      <c r="I20" s="8"/>
      <c r="BV20" s="1"/>
      <c r="BW20" s="1"/>
      <c r="BX20" s="1"/>
      <c r="BY20" s="1"/>
      <c r="BZ20" s="1"/>
      <c r="CA20" s="1"/>
      <c r="CB20" s="1"/>
      <c r="CC20" s="1"/>
      <c r="CD20" s="1"/>
      <c r="CE20" s="1"/>
      <c r="CF20" s="1"/>
    </row>
    <row r="21" spans="1:84">
      <c r="A21" s="32">
        <v>6</v>
      </c>
      <c r="B21" s="43" t="s">
        <v>145</v>
      </c>
      <c r="C21" s="533">
        <f>'6.ELT1 '!G153</f>
        <v>0</v>
      </c>
      <c r="D21" s="533"/>
      <c r="E21" s="8"/>
      <c r="F21" s="8"/>
      <c r="G21" s="8"/>
      <c r="H21" s="8"/>
      <c r="I21" s="8"/>
      <c r="BV21" s="1"/>
      <c r="BW21" s="1"/>
      <c r="BX21" s="1"/>
      <c r="BY21" s="1"/>
      <c r="BZ21" s="1"/>
      <c r="CA21" s="1"/>
      <c r="CB21" s="1"/>
      <c r="CC21" s="1"/>
      <c r="CD21" s="1"/>
      <c r="CE21" s="1"/>
      <c r="CF21" s="1"/>
    </row>
    <row r="22" spans="1:84">
      <c r="A22" s="32">
        <v>7</v>
      </c>
      <c r="B22" s="43" t="s">
        <v>146</v>
      </c>
      <c r="C22" s="533">
        <f>'7.ELT2'!G107</f>
        <v>0</v>
      </c>
      <c r="D22" s="533"/>
      <c r="E22" s="8"/>
      <c r="F22" s="8"/>
      <c r="G22" s="8"/>
      <c r="H22" s="8"/>
      <c r="I22" s="8"/>
      <c r="BV22" s="1"/>
      <c r="BW22" s="1"/>
      <c r="BX22" s="1"/>
      <c r="BY22" s="1"/>
      <c r="BZ22" s="1"/>
      <c r="CA22" s="1"/>
      <c r="CB22" s="1"/>
      <c r="CC22" s="1"/>
      <c r="CD22" s="1"/>
      <c r="CE22" s="1"/>
      <c r="CF22" s="1"/>
    </row>
    <row r="23" spans="1:84">
      <c r="A23" s="32">
        <v>8</v>
      </c>
      <c r="B23" s="43" t="s">
        <v>147</v>
      </c>
      <c r="C23" s="533">
        <f>'8.ELT3'!H160</f>
        <v>0</v>
      </c>
      <c r="D23" s="533"/>
      <c r="E23" s="66"/>
      <c r="F23" s="8"/>
      <c r="G23" s="8"/>
      <c r="H23" s="8"/>
      <c r="I23" s="8"/>
      <c r="BV23" s="1"/>
      <c r="BW23" s="1"/>
      <c r="BX23" s="1"/>
      <c r="BY23" s="1"/>
      <c r="BZ23" s="1"/>
      <c r="CA23" s="1"/>
      <c r="CB23" s="1"/>
      <c r="CC23" s="1"/>
      <c r="CD23" s="1"/>
      <c r="CE23" s="1"/>
      <c r="CF23" s="1"/>
    </row>
    <row r="24" spans="1:84">
      <c r="A24" s="32">
        <v>9</v>
      </c>
      <c r="B24" s="43" t="s">
        <v>148</v>
      </c>
      <c r="C24" s="533">
        <f>'9.EST'!H234</f>
        <v>0</v>
      </c>
      <c r="D24" s="533"/>
      <c r="E24" s="66"/>
      <c r="F24" s="8"/>
      <c r="G24" s="8"/>
      <c r="H24" s="8"/>
      <c r="I24" s="8"/>
      <c r="BV24" s="1"/>
      <c r="BW24" s="1"/>
      <c r="BX24" s="1"/>
      <c r="BY24" s="1"/>
      <c r="BZ24" s="1"/>
      <c r="CA24" s="1"/>
      <c r="CB24" s="1"/>
      <c r="CC24" s="1"/>
      <c r="CD24" s="1"/>
      <c r="CE24" s="1"/>
      <c r="CF24" s="1"/>
    </row>
    <row r="25" spans="1:84">
      <c r="A25" s="32">
        <v>10</v>
      </c>
      <c r="B25" s="43" t="s">
        <v>149</v>
      </c>
      <c r="C25" s="533">
        <f>'10.SCB'!G39</f>
        <v>0</v>
      </c>
      <c r="D25" s="533"/>
      <c r="E25" s="8"/>
      <c r="F25" s="8"/>
      <c r="G25" s="8"/>
      <c r="H25" s="8"/>
      <c r="I25" s="8"/>
      <c r="BV25" s="1"/>
      <c r="BW25" s="1"/>
      <c r="BX25" s="1"/>
      <c r="BY25" s="1"/>
      <c r="BZ25" s="1"/>
      <c r="CA25" s="1"/>
      <c r="CB25" s="1"/>
      <c r="CC25" s="1"/>
      <c r="CD25" s="1"/>
      <c r="CE25" s="1"/>
      <c r="CF25" s="1"/>
    </row>
    <row r="26" spans="1:84">
      <c r="A26" s="32">
        <v>11</v>
      </c>
      <c r="B26" s="43" t="s">
        <v>543</v>
      </c>
      <c r="C26" s="533">
        <f>'11.BK PĀRVADS'!G744</f>
        <v>0</v>
      </c>
      <c r="D26" s="533"/>
      <c r="E26" s="8"/>
      <c r="F26" s="8"/>
      <c r="G26" s="8"/>
      <c r="H26" s="8"/>
      <c r="I26" s="8"/>
      <c r="BV26" s="1"/>
      <c r="BW26" s="1"/>
      <c r="BX26" s="1"/>
      <c r="BY26" s="1"/>
      <c r="BZ26" s="1"/>
      <c r="CA26" s="1"/>
      <c r="CB26" s="1"/>
      <c r="CC26" s="1"/>
      <c r="CD26" s="1"/>
      <c r="CE26" s="1"/>
      <c r="CF26" s="1"/>
    </row>
    <row r="27" spans="1:84">
      <c r="A27" s="32">
        <v>12</v>
      </c>
      <c r="B27" s="43" t="s">
        <v>544</v>
      </c>
      <c r="C27" s="543">
        <f>'12.BK KAMERAS'!G110</f>
        <v>0</v>
      </c>
      <c r="D27" s="544"/>
      <c r="E27" s="8"/>
      <c r="F27" s="8"/>
      <c r="G27" s="8"/>
      <c r="H27" s="8"/>
      <c r="I27" s="8"/>
      <c r="BV27" s="1"/>
      <c r="BW27" s="1"/>
      <c r="BX27" s="1"/>
      <c r="BY27" s="1"/>
      <c r="BZ27" s="1"/>
      <c r="CA27" s="1"/>
      <c r="CB27" s="1"/>
      <c r="CC27" s="1"/>
      <c r="CD27" s="1"/>
      <c r="CE27" s="1"/>
      <c r="CF27" s="1"/>
    </row>
    <row r="28" spans="1:84" ht="33">
      <c r="A28" s="32">
        <v>13</v>
      </c>
      <c r="B28" s="43" t="s">
        <v>588</v>
      </c>
      <c r="C28" s="543">
        <v>0</v>
      </c>
      <c r="D28" s="544"/>
      <c r="E28" s="66"/>
      <c r="F28" s="8"/>
      <c r="G28" s="8"/>
      <c r="H28" s="8"/>
      <c r="I28" s="8"/>
      <c r="BV28" s="1"/>
      <c r="BW28" s="1"/>
      <c r="BX28" s="1"/>
      <c r="BY28" s="1"/>
      <c r="BZ28" s="1"/>
      <c r="CA28" s="1"/>
      <c r="CB28" s="1"/>
      <c r="CC28" s="1"/>
      <c r="CD28" s="1"/>
      <c r="CE28" s="1"/>
      <c r="CF28" s="1"/>
    </row>
    <row r="29" spans="1:84">
      <c r="A29" s="531" t="s">
        <v>127</v>
      </c>
      <c r="B29" s="531"/>
      <c r="C29" s="535">
        <f>SUM(C16:D28)</f>
        <v>0</v>
      </c>
      <c r="D29" s="535"/>
      <c r="E29" s="8"/>
      <c r="F29" s="8"/>
      <c r="G29" s="8"/>
      <c r="H29" s="8"/>
      <c r="I29" s="8"/>
      <c r="BV29" s="1"/>
      <c r="BW29" s="1"/>
      <c r="BX29" s="1"/>
      <c r="BY29" s="1"/>
      <c r="BZ29" s="1"/>
      <c r="CA29" s="1"/>
      <c r="CB29" s="1"/>
      <c r="CC29" s="1"/>
      <c r="CD29" s="1"/>
      <c r="CE29" s="1"/>
      <c r="CF29" s="1"/>
    </row>
    <row r="30" spans="1:84">
      <c r="A30" s="44"/>
      <c r="B30" s="44"/>
      <c r="C30" s="537"/>
      <c r="D30" s="537"/>
      <c r="E30" s="8"/>
      <c r="F30" s="8"/>
      <c r="G30" s="8"/>
      <c r="H30" s="8"/>
      <c r="I30" s="8"/>
      <c r="BV30" s="1"/>
      <c r="BW30" s="1"/>
      <c r="BX30" s="1"/>
      <c r="BY30" s="1"/>
      <c r="BZ30" s="1"/>
      <c r="CA30" s="1"/>
      <c r="CB30" s="1"/>
      <c r="CC30" s="1"/>
      <c r="CD30" s="1"/>
      <c r="CE30" s="1"/>
      <c r="CF30" s="1"/>
    </row>
    <row r="31" spans="1:84" ht="16.350000000000001" customHeight="1">
      <c r="A31" s="532" t="s">
        <v>129</v>
      </c>
      <c r="B31" s="532"/>
      <c r="C31" s="536">
        <f>C29*0.21</f>
        <v>0</v>
      </c>
      <c r="D31" s="536"/>
      <c r="E31" s="8"/>
      <c r="F31" s="8"/>
      <c r="G31" s="8"/>
      <c r="H31" s="8"/>
      <c r="I31" s="8"/>
      <c r="BV31" s="1"/>
      <c r="BW31" s="1"/>
      <c r="BX31" s="1"/>
      <c r="BY31" s="1"/>
      <c r="BZ31" s="1"/>
      <c r="CA31" s="1"/>
      <c r="CB31" s="1"/>
      <c r="CC31" s="1"/>
      <c r="CD31" s="1"/>
      <c r="CE31" s="1"/>
      <c r="CF31" s="1"/>
    </row>
    <row r="32" spans="1:84">
      <c r="A32" s="44"/>
      <c r="B32" s="44"/>
      <c r="C32" s="45"/>
      <c r="D32"/>
      <c r="E32" s="8"/>
      <c r="F32" s="8"/>
      <c r="G32" s="8"/>
      <c r="H32" s="8"/>
      <c r="I32" s="8"/>
      <c r="BV32" s="1"/>
      <c r="BW32" s="1"/>
      <c r="BX32" s="1"/>
      <c r="BY32" s="1"/>
      <c r="BZ32" s="1"/>
      <c r="CA32" s="1"/>
      <c r="CB32" s="1"/>
      <c r="CC32" s="1"/>
      <c r="CD32" s="1"/>
      <c r="CE32" s="1"/>
      <c r="CF32" s="1"/>
    </row>
    <row r="33" spans="1:84">
      <c r="A33" s="546" t="s">
        <v>140</v>
      </c>
      <c r="B33" s="546"/>
      <c r="C33" s="546"/>
      <c r="D33" s="546"/>
      <c r="E33" s="546"/>
      <c r="F33" s="546"/>
      <c r="G33" s="8"/>
      <c r="H33" s="8"/>
      <c r="I33" s="8"/>
      <c r="BV33" s="1"/>
      <c r="BW33" s="1"/>
      <c r="BX33" s="1"/>
      <c r="BY33" s="1"/>
      <c r="BZ33" s="1"/>
      <c r="CA33" s="1"/>
      <c r="CB33" s="1"/>
      <c r="CC33" s="1"/>
      <c r="CD33" s="1"/>
      <c r="CE33" s="1"/>
      <c r="CF33" s="1"/>
    </row>
    <row r="34" spans="1:84">
      <c r="A34" s="3"/>
      <c r="B34" s="29" t="s">
        <v>123</v>
      </c>
      <c r="C34" s="29"/>
      <c r="D34" s="29"/>
      <c r="E34" s="8"/>
      <c r="F34" s="8"/>
      <c r="G34" s="8"/>
      <c r="H34" s="8"/>
      <c r="I34" s="8"/>
      <c r="BV34" s="1"/>
      <c r="BW34" s="1"/>
      <c r="BX34" s="1"/>
      <c r="BY34" s="1"/>
      <c r="BZ34" s="1"/>
      <c r="CA34" s="1"/>
      <c r="CB34" s="1"/>
      <c r="CC34" s="1"/>
      <c r="CD34" s="1"/>
      <c r="CE34" s="1"/>
      <c r="CF34" s="1"/>
    </row>
    <row r="35" spans="1:84">
      <c r="A35" s="5"/>
      <c r="B35" s="3"/>
      <c r="C35" s="3"/>
      <c r="D35" s="3"/>
      <c r="E35" s="8"/>
      <c r="F35" s="8"/>
      <c r="G35" s="8"/>
      <c r="H35" s="8"/>
      <c r="I35" s="8"/>
      <c r="BV35" s="1"/>
      <c r="BW35" s="1"/>
      <c r="BX35" s="1"/>
      <c r="BY35" s="1"/>
      <c r="BZ35" s="1"/>
      <c r="CA35" s="1"/>
      <c r="CB35" s="1"/>
      <c r="CC35" s="1"/>
      <c r="CD35" s="1"/>
      <c r="CE35" s="1"/>
      <c r="CF35" s="1"/>
    </row>
    <row r="36" spans="1:84">
      <c r="A36" s="546" t="s">
        <v>141</v>
      </c>
      <c r="B36" s="546"/>
      <c r="C36" s="546"/>
      <c r="D36" s="546"/>
      <c r="E36" s="546"/>
      <c r="F36" s="546"/>
      <c r="G36" s="8"/>
      <c r="H36" s="8"/>
      <c r="I36" s="8"/>
      <c r="BV36" s="1"/>
      <c r="BW36" s="1"/>
      <c r="BX36" s="1"/>
      <c r="BY36" s="1"/>
      <c r="BZ36" s="1"/>
      <c r="CA36" s="1"/>
      <c r="CB36" s="1"/>
      <c r="CC36" s="1"/>
      <c r="CD36" s="1"/>
      <c r="CE36" s="1"/>
      <c r="CF36" s="1"/>
    </row>
    <row r="37" spans="1:84">
      <c r="A37" s="3"/>
      <c r="B37" s="29" t="s">
        <v>122</v>
      </c>
      <c r="C37" s="29"/>
      <c r="D37" s="29"/>
      <c r="E37" s="8"/>
      <c r="F37" s="8"/>
      <c r="G37" s="8"/>
      <c r="H37" s="8"/>
      <c r="I37" s="8"/>
      <c r="BV37" s="1"/>
      <c r="BW37" s="1"/>
      <c r="BX37" s="1"/>
      <c r="BY37" s="1"/>
      <c r="BZ37" s="1"/>
      <c r="CA37" s="1"/>
      <c r="CB37" s="1"/>
      <c r="CC37" s="1"/>
      <c r="CD37" s="1"/>
      <c r="CE37" s="1"/>
      <c r="CF37" s="1"/>
    </row>
    <row r="38" spans="1:84">
      <c r="A38" s="3"/>
      <c r="B38" s="29"/>
      <c r="C38" s="29"/>
      <c r="D38" s="29"/>
      <c r="E38" s="8"/>
      <c r="F38" s="8"/>
    </row>
    <row r="39" spans="1:84">
      <c r="A39" s="546" t="s">
        <v>142</v>
      </c>
      <c r="B39" s="546"/>
      <c r="C39" s="546"/>
      <c r="D39" s="546"/>
      <c r="E39" s="546"/>
      <c r="F39" s="546"/>
    </row>
    <row r="41" spans="1:84">
      <c r="A41" s="6" t="s">
        <v>2319</v>
      </c>
    </row>
    <row r="42" spans="1:84">
      <c r="B42" s="68"/>
      <c r="C42" s="68"/>
      <c r="D42" s="68"/>
    </row>
    <row r="43" spans="1:84">
      <c r="B43" s="67" t="s">
        <v>246</v>
      </c>
      <c r="C43" s="68"/>
      <c r="D43" s="68"/>
    </row>
    <row r="44" spans="1:84">
      <c r="B44" s="545" t="s">
        <v>247</v>
      </c>
      <c r="C44" s="545"/>
      <c r="D44" s="545"/>
    </row>
    <row r="45" spans="1:84" ht="29.1" customHeight="1">
      <c r="B45" s="545" t="s">
        <v>248</v>
      </c>
      <c r="C45" s="545"/>
      <c r="D45" s="545"/>
    </row>
    <row r="46" spans="1:84" ht="18" customHeight="1">
      <c r="B46" s="545" t="s">
        <v>251</v>
      </c>
      <c r="C46" s="545"/>
      <c r="D46" s="545"/>
    </row>
    <row r="47" spans="1:84">
      <c r="B47" s="545" t="s">
        <v>249</v>
      </c>
      <c r="C47" s="545"/>
      <c r="D47" s="545"/>
    </row>
    <row r="48" spans="1:84">
      <c r="B48" s="545" t="s">
        <v>250</v>
      </c>
      <c r="C48" s="545"/>
      <c r="D48" s="545"/>
    </row>
    <row r="49" spans="2:4">
      <c r="B49" s="545" t="s">
        <v>252</v>
      </c>
      <c r="C49" s="545"/>
      <c r="D49" s="545"/>
    </row>
    <row r="50" spans="2:4" ht="56.1" customHeight="1">
      <c r="B50" s="547" t="s">
        <v>2578</v>
      </c>
      <c r="C50" s="547"/>
      <c r="D50" s="547"/>
    </row>
    <row r="51" spans="2:4" ht="27.95" customHeight="1">
      <c r="B51" s="545" t="s">
        <v>2580</v>
      </c>
      <c r="C51" s="545"/>
      <c r="D51" s="545"/>
    </row>
    <row r="52" spans="2:4">
      <c r="B52" s="545"/>
      <c r="C52" s="545"/>
      <c r="D52" s="545"/>
    </row>
  </sheetData>
  <mergeCells count="40">
    <mergeCell ref="C27:D27"/>
    <mergeCell ref="C28:D28"/>
    <mergeCell ref="B49:D49"/>
    <mergeCell ref="B51:D51"/>
    <mergeCell ref="B52:D52"/>
    <mergeCell ref="A33:F33"/>
    <mergeCell ref="A36:F36"/>
    <mergeCell ref="A39:F39"/>
    <mergeCell ref="B44:D44"/>
    <mergeCell ref="B45:D45"/>
    <mergeCell ref="B46:D46"/>
    <mergeCell ref="B47:D47"/>
    <mergeCell ref="B48:D48"/>
    <mergeCell ref="B50:D50"/>
    <mergeCell ref="C25:D25"/>
    <mergeCell ref="C22:D22"/>
    <mergeCell ref="C23:D23"/>
    <mergeCell ref="C15:D15"/>
    <mergeCell ref="A4:D4"/>
    <mergeCell ref="B6:D6"/>
    <mergeCell ref="A10:C10"/>
    <mergeCell ref="A11:C11"/>
    <mergeCell ref="A12:C12"/>
    <mergeCell ref="C18:D18"/>
    <mergeCell ref="A1:B1"/>
    <mergeCell ref="A3:D3"/>
    <mergeCell ref="A29:B29"/>
    <mergeCell ref="A31:B31"/>
    <mergeCell ref="C24:D24"/>
    <mergeCell ref="C16:D16"/>
    <mergeCell ref="C17:D17"/>
    <mergeCell ref="C19:D19"/>
    <mergeCell ref="C20:D20"/>
    <mergeCell ref="C21:D21"/>
    <mergeCell ref="A13:C13"/>
    <mergeCell ref="C26:D26"/>
    <mergeCell ref="C29:D29"/>
    <mergeCell ref="C31:D31"/>
    <mergeCell ref="C30:D30"/>
    <mergeCell ref="A8:D8"/>
  </mergeCells>
  <printOptions horizontalCentered="1" verticalCentered="1"/>
  <pageMargins left="0.23622047244094491" right="0.23622047244094491" top="0.55118110236220474" bottom="0.55118110236220474" header="0.31496062992125984" footer="0.31496062992125984"/>
  <pageSetup paperSize="9" scale="74" orientation="portrait" r:id="rId1"/>
  <headerFooter>
    <oddHeader xml:space="preserve">&amp;C&amp;"Arial Narrow,Regular"&amp;8Būvniecības ierosinātājs:  DVPI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N319"/>
  <sheetViews>
    <sheetView view="pageBreakPreview" topLeftCell="A150" zoomScale="115" zoomScaleNormal="145" zoomScaleSheetLayoutView="115" workbookViewId="0">
      <selection activeCell="G15" sqref="G15:H307"/>
    </sheetView>
  </sheetViews>
  <sheetFormatPr defaultColWidth="9.42578125" defaultRowHeight="16.5"/>
  <cols>
    <col min="1" max="1" width="5.42578125" style="7" customWidth="1"/>
    <col min="2" max="2" width="94.7109375" style="1" customWidth="1"/>
    <col min="3" max="3" width="9.42578125" style="2" customWidth="1"/>
    <col min="4" max="4" width="17.85546875" style="69" customWidth="1"/>
    <col min="5" max="5" width="6.42578125" style="1" customWidth="1"/>
    <col min="6" max="6" width="9" style="49" customWidth="1"/>
    <col min="7" max="7" width="11.85546875" style="52" customWidth="1"/>
    <col min="8" max="8" width="12.85546875" style="49" customWidth="1"/>
    <col min="9" max="9" width="8.42578125" style="1" customWidth="1"/>
    <col min="10" max="10" width="8" style="1" customWidth="1"/>
    <col min="11" max="11" width="8.42578125" style="1" customWidth="1"/>
    <col min="12" max="13" width="8.5703125" style="1" customWidth="1"/>
    <col min="14" max="16" width="9.42578125" style="1" customWidth="1"/>
    <col min="17" max="17" width="9.85546875" style="1" customWidth="1"/>
    <col min="18" max="92" width="9.42578125" style="8"/>
    <col min="93" max="16384" width="9.42578125" style="1"/>
  </cols>
  <sheetData>
    <row r="1" spans="1:92" ht="16.7" customHeight="1">
      <c r="A1" s="529" t="s">
        <v>86</v>
      </c>
      <c r="B1" s="529"/>
      <c r="C1" s="529"/>
      <c r="D1" s="529"/>
      <c r="E1" s="529"/>
      <c r="F1" s="529"/>
      <c r="G1" s="529"/>
      <c r="H1" s="529"/>
      <c r="I1" s="8"/>
      <c r="J1" s="8"/>
      <c r="K1" s="8"/>
      <c r="L1" s="8"/>
      <c r="M1" s="8"/>
      <c r="N1" s="8"/>
      <c r="O1" s="8"/>
      <c r="P1" s="8"/>
      <c r="Q1" s="8"/>
      <c r="CD1" s="1"/>
      <c r="CE1" s="1"/>
      <c r="CF1" s="1"/>
      <c r="CG1" s="1"/>
      <c r="CH1" s="1"/>
      <c r="CI1" s="1"/>
      <c r="CJ1" s="1"/>
      <c r="CK1" s="1"/>
      <c r="CL1" s="1"/>
      <c r="CM1" s="1"/>
      <c r="CN1" s="1"/>
    </row>
    <row r="2" spans="1:92">
      <c r="A2" s="554" t="s">
        <v>68</v>
      </c>
      <c r="B2" s="555"/>
      <c r="C2" s="555"/>
      <c r="D2" s="555"/>
      <c r="E2" s="555"/>
      <c r="F2" s="555"/>
      <c r="G2" s="555"/>
      <c r="H2" s="555"/>
      <c r="I2" s="8"/>
      <c r="J2" s="8"/>
      <c r="K2" s="8"/>
      <c r="L2" s="8"/>
      <c r="M2" s="8"/>
      <c r="N2" s="8"/>
      <c r="O2" s="8"/>
      <c r="P2" s="8"/>
      <c r="Q2" s="8"/>
      <c r="CD2" s="1"/>
      <c r="CE2" s="1"/>
      <c r="CF2" s="1"/>
      <c r="CG2" s="1"/>
      <c r="CH2" s="1"/>
      <c r="CI2" s="1"/>
      <c r="CJ2" s="1"/>
      <c r="CK2" s="1"/>
      <c r="CL2" s="1"/>
      <c r="CM2" s="1"/>
      <c r="CN2" s="1"/>
    </row>
    <row r="3" spans="1:92">
      <c r="A3" s="556" t="s">
        <v>57</v>
      </c>
      <c r="B3" s="556"/>
      <c r="C3" s="556"/>
      <c r="D3" s="556"/>
      <c r="E3" s="556"/>
      <c r="F3" s="556"/>
      <c r="G3" s="556"/>
      <c r="H3" s="556"/>
      <c r="I3" s="8"/>
      <c r="J3" s="8"/>
      <c r="K3" s="8"/>
      <c r="L3" s="8"/>
      <c r="M3" s="8"/>
      <c r="N3" s="8"/>
      <c r="O3" s="8"/>
      <c r="P3" s="8"/>
      <c r="Q3" s="8"/>
      <c r="CD3" s="1"/>
      <c r="CE3" s="1"/>
      <c r="CF3" s="1"/>
      <c r="CG3" s="1"/>
      <c r="CH3" s="1"/>
      <c r="CI3" s="1"/>
      <c r="CJ3" s="1"/>
      <c r="CK3" s="1"/>
      <c r="CL3" s="1"/>
      <c r="CM3" s="1"/>
      <c r="CN3" s="1"/>
    </row>
    <row r="4" spans="1:92">
      <c r="A4" s="558"/>
      <c r="B4" s="558"/>
      <c r="C4" s="558"/>
      <c r="D4" s="558"/>
      <c r="E4" s="558"/>
      <c r="F4" s="558"/>
      <c r="G4" s="558"/>
      <c r="H4" s="558"/>
      <c r="I4" s="8"/>
      <c r="J4" s="8"/>
      <c r="K4" s="8"/>
      <c r="L4" s="8"/>
      <c r="M4" s="8"/>
      <c r="N4" s="8"/>
      <c r="O4" s="8"/>
      <c r="P4" s="8"/>
      <c r="Q4" s="8"/>
      <c r="CD4" s="1"/>
      <c r="CE4" s="1"/>
      <c r="CF4" s="1"/>
      <c r="CG4" s="1"/>
      <c r="CH4" s="1"/>
      <c r="CI4" s="1"/>
      <c r="CJ4" s="1"/>
      <c r="CK4" s="1"/>
      <c r="CL4" s="1"/>
      <c r="CM4" s="1"/>
      <c r="CN4" s="1"/>
    </row>
    <row r="5" spans="1:92" ht="15.6" customHeight="1">
      <c r="A5" s="541" t="s">
        <v>67</v>
      </c>
      <c r="B5" s="541"/>
      <c r="C5" s="541"/>
      <c r="D5" s="541"/>
      <c r="E5" s="541"/>
      <c r="F5" s="541"/>
      <c r="G5" s="51"/>
      <c r="H5" s="51"/>
      <c r="I5" s="8"/>
      <c r="J5" s="8"/>
      <c r="K5" s="8"/>
      <c r="L5" s="8"/>
      <c r="M5" s="8"/>
      <c r="N5" s="8"/>
      <c r="O5" s="8"/>
      <c r="P5" s="8"/>
      <c r="Q5" s="8"/>
      <c r="CD5" s="1"/>
      <c r="CE5" s="1"/>
      <c r="CF5" s="1"/>
      <c r="CG5" s="1"/>
      <c r="CH5" s="1"/>
      <c r="CI5" s="1"/>
      <c r="CJ5" s="1"/>
      <c r="CK5" s="1"/>
      <c r="CL5" s="1"/>
      <c r="CM5" s="1"/>
      <c r="CN5" s="1"/>
    </row>
    <row r="6" spans="1:92" ht="15.6" customHeight="1">
      <c r="A6" s="551" t="s">
        <v>69</v>
      </c>
      <c r="B6" s="551"/>
      <c r="C6" s="551"/>
      <c r="D6" s="551"/>
      <c r="E6" s="551"/>
      <c r="F6" s="551"/>
      <c r="G6" s="51"/>
      <c r="H6" s="51"/>
      <c r="I6" s="8"/>
      <c r="J6" s="8"/>
      <c r="K6" s="8"/>
      <c r="L6" s="8"/>
      <c r="M6" s="8"/>
      <c r="N6" s="8"/>
      <c r="O6" s="8"/>
      <c r="P6" s="8"/>
      <c r="Q6" s="8"/>
      <c r="CD6" s="1"/>
      <c r="CE6" s="1"/>
      <c r="CF6" s="1"/>
      <c r="CG6" s="1"/>
      <c r="CH6" s="1"/>
      <c r="CI6" s="1"/>
      <c r="CJ6" s="1"/>
      <c r="CK6" s="1"/>
      <c r="CL6" s="1"/>
      <c r="CM6" s="1"/>
      <c r="CN6" s="1"/>
    </row>
    <row r="7" spans="1:92" ht="15.6" customHeight="1">
      <c r="A7" s="551" t="s">
        <v>70</v>
      </c>
      <c r="B7" s="551"/>
      <c r="C7" s="551"/>
      <c r="D7" s="551"/>
      <c r="E7" s="551"/>
      <c r="F7" s="551"/>
      <c r="G7" s="51"/>
      <c r="H7" s="51"/>
      <c r="I7" s="8"/>
      <c r="J7" s="8"/>
      <c r="K7" s="8"/>
      <c r="L7" s="8"/>
      <c r="M7" s="8"/>
      <c r="N7" s="8"/>
      <c r="O7" s="8"/>
      <c r="P7" s="8"/>
      <c r="Q7" s="8"/>
      <c r="CD7" s="1"/>
      <c r="CE7" s="1"/>
      <c r="CF7" s="1"/>
      <c r="CG7" s="1"/>
      <c r="CH7" s="1"/>
      <c r="CI7" s="1"/>
      <c r="CJ7" s="1"/>
      <c r="CK7" s="1"/>
      <c r="CL7" s="1"/>
      <c r="CM7" s="1"/>
      <c r="CN7" s="1"/>
    </row>
    <row r="8" spans="1:92">
      <c r="A8" s="552" t="s">
        <v>71</v>
      </c>
      <c r="B8" s="552"/>
      <c r="C8" s="552"/>
      <c r="D8" s="552"/>
      <c r="E8" s="552"/>
      <c r="F8" s="552"/>
      <c r="G8" s="51"/>
      <c r="H8" s="51"/>
      <c r="I8" s="8"/>
      <c r="J8" s="8"/>
      <c r="K8" s="8"/>
      <c r="L8" s="8"/>
      <c r="M8" s="8"/>
      <c r="N8" s="8"/>
      <c r="O8" s="8"/>
      <c r="P8" s="8"/>
      <c r="Q8" s="8"/>
      <c r="CD8" s="1"/>
      <c r="CE8" s="1"/>
      <c r="CF8" s="1"/>
      <c r="CG8" s="1"/>
      <c r="CH8" s="1"/>
      <c r="CI8" s="1"/>
      <c r="CJ8" s="1"/>
      <c r="CK8" s="1"/>
      <c r="CL8" s="1"/>
      <c r="CM8" s="1"/>
      <c r="CN8" s="1"/>
    </row>
    <row r="9" spans="1:92">
      <c r="A9" s="3"/>
      <c r="B9" s="3"/>
      <c r="C9" s="4"/>
      <c r="D9" s="70"/>
      <c r="E9" s="4"/>
      <c r="F9" s="52"/>
      <c r="G9" s="50"/>
      <c r="H9" s="50"/>
      <c r="I9" s="8"/>
      <c r="J9" s="8"/>
      <c r="K9" s="8"/>
      <c r="L9" s="8"/>
      <c r="M9" s="8"/>
      <c r="N9" s="8"/>
      <c r="O9" s="8"/>
      <c r="P9" s="8"/>
      <c r="Q9" s="8"/>
      <c r="CD9" s="1"/>
      <c r="CE9" s="1"/>
      <c r="CF9" s="1"/>
      <c r="CG9" s="1"/>
      <c r="CH9" s="1"/>
      <c r="CI9" s="1"/>
      <c r="CJ9" s="1"/>
      <c r="CK9" s="1"/>
      <c r="CL9" s="1"/>
      <c r="CM9" s="1"/>
      <c r="CN9" s="1"/>
    </row>
    <row r="10" spans="1:92">
      <c r="A10" s="3" t="s">
        <v>65</v>
      </c>
      <c r="B10" s="3"/>
      <c r="C10" s="4"/>
      <c r="D10" s="70"/>
      <c r="E10" s="4"/>
      <c r="F10" s="52"/>
      <c r="G10" s="50"/>
      <c r="H10" s="50"/>
      <c r="I10" s="8"/>
      <c r="J10" s="8"/>
      <c r="K10" s="8"/>
      <c r="L10" s="8"/>
      <c r="M10" s="8"/>
      <c r="N10" s="8"/>
      <c r="O10" s="8"/>
      <c r="P10" s="8"/>
      <c r="Q10" s="8"/>
      <c r="CD10" s="1"/>
      <c r="CE10" s="1"/>
      <c r="CF10" s="1"/>
      <c r="CG10" s="1"/>
      <c r="CH10" s="1"/>
      <c r="CI10" s="1"/>
      <c r="CJ10" s="1"/>
      <c r="CK10" s="1"/>
      <c r="CL10" s="1"/>
      <c r="CM10" s="1"/>
      <c r="CN10" s="1"/>
    </row>
    <row r="11" spans="1:92">
      <c r="A11" s="6"/>
      <c r="B11" s="3"/>
      <c r="C11" s="4"/>
      <c r="D11" s="70"/>
      <c r="E11" s="4"/>
      <c r="F11" s="52"/>
      <c r="G11" s="50"/>
      <c r="H11" s="50"/>
      <c r="I11" s="8"/>
      <c r="J11" s="8"/>
      <c r="K11" s="8"/>
      <c r="L11" s="8"/>
      <c r="M11" s="8"/>
      <c r="N11" s="8"/>
      <c r="O11" s="8"/>
      <c r="P11" s="8"/>
      <c r="Q11" s="8"/>
      <c r="CD11" s="1"/>
      <c r="CE11" s="1"/>
      <c r="CF11" s="1"/>
      <c r="CG11" s="1"/>
      <c r="CH11" s="1"/>
      <c r="CI11" s="1"/>
      <c r="CJ11" s="1"/>
      <c r="CK11" s="1"/>
      <c r="CL11" s="1"/>
      <c r="CM11" s="1"/>
      <c r="CN11" s="1"/>
    </row>
    <row r="12" spans="1:92">
      <c r="A12" s="553" t="s">
        <v>1</v>
      </c>
      <c r="B12" s="553" t="s">
        <v>2</v>
      </c>
      <c r="C12" s="549" t="s">
        <v>2370</v>
      </c>
      <c r="D12" s="549" t="s">
        <v>290</v>
      </c>
      <c r="E12" s="553" t="s">
        <v>3</v>
      </c>
      <c r="F12" s="553" t="s">
        <v>4</v>
      </c>
      <c r="G12" s="553" t="s">
        <v>223</v>
      </c>
      <c r="H12" s="553" t="s">
        <v>224</v>
      </c>
      <c r="I12" s="8"/>
      <c r="J12" s="8"/>
      <c r="K12" s="8"/>
      <c r="L12" s="8"/>
      <c r="M12" s="8"/>
      <c r="N12" s="8"/>
      <c r="O12" s="8"/>
      <c r="P12" s="8"/>
      <c r="Q12" s="8"/>
      <c r="CD12" s="1"/>
      <c r="CE12" s="1"/>
      <c r="CF12" s="1"/>
      <c r="CG12" s="1"/>
      <c r="CH12" s="1"/>
      <c r="CI12" s="1"/>
      <c r="CJ12" s="1"/>
      <c r="CK12" s="1"/>
      <c r="CL12" s="1"/>
      <c r="CM12" s="1"/>
      <c r="CN12" s="1"/>
    </row>
    <row r="13" spans="1:92">
      <c r="A13" s="553"/>
      <c r="B13" s="553"/>
      <c r="C13" s="550"/>
      <c r="D13" s="550"/>
      <c r="E13" s="553"/>
      <c r="F13" s="553"/>
      <c r="G13" s="553"/>
      <c r="H13" s="553"/>
      <c r="I13" s="8"/>
      <c r="J13" s="8"/>
      <c r="K13" s="8"/>
      <c r="L13" s="8"/>
      <c r="M13" s="8"/>
      <c r="N13" s="8"/>
      <c r="O13" s="8"/>
      <c r="P13" s="8"/>
      <c r="Q13" s="8"/>
      <c r="CD13" s="1"/>
      <c r="CE13" s="1"/>
      <c r="CF13" s="1"/>
      <c r="CG13" s="1"/>
      <c r="CH13" s="1"/>
      <c r="CI13" s="1"/>
      <c r="CJ13" s="1"/>
      <c r="CK13" s="1"/>
      <c r="CL13" s="1"/>
      <c r="CM13" s="1"/>
      <c r="CN13" s="1"/>
    </row>
    <row r="14" spans="1:92">
      <c r="A14" s="18">
        <v>1</v>
      </c>
      <c r="B14" s="25" t="s">
        <v>5</v>
      </c>
      <c r="C14" s="71"/>
      <c r="D14" s="71"/>
      <c r="E14" s="27"/>
      <c r="F14" s="53"/>
      <c r="G14" s="53"/>
      <c r="H14" s="53"/>
      <c r="I14" s="8"/>
      <c r="J14" s="8"/>
      <c r="K14" s="8"/>
      <c r="L14" s="8"/>
      <c r="M14" s="8"/>
      <c r="N14" s="8"/>
      <c r="O14" s="8"/>
      <c r="P14" s="8"/>
      <c r="Q14" s="8"/>
      <c r="CD14" s="1"/>
      <c r="CE14" s="1"/>
      <c r="CF14" s="1"/>
      <c r="CG14" s="1"/>
      <c r="CH14" s="1"/>
      <c r="CI14" s="1"/>
      <c r="CJ14" s="1"/>
      <c r="CK14" s="1"/>
      <c r="CL14" s="1"/>
      <c r="CM14" s="1"/>
      <c r="CN14" s="1"/>
    </row>
    <row r="15" spans="1:92" ht="17.100000000000001" customHeight="1">
      <c r="A15" s="9">
        <v>2</v>
      </c>
      <c r="B15" s="10" t="s">
        <v>6</v>
      </c>
      <c r="C15" s="13"/>
      <c r="D15" s="13" t="s">
        <v>259</v>
      </c>
      <c r="E15" s="13" t="s">
        <v>7</v>
      </c>
      <c r="F15" s="78">
        <v>1</v>
      </c>
      <c r="G15" s="54"/>
      <c r="H15" s="54"/>
      <c r="I15" s="8"/>
      <c r="J15" s="8"/>
      <c r="K15" s="8"/>
      <c r="L15" s="8"/>
      <c r="M15" s="8"/>
      <c r="N15" s="8"/>
      <c r="O15" s="8"/>
      <c r="P15" s="8"/>
      <c r="Q15" s="8"/>
      <c r="CD15" s="1"/>
      <c r="CE15" s="1"/>
      <c r="CF15" s="1"/>
      <c r="CG15" s="1"/>
      <c r="CH15" s="1"/>
      <c r="CI15" s="1"/>
      <c r="CJ15" s="1"/>
      <c r="CK15" s="1"/>
      <c r="CL15" s="1"/>
      <c r="CM15" s="1"/>
      <c r="CN15" s="1"/>
    </row>
    <row r="16" spans="1:92" ht="40.35" customHeight="1">
      <c r="A16" s="9">
        <v>3</v>
      </c>
      <c r="B16" s="10" t="s">
        <v>126</v>
      </c>
      <c r="C16" s="13"/>
      <c r="D16" s="13" t="s">
        <v>259</v>
      </c>
      <c r="E16" s="13" t="s">
        <v>7</v>
      </c>
      <c r="F16" s="78">
        <v>1</v>
      </c>
      <c r="G16" s="54"/>
      <c r="H16" s="54"/>
      <c r="I16" s="8"/>
      <c r="J16" s="8"/>
      <c r="K16" s="8"/>
      <c r="L16" s="8"/>
      <c r="M16" s="8"/>
      <c r="N16" s="8"/>
      <c r="O16" s="8"/>
      <c r="P16" s="8"/>
      <c r="Q16" s="8"/>
      <c r="CD16" s="1"/>
      <c r="CE16" s="1"/>
      <c r="CF16" s="1"/>
      <c r="CG16" s="1"/>
      <c r="CH16" s="1"/>
      <c r="CI16" s="1"/>
      <c r="CJ16" s="1"/>
      <c r="CK16" s="1"/>
      <c r="CL16" s="1"/>
      <c r="CM16" s="1"/>
      <c r="CN16" s="1"/>
    </row>
    <row r="17" spans="1:92" ht="15.95" customHeight="1">
      <c r="A17" s="9">
        <v>4</v>
      </c>
      <c r="B17" s="10" t="s">
        <v>8</v>
      </c>
      <c r="C17" s="13"/>
      <c r="D17" s="13" t="s">
        <v>253</v>
      </c>
      <c r="E17" s="13" t="s">
        <v>7</v>
      </c>
      <c r="F17" s="78">
        <v>1</v>
      </c>
      <c r="G17" s="54"/>
      <c r="H17" s="54"/>
      <c r="I17" s="8"/>
      <c r="J17" s="8"/>
      <c r="K17" s="8"/>
      <c r="L17" s="8"/>
      <c r="M17" s="8"/>
      <c r="N17" s="8"/>
      <c r="O17" s="8"/>
      <c r="P17" s="8"/>
      <c r="Q17" s="8"/>
      <c r="CD17" s="1"/>
      <c r="CE17" s="1"/>
      <c r="CF17" s="1"/>
      <c r="CG17" s="1"/>
      <c r="CH17" s="1"/>
      <c r="CI17" s="1"/>
      <c r="CJ17" s="1"/>
      <c r="CK17" s="1"/>
      <c r="CL17" s="1"/>
      <c r="CM17" s="1"/>
      <c r="CN17" s="1"/>
    </row>
    <row r="18" spans="1:92" ht="15.95" customHeight="1">
      <c r="A18" s="9">
        <v>5</v>
      </c>
      <c r="B18" s="10" t="s">
        <v>9</v>
      </c>
      <c r="C18" s="13"/>
      <c r="D18" s="13" t="s">
        <v>254</v>
      </c>
      <c r="E18" s="13" t="s">
        <v>10</v>
      </c>
      <c r="F18" s="78">
        <v>98</v>
      </c>
      <c r="G18" s="54"/>
      <c r="H18" s="54"/>
      <c r="I18" s="8"/>
      <c r="J18" s="8"/>
      <c r="K18" s="8"/>
      <c r="L18" s="8"/>
      <c r="M18" s="8"/>
      <c r="N18" s="8"/>
      <c r="O18" s="8"/>
      <c r="P18" s="8"/>
      <c r="Q18" s="8"/>
      <c r="CD18" s="1"/>
      <c r="CE18" s="1"/>
      <c r="CF18" s="1"/>
      <c r="CG18" s="1"/>
      <c r="CH18" s="1"/>
      <c r="CI18" s="1"/>
      <c r="CJ18" s="1"/>
      <c r="CK18" s="1"/>
      <c r="CL18" s="1"/>
      <c r="CM18" s="1"/>
      <c r="CN18" s="1"/>
    </row>
    <row r="19" spans="1:92" ht="15.95" customHeight="1">
      <c r="A19" s="9">
        <v>6</v>
      </c>
      <c r="B19" s="10" t="s">
        <v>11</v>
      </c>
      <c r="C19" s="13"/>
      <c r="D19" s="13" t="s">
        <v>255</v>
      </c>
      <c r="E19" s="13" t="s">
        <v>10</v>
      </c>
      <c r="F19" s="78">
        <v>138</v>
      </c>
      <c r="G19" s="54"/>
      <c r="H19" s="54"/>
      <c r="I19" s="8"/>
      <c r="J19" s="8"/>
      <c r="K19" s="8"/>
      <c r="L19" s="8"/>
      <c r="M19" s="8"/>
      <c r="N19" s="8"/>
      <c r="O19" s="8"/>
      <c r="P19" s="8"/>
      <c r="Q19" s="8"/>
      <c r="CD19" s="1"/>
      <c r="CE19" s="1"/>
      <c r="CF19" s="1"/>
      <c r="CG19" s="1"/>
      <c r="CH19" s="1"/>
      <c r="CI19" s="1"/>
      <c r="CJ19" s="1"/>
      <c r="CK19" s="1"/>
      <c r="CL19" s="1"/>
      <c r="CM19" s="1"/>
      <c r="CN19" s="1"/>
    </row>
    <row r="20" spans="1:92" ht="15.95" customHeight="1">
      <c r="A20" s="9">
        <v>7</v>
      </c>
      <c r="B20" s="10" t="s">
        <v>12</v>
      </c>
      <c r="C20" s="13"/>
      <c r="D20" s="13" t="s">
        <v>255</v>
      </c>
      <c r="E20" s="13" t="s">
        <v>10</v>
      </c>
      <c r="F20" s="78">
        <v>80</v>
      </c>
      <c r="G20" s="54"/>
      <c r="H20" s="54"/>
      <c r="I20" s="8"/>
      <c r="J20" s="8"/>
      <c r="K20" s="8"/>
      <c r="L20" s="8"/>
      <c r="M20" s="8"/>
      <c r="N20" s="8"/>
      <c r="O20" s="8"/>
      <c r="P20" s="8"/>
      <c r="Q20" s="8"/>
      <c r="CD20" s="1"/>
      <c r="CE20" s="1"/>
      <c r="CF20" s="1"/>
      <c r="CG20" s="1"/>
      <c r="CH20" s="1"/>
      <c r="CI20" s="1"/>
      <c r="CJ20" s="1"/>
      <c r="CK20" s="1"/>
      <c r="CL20" s="1"/>
      <c r="CM20" s="1"/>
      <c r="CN20" s="1"/>
    </row>
    <row r="21" spans="1:92" ht="15.95" customHeight="1">
      <c r="A21" s="9">
        <v>8</v>
      </c>
      <c r="B21" s="10" t="s">
        <v>220</v>
      </c>
      <c r="C21" s="13"/>
      <c r="D21" s="13" t="s">
        <v>255</v>
      </c>
      <c r="E21" s="13" t="s">
        <v>13</v>
      </c>
      <c r="F21" s="78">
        <v>250</v>
      </c>
      <c r="G21" s="54"/>
      <c r="H21" s="54"/>
      <c r="I21" s="8"/>
      <c r="J21" s="8"/>
      <c r="K21" s="8"/>
      <c r="L21" s="8"/>
      <c r="M21" s="8"/>
      <c r="N21" s="8"/>
      <c r="O21" s="8"/>
      <c r="P21" s="8"/>
      <c r="Q21" s="8"/>
      <c r="CD21" s="1"/>
      <c r="CE21" s="1"/>
      <c r="CF21" s="1"/>
      <c r="CG21" s="1"/>
      <c r="CH21" s="1"/>
      <c r="CI21" s="1"/>
      <c r="CJ21" s="1"/>
      <c r="CK21" s="1"/>
      <c r="CL21" s="1"/>
      <c r="CM21" s="1"/>
      <c r="CN21" s="1"/>
    </row>
    <row r="22" spans="1:92" ht="15.95" customHeight="1">
      <c r="A22" s="9">
        <v>9</v>
      </c>
      <c r="B22" s="10" t="s">
        <v>2320</v>
      </c>
      <c r="C22" s="13"/>
      <c r="D22" s="13" t="s">
        <v>255</v>
      </c>
      <c r="E22" s="13" t="s">
        <v>13</v>
      </c>
      <c r="F22" s="78">
        <v>180</v>
      </c>
      <c r="G22" s="54"/>
      <c r="H22" s="54"/>
      <c r="I22" s="8"/>
      <c r="J22" s="8"/>
      <c r="K22" s="8"/>
      <c r="L22" s="8"/>
      <c r="M22" s="8"/>
      <c r="N22" s="8"/>
      <c r="O22" s="8"/>
      <c r="P22" s="8"/>
      <c r="Q22" s="8"/>
      <c r="CD22" s="1"/>
      <c r="CE22" s="1"/>
      <c r="CF22" s="1"/>
      <c r="CG22" s="1"/>
      <c r="CH22" s="1"/>
      <c r="CI22" s="1"/>
      <c r="CJ22" s="1"/>
      <c r="CK22" s="1"/>
      <c r="CL22" s="1"/>
      <c r="CM22" s="1"/>
      <c r="CN22" s="1"/>
    </row>
    <row r="23" spans="1:92" ht="15.95" customHeight="1">
      <c r="A23" s="9">
        <v>10</v>
      </c>
      <c r="B23" s="10" t="s">
        <v>14</v>
      </c>
      <c r="C23" s="13"/>
      <c r="D23" s="13" t="s">
        <v>255</v>
      </c>
      <c r="E23" s="13" t="s">
        <v>13</v>
      </c>
      <c r="F23" s="78">
        <v>3415</v>
      </c>
      <c r="G23" s="54"/>
      <c r="H23" s="54"/>
      <c r="I23" s="8"/>
      <c r="J23" s="8"/>
      <c r="K23" s="8"/>
      <c r="L23" s="8"/>
      <c r="M23" s="8"/>
      <c r="N23" s="8"/>
      <c r="O23" s="8"/>
      <c r="P23" s="8"/>
      <c r="Q23" s="8"/>
      <c r="CD23" s="1"/>
      <c r="CE23" s="1"/>
      <c r="CF23" s="1"/>
      <c r="CG23" s="1"/>
      <c r="CH23" s="1"/>
      <c r="CI23" s="1"/>
      <c r="CJ23" s="1"/>
      <c r="CK23" s="1"/>
      <c r="CL23" s="1"/>
      <c r="CM23" s="1"/>
      <c r="CN23" s="1"/>
    </row>
    <row r="24" spans="1:92" ht="15.95" customHeight="1">
      <c r="A24" s="9">
        <v>11</v>
      </c>
      <c r="B24" s="10" t="s">
        <v>15</v>
      </c>
      <c r="C24" s="13"/>
      <c r="D24" s="13" t="s">
        <v>255</v>
      </c>
      <c r="E24" s="13" t="s">
        <v>13</v>
      </c>
      <c r="F24" s="78">
        <v>3070</v>
      </c>
      <c r="G24" s="54"/>
      <c r="H24" s="54"/>
      <c r="I24" s="8"/>
      <c r="J24" s="8"/>
      <c r="K24" s="8"/>
      <c r="L24" s="8"/>
      <c r="M24" s="8"/>
      <c r="N24" s="8"/>
      <c r="O24" s="8"/>
      <c r="P24" s="8"/>
      <c r="Q24" s="8"/>
      <c r="CD24" s="1"/>
      <c r="CE24" s="1"/>
      <c r="CF24" s="1"/>
      <c r="CG24" s="1"/>
      <c r="CH24" s="1"/>
      <c r="CI24" s="1"/>
      <c r="CJ24" s="1"/>
      <c r="CK24" s="1"/>
      <c r="CL24" s="1"/>
      <c r="CM24" s="1"/>
      <c r="CN24" s="1"/>
    </row>
    <row r="25" spans="1:92" ht="15.95" customHeight="1">
      <c r="A25" s="9">
        <v>12</v>
      </c>
      <c r="B25" s="10" t="s">
        <v>170</v>
      </c>
      <c r="C25" s="13"/>
      <c r="D25" s="13" t="s">
        <v>255</v>
      </c>
      <c r="E25" s="13" t="s">
        <v>10</v>
      </c>
      <c r="F25" s="78">
        <v>16</v>
      </c>
      <c r="G25" s="54"/>
      <c r="H25" s="54"/>
      <c r="I25" s="8"/>
      <c r="J25" s="8"/>
      <c r="K25" s="8"/>
      <c r="L25" s="8"/>
      <c r="M25" s="8"/>
      <c r="N25" s="8"/>
      <c r="O25" s="8"/>
      <c r="P25" s="8"/>
      <c r="Q25" s="8"/>
      <c r="CD25" s="1"/>
      <c r="CE25" s="1"/>
      <c r="CF25" s="1"/>
      <c r="CG25" s="1"/>
      <c r="CH25" s="1"/>
      <c r="CI25" s="1"/>
      <c r="CJ25" s="1"/>
      <c r="CK25" s="1"/>
      <c r="CL25" s="1"/>
      <c r="CM25" s="1"/>
      <c r="CN25" s="1"/>
    </row>
    <row r="26" spans="1:92" ht="26.1" customHeight="1">
      <c r="A26" s="9">
        <v>13</v>
      </c>
      <c r="B26" s="10" t="s">
        <v>2321</v>
      </c>
      <c r="C26" s="13"/>
      <c r="D26" s="13" t="s">
        <v>255</v>
      </c>
      <c r="E26" s="13" t="s">
        <v>10</v>
      </c>
      <c r="F26" s="78">
        <v>1</v>
      </c>
      <c r="G26" s="54"/>
      <c r="H26" s="54"/>
      <c r="I26" s="8"/>
      <c r="J26" s="8"/>
      <c r="K26" s="8"/>
      <c r="L26" s="8"/>
      <c r="M26" s="8"/>
      <c r="N26" s="8"/>
      <c r="O26" s="8"/>
      <c r="P26" s="8"/>
      <c r="Q26" s="8"/>
      <c r="CD26" s="1"/>
      <c r="CE26" s="1"/>
      <c r="CF26" s="1"/>
      <c r="CG26" s="1"/>
      <c r="CH26" s="1"/>
      <c r="CI26" s="1"/>
      <c r="CJ26" s="1"/>
      <c r="CK26" s="1"/>
      <c r="CL26" s="1"/>
      <c r="CM26" s="1"/>
      <c r="CN26" s="1"/>
    </row>
    <row r="27" spans="1:92" ht="15.95" customHeight="1">
      <c r="A27" s="9">
        <v>14</v>
      </c>
      <c r="B27" s="10" t="s">
        <v>266</v>
      </c>
      <c r="C27" s="13"/>
      <c r="D27" s="13" t="s">
        <v>255</v>
      </c>
      <c r="E27" s="13" t="s">
        <v>13</v>
      </c>
      <c r="F27" s="78">
        <v>27</v>
      </c>
      <c r="G27" s="54"/>
      <c r="H27" s="54"/>
      <c r="I27" s="8"/>
      <c r="J27" s="8"/>
      <c r="K27" s="8"/>
      <c r="L27" s="8"/>
      <c r="M27" s="8"/>
      <c r="N27" s="8"/>
      <c r="O27" s="8"/>
      <c r="P27" s="8"/>
      <c r="Q27" s="8"/>
      <c r="CD27" s="1"/>
      <c r="CE27" s="1"/>
      <c r="CF27" s="1"/>
      <c r="CG27" s="1"/>
      <c r="CH27" s="1"/>
      <c r="CI27" s="1"/>
      <c r="CJ27" s="1"/>
      <c r="CK27" s="1"/>
      <c r="CL27" s="1"/>
      <c r="CM27" s="1"/>
      <c r="CN27" s="1"/>
    </row>
    <row r="28" spans="1:92" ht="15.95" customHeight="1">
      <c r="A28" s="9">
        <v>15</v>
      </c>
      <c r="B28" s="10" t="s">
        <v>172</v>
      </c>
      <c r="C28" s="13"/>
      <c r="D28" s="13" t="s">
        <v>256</v>
      </c>
      <c r="E28" s="13" t="s">
        <v>63</v>
      </c>
      <c r="F28" s="78">
        <v>2356</v>
      </c>
      <c r="G28" s="54"/>
      <c r="H28" s="54"/>
      <c r="I28" s="8"/>
      <c r="J28" s="8"/>
      <c r="K28" s="8"/>
      <c r="L28" s="8"/>
      <c r="M28" s="8"/>
      <c r="N28" s="8"/>
      <c r="O28" s="8"/>
      <c r="P28" s="8"/>
      <c r="Q28" s="8"/>
      <c r="CD28" s="1"/>
      <c r="CE28" s="1"/>
      <c r="CF28" s="1"/>
      <c r="CG28" s="1"/>
      <c r="CH28" s="1"/>
      <c r="CI28" s="1"/>
      <c r="CJ28" s="1"/>
      <c r="CK28" s="1"/>
      <c r="CL28" s="1"/>
      <c r="CM28" s="1"/>
      <c r="CN28" s="1"/>
    </row>
    <row r="29" spans="1:92" ht="15.95" customHeight="1">
      <c r="A29" s="9">
        <v>16</v>
      </c>
      <c r="B29" s="10" t="s">
        <v>173</v>
      </c>
      <c r="C29" s="13"/>
      <c r="D29" s="13" t="s">
        <v>256</v>
      </c>
      <c r="E29" s="13" t="s">
        <v>63</v>
      </c>
      <c r="F29" s="78">
        <v>175</v>
      </c>
      <c r="G29" s="54"/>
      <c r="H29" s="54"/>
      <c r="I29" s="8"/>
      <c r="J29" s="8"/>
      <c r="K29" s="8"/>
      <c r="L29" s="8"/>
      <c r="M29" s="8"/>
      <c r="N29" s="8"/>
      <c r="O29" s="8"/>
      <c r="P29" s="8"/>
      <c r="Q29" s="8"/>
      <c r="CD29" s="1"/>
      <c r="CE29" s="1"/>
      <c r="CF29" s="1"/>
      <c r="CG29" s="1"/>
      <c r="CH29" s="1"/>
      <c r="CI29" s="1"/>
      <c r="CJ29" s="1"/>
      <c r="CK29" s="1"/>
      <c r="CL29" s="1"/>
      <c r="CM29" s="1"/>
      <c r="CN29" s="1"/>
    </row>
    <row r="30" spans="1:92" ht="24.6" customHeight="1">
      <c r="A30" s="9">
        <v>17</v>
      </c>
      <c r="B30" s="10" t="s">
        <v>16</v>
      </c>
      <c r="C30" s="13"/>
      <c r="D30" s="13" t="s">
        <v>256</v>
      </c>
      <c r="E30" s="13" t="s">
        <v>63</v>
      </c>
      <c r="F30" s="78">
        <v>68</v>
      </c>
      <c r="G30" s="54"/>
      <c r="H30" s="54"/>
      <c r="I30" s="8"/>
      <c r="J30" s="8"/>
      <c r="K30" s="8"/>
      <c r="L30" s="8"/>
      <c r="M30" s="8"/>
      <c r="N30" s="8"/>
      <c r="O30" s="8"/>
      <c r="P30" s="8"/>
      <c r="Q30" s="8"/>
      <c r="CD30" s="1"/>
      <c r="CE30" s="1"/>
      <c r="CF30" s="1"/>
      <c r="CG30" s="1"/>
      <c r="CH30" s="1"/>
      <c r="CI30" s="1"/>
      <c r="CJ30" s="1"/>
      <c r="CK30" s="1"/>
      <c r="CL30" s="1"/>
      <c r="CM30" s="1"/>
      <c r="CN30" s="1"/>
    </row>
    <row r="31" spans="1:92" ht="24.6" customHeight="1">
      <c r="A31" s="9">
        <v>18</v>
      </c>
      <c r="B31" s="10" t="s">
        <v>17</v>
      </c>
      <c r="C31" s="13"/>
      <c r="D31" s="13" t="s">
        <v>256</v>
      </c>
      <c r="E31" s="13" t="s">
        <v>63</v>
      </c>
      <c r="F31" s="78">
        <v>110</v>
      </c>
      <c r="G31" s="54"/>
      <c r="H31" s="54"/>
      <c r="I31" s="8"/>
      <c r="J31" s="8"/>
      <c r="K31" s="8"/>
      <c r="L31" s="8"/>
      <c r="M31" s="8"/>
      <c r="N31" s="8"/>
      <c r="O31" s="8"/>
      <c r="P31" s="8"/>
      <c r="Q31" s="8"/>
      <c r="CD31" s="1"/>
      <c r="CE31" s="1"/>
      <c r="CF31" s="1"/>
      <c r="CG31" s="1"/>
      <c r="CH31" s="1"/>
      <c r="CI31" s="1"/>
      <c r="CJ31" s="1"/>
      <c r="CK31" s="1"/>
      <c r="CL31" s="1"/>
      <c r="CM31" s="1"/>
      <c r="CN31" s="1"/>
    </row>
    <row r="32" spans="1:92" ht="15.95" customHeight="1">
      <c r="A32" s="9">
        <v>19</v>
      </c>
      <c r="B32" s="10" t="s">
        <v>171</v>
      </c>
      <c r="C32" s="13"/>
      <c r="D32" s="13" t="s">
        <v>255</v>
      </c>
      <c r="E32" s="13" t="s">
        <v>62</v>
      </c>
      <c r="F32" s="78">
        <v>3320</v>
      </c>
      <c r="G32" s="54"/>
      <c r="H32" s="54"/>
      <c r="I32" s="8"/>
      <c r="J32" s="8"/>
      <c r="K32" s="8"/>
      <c r="L32" s="8"/>
      <c r="M32" s="8"/>
      <c r="N32" s="8"/>
      <c r="O32" s="8"/>
      <c r="P32" s="8"/>
      <c r="Q32" s="8"/>
      <c r="CD32" s="1"/>
      <c r="CE32" s="1"/>
      <c r="CF32" s="1"/>
      <c r="CG32" s="1"/>
      <c r="CH32" s="1"/>
      <c r="CI32" s="1"/>
      <c r="CJ32" s="1"/>
      <c r="CK32" s="1"/>
      <c r="CL32" s="1"/>
      <c r="CM32" s="1"/>
      <c r="CN32" s="1"/>
    </row>
    <row r="33" spans="1:92" ht="15.95" customHeight="1">
      <c r="A33" s="9">
        <v>20</v>
      </c>
      <c r="B33" s="10" t="s">
        <v>58</v>
      </c>
      <c r="C33" s="13"/>
      <c r="D33" s="13" t="s">
        <v>255</v>
      </c>
      <c r="E33" s="13" t="s">
        <v>62</v>
      </c>
      <c r="F33" s="78">
        <v>1490</v>
      </c>
      <c r="G33" s="54"/>
      <c r="H33" s="54"/>
      <c r="I33" s="8"/>
      <c r="J33" s="8"/>
      <c r="K33" s="8"/>
      <c r="L33" s="8"/>
      <c r="M33" s="8"/>
      <c r="N33" s="8"/>
      <c r="O33" s="8"/>
      <c r="P33" s="8"/>
      <c r="Q33" s="8"/>
      <c r="CD33" s="1"/>
      <c r="CE33" s="1"/>
      <c r="CF33" s="1"/>
      <c r="CG33" s="1"/>
      <c r="CH33" s="1"/>
      <c r="CI33" s="1"/>
      <c r="CJ33" s="1"/>
      <c r="CK33" s="1"/>
      <c r="CL33" s="1"/>
      <c r="CM33" s="1"/>
      <c r="CN33" s="1"/>
    </row>
    <row r="34" spans="1:92" ht="27.6" customHeight="1">
      <c r="A34" s="9">
        <v>21</v>
      </c>
      <c r="B34" s="10" t="s">
        <v>18</v>
      </c>
      <c r="C34" s="13"/>
      <c r="D34" s="13" t="s">
        <v>255</v>
      </c>
      <c r="E34" s="13" t="s">
        <v>62</v>
      </c>
      <c r="F34" s="78">
        <v>55</v>
      </c>
      <c r="G34" s="54"/>
      <c r="H34" s="54"/>
      <c r="I34" s="8"/>
      <c r="J34" s="8"/>
      <c r="K34" s="8"/>
      <c r="L34" s="8"/>
      <c r="M34" s="8"/>
      <c r="N34" s="8"/>
      <c r="O34" s="8"/>
      <c r="P34" s="8"/>
      <c r="Q34" s="8"/>
      <c r="CD34" s="1"/>
      <c r="CE34" s="1"/>
      <c r="CF34" s="1"/>
      <c r="CG34" s="1"/>
      <c r="CH34" s="1"/>
      <c r="CI34" s="1"/>
      <c r="CJ34" s="1"/>
      <c r="CK34" s="1"/>
      <c r="CL34" s="1"/>
      <c r="CM34" s="1"/>
      <c r="CN34" s="1"/>
    </row>
    <row r="35" spans="1:92" ht="25.5" customHeight="1">
      <c r="A35" s="9">
        <v>22</v>
      </c>
      <c r="B35" s="10" t="s">
        <v>174</v>
      </c>
      <c r="C35" s="13"/>
      <c r="D35" s="13" t="s">
        <v>255</v>
      </c>
      <c r="E35" s="13" t="s">
        <v>62</v>
      </c>
      <c r="F35" s="78">
        <v>610</v>
      </c>
      <c r="G35" s="54"/>
      <c r="H35" s="54"/>
      <c r="I35" s="8"/>
      <c r="J35" s="8"/>
      <c r="K35" s="8"/>
      <c r="L35" s="8"/>
      <c r="M35" s="8"/>
      <c r="N35" s="8"/>
      <c r="O35" s="8"/>
      <c r="P35" s="8"/>
      <c r="Q35" s="8"/>
      <c r="CD35" s="1"/>
      <c r="CE35" s="1"/>
      <c r="CF35" s="1"/>
      <c r="CG35" s="1"/>
      <c r="CH35" s="1"/>
      <c r="CI35" s="1"/>
      <c r="CJ35" s="1"/>
      <c r="CK35" s="1"/>
      <c r="CL35" s="1"/>
      <c r="CM35" s="1"/>
      <c r="CN35" s="1"/>
    </row>
    <row r="36" spans="1:92" ht="26.1" customHeight="1">
      <c r="A36" s="9">
        <v>23</v>
      </c>
      <c r="B36" s="10" t="s">
        <v>19</v>
      </c>
      <c r="C36" s="13"/>
      <c r="D36" s="13" t="s">
        <v>257</v>
      </c>
      <c r="E36" s="13" t="s">
        <v>7</v>
      </c>
      <c r="F36" s="78">
        <v>1</v>
      </c>
      <c r="G36" s="54"/>
      <c r="H36" s="54"/>
      <c r="I36" s="8"/>
      <c r="J36" s="8"/>
      <c r="K36" s="8"/>
      <c r="L36" s="8"/>
      <c r="M36" s="8"/>
      <c r="N36" s="8"/>
      <c r="O36" s="8"/>
      <c r="P36" s="8"/>
      <c r="Q36" s="8"/>
      <c r="CD36" s="1"/>
      <c r="CE36" s="1"/>
      <c r="CF36" s="1"/>
      <c r="CG36" s="1"/>
      <c r="CH36" s="1"/>
      <c r="CI36" s="1"/>
      <c r="CJ36" s="1"/>
      <c r="CK36" s="1"/>
      <c r="CL36" s="1"/>
      <c r="CM36" s="1"/>
      <c r="CN36" s="1"/>
    </row>
    <row r="37" spans="1:92" ht="15.95" customHeight="1">
      <c r="A37" s="9">
        <v>24</v>
      </c>
      <c r="B37" s="10" t="s">
        <v>20</v>
      </c>
      <c r="C37" s="13"/>
      <c r="D37" s="13" t="s">
        <v>257</v>
      </c>
      <c r="E37" s="13" t="s">
        <v>7</v>
      </c>
      <c r="F37" s="78">
        <v>1</v>
      </c>
      <c r="G37" s="54"/>
      <c r="H37" s="54"/>
      <c r="I37" s="8"/>
      <c r="J37" s="8"/>
      <c r="K37" s="8"/>
      <c r="L37" s="8"/>
      <c r="M37" s="8"/>
      <c r="N37" s="8"/>
      <c r="O37" s="8"/>
      <c r="P37" s="8"/>
      <c r="Q37" s="8"/>
      <c r="CD37" s="1"/>
      <c r="CE37" s="1"/>
      <c r="CF37" s="1"/>
      <c r="CG37" s="1"/>
      <c r="CH37" s="1"/>
      <c r="CI37" s="1"/>
      <c r="CJ37" s="1"/>
      <c r="CK37" s="1"/>
      <c r="CL37" s="1"/>
      <c r="CM37" s="1"/>
      <c r="CN37" s="1"/>
    </row>
    <row r="38" spans="1:92" ht="36.950000000000003" customHeight="1">
      <c r="A38" s="9">
        <v>25</v>
      </c>
      <c r="B38" s="10" t="s">
        <v>72</v>
      </c>
      <c r="C38" s="13"/>
      <c r="D38" s="13" t="s">
        <v>260</v>
      </c>
      <c r="E38" s="13" t="s">
        <v>7</v>
      </c>
      <c r="F38" s="78">
        <v>1</v>
      </c>
      <c r="G38" s="54"/>
      <c r="H38" s="54"/>
      <c r="I38" s="8"/>
      <c r="J38" s="8"/>
      <c r="K38" s="8"/>
      <c r="L38" s="8"/>
      <c r="M38" s="8"/>
      <c r="N38" s="8"/>
      <c r="O38" s="8"/>
      <c r="P38" s="8"/>
      <c r="Q38" s="8"/>
      <c r="CD38" s="1"/>
      <c r="CE38" s="1"/>
      <c r="CF38" s="1"/>
      <c r="CG38" s="1"/>
      <c r="CH38" s="1"/>
      <c r="CI38" s="1"/>
      <c r="CJ38" s="1"/>
      <c r="CK38" s="1"/>
      <c r="CL38" s="1"/>
      <c r="CM38" s="1"/>
      <c r="CN38" s="1"/>
    </row>
    <row r="39" spans="1:92" ht="25.7" customHeight="1">
      <c r="A39" s="9">
        <v>26</v>
      </c>
      <c r="B39" s="10" t="s">
        <v>21</v>
      </c>
      <c r="C39" s="13"/>
      <c r="D39" s="13" t="s">
        <v>258</v>
      </c>
      <c r="E39" s="13" t="s">
        <v>7</v>
      </c>
      <c r="F39" s="78">
        <v>1</v>
      </c>
      <c r="G39" s="54"/>
      <c r="H39" s="54"/>
      <c r="I39" s="8"/>
      <c r="J39" s="8"/>
      <c r="K39" s="8"/>
      <c r="L39" s="8"/>
      <c r="M39" s="8"/>
      <c r="N39" s="8"/>
      <c r="O39" s="8"/>
      <c r="P39" s="8"/>
      <c r="Q39" s="8"/>
      <c r="CD39" s="1"/>
      <c r="CE39" s="1"/>
      <c r="CF39" s="1"/>
      <c r="CG39" s="1"/>
      <c r="CH39" s="1"/>
      <c r="CI39" s="1"/>
      <c r="CJ39" s="1"/>
      <c r="CK39" s="1"/>
      <c r="CL39" s="1"/>
      <c r="CM39" s="1"/>
      <c r="CN39" s="1"/>
    </row>
    <row r="40" spans="1:92" ht="26.1" customHeight="1">
      <c r="A40" s="9">
        <v>27</v>
      </c>
      <c r="B40" s="10" t="s">
        <v>22</v>
      </c>
      <c r="C40" s="13"/>
      <c r="D40" s="13" t="s">
        <v>258</v>
      </c>
      <c r="E40" s="13" t="s">
        <v>7</v>
      </c>
      <c r="F40" s="78">
        <v>1</v>
      </c>
      <c r="G40" s="54"/>
      <c r="H40" s="54"/>
      <c r="I40" s="8"/>
      <c r="J40" s="8"/>
      <c r="K40" s="8"/>
      <c r="L40" s="8"/>
      <c r="M40" s="8"/>
      <c r="N40" s="8"/>
      <c r="O40" s="8"/>
      <c r="P40" s="8"/>
      <c r="Q40" s="8"/>
      <c r="CD40" s="1"/>
      <c r="CE40" s="1"/>
      <c r="CF40" s="1"/>
      <c r="CG40" s="1"/>
      <c r="CH40" s="1"/>
      <c r="CI40" s="1"/>
      <c r="CJ40" s="1"/>
      <c r="CK40" s="1"/>
      <c r="CL40" s="1"/>
      <c r="CM40" s="1"/>
      <c r="CN40" s="1"/>
    </row>
    <row r="41" spans="1:92" ht="15.95" customHeight="1">
      <c r="A41" s="9">
        <v>28</v>
      </c>
      <c r="B41" s="10" t="s">
        <v>61</v>
      </c>
      <c r="C41" s="13"/>
      <c r="D41" s="13" t="s">
        <v>261</v>
      </c>
      <c r="E41" s="13" t="s">
        <v>10</v>
      </c>
      <c r="F41" s="78">
        <v>2</v>
      </c>
      <c r="G41" s="54"/>
      <c r="H41" s="54"/>
      <c r="I41" s="8"/>
      <c r="J41" s="8"/>
      <c r="K41" s="8"/>
      <c r="L41" s="8"/>
      <c r="M41" s="8"/>
      <c r="N41" s="8"/>
      <c r="O41" s="8"/>
      <c r="P41" s="8"/>
      <c r="Q41" s="8"/>
      <c r="CD41" s="1"/>
      <c r="CE41" s="1"/>
      <c r="CF41" s="1"/>
      <c r="CG41" s="1"/>
      <c r="CH41" s="1"/>
      <c r="CI41" s="1"/>
      <c r="CJ41" s="1"/>
      <c r="CK41" s="1"/>
      <c r="CL41" s="1"/>
      <c r="CM41" s="1"/>
      <c r="CN41" s="1"/>
    </row>
    <row r="42" spans="1:92" ht="15.95" customHeight="1">
      <c r="A42" s="9">
        <v>29</v>
      </c>
      <c r="B42" s="10" t="s">
        <v>23</v>
      </c>
      <c r="C42" s="13"/>
      <c r="D42" s="13" t="s">
        <v>255</v>
      </c>
      <c r="E42" s="13" t="s">
        <v>10</v>
      </c>
      <c r="F42" s="78">
        <v>2</v>
      </c>
      <c r="G42" s="54"/>
      <c r="H42" s="54"/>
      <c r="I42" s="8"/>
      <c r="J42" s="8"/>
      <c r="K42" s="8"/>
      <c r="L42" s="8"/>
      <c r="M42" s="8"/>
      <c r="N42" s="8"/>
      <c r="O42" s="8"/>
      <c r="P42" s="8"/>
      <c r="Q42" s="8"/>
      <c r="CD42" s="1"/>
      <c r="CE42" s="1"/>
      <c r="CF42" s="1"/>
      <c r="CG42" s="1"/>
      <c r="CH42" s="1"/>
      <c r="CI42" s="1"/>
      <c r="CJ42" s="1"/>
      <c r="CK42" s="1"/>
      <c r="CL42" s="1"/>
      <c r="CM42" s="1"/>
      <c r="CN42" s="1"/>
    </row>
    <row r="43" spans="1:92" ht="15.95" customHeight="1">
      <c r="A43" s="9">
        <v>30</v>
      </c>
      <c r="B43" s="10" t="s">
        <v>84</v>
      </c>
      <c r="C43" s="13"/>
      <c r="D43" s="13" t="s">
        <v>255</v>
      </c>
      <c r="E43" s="13" t="s">
        <v>13</v>
      </c>
      <c r="F43" s="78">
        <v>380</v>
      </c>
      <c r="G43" s="54"/>
      <c r="H43" s="54"/>
      <c r="I43" s="8"/>
      <c r="J43" s="8"/>
      <c r="K43" s="8"/>
      <c r="L43" s="8"/>
      <c r="M43" s="8"/>
      <c r="N43" s="8"/>
      <c r="O43" s="8"/>
      <c r="P43" s="8"/>
      <c r="Q43" s="8"/>
      <c r="CD43" s="1"/>
      <c r="CE43" s="1"/>
      <c r="CF43" s="1"/>
      <c r="CG43" s="1"/>
      <c r="CH43" s="1"/>
      <c r="CI43" s="1"/>
      <c r="CJ43" s="1"/>
      <c r="CK43" s="1"/>
      <c r="CL43" s="1"/>
      <c r="CM43" s="1"/>
      <c r="CN43" s="1"/>
    </row>
    <row r="44" spans="1:92" ht="15.95" customHeight="1">
      <c r="A44" s="9">
        <v>31</v>
      </c>
      <c r="B44" s="10" t="s">
        <v>211</v>
      </c>
      <c r="C44" s="13"/>
      <c r="D44" s="13" t="s">
        <v>255</v>
      </c>
      <c r="E44" s="13" t="s">
        <v>7</v>
      </c>
      <c r="F44" s="78">
        <v>1</v>
      </c>
      <c r="G44" s="54"/>
      <c r="H44" s="54"/>
      <c r="I44" s="8"/>
      <c r="J44" s="8"/>
      <c r="K44" s="8"/>
      <c r="L44" s="8"/>
      <c r="M44" s="8"/>
      <c r="N44" s="8"/>
      <c r="O44" s="8"/>
      <c r="P44" s="8"/>
      <c r="Q44" s="8"/>
      <c r="CD44" s="1"/>
      <c r="CE44" s="1"/>
      <c r="CF44" s="1"/>
      <c r="CG44" s="1"/>
      <c r="CH44" s="1"/>
      <c r="CI44" s="1"/>
      <c r="CJ44" s="1"/>
      <c r="CK44" s="1"/>
      <c r="CL44" s="1"/>
      <c r="CM44" s="1"/>
      <c r="CN44" s="1"/>
    </row>
    <row r="45" spans="1:92" ht="26.45" customHeight="1">
      <c r="A45" s="9">
        <v>32</v>
      </c>
      <c r="B45" s="10" t="s">
        <v>219</v>
      </c>
      <c r="C45" s="13"/>
      <c r="D45" s="13" t="s">
        <v>255</v>
      </c>
      <c r="E45" s="13" t="s">
        <v>7</v>
      </c>
      <c r="F45" s="78">
        <v>1</v>
      </c>
      <c r="G45" s="54"/>
      <c r="H45" s="54"/>
      <c r="I45" s="8"/>
      <c r="J45" s="8"/>
      <c r="K45" s="8"/>
      <c r="L45" s="8"/>
      <c r="M45" s="8"/>
      <c r="N45" s="8"/>
      <c r="O45" s="8"/>
      <c r="P45" s="8"/>
      <c r="Q45" s="8"/>
      <c r="CD45" s="1"/>
      <c r="CE45" s="1"/>
      <c r="CF45" s="1"/>
      <c r="CG45" s="1"/>
      <c r="CH45" s="1"/>
      <c r="CI45" s="1"/>
      <c r="CJ45" s="1"/>
      <c r="CK45" s="1"/>
      <c r="CL45" s="1"/>
      <c r="CM45" s="1"/>
      <c r="CN45" s="1"/>
    </row>
    <row r="46" spans="1:92" ht="20.100000000000001" customHeight="1">
      <c r="A46" s="9">
        <v>33</v>
      </c>
      <c r="B46" s="10" t="s">
        <v>267</v>
      </c>
      <c r="C46" s="13"/>
      <c r="D46" s="13" t="s">
        <v>255</v>
      </c>
      <c r="E46" s="13" t="s">
        <v>7</v>
      </c>
      <c r="F46" s="78">
        <v>1</v>
      </c>
      <c r="G46" s="54"/>
      <c r="H46" s="54"/>
      <c r="I46" s="8"/>
      <c r="J46" s="8"/>
      <c r="K46" s="8"/>
      <c r="L46" s="8"/>
      <c r="M46" s="8"/>
      <c r="N46" s="8"/>
      <c r="O46" s="8"/>
      <c r="P46" s="8"/>
      <c r="Q46" s="8"/>
      <c r="CD46" s="1"/>
      <c r="CE46" s="1"/>
      <c r="CF46" s="1"/>
      <c r="CG46" s="1"/>
      <c r="CH46" s="1"/>
      <c r="CI46" s="1"/>
      <c r="CJ46" s="1"/>
      <c r="CK46" s="1"/>
      <c r="CL46" s="1"/>
      <c r="CM46" s="1"/>
      <c r="CN46" s="1"/>
    </row>
    <row r="47" spans="1:92" ht="20.100000000000001" customHeight="1">
      <c r="A47" s="9">
        <v>34</v>
      </c>
      <c r="B47" s="10" t="s">
        <v>268</v>
      </c>
      <c r="C47" s="13"/>
      <c r="D47" s="13" t="s">
        <v>255</v>
      </c>
      <c r="E47" s="13" t="s">
        <v>7</v>
      </c>
      <c r="F47" s="78">
        <v>1</v>
      </c>
      <c r="G47" s="54"/>
      <c r="H47" s="54"/>
      <c r="I47" s="8"/>
      <c r="J47" s="8"/>
      <c r="K47" s="8"/>
      <c r="L47" s="8"/>
      <c r="M47" s="8"/>
      <c r="N47" s="8"/>
      <c r="O47" s="8"/>
      <c r="P47" s="8"/>
      <c r="Q47" s="8"/>
      <c r="CD47" s="1"/>
      <c r="CE47" s="1"/>
      <c r="CF47" s="1"/>
      <c r="CG47" s="1"/>
      <c r="CH47" s="1"/>
      <c r="CI47" s="1"/>
      <c r="CJ47" s="1"/>
      <c r="CK47" s="1"/>
      <c r="CL47" s="1"/>
      <c r="CM47" s="1"/>
      <c r="CN47" s="1"/>
    </row>
    <row r="48" spans="1:92" ht="27" customHeight="1">
      <c r="A48" s="9">
        <v>35</v>
      </c>
      <c r="B48" s="10" t="s">
        <v>221</v>
      </c>
      <c r="C48" s="13"/>
      <c r="D48" s="13" t="s">
        <v>255</v>
      </c>
      <c r="E48" s="13" t="s">
        <v>63</v>
      </c>
      <c r="F48" s="78">
        <v>284</v>
      </c>
      <c r="G48" s="54"/>
      <c r="H48" s="54"/>
      <c r="I48" s="8"/>
      <c r="J48" s="8"/>
      <c r="K48" s="8"/>
      <c r="L48" s="8"/>
      <c r="M48" s="8"/>
      <c r="N48" s="8"/>
      <c r="O48" s="8"/>
      <c r="P48" s="8"/>
      <c r="Q48" s="8"/>
      <c r="CD48" s="1"/>
      <c r="CE48" s="1"/>
      <c r="CF48" s="1"/>
      <c r="CG48" s="1"/>
      <c r="CH48" s="1"/>
      <c r="CI48" s="1"/>
      <c r="CJ48" s="1"/>
      <c r="CK48" s="1"/>
      <c r="CL48" s="1"/>
      <c r="CM48" s="1"/>
      <c r="CN48" s="1"/>
    </row>
    <row r="49" spans="1:92" ht="24.6" customHeight="1">
      <c r="A49" s="9">
        <v>36</v>
      </c>
      <c r="B49" s="62" t="s">
        <v>243</v>
      </c>
      <c r="C49" s="500"/>
      <c r="D49" s="13" t="s">
        <v>263</v>
      </c>
      <c r="E49" s="13" t="s">
        <v>7</v>
      </c>
      <c r="F49" s="78">
        <v>1</v>
      </c>
      <c r="G49" s="54"/>
      <c r="H49" s="54"/>
      <c r="I49" s="8"/>
      <c r="J49" s="8"/>
      <c r="K49" s="8"/>
      <c r="L49" s="8"/>
      <c r="M49" s="8"/>
      <c r="N49" s="8"/>
      <c r="O49" s="8"/>
      <c r="P49" s="8"/>
      <c r="Q49" s="8"/>
      <c r="CD49" s="1"/>
      <c r="CE49" s="1"/>
      <c r="CF49" s="1"/>
      <c r="CG49" s="1"/>
      <c r="CH49" s="1"/>
      <c r="CI49" s="1"/>
      <c r="CJ49" s="1"/>
      <c r="CK49" s="1"/>
      <c r="CL49" s="1"/>
      <c r="CM49" s="1"/>
      <c r="CN49" s="1"/>
    </row>
    <row r="50" spans="1:92" ht="24.95" customHeight="1">
      <c r="A50" s="9">
        <v>37</v>
      </c>
      <c r="B50" s="62" t="s">
        <v>244</v>
      </c>
      <c r="C50" s="500"/>
      <c r="D50" s="13" t="s">
        <v>263</v>
      </c>
      <c r="E50" s="13" t="s">
        <v>7</v>
      </c>
      <c r="F50" s="78">
        <v>1</v>
      </c>
      <c r="G50" s="54"/>
      <c r="H50" s="54"/>
      <c r="I50" s="8"/>
      <c r="J50" s="8"/>
      <c r="K50" s="8"/>
      <c r="L50" s="8"/>
      <c r="M50" s="8"/>
      <c r="N50" s="8"/>
      <c r="O50" s="8"/>
      <c r="P50" s="8"/>
      <c r="Q50" s="8"/>
      <c r="CD50" s="1"/>
      <c r="CE50" s="1"/>
      <c r="CF50" s="1"/>
      <c r="CG50" s="1"/>
      <c r="CH50" s="1"/>
      <c r="CI50" s="1"/>
      <c r="CJ50" s="1"/>
      <c r="CK50" s="1"/>
      <c r="CL50" s="1"/>
      <c r="CM50" s="1"/>
      <c r="CN50" s="1"/>
    </row>
    <row r="51" spans="1:92" ht="26.45" customHeight="1">
      <c r="A51" s="9">
        <v>38</v>
      </c>
      <c r="B51" s="62" t="s">
        <v>242</v>
      </c>
      <c r="C51" s="500"/>
      <c r="D51" s="13" t="s">
        <v>263</v>
      </c>
      <c r="E51" s="13" t="s">
        <v>7</v>
      </c>
      <c r="F51" s="78">
        <v>1</v>
      </c>
      <c r="G51" s="54"/>
      <c r="H51" s="54"/>
      <c r="I51" s="8"/>
      <c r="J51" s="8"/>
      <c r="K51" s="8"/>
      <c r="L51" s="8"/>
      <c r="M51" s="8"/>
      <c r="N51" s="8"/>
      <c r="O51" s="8"/>
      <c r="P51" s="8"/>
      <c r="Q51" s="8"/>
      <c r="CD51" s="1"/>
      <c r="CE51" s="1"/>
      <c r="CF51" s="1"/>
      <c r="CG51" s="1"/>
      <c r="CH51" s="1"/>
      <c r="CI51" s="1"/>
      <c r="CJ51" s="1"/>
      <c r="CK51" s="1"/>
      <c r="CL51" s="1"/>
      <c r="CM51" s="1"/>
      <c r="CN51" s="1"/>
    </row>
    <row r="52" spans="1:92" ht="15.95" customHeight="1">
      <c r="A52" s="9">
        <v>39</v>
      </c>
      <c r="B52" s="47" t="s">
        <v>80</v>
      </c>
      <c r="C52" s="72"/>
      <c r="D52" s="72"/>
      <c r="E52" s="11"/>
      <c r="F52" s="79"/>
      <c r="G52" s="55"/>
      <c r="H52" s="55"/>
      <c r="I52" s="8"/>
      <c r="J52" s="8"/>
      <c r="K52" s="8"/>
      <c r="L52" s="8"/>
      <c r="M52" s="8"/>
      <c r="N52" s="8"/>
      <c r="O52" s="8"/>
      <c r="P52" s="8"/>
      <c r="Q52" s="8"/>
      <c r="CD52" s="1"/>
      <c r="CE52" s="1"/>
      <c r="CF52" s="1"/>
      <c r="CG52" s="1"/>
      <c r="CH52" s="1"/>
      <c r="CI52" s="1"/>
      <c r="CJ52" s="1"/>
      <c r="CK52" s="1"/>
      <c r="CL52" s="1"/>
      <c r="CM52" s="1"/>
      <c r="CN52" s="1"/>
    </row>
    <row r="53" spans="1:92" ht="28.7" customHeight="1">
      <c r="A53" s="9">
        <v>40</v>
      </c>
      <c r="B53" s="28" t="s">
        <v>24</v>
      </c>
      <c r="C53" s="501"/>
      <c r="D53" s="13" t="s">
        <v>264</v>
      </c>
      <c r="E53" s="13" t="s">
        <v>7</v>
      </c>
      <c r="F53" s="78">
        <v>1</v>
      </c>
      <c r="G53" s="54"/>
      <c r="H53" s="54"/>
      <c r="I53" s="8"/>
      <c r="J53" s="8"/>
      <c r="K53" s="8"/>
      <c r="L53" s="8"/>
      <c r="M53" s="8"/>
      <c r="N53" s="8"/>
      <c r="O53" s="8"/>
      <c r="P53" s="8"/>
      <c r="Q53" s="8"/>
      <c r="CD53" s="1"/>
      <c r="CE53" s="1"/>
      <c r="CF53" s="1"/>
      <c r="CG53" s="1"/>
      <c r="CH53" s="1"/>
      <c r="CI53" s="1"/>
      <c r="CJ53" s="1"/>
      <c r="CK53" s="1"/>
      <c r="CL53" s="1"/>
      <c r="CM53" s="1"/>
      <c r="CN53" s="1"/>
    </row>
    <row r="54" spans="1:92" ht="15.95" customHeight="1">
      <c r="A54" s="9">
        <v>41</v>
      </c>
      <c r="B54" s="28" t="s">
        <v>74</v>
      </c>
      <c r="C54" s="501"/>
      <c r="D54" s="13" t="s">
        <v>264</v>
      </c>
      <c r="E54" s="13" t="s">
        <v>63</v>
      </c>
      <c r="F54" s="78">
        <v>660</v>
      </c>
      <c r="G54" s="54"/>
      <c r="H54" s="54"/>
      <c r="I54" s="8"/>
      <c r="J54" s="8"/>
      <c r="K54" s="8"/>
      <c r="L54" s="8"/>
      <c r="M54" s="8"/>
      <c r="N54" s="8"/>
      <c r="O54" s="8"/>
      <c r="P54" s="8"/>
      <c r="Q54" s="8"/>
      <c r="CD54" s="1"/>
      <c r="CE54" s="1"/>
      <c r="CF54" s="1"/>
      <c r="CG54" s="1"/>
      <c r="CH54" s="1"/>
      <c r="CI54" s="1"/>
      <c r="CJ54" s="1"/>
      <c r="CK54" s="1"/>
      <c r="CL54" s="1"/>
      <c r="CM54" s="1"/>
      <c r="CN54" s="1"/>
    </row>
    <row r="55" spans="1:92" ht="15.95" customHeight="1">
      <c r="A55" s="9">
        <v>42</v>
      </c>
      <c r="B55" s="14" t="s">
        <v>25</v>
      </c>
      <c r="C55" s="500"/>
      <c r="D55" s="13" t="s">
        <v>264</v>
      </c>
      <c r="E55" s="13" t="s">
        <v>7</v>
      </c>
      <c r="F55" s="78">
        <v>1</v>
      </c>
      <c r="G55" s="54"/>
      <c r="H55" s="54"/>
      <c r="I55" s="8"/>
      <c r="J55" s="8"/>
      <c r="K55" s="8"/>
      <c r="L55" s="8"/>
      <c r="M55" s="8"/>
      <c r="N55" s="8"/>
      <c r="O55" s="8"/>
      <c r="P55" s="8"/>
      <c r="Q55" s="8"/>
      <c r="CD55" s="1"/>
      <c r="CE55" s="1"/>
      <c r="CF55" s="1"/>
      <c r="CG55" s="1"/>
      <c r="CH55" s="1"/>
      <c r="CI55" s="1"/>
      <c r="CJ55" s="1"/>
      <c r="CK55" s="1"/>
      <c r="CL55" s="1"/>
      <c r="CM55" s="1"/>
      <c r="CN55" s="1"/>
    </row>
    <row r="56" spans="1:92" ht="15.95" customHeight="1">
      <c r="A56" s="9">
        <v>43</v>
      </c>
      <c r="B56" s="14" t="s">
        <v>79</v>
      </c>
      <c r="C56" s="500"/>
      <c r="D56" s="13" t="s">
        <v>264</v>
      </c>
      <c r="E56" s="13" t="s">
        <v>7</v>
      </c>
      <c r="F56" s="78">
        <v>1</v>
      </c>
      <c r="G56" s="54"/>
      <c r="H56" s="54"/>
      <c r="I56" s="8"/>
      <c r="J56" s="8"/>
      <c r="K56" s="8"/>
      <c r="L56" s="8"/>
      <c r="M56" s="8"/>
      <c r="N56" s="8"/>
      <c r="O56" s="8"/>
      <c r="P56" s="8"/>
      <c r="Q56" s="8"/>
      <c r="CD56" s="1"/>
      <c r="CE56" s="1"/>
      <c r="CF56" s="1"/>
      <c r="CG56" s="1"/>
      <c r="CH56" s="1"/>
      <c r="CI56" s="1"/>
      <c r="CJ56" s="1"/>
      <c r="CK56" s="1"/>
      <c r="CL56" s="1"/>
      <c r="CM56" s="1"/>
      <c r="CN56" s="1"/>
    </row>
    <row r="57" spans="1:92" ht="15.95" customHeight="1">
      <c r="A57" s="9">
        <v>44</v>
      </c>
      <c r="B57" s="47" t="s">
        <v>73</v>
      </c>
      <c r="C57" s="72"/>
      <c r="D57" s="72"/>
      <c r="E57" s="11"/>
      <c r="F57" s="79"/>
      <c r="G57" s="55"/>
      <c r="H57" s="55"/>
      <c r="I57" s="8"/>
      <c r="J57" s="8"/>
      <c r="K57" s="8"/>
      <c r="L57" s="8"/>
      <c r="M57" s="8"/>
      <c r="N57" s="8"/>
      <c r="O57" s="8"/>
      <c r="P57" s="8"/>
      <c r="Q57" s="8"/>
      <c r="CD57" s="1"/>
      <c r="CE57" s="1"/>
      <c r="CF57" s="1"/>
      <c r="CG57" s="1"/>
      <c r="CH57" s="1"/>
      <c r="CI57" s="1"/>
      <c r="CJ57" s="1"/>
      <c r="CK57" s="1"/>
      <c r="CL57" s="1"/>
      <c r="CM57" s="1"/>
      <c r="CN57" s="1"/>
    </row>
    <row r="58" spans="1:92" ht="25.7" customHeight="1">
      <c r="A58" s="9">
        <v>45</v>
      </c>
      <c r="B58" s="28" t="s">
        <v>24</v>
      </c>
      <c r="C58" s="501"/>
      <c r="D58" s="13" t="s">
        <v>264</v>
      </c>
      <c r="E58" s="13" t="s">
        <v>7</v>
      </c>
      <c r="F58" s="78">
        <v>1</v>
      </c>
      <c r="G58" s="54"/>
      <c r="H58" s="54"/>
      <c r="I58" s="8"/>
      <c r="J58" s="8"/>
      <c r="K58" s="8"/>
      <c r="L58" s="8"/>
      <c r="M58" s="8"/>
      <c r="N58" s="8"/>
      <c r="O58" s="8"/>
      <c r="P58" s="8"/>
      <c r="Q58" s="8"/>
      <c r="CD58" s="1"/>
      <c r="CE58" s="1"/>
      <c r="CF58" s="1"/>
      <c r="CG58" s="1"/>
      <c r="CH58" s="1"/>
      <c r="CI58" s="1"/>
      <c r="CJ58" s="1"/>
      <c r="CK58" s="1"/>
      <c r="CL58" s="1"/>
      <c r="CM58" s="1"/>
      <c r="CN58" s="1"/>
    </row>
    <row r="59" spans="1:92" ht="15.95" customHeight="1">
      <c r="A59" s="9">
        <v>46</v>
      </c>
      <c r="B59" s="28" t="s">
        <v>75</v>
      </c>
      <c r="C59" s="501"/>
      <c r="D59" s="13" t="s">
        <v>264</v>
      </c>
      <c r="E59" s="13" t="s">
        <v>63</v>
      </c>
      <c r="F59" s="78">
        <v>600</v>
      </c>
      <c r="G59" s="54"/>
      <c r="H59" s="54"/>
      <c r="I59" s="8"/>
      <c r="J59" s="8"/>
      <c r="K59" s="8"/>
      <c r="L59" s="8"/>
      <c r="M59" s="8"/>
      <c r="N59" s="8"/>
      <c r="O59" s="8"/>
      <c r="P59" s="8"/>
      <c r="Q59" s="8"/>
      <c r="CD59" s="1"/>
      <c r="CE59" s="1"/>
      <c r="CF59" s="1"/>
      <c r="CG59" s="1"/>
      <c r="CH59" s="1"/>
      <c r="CI59" s="1"/>
      <c r="CJ59" s="1"/>
      <c r="CK59" s="1"/>
      <c r="CL59" s="1"/>
      <c r="CM59" s="1"/>
      <c r="CN59" s="1"/>
    </row>
    <row r="60" spans="1:92" ht="15.95" customHeight="1">
      <c r="A60" s="9">
        <v>47</v>
      </c>
      <c r="B60" s="14" t="s">
        <v>25</v>
      </c>
      <c r="C60" s="500"/>
      <c r="D60" s="13" t="s">
        <v>264</v>
      </c>
      <c r="E60" s="13" t="s">
        <v>7</v>
      </c>
      <c r="F60" s="78">
        <v>1</v>
      </c>
      <c r="G60" s="54"/>
      <c r="H60" s="54"/>
      <c r="I60" s="8"/>
      <c r="J60" s="8"/>
      <c r="K60" s="8"/>
      <c r="L60" s="8"/>
      <c r="M60" s="8"/>
      <c r="N60" s="8"/>
      <c r="O60" s="8"/>
      <c r="P60" s="8"/>
      <c r="Q60" s="8"/>
      <c r="CD60" s="1"/>
      <c r="CE60" s="1"/>
      <c r="CF60" s="1"/>
      <c r="CG60" s="1"/>
      <c r="CH60" s="1"/>
      <c r="CI60" s="1"/>
      <c r="CJ60" s="1"/>
      <c r="CK60" s="1"/>
      <c r="CL60" s="1"/>
      <c r="CM60" s="1"/>
      <c r="CN60" s="1"/>
    </row>
    <row r="61" spans="1:92" ht="15.95" customHeight="1">
      <c r="A61" s="9">
        <v>48</v>
      </c>
      <c r="B61" s="14" t="s">
        <v>78</v>
      </c>
      <c r="C61" s="500"/>
      <c r="D61" s="13" t="s">
        <v>264</v>
      </c>
      <c r="E61" s="13" t="s">
        <v>7</v>
      </c>
      <c r="F61" s="78">
        <v>1</v>
      </c>
      <c r="G61" s="54"/>
      <c r="H61" s="54"/>
      <c r="I61" s="8"/>
      <c r="J61" s="8"/>
      <c r="K61" s="8"/>
      <c r="L61" s="8"/>
      <c r="M61" s="8"/>
      <c r="N61" s="8"/>
      <c r="O61" s="8"/>
      <c r="P61" s="8"/>
      <c r="Q61" s="8"/>
      <c r="CD61" s="1"/>
      <c r="CE61" s="1"/>
      <c r="CF61" s="1"/>
      <c r="CG61" s="1"/>
      <c r="CH61" s="1"/>
      <c r="CI61" s="1"/>
      <c r="CJ61" s="1"/>
      <c r="CK61" s="1"/>
      <c r="CL61" s="1"/>
      <c r="CM61" s="1"/>
      <c r="CN61" s="1"/>
    </row>
    <row r="62" spans="1:92" ht="15.95" customHeight="1">
      <c r="A62" s="9">
        <v>49</v>
      </c>
      <c r="B62" s="47" t="s">
        <v>76</v>
      </c>
      <c r="C62" s="72"/>
      <c r="D62" s="72"/>
      <c r="E62" s="11"/>
      <c r="F62" s="79"/>
      <c r="G62" s="55"/>
      <c r="H62" s="55"/>
      <c r="I62" s="8"/>
      <c r="J62" s="8"/>
      <c r="K62" s="8"/>
      <c r="L62" s="8"/>
      <c r="M62" s="8"/>
      <c r="N62" s="8"/>
      <c r="O62" s="8"/>
      <c r="P62" s="8"/>
      <c r="Q62" s="8"/>
      <c r="CD62" s="1"/>
      <c r="CE62" s="1"/>
      <c r="CF62" s="1"/>
      <c r="CG62" s="1"/>
      <c r="CH62" s="1"/>
      <c r="CI62" s="1"/>
      <c r="CJ62" s="1"/>
      <c r="CK62" s="1"/>
      <c r="CL62" s="1"/>
      <c r="CM62" s="1"/>
      <c r="CN62" s="1"/>
    </row>
    <row r="63" spans="1:92" ht="27" customHeight="1">
      <c r="A63" s="9">
        <v>50</v>
      </c>
      <c r="B63" s="28" t="s">
        <v>24</v>
      </c>
      <c r="C63" s="501"/>
      <c r="D63" s="13" t="s">
        <v>264</v>
      </c>
      <c r="E63" s="13" t="s">
        <v>7</v>
      </c>
      <c r="F63" s="78">
        <v>1</v>
      </c>
      <c r="G63" s="54"/>
      <c r="H63" s="54"/>
      <c r="I63" s="8"/>
      <c r="J63" s="8"/>
      <c r="K63" s="8"/>
      <c r="L63" s="8"/>
      <c r="M63" s="8"/>
      <c r="N63" s="8"/>
      <c r="O63" s="8"/>
      <c r="P63" s="8"/>
      <c r="Q63" s="8"/>
      <c r="CD63" s="1"/>
      <c r="CE63" s="1"/>
      <c r="CF63" s="1"/>
      <c r="CG63" s="1"/>
      <c r="CH63" s="1"/>
      <c r="CI63" s="1"/>
      <c r="CJ63" s="1"/>
      <c r="CK63" s="1"/>
      <c r="CL63" s="1"/>
      <c r="CM63" s="1"/>
      <c r="CN63" s="1"/>
    </row>
    <row r="64" spans="1:92" ht="15.95" customHeight="1">
      <c r="A64" s="9">
        <v>51</v>
      </c>
      <c r="B64" s="28" t="s">
        <v>77</v>
      </c>
      <c r="C64" s="501"/>
      <c r="D64" s="13" t="s">
        <v>264</v>
      </c>
      <c r="E64" s="13" t="s">
        <v>63</v>
      </c>
      <c r="F64" s="78">
        <v>820</v>
      </c>
      <c r="G64" s="54"/>
      <c r="H64" s="54"/>
      <c r="I64" s="8"/>
      <c r="J64" s="8"/>
      <c r="K64" s="8"/>
      <c r="L64" s="8"/>
      <c r="M64" s="8"/>
      <c r="N64" s="8"/>
      <c r="O64" s="8"/>
      <c r="P64" s="8"/>
      <c r="Q64" s="8"/>
      <c r="CD64" s="1"/>
      <c r="CE64" s="1"/>
      <c r="CF64" s="1"/>
      <c r="CG64" s="1"/>
      <c r="CH64" s="1"/>
      <c r="CI64" s="1"/>
      <c r="CJ64" s="1"/>
      <c r="CK64" s="1"/>
      <c r="CL64" s="1"/>
      <c r="CM64" s="1"/>
      <c r="CN64" s="1"/>
    </row>
    <row r="65" spans="1:92" ht="15.95" customHeight="1">
      <c r="A65" s="9">
        <v>52</v>
      </c>
      <c r="B65" s="14" t="s">
        <v>25</v>
      </c>
      <c r="C65" s="500"/>
      <c r="D65" s="13" t="s">
        <v>264</v>
      </c>
      <c r="E65" s="13" t="s">
        <v>7</v>
      </c>
      <c r="F65" s="78">
        <v>1</v>
      </c>
      <c r="G65" s="54"/>
      <c r="H65" s="54"/>
      <c r="I65" s="8"/>
      <c r="J65" s="8"/>
      <c r="K65" s="8"/>
      <c r="L65" s="8"/>
      <c r="M65" s="8"/>
      <c r="N65" s="8"/>
      <c r="O65" s="8"/>
      <c r="P65" s="8"/>
      <c r="Q65" s="8"/>
      <c r="CD65" s="1"/>
      <c r="CE65" s="1"/>
      <c r="CF65" s="1"/>
      <c r="CG65" s="1"/>
      <c r="CH65" s="1"/>
      <c r="CI65" s="1"/>
      <c r="CJ65" s="1"/>
      <c r="CK65" s="1"/>
      <c r="CL65" s="1"/>
      <c r="CM65" s="1"/>
      <c r="CN65" s="1"/>
    </row>
    <row r="66" spans="1:92" ht="15.95" customHeight="1">
      <c r="A66" s="9">
        <v>53</v>
      </c>
      <c r="B66" s="14" t="s">
        <v>78</v>
      </c>
      <c r="C66" s="500"/>
      <c r="D66" s="13" t="s">
        <v>264</v>
      </c>
      <c r="E66" s="13" t="s">
        <v>7</v>
      </c>
      <c r="F66" s="78">
        <v>1</v>
      </c>
      <c r="G66" s="54"/>
      <c r="H66" s="54"/>
      <c r="I66" s="8"/>
      <c r="J66" s="8"/>
      <c r="K66" s="8"/>
      <c r="L66" s="8"/>
      <c r="M66" s="8"/>
      <c r="N66" s="8"/>
      <c r="O66" s="8"/>
      <c r="P66" s="8"/>
      <c r="Q66" s="8"/>
      <c r="CD66" s="1"/>
      <c r="CE66" s="1"/>
      <c r="CF66" s="1"/>
      <c r="CG66" s="1"/>
      <c r="CH66" s="1"/>
      <c r="CI66" s="1"/>
      <c r="CJ66" s="1"/>
      <c r="CK66" s="1"/>
      <c r="CL66" s="1"/>
      <c r="CM66" s="1"/>
      <c r="CN66" s="1"/>
    </row>
    <row r="67" spans="1:92" ht="15.95" customHeight="1">
      <c r="A67" s="9">
        <v>54</v>
      </c>
      <c r="B67" s="47" t="s">
        <v>81</v>
      </c>
      <c r="C67" s="72"/>
      <c r="D67" s="72"/>
      <c r="E67" s="11"/>
      <c r="F67" s="79"/>
      <c r="G67" s="55"/>
      <c r="H67" s="55"/>
      <c r="I67" s="8"/>
      <c r="J67" s="8"/>
      <c r="K67" s="8"/>
      <c r="L67" s="8"/>
      <c r="M67" s="8"/>
      <c r="N67" s="8"/>
      <c r="O67" s="8"/>
      <c r="P67" s="8"/>
      <c r="Q67" s="8"/>
      <c r="CD67" s="1"/>
      <c r="CE67" s="1"/>
      <c r="CF67" s="1"/>
      <c r="CG67" s="1"/>
      <c r="CH67" s="1"/>
      <c r="CI67" s="1"/>
      <c r="CJ67" s="1"/>
      <c r="CK67" s="1"/>
      <c r="CL67" s="1"/>
      <c r="CM67" s="1"/>
      <c r="CN67" s="1"/>
    </row>
    <row r="68" spans="1:92" ht="25.7" customHeight="1">
      <c r="A68" s="9">
        <v>55</v>
      </c>
      <c r="B68" s="28" t="s">
        <v>24</v>
      </c>
      <c r="C68" s="501"/>
      <c r="D68" s="13" t="s">
        <v>264</v>
      </c>
      <c r="E68" s="13" t="s">
        <v>7</v>
      </c>
      <c r="F68" s="78">
        <v>1</v>
      </c>
      <c r="G68" s="54"/>
      <c r="H68" s="54"/>
      <c r="I68" s="8"/>
      <c r="J68" s="8"/>
      <c r="K68" s="8"/>
      <c r="L68" s="8"/>
      <c r="M68" s="8"/>
      <c r="N68" s="8"/>
      <c r="O68" s="8"/>
      <c r="P68" s="8"/>
      <c r="Q68" s="8"/>
      <c r="CD68" s="1"/>
      <c r="CE68" s="1"/>
      <c r="CF68" s="1"/>
      <c r="CG68" s="1"/>
      <c r="CH68" s="1"/>
      <c r="CI68" s="1"/>
      <c r="CJ68" s="1"/>
      <c r="CK68" s="1"/>
      <c r="CL68" s="1"/>
      <c r="CM68" s="1"/>
      <c r="CN68" s="1"/>
    </row>
    <row r="69" spans="1:92" ht="27.6" customHeight="1">
      <c r="A69" s="9">
        <v>56</v>
      </c>
      <c r="B69" s="28" t="s">
        <v>82</v>
      </c>
      <c r="C69" s="501"/>
      <c r="D69" s="13" t="s">
        <v>264</v>
      </c>
      <c r="E69" s="13" t="s">
        <v>63</v>
      </c>
      <c r="F69" s="78">
        <v>1140</v>
      </c>
      <c r="G69" s="54"/>
      <c r="H69" s="54"/>
      <c r="I69" s="8"/>
      <c r="J69" s="8"/>
      <c r="K69" s="8"/>
      <c r="L69" s="8"/>
      <c r="M69" s="8"/>
      <c r="N69" s="8"/>
      <c r="O69" s="8"/>
      <c r="P69" s="8"/>
      <c r="Q69" s="8"/>
      <c r="CD69" s="1"/>
      <c r="CE69" s="1"/>
      <c r="CF69" s="1"/>
      <c r="CG69" s="1"/>
      <c r="CH69" s="1"/>
      <c r="CI69" s="1"/>
      <c r="CJ69" s="1"/>
      <c r="CK69" s="1"/>
      <c r="CL69" s="1"/>
      <c r="CM69" s="1"/>
      <c r="CN69" s="1"/>
    </row>
    <row r="70" spans="1:92" ht="15.95" customHeight="1">
      <c r="A70" s="9">
        <v>57</v>
      </c>
      <c r="B70" s="14" t="s">
        <v>25</v>
      </c>
      <c r="C70" s="500"/>
      <c r="D70" s="13" t="s">
        <v>264</v>
      </c>
      <c r="E70" s="13" t="s">
        <v>7</v>
      </c>
      <c r="F70" s="78">
        <v>1</v>
      </c>
      <c r="G70" s="54"/>
      <c r="H70" s="54"/>
      <c r="I70" s="8"/>
      <c r="J70" s="8"/>
      <c r="K70" s="8"/>
      <c r="L70" s="8"/>
      <c r="M70" s="8"/>
      <c r="N70" s="8"/>
      <c r="O70" s="8"/>
      <c r="P70" s="8"/>
      <c r="Q70" s="8"/>
      <c r="CD70" s="1"/>
      <c r="CE70" s="1"/>
      <c r="CF70" s="1"/>
      <c r="CG70" s="1"/>
      <c r="CH70" s="1"/>
      <c r="CI70" s="1"/>
      <c r="CJ70" s="1"/>
      <c r="CK70" s="1"/>
      <c r="CL70" s="1"/>
      <c r="CM70" s="1"/>
      <c r="CN70" s="1"/>
    </row>
    <row r="71" spans="1:92" ht="15.95" customHeight="1">
      <c r="A71" s="9">
        <v>58</v>
      </c>
      <c r="B71" s="14" t="s">
        <v>78</v>
      </c>
      <c r="C71" s="500"/>
      <c r="D71" s="13" t="s">
        <v>264</v>
      </c>
      <c r="E71" s="13" t="s">
        <v>7</v>
      </c>
      <c r="F71" s="78">
        <v>1</v>
      </c>
      <c r="G71" s="54"/>
      <c r="H71" s="54"/>
      <c r="I71" s="8"/>
      <c r="J71" s="8"/>
      <c r="K71" s="8"/>
      <c r="L71" s="8"/>
      <c r="M71" s="8"/>
      <c r="N71" s="8"/>
      <c r="O71" s="8"/>
      <c r="P71" s="8"/>
      <c r="Q71" s="8"/>
      <c r="CD71" s="1"/>
      <c r="CE71" s="1"/>
      <c r="CF71" s="1"/>
      <c r="CG71" s="1"/>
      <c r="CH71" s="1"/>
      <c r="CI71" s="1"/>
      <c r="CJ71" s="1"/>
      <c r="CK71" s="1"/>
      <c r="CL71" s="1"/>
      <c r="CM71" s="1"/>
      <c r="CN71" s="1"/>
    </row>
    <row r="72" spans="1:92" ht="15.95" customHeight="1">
      <c r="A72" s="9">
        <v>59</v>
      </c>
      <c r="B72" s="47" t="s">
        <v>83</v>
      </c>
      <c r="C72" s="72"/>
      <c r="D72" s="72"/>
      <c r="E72" s="11"/>
      <c r="F72" s="79"/>
      <c r="G72" s="55"/>
      <c r="H72" s="55"/>
      <c r="I72" s="8"/>
      <c r="J72" s="8"/>
      <c r="K72" s="8"/>
      <c r="L72" s="8"/>
      <c r="M72" s="8"/>
      <c r="N72" s="8"/>
      <c r="O72" s="8"/>
      <c r="P72" s="8"/>
      <c r="Q72" s="8"/>
      <c r="CD72" s="1"/>
      <c r="CE72" s="1"/>
      <c r="CF72" s="1"/>
      <c r="CG72" s="1"/>
      <c r="CH72" s="1"/>
      <c r="CI72" s="1"/>
      <c r="CJ72" s="1"/>
      <c r="CK72" s="1"/>
      <c r="CL72" s="1"/>
      <c r="CM72" s="1"/>
      <c r="CN72" s="1"/>
    </row>
    <row r="73" spans="1:92" ht="24" customHeight="1">
      <c r="A73" s="9">
        <v>60</v>
      </c>
      <c r="B73" s="61" t="s">
        <v>24</v>
      </c>
      <c r="C73" s="501"/>
      <c r="D73" s="13" t="s">
        <v>264</v>
      </c>
      <c r="E73" s="13" t="s">
        <v>7</v>
      </c>
      <c r="F73" s="78">
        <v>1</v>
      </c>
      <c r="G73" s="54"/>
      <c r="H73" s="54"/>
      <c r="I73" s="8"/>
      <c r="J73" s="8"/>
      <c r="K73" s="8"/>
      <c r="L73" s="8"/>
      <c r="M73" s="8"/>
      <c r="N73" s="8"/>
      <c r="O73" s="8"/>
      <c r="P73" s="8"/>
      <c r="Q73" s="8"/>
      <c r="CD73" s="1"/>
      <c r="CE73" s="1"/>
      <c r="CF73" s="1"/>
      <c r="CG73" s="1"/>
      <c r="CH73" s="1"/>
      <c r="CI73" s="1"/>
      <c r="CJ73" s="1"/>
      <c r="CK73" s="1"/>
      <c r="CL73" s="1"/>
      <c r="CM73" s="1"/>
      <c r="CN73" s="1"/>
    </row>
    <row r="74" spans="1:92" ht="25.5" customHeight="1">
      <c r="A74" s="9">
        <v>61</v>
      </c>
      <c r="B74" s="61" t="s">
        <v>120</v>
      </c>
      <c r="C74" s="501"/>
      <c r="D74" s="13" t="s">
        <v>264</v>
      </c>
      <c r="E74" s="13" t="s">
        <v>63</v>
      </c>
      <c r="F74" s="78">
        <v>760</v>
      </c>
      <c r="G74" s="54"/>
      <c r="H74" s="54"/>
      <c r="I74" s="8"/>
      <c r="J74" s="8"/>
      <c r="K74" s="8"/>
      <c r="L74" s="8"/>
      <c r="M74" s="8"/>
      <c r="N74" s="8"/>
      <c r="O74" s="8"/>
      <c r="P74" s="8"/>
      <c r="Q74" s="8"/>
      <c r="CD74" s="1"/>
      <c r="CE74" s="1"/>
      <c r="CF74" s="1"/>
      <c r="CG74" s="1"/>
      <c r="CH74" s="1"/>
      <c r="CI74" s="1"/>
      <c r="CJ74" s="1"/>
      <c r="CK74" s="1"/>
      <c r="CL74" s="1"/>
      <c r="CM74" s="1"/>
      <c r="CN74" s="1"/>
    </row>
    <row r="75" spans="1:92" ht="15.95" customHeight="1">
      <c r="A75" s="9">
        <v>62</v>
      </c>
      <c r="B75" s="62" t="s">
        <v>25</v>
      </c>
      <c r="C75" s="500"/>
      <c r="D75" s="13" t="s">
        <v>264</v>
      </c>
      <c r="E75" s="13" t="s">
        <v>7</v>
      </c>
      <c r="F75" s="78">
        <v>1</v>
      </c>
      <c r="G75" s="54"/>
      <c r="H75" s="54"/>
      <c r="I75" s="8"/>
      <c r="J75" s="8"/>
      <c r="K75" s="8"/>
      <c r="L75" s="8"/>
      <c r="M75" s="8"/>
      <c r="N75" s="8"/>
      <c r="O75" s="8"/>
      <c r="P75" s="8"/>
      <c r="Q75" s="8"/>
      <c r="CD75" s="1"/>
      <c r="CE75" s="1"/>
      <c r="CF75" s="1"/>
      <c r="CG75" s="1"/>
      <c r="CH75" s="1"/>
      <c r="CI75" s="1"/>
      <c r="CJ75" s="1"/>
      <c r="CK75" s="1"/>
      <c r="CL75" s="1"/>
      <c r="CM75" s="1"/>
      <c r="CN75" s="1"/>
    </row>
    <row r="76" spans="1:92" ht="15.95" customHeight="1">
      <c r="A76" s="9">
        <v>63</v>
      </c>
      <c r="B76" s="62" t="s">
        <v>78</v>
      </c>
      <c r="C76" s="500"/>
      <c r="D76" s="13" t="s">
        <v>264</v>
      </c>
      <c r="E76" s="13" t="s">
        <v>7</v>
      </c>
      <c r="F76" s="78">
        <v>1</v>
      </c>
      <c r="G76" s="54"/>
      <c r="H76" s="54"/>
      <c r="I76" s="8"/>
      <c r="J76" s="8"/>
      <c r="K76" s="8"/>
      <c r="L76" s="8"/>
      <c r="M76" s="8"/>
      <c r="N76" s="8"/>
      <c r="O76" s="8"/>
      <c r="P76" s="8"/>
      <c r="Q76" s="8"/>
      <c r="CD76" s="1"/>
      <c r="CE76" s="1"/>
      <c r="CF76" s="1"/>
      <c r="CG76" s="1"/>
      <c r="CH76" s="1"/>
      <c r="CI76" s="1"/>
      <c r="CJ76" s="1"/>
      <c r="CK76" s="1"/>
      <c r="CL76" s="1"/>
      <c r="CM76" s="1"/>
      <c r="CN76" s="1"/>
    </row>
    <row r="77" spans="1:92" ht="15.95" customHeight="1">
      <c r="A77" s="9">
        <v>64</v>
      </c>
      <c r="B77" s="19" t="s">
        <v>26</v>
      </c>
      <c r="C77" s="73"/>
      <c r="D77" s="73"/>
      <c r="E77" s="20"/>
      <c r="F77" s="56"/>
      <c r="G77" s="57"/>
      <c r="H77" s="57"/>
      <c r="I77" s="8"/>
      <c r="J77" s="8"/>
      <c r="K77" s="8"/>
      <c r="L77" s="8"/>
      <c r="M77" s="8"/>
      <c r="N77" s="8"/>
      <c r="O77" s="8"/>
      <c r="P77" s="8"/>
      <c r="Q77" s="8"/>
      <c r="CD77" s="1"/>
      <c r="CE77" s="1"/>
      <c r="CF77" s="1"/>
      <c r="CG77" s="1"/>
      <c r="CH77" s="1"/>
      <c r="CI77" s="1"/>
      <c r="CJ77" s="1"/>
      <c r="CK77" s="1"/>
      <c r="CL77" s="1"/>
      <c r="CM77" s="1"/>
      <c r="CN77" s="1"/>
    </row>
    <row r="78" spans="1:92" ht="15.95" customHeight="1">
      <c r="A78" s="9">
        <v>65</v>
      </c>
      <c r="B78" s="10" t="s">
        <v>27</v>
      </c>
      <c r="C78" s="13"/>
      <c r="D78" s="13" t="s">
        <v>265</v>
      </c>
      <c r="E78" s="13" t="s">
        <v>63</v>
      </c>
      <c r="F78" s="65">
        <v>8035</v>
      </c>
      <c r="G78" s="54"/>
      <c r="H78" s="54"/>
      <c r="I78" s="8"/>
      <c r="J78" s="8"/>
      <c r="K78" s="8"/>
      <c r="L78" s="8"/>
      <c r="M78" s="8"/>
      <c r="N78" s="8"/>
      <c r="O78" s="8"/>
      <c r="P78" s="8"/>
      <c r="Q78" s="8"/>
      <c r="CD78" s="1"/>
      <c r="CE78" s="1"/>
      <c r="CF78" s="1"/>
      <c r="CG78" s="1"/>
      <c r="CH78" s="1"/>
      <c r="CI78" s="1"/>
      <c r="CJ78" s="1"/>
      <c r="CK78" s="1"/>
      <c r="CL78" s="1"/>
      <c r="CM78" s="1"/>
      <c r="CN78" s="1"/>
    </row>
    <row r="79" spans="1:92" ht="15.95" customHeight="1">
      <c r="A79" s="9">
        <v>66</v>
      </c>
      <c r="B79" s="10" t="s">
        <v>28</v>
      </c>
      <c r="C79" s="13"/>
      <c r="D79" s="13" t="s">
        <v>262</v>
      </c>
      <c r="E79" s="13" t="s">
        <v>63</v>
      </c>
      <c r="F79" s="65">
        <v>10940</v>
      </c>
      <c r="G79" s="54"/>
      <c r="H79" s="54"/>
      <c r="I79" s="8"/>
      <c r="J79" s="8"/>
      <c r="K79" s="8"/>
      <c r="L79" s="8"/>
      <c r="M79" s="8"/>
      <c r="N79" s="8"/>
      <c r="O79" s="8"/>
      <c r="P79" s="8"/>
      <c r="Q79" s="8"/>
      <c r="CD79" s="1"/>
      <c r="CE79" s="1"/>
      <c r="CF79" s="1"/>
      <c r="CG79" s="1"/>
      <c r="CH79" s="1"/>
      <c r="CI79" s="1"/>
      <c r="CJ79" s="1"/>
      <c r="CK79" s="1"/>
      <c r="CL79" s="1"/>
      <c r="CM79" s="1"/>
      <c r="CN79" s="1"/>
    </row>
    <row r="80" spans="1:92" ht="25.7" customHeight="1">
      <c r="A80" s="9">
        <v>67</v>
      </c>
      <c r="B80" s="10" t="s">
        <v>29</v>
      </c>
      <c r="C80" s="13"/>
      <c r="D80" s="13" t="s">
        <v>265</v>
      </c>
      <c r="E80" s="13" t="s">
        <v>63</v>
      </c>
      <c r="F80" s="65">
        <v>300</v>
      </c>
      <c r="G80" s="54"/>
      <c r="H80" s="54"/>
      <c r="I80" s="8"/>
      <c r="J80" s="8"/>
      <c r="K80" s="8"/>
      <c r="L80" s="8"/>
      <c r="M80" s="8"/>
      <c r="N80" s="8"/>
      <c r="O80" s="8"/>
      <c r="P80" s="8"/>
      <c r="Q80" s="8"/>
      <c r="CD80" s="1"/>
      <c r="CE80" s="1"/>
      <c r="CF80" s="1"/>
      <c r="CG80" s="1"/>
      <c r="CH80" s="1"/>
      <c r="CI80" s="1"/>
      <c r="CJ80" s="1"/>
      <c r="CK80" s="1"/>
      <c r="CL80" s="1"/>
      <c r="CM80" s="1"/>
      <c r="CN80" s="1"/>
    </row>
    <row r="81" spans="1:92" ht="25.7" customHeight="1">
      <c r="A81" s="9">
        <v>68</v>
      </c>
      <c r="B81" s="10" t="s">
        <v>30</v>
      </c>
      <c r="C81" s="13"/>
      <c r="D81" s="13" t="s">
        <v>269</v>
      </c>
      <c r="E81" s="9" t="s">
        <v>64</v>
      </c>
      <c r="F81" s="65">
        <v>750</v>
      </c>
      <c r="G81" s="54"/>
      <c r="H81" s="54"/>
      <c r="I81" s="8"/>
      <c r="J81" s="8"/>
      <c r="K81" s="8"/>
      <c r="L81" s="8"/>
      <c r="M81" s="8"/>
      <c r="N81" s="8"/>
      <c r="O81" s="8"/>
      <c r="P81" s="8"/>
      <c r="Q81" s="8"/>
      <c r="CD81" s="1"/>
      <c r="CE81" s="1"/>
      <c r="CF81" s="1"/>
      <c r="CG81" s="1"/>
      <c r="CH81" s="1"/>
      <c r="CI81" s="1"/>
      <c r="CJ81" s="1"/>
      <c r="CK81" s="1"/>
      <c r="CL81" s="1"/>
      <c r="CM81" s="1"/>
      <c r="CN81" s="1"/>
    </row>
    <row r="82" spans="1:92" ht="17.45" customHeight="1">
      <c r="A82" s="9">
        <v>69</v>
      </c>
      <c r="B82" s="10" t="s">
        <v>245</v>
      </c>
      <c r="C82" s="13"/>
      <c r="D82" s="13" t="s">
        <v>262</v>
      </c>
      <c r="E82" s="13" t="s">
        <v>63</v>
      </c>
      <c r="F82" s="65">
        <v>18060</v>
      </c>
      <c r="G82" s="54"/>
      <c r="H82" s="54"/>
      <c r="I82" s="8"/>
      <c r="J82" s="8"/>
      <c r="K82" s="8"/>
      <c r="L82" s="8"/>
      <c r="M82" s="8"/>
      <c r="N82" s="8"/>
      <c r="O82" s="8"/>
      <c r="P82" s="8"/>
      <c r="Q82" s="8"/>
      <c r="CD82" s="1"/>
      <c r="CE82" s="1"/>
      <c r="CF82" s="1"/>
      <c r="CG82" s="1"/>
      <c r="CH82" s="1"/>
      <c r="CI82" s="1"/>
      <c r="CJ82" s="1"/>
      <c r="CK82" s="1"/>
      <c r="CL82" s="1"/>
      <c r="CM82" s="1"/>
      <c r="CN82" s="1"/>
    </row>
    <row r="83" spans="1:92" ht="17.45" customHeight="1">
      <c r="A83" s="9">
        <v>70</v>
      </c>
      <c r="B83" s="10" t="s">
        <v>2362</v>
      </c>
      <c r="C83" s="13"/>
      <c r="D83" s="13" t="s">
        <v>275</v>
      </c>
      <c r="E83" s="9" t="s">
        <v>64</v>
      </c>
      <c r="F83" s="65">
        <v>720</v>
      </c>
      <c r="G83" s="54"/>
      <c r="H83" s="54"/>
      <c r="I83" s="8"/>
      <c r="J83" s="8"/>
      <c r="K83" s="8"/>
      <c r="L83" s="8"/>
      <c r="M83" s="8"/>
      <c r="N83" s="8"/>
      <c r="O83" s="8"/>
      <c r="P83" s="8"/>
      <c r="Q83" s="8"/>
      <c r="CD83" s="1"/>
      <c r="CE83" s="1"/>
      <c r="CF83" s="1"/>
      <c r="CG83" s="1"/>
      <c r="CH83" s="1"/>
      <c r="CI83" s="1"/>
      <c r="CJ83" s="1"/>
      <c r="CK83" s="1"/>
      <c r="CL83" s="1"/>
      <c r="CM83" s="1"/>
      <c r="CN83" s="1"/>
    </row>
    <row r="84" spans="1:92" ht="17.45" customHeight="1">
      <c r="A84" s="9">
        <v>71</v>
      </c>
      <c r="B84" s="10" t="s">
        <v>2359</v>
      </c>
      <c r="C84" s="13"/>
      <c r="D84" s="13" t="s">
        <v>2360</v>
      </c>
      <c r="E84" s="13" t="s">
        <v>63</v>
      </c>
      <c r="F84" s="65">
        <v>1875</v>
      </c>
      <c r="G84" s="54"/>
      <c r="H84" s="54"/>
      <c r="I84" s="8"/>
      <c r="J84" s="8"/>
      <c r="K84" s="8"/>
      <c r="L84" s="8"/>
      <c r="M84" s="8"/>
      <c r="N84" s="8"/>
      <c r="O84" s="8"/>
      <c r="P84" s="8"/>
      <c r="Q84" s="8"/>
      <c r="CD84" s="1"/>
      <c r="CE84" s="1"/>
      <c r="CF84" s="1"/>
      <c r="CG84" s="1"/>
      <c r="CH84" s="1"/>
      <c r="CI84" s="1"/>
      <c r="CJ84" s="1"/>
      <c r="CK84" s="1"/>
      <c r="CL84" s="1"/>
      <c r="CM84" s="1"/>
      <c r="CN84" s="1"/>
    </row>
    <row r="85" spans="1:92" ht="17.45" customHeight="1">
      <c r="A85" s="9">
        <v>72</v>
      </c>
      <c r="B85" s="10" t="s">
        <v>2361</v>
      </c>
      <c r="C85" s="13"/>
      <c r="D85" s="13" t="s">
        <v>275</v>
      </c>
      <c r="E85" s="9" t="s">
        <v>64</v>
      </c>
      <c r="F85" s="65">
        <v>915</v>
      </c>
      <c r="G85" s="54"/>
      <c r="H85" s="54"/>
      <c r="I85" s="8"/>
      <c r="J85" s="8"/>
      <c r="K85" s="8"/>
      <c r="L85" s="8"/>
      <c r="M85" s="8"/>
      <c r="N85" s="8"/>
      <c r="O85" s="8"/>
      <c r="P85" s="8"/>
      <c r="Q85" s="8"/>
      <c r="CD85" s="1"/>
      <c r="CE85" s="1"/>
      <c r="CF85" s="1"/>
      <c r="CG85" s="1"/>
      <c r="CH85" s="1"/>
      <c r="CI85" s="1"/>
      <c r="CJ85" s="1"/>
      <c r="CK85" s="1"/>
      <c r="CL85" s="1"/>
      <c r="CM85" s="1"/>
      <c r="CN85" s="1"/>
    </row>
    <row r="86" spans="1:92" ht="15.95" customHeight="1">
      <c r="A86" s="9">
        <v>73</v>
      </c>
      <c r="B86" s="19" t="s">
        <v>32</v>
      </c>
      <c r="C86" s="73"/>
      <c r="D86" s="73"/>
      <c r="E86" s="20"/>
      <c r="F86" s="56"/>
      <c r="G86" s="57"/>
      <c r="H86" s="57"/>
      <c r="I86" s="8"/>
      <c r="J86" s="8"/>
      <c r="K86" s="8"/>
      <c r="L86" s="8"/>
      <c r="M86" s="8"/>
      <c r="N86" s="8"/>
      <c r="O86" s="8"/>
      <c r="P86" s="8"/>
      <c r="Q86" s="8"/>
      <c r="CD86" s="1"/>
      <c r="CE86" s="1"/>
      <c r="CF86" s="1"/>
      <c r="CG86" s="1"/>
      <c r="CH86" s="1"/>
      <c r="CI86" s="1"/>
      <c r="CJ86" s="1"/>
      <c r="CK86" s="1"/>
      <c r="CL86" s="1"/>
      <c r="CM86" s="1"/>
      <c r="CN86" s="1"/>
    </row>
    <row r="87" spans="1:92" ht="15.95" customHeight="1">
      <c r="A87" s="9">
        <v>74</v>
      </c>
      <c r="B87" s="22" t="s">
        <v>150</v>
      </c>
      <c r="C87" s="11"/>
      <c r="D87" s="11"/>
      <c r="E87" s="11"/>
      <c r="F87" s="79"/>
      <c r="G87" s="55"/>
      <c r="H87" s="55"/>
      <c r="I87" s="8"/>
      <c r="J87" s="8"/>
      <c r="K87" s="8"/>
      <c r="L87" s="8"/>
      <c r="M87" s="8"/>
      <c r="N87" s="8"/>
      <c r="O87" s="8"/>
      <c r="P87" s="8"/>
      <c r="Q87" s="8"/>
      <c r="CD87" s="1"/>
      <c r="CE87" s="1"/>
      <c r="CF87" s="1"/>
      <c r="CG87" s="1"/>
      <c r="CH87" s="1"/>
      <c r="CI87" s="1"/>
      <c r="CJ87" s="1"/>
      <c r="CK87" s="1"/>
      <c r="CL87" s="1"/>
      <c r="CM87" s="1"/>
      <c r="CN87" s="1"/>
    </row>
    <row r="88" spans="1:92" ht="15.95" customHeight="1">
      <c r="A88" s="9">
        <v>75</v>
      </c>
      <c r="B88" s="21" t="s">
        <v>154</v>
      </c>
      <c r="C88" s="502"/>
      <c r="D88" s="13" t="s">
        <v>270</v>
      </c>
      <c r="E88" s="26" t="s">
        <v>31</v>
      </c>
      <c r="F88" s="78">
        <v>15980</v>
      </c>
      <c r="G88" s="54"/>
      <c r="H88" s="54"/>
      <c r="O88" s="8"/>
      <c r="P88" s="8"/>
      <c r="Q88" s="8"/>
      <c r="CD88" s="1"/>
      <c r="CE88" s="1"/>
      <c r="CF88" s="1"/>
      <c r="CG88" s="1"/>
      <c r="CH88" s="1"/>
      <c r="CI88" s="1"/>
      <c r="CJ88" s="1"/>
      <c r="CK88" s="1"/>
      <c r="CL88" s="1"/>
      <c r="CM88" s="1"/>
      <c r="CN88" s="1"/>
    </row>
    <row r="89" spans="1:92" ht="15.95" customHeight="1">
      <c r="A89" s="9">
        <v>76</v>
      </c>
      <c r="B89" s="21" t="s">
        <v>155</v>
      </c>
      <c r="C89" s="502"/>
      <c r="D89" s="13" t="s">
        <v>270</v>
      </c>
      <c r="E89" s="26" t="s">
        <v>31</v>
      </c>
      <c r="F89" s="78">
        <v>13480</v>
      </c>
      <c r="G89" s="54"/>
      <c r="H89" s="54"/>
      <c r="I89" s="8"/>
      <c r="J89" s="8"/>
      <c r="K89" s="8"/>
      <c r="L89" s="8"/>
      <c r="M89" s="8"/>
      <c r="N89" s="8"/>
      <c r="O89" s="8"/>
      <c r="P89" s="8"/>
      <c r="Q89" s="8"/>
      <c r="CD89" s="1"/>
      <c r="CE89" s="1"/>
      <c r="CF89" s="1"/>
      <c r="CG89" s="1"/>
      <c r="CH89" s="1"/>
      <c r="CI89" s="1"/>
      <c r="CJ89" s="1"/>
      <c r="CK89" s="1"/>
      <c r="CL89" s="1"/>
      <c r="CM89" s="1"/>
      <c r="CN89" s="1"/>
    </row>
    <row r="90" spans="1:92" ht="15.95" customHeight="1">
      <c r="A90" s="9">
        <v>77</v>
      </c>
      <c r="B90" s="21" t="s">
        <v>158</v>
      </c>
      <c r="C90" s="502"/>
      <c r="D90" s="13" t="s">
        <v>270</v>
      </c>
      <c r="E90" s="26" t="s">
        <v>31</v>
      </c>
      <c r="F90" s="78">
        <v>12900</v>
      </c>
      <c r="G90" s="54"/>
      <c r="H90" s="54"/>
      <c r="I90" s="8"/>
      <c r="J90" s="8"/>
      <c r="K90" s="8"/>
      <c r="L90" s="8"/>
      <c r="M90" s="8"/>
      <c r="N90" s="8"/>
      <c r="O90" s="8"/>
      <c r="P90" s="8"/>
      <c r="Q90" s="8"/>
      <c r="CD90" s="1"/>
      <c r="CE90" s="1"/>
      <c r="CF90" s="1"/>
      <c r="CG90" s="1"/>
      <c r="CH90" s="1"/>
      <c r="CI90" s="1"/>
      <c r="CJ90" s="1"/>
      <c r="CK90" s="1"/>
      <c r="CL90" s="1"/>
      <c r="CM90" s="1"/>
      <c r="CN90" s="1"/>
    </row>
    <row r="91" spans="1:92" ht="15.95" customHeight="1">
      <c r="A91" s="9">
        <v>78</v>
      </c>
      <c r="B91" s="10" t="s">
        <v>156</v>
      </c>
      <c r="C91" s="13"/>
      <c r="D91" s="13" t="s">
        <v>271</v>
      </c>
      <c r="E91" s="13" t="s">
        <v>63</v>
      </c>
      <c r="F91" s="78">
        <v>1290</v>
      </c>
      <c r="G91" s="54"/>
      <c r="H91" s="54"/>
      <c r="I91" s="8"/>
      <c r="J91" s="8"/>
      <c r="K91" s="8"/>
      <c r="L91" s="8"/>
      <c r="M91" s="8"/>
      <c r="N91" s="8"/>
      <c r="O91" s="8"/>
      <c r="P91" s="8"/>
      <c r="Q91" s="8"/>
      <c r="CD91" s="1"/>
      <c r="CE91" s="1"/>
      <c r="CF91" s="1"/>
      <c r="CG91" s="1"/>
      <c r="CH91" s="1"/>
      <c r="CI91" s="1"/>
      <c r="CJ91" s="1"/>
      <c r="CK91" s="1"/>
      <c r="CL91" s="1"/>
      <c r="CM91" s="1"/>
      <c r="CN91" s="1"/>
    </row>
    <row r="92" spans="1:92" ht="15.95" customHeight="1">
      <c r="A92" s="9">
        <v>79</v>
      </c>
      <c r="B92" s="10" t="s">
        <v>157</v>
      </c>
      <c r="C92" s="13"/>
      <c r="D92" s="13" t="s">
        <v>271</v>
      </c>
      <c r="E92" s="13" t="s">
        <v>63</v>
      </c>
      <c r="F92" s="78">
        <v>1935</v>
      </c>
      <c r="G92" s="54"/>
      <c r="H92" s="54"/>
      <c r="I92" s="8"/>
      <c r="J92" s="8"/>
      <c r="K92" s="8"/>
      <c r="L92" s="8"/>
      <c r="M92" s="8"/>
      <c r="N92" s="8"/>
      <c r="O92" s="8"/>
      <c r="P92" s="8"/>
      <c r="Q92" s="8"/>
      <c r="CD92" s="1"/>
      <c r="CE92" s="1"/>
      <c r="CF92" s="1"/>
      <c r="CG92" s="1"/>
      <c r="CH92" s="1"/>
      <c r="CI92" s="1"/>
      <c r="CJ92" s="1"/>
      <c r="CK92" s="1"/>
      <c r="CL92" s="1"/>
      <c r="CM92" s="1"/>
      <c r="CN92" s="1"/>
    </row>
    <row r="93" spans="1:92" ht="15.95" customHeight="1">
      <c r="A93" s="9">
        <v>80</v>
      </c>
      <c r="B93" s="10" t="s">
        <v>36</v>
      </c>
      <c r="C93" s="13"/>
      <c r="D93" s="13" t="s">
        <v>272</v>
      </c>
      <c r="E93" s="13" t="s">
        <v>63</v>
      </c>
      <c r="F93" s="78">
        <v>5160</v>
      </c>
      <c r="G93" s="54"/>
      <c r="H93" s="54"/>
      <c r="I93" s="8"/>
      <c r="J93" s="8"/>
      <c r="K93" s="8"/>
      <c r="L93" s="8"/>
      <c r="M93" s="8"/>
      <c r="N93" s="8"/>
      <c r="O93" s="8"/>
      <c r="P93" s="8"/>
      <c r="Q93" s="8"/>
      <c r="CD93" s="1"/>
      <c r="CE93" s="1"/>
      <c r="CF93" s="1"/>
      <c r="CG93" s="1"/>
      <c r="CH93" s="1"/>
      <c r="CI93" s="1"/>
      <c r="CJ93" s="1"/>
      <c r="CK93" s="1"/>
      <c r="CL93" s="1"/>
      <c r="CM93" s="1"/>
      <c r="CN93" s="1"/>
    </row>
    <row r="94" spans="1:92" ht="15.95" customHeight="1">
      <c r="A94" s="9">
        <v>81</v>
      </c>
      <c r="B94" s="22" t="s">
        <v>151</v>
      </c>
      <c r="C94" s="11"/>
      <c r="D94" s="11"/>
      <c r="E94" s="11"/>
      <c r="F94" s="79"/>
      <c r="G94" s="55"/>
      <c r="H94" s="55"/>
      <c r="I94" s="8"/>
      <c r="J94" s="8"/>
      <c r="K94" s="8"/>
      <c r="L94" s="8"/>
      <c r="M94" s="8"/>
      <c r="N94" s="8"/>
      <c r="O94" s="8"/>
      <c r="P94" s="8"/>
      <c r="Q94" s="8"/>
      <c r="CD94" s="1"/>
      <c r="CE94" s="1"/>
      <c r="CF94" s="1"/>
      <c r="CG94" s="1"/>
      <c r="CH94" s="1"/>
      <c r="CI94" s="1"/>
      <c r="CJ94" s="1"/>
      <c r="CK94" s="1"/>
      <c r="CL94" s="1"/>
      <c r="CM94" s="1"/>
      <c r="CN94" s="1"/>
    </row>
    <row r="95" spans="1:92" ht="15.95" customHeight="1">
      <c r="A95" s="9">
        <v>82</v>
      </c>
      <c r="B95" s="21" t="s">
        <v>159</v>
      </c>
      <c r="C95" s="502"/>
      <c r="D95" s="13" t="s">
        <v>270</v>
      </c>
      <c r="E95" s="26" t="s">
        <v>31</v>
      </c>
      <c r="F95" s="78">
        <v>3340</v>
      </c>
      <c r="G95" s="54"/>
      <c r="H95" s="54"/>
      <c r="I95" s="8"/>
      <c r="J95" s="8"/>
      <c r="K95" s="8"/>
      <c r="L95" s="8"/>
      <c r="M95" s="8"/>
      <c r="N95" s="8"/>
      <c r="O95" s="8"/>
      <c r="P95" s="8"/>
      <c r="Q95" s="8"/>
      <c r="CD95" s="1"/>
      <c r="CE95" s="1"/>
      <c r="CF95" s="1"/>
      <c r="CG95" s="1"/>
      <c r="CH95" s="1"/>
      <c r="CI95" s="1"/>
      <c r="CJ95" s="1"/>
      <c r="CK95" s="1"/>
      <c r="CL95" s="1"/>
      <c r="CM95" s="1"/>
      <c r="CN95" s="1"/>
    </row>
    <row r="96" spans="1:92" ht="15.95" customHeight="1">
      <c r="A96" s="9">
        <v>83</v>
      </c>
      <c r="B96" s="21" t="s">
        <v>175</v>
      </c>
      <c r="C96" s="502"/>
      <c r="D96" s="13" t="s">
        <v>270</v>
      </c>
      <c r="E96" s="26" t="s">
        <v>31</v>
      </c>
      <c r="F96" s="78">
        <v>3120</v>
      </c>
      <c r="G96" s="54"/>
      <c r="H96" s="54"/>
      <c r="I96" s="8"/>
      <c r="J96" s="8"/>
      <c r="K96" s="8"/>
      <c r="L96" s="8"/>
      <c r="M96" s="8"/>
      <c r="N96" s="8"/>
      <c r="O96" s="8"/>
      <c r="P96" s="8"/>
      <c r="Q96" s="8"/>
      <c r="CD96" s="1"/>
      <c r="CE96" s="1"/>
      <c r="CF96" s="1"/>
      <c r="CG96" s="1"/>
      <c r="CH96" s="1"/>
      <c r="CI96" s="1"/>
      <c r="CJ96" s="1"/>
      <c r="CK96" s="1"/>
      <c r="CL96" s="1"/>
      <c r="CM96" s="1"/>
      <c r="CN96" s="1"/>
    </row>
    <row r="97" spans="1:92" ht="15.95" customHeight="1">
      <c r="A97" s="9">
        <v>84</v>
      </c>
      <c r="B97" s="10" t="s">
        <v>160</v>
      </c>
      <c r="C97" s="13"/>
      <c r="D97" s="13" t="s">
        <v>271</v>
      </c>
      <c r="E97" s="13" t="s">
        <v>63</v>
      </c>
      <c r="F97" s="78">
        <v>312</v>
      </c>
      <c r="G97" s="54"/>
      <c r="H97" s="54"/>
      <c r="I97" s="8"/>
      <c r="J97" s="8"/>
      <c r="K97" s="8"/>
      <c r="L97" s="8"/>
      <c r="M97" s="8"/>
      <c r="N97" s="8"/>
      <c r="O97" s="8"/>
      <c r="P97" s="8"/>
      <c r="Q97" s="8"/>
      <c r="CD97" s="1"/>
      <c r="CE97" s="1"/>
      <c r="CF97" s="1"/>
      <c r="CG97" s="1"/>
      <c r="CH97" s="1"/>
      <c r="CI97" s="1"/>
      <c r="CJ97" s="1"/>
      <c r="CK97" s="1"/>
      <c r="CL97" s="1"/>
      <c r="CM97" s="1"/>
      <c r="CN97" s="1"/>
    </row>
    <row r="98" spans="1:92" ht="15.95" customHeight="1">
      <c r="A98" s="9">
        <v>85</v>
      </c>
      <c r="B98" s="10" t="s">
        <v>161</v>
      </c>
      <c r="C98" s="13"/>
      <c r="D98" s="13" t="s">
        <v>271</v>
      </c>
      <c r="E98" s="13" t="s">
        <v>63</v>
      </c>
      <c r="F98" s="78">
        <v>329</v>
      </c>
      <c r="G98" s="54"/>
      <c r="H98" s="54"/>
      <c r="I98" s="8"/>
      <c r="J98" s="8"/>
      <c r="K98" s="8"/>
      <c r="L98" s="8"/>
      <c r="M98" s="8"/>
      <c r="N98" s="8"/>
      <c r="O98" s="8"/>
      <c r="P98" s="8"/>
      <c r="Q98" s="8"/>
      <c r="CD98" s="1"/>
      <c r="CE98" s="1"/>
      <c r="CF98" s="1"/>
      <c r="CG98" s="1"/>
      <c r="CH98" s="1"/>
      <c r="CI98" s="1"/>
      <c r="CJ98" s="1"/>
      <c r="CK98" s="1"/>
      <c r="CL98" s="1"/>
      <c r="CM98" s="1"/>
      <c r="CN98" s="1"/>
    </row>
    <row r="99" spans="1:92" ht="15.95" customHeight="1">
      <c r="A99" s="9">
        <v>86</v>
      </c>
      <c r="B99" s="10" t="s">
        <v>34</v>
      </c>
      <c r="C99" s="13"/>
      <c r="D99" s="13" t="s">
        <v>272</v>
      </c>
      <c r="E99" s="13" t="s">
        <v>63</v>
      </c>
      <c r="F99" s="78">
        <v>936</v>
      </c>
      <c r="G99" s="54"/>
      <c r="H99" s="54"/>
      <c r="I99" s="8"/>
      <c r="J99" s="8"/>
      <c r="K99" s="8"/>
      <c r="L99" s="8"/>
      <c r="M99" s="8"/>
      <c r="N99" s="8"/>
      <c r="O99" s="8"/>
      <c r="P99" s="8"/>
      <c r="Q99" s="8"/>
      <c r="CD99" s="1"/>
      <c r="CE99" s="1"/>
      <c r="CF99" s="1"/>
      <c r="CG99" s="1"/>
      <c r="CH99" s="1"/>
      <c r="CI99" s="1"/>
      <c r="CJ99" s="1"/>
      <c r="CK99" s="1"/>
      <c r="CL99" s="1"/>
      <c r="CM99" s="1"/>
      <c r="CN99" s="1"/>
    </row>
    <row r="100" spans="1:92" ht="15.95" customHeight="1">
      <c r="A100" s="9">
        <v>87</v>
      </c>
      <c r="B100" s="22" t="s">
        <v>152</v>
      </c>
      <c r="C100" s="11"/>
      <c r="D100" s="11"/>
      <c r="E100" s="11"/>
      <c r="F100" s="79"/>
      <c r="G100" s="55"/>
      <c r="H100" s="55"/>
      <c r="I100" s="8"/>
      <c r="J100" s="8"/>
      <c r="K100" s="8"/>
      <c r="L100" s="8"/>
      <c r="M100" s="8"/>
      <c r="N100" s="8"/>
      <c r="O100" s="8"/>
      <c r="P100" s="8"/>
      <c r="Q100" s="8"/>
      <c r="CD100" s="1"/>
      <c r="CE100" s="1"/>
      <c r="CF100" s="1"/>
      <c r="CG100" s="1"/>
      <c r="CH100" s="1"/>
      <c r="CI100" s="1"/>
      <c r="CJ100" s="1"/>
      <c r="CK100" s="1"/>
      <c r="CL100" s="1"/>
      <c r="CM100" s="1"/>
      <c r="CN100" s="1"/>
    </row>
    <row r="101" spans="1:92" ht="15.95" customHeight="1">
      <c r="A101" s="9">
        <v>88</v>
      </c>
      <c r="B101" s="21" t="s">
        <v>154</v>
      </c>
      <c r="C101" s="502"/>
      <c r="D101" s="13" t="s">
        <v>270</v>
      </c>
      <c r="E101" s="26" t="s">
        <v>31</v>
      </c>
      <c r="F101" s="78">
        <v>7080</v>
      </c>
      <c r="G101" s="54"/>
      <c r="H101" s="54"/>
      <c r="I101" s="8"/>
      <c r="J101" s="8"/>
      <c r="K101" s="8"/>
      <c r="L101" s="8"/>
      <c r="M101" s="8"/>
      <c r="N101" s="8"/>
      <c r="O101" s="8"/>
      <c r="P101" s="8"/>
      <c r="Q101" s="8"/>
      <c r="CD101" s="1"/>
      <c r="CE101" s="1"/>
      <c r="CF101" s="1"/>
      <c r="CG101" s="1"/>
      <c r="CH101" s="1"/>
      <c r="CI101" s="1"/>
      <c r="CJ101" s="1"/>
      <c r="CK101" s="1"/>
      <c r="CL101" s="1"/>
      <c r="CM101" s="1"/>
      <c r="CN101" s="1"/>
    </row>
    <row r="102" spans="1:92" ht="15.95" customHeight="1">
      <c r="A102" s="9">
        <v>89</v>
      </c>
      <c r="B102" s="21" t="s">
        <v>153</v>
      </c>
      <c r="C102" s="502"/>
      <c r="D102" s="13" t="s">
        <v>270</v>
      </c>
      <c r="E102" s="26" t="s">
        <v>31</v>
      </c>
      <c r="F102" s="78">
        <v>7080</v>
      </c>
      <c r="G102" s="54"/>
      <c r="H102" s="54"/>
      <c r="I102" s="8"/>
      <c r="J102" s="8"/>
      <c r="K102" s="8"/>
      <c r="L102" s="8"/>
      <c r="M102" s="8"/>
      <c r="N102" s="8"/>
      <c r="O102" s="8"/>
      <c r="P102" s="8"/>
      <c r="Q102" s="8"/>
      <c r="CD102" s="1"/>
      <c r="CE102" s="1"/>
      <c r="CF102" s="1"/>
      <c r="CG102" s="1"/>
      <c r="CH102" s="1"/>
      <c r="CI102" s="1"/>
      <c r="CJ102" s="1"/>
      <c r="CK102" s="1"/>
      <c r="CL102" s="1"/>
      <c r="CM102" s="1"/>
      <c r="CN102" s="1"/>
    </row>
    <row r="103" spans="1:92" ht="15.95" customHeight="1">
      <c r="A103" s="9">
        <v>90</v>
      </c>
      <c r="B103" s="22" t="s">
        <v>162</v>
      </c>
      <c r="C103" s="11"/>
      <c r="D103" s="11"/>
      <c r="E103" s="11"/>
      <c r="F103" s="79"/>
      <c r="G103" s="55"/>
      <c r="H103" s="55"/>
      <c r="I103" s="8"/>
      <c r="J103" s="8"/>
      <c r="K103" s="8"/>
      <c r="L103" s="8"/>
      <c r="M103" s="8"/>
      <c r="N103" s="8"/>
      <c r="O103" s="8"/>
      <c r="P103" s="8"/>
      <c r="Q103" s="8"/>
      <c r="CD103" s="1"/>
      <c r="CE103" s="1"/>
      <c r="CF103" s="1"/>
      <c r="CG103" s="1"/>
      <c r="CH103" s="1"/>
      <c r="CI103" s="1"/>
      <c r="CJ103" s="1"/>
      <c r="CK103" s="1"/>
      <c r="CL103" s="1"/>
      <c r="CM103" s="1"/>
      <c r="CN103" s="1"/>
    </row>
    <row r="104" spans="1:92" ht="24" customHeight="1">
      <c r="A104" s="9">
        <v>91</v>
      </c>
      <c r="B104" s="10" t="s">
        <v>206</v>
      </c>
      <c r="C104" s="13"/>
      <c r="D104" s="13" t="s">
        <v>273</v>
      </c>
      <c r="E104" s="26" t="s">
        <v>31</v>
      </c>
      <c r="F104" s="78">
        <v>365</v>
      </c>
      <c r="G104" s="54"/>
      <c r="H104" s="54"/>
      <c r="I104" s="8"/>
      <c r="J104" s="8"/>
      <c r="K104" s="8"/>
      <c r="L104" s="8"/>
      <c r="M104" s="8"/>
      <c r="N104" s="8"/>
      <c r="O104" s="8"/>
      <c r="P104" s="8"/>
      <c r="Q104" s="8"/>
      <c r="CD104" s="1"/>
      <c r="CE104" s="1"/>
      <c r="CF104" s="1"/>
      <c r="CG104" s="1"/>
      <c r="CH104" s="1"/>
      <c r="CI104" s="1"/>
      <c r="CJ104" s="1"/>
      <c r="CK104" s="1"/>
      <c r="CL104" s="1"/>
      <c r="CM104" s="1"/>
      <c r="CN104" s="1"/>
    </row>
    <row r="105" spans="1:92" ht="15.95" customHeight="1">
      <c r="A105" s="9">
        <v>92</v>
      </c>
      <c r="B105" s="10" t="s">
        <v>207</v>
      </c>
      <c r="C105" s="13"/>
      <c r="D105" s="13" t="s">
        <v>273</v>
      </c>
      <c r="E105" s="26" t="s">
        <v>31</v>
      </c>
      <c r="F105" s="78">
        <v>170</v>
      </c>
      <c r="G105" s="54"/>
      <c r="H105" s="54"/>
      <c r="I105" s="8"/>
      <c r="J105" s="8"/>
      <c r="K105" s="8"/>
      <c r="L105" s="8"/>
      <c r="M105" s="8"/>
      <c r="N105" s="8"/>
      <c r="O105" s="8"/>
      <c r="P105" s="8"/>
      <c r="Q105" s="8"/>
      <c r="CD105" s="1"/>
      <c r="CE105" s="1"/>
      <c r="CF105" s="1"/>
      <c r="CG105" s="1"/>
      <c r="CH105" s="1"/>
      <c r="CI105" s="1"/>
      <c r="CJ105" s="1"/>
      <c r="CK105" s="1"/>
      <c r="CL105" s="1"/>
      <c r="CM105" s="1"/>
      <c r="CN105" s="1"/>
    </row>
    <row r="106" spans="1:92" ht="15.95" customHeight="1">
      <c r="A106" s="9">
        <v>93</v>
      </c>
      <c r="B106" s="10" t="s">
        <v>163</v>
      </c>
      <c r="C106" s="13"/>
      <c r="D106" s="13" t="s">
        <v>271</v>
      </c>
      <c r="E106" s="13" t="s">
        <v>63</v>
      </c>
      <c r="F106" s="78">
        <v>99</v>
      </c>
      <c r="G106" s="54"/>
      <c r="H106" s="54"/>
      <c r="I106" s="8"/>
      <c r="J106" s="8"/>
      <c r="K106" s="8"/>
      <c r="L106" s="8"/>
      <c r="M106" s="8"/>
      <c r="N106" s="8"/>
      <c r="O106" s="8"/>
      <c r="P106" s="8"/>
      <c r="Q106" s="8"/>
      <c r="CD106" s="1"/>
      <c r="CE106" s="1"/>
      <c r="CF106" s="1"/>
      <c r="CG106" s="1"/>
      <c r="CH106" s="1"/>
      <c r="CI106" s="1"/>
      <c r="CJ106" s="1"/>
      <c r="CK106" s="1"/>
      <c r="CL106" s="1"/>
      <c r="CM106" s="1"/>
      <c r="CN106" s="1"/>
    </row>
    <row r="107" spans="1:92" ht="15.95" customHeight="1">
      <c r="A107" s="9">
        <v>94</v>
      </c>
      <c r="B107" s="10" t="s">
        <v>34</v>
      </c>
      <c r="C107" s="13"/>
      <c r="D107" s="13" t="s">
        <v>272</v>
      </c>
      <c r="E107" s="13" t="s">
        <v>63</v>
      </c>
      <c r="F107" s="78">
        <v>160</v>
      </c>
      <c r="G107" s="54"/>
      <c r="H107" s="54"/>
      <c r="I107" s="8"/>
      <c r="J107" s="8"/>
      <c r="K107" s="8"/>
      <c r="L107" s="8"/>
      <c r="M107" s="8"/>
      <c r="N107" s="8"/>
      <c r="O107" s="8"/>
      <c r="P107" s="8"/>
      <c r="Q107" s="8"/>
      <c r="CD107" s="1"/>
      <c r="CE107" s="1"/>
      <c r="CF107" s="1"/>
      <c r="CG107" s="1"/>
      <c r="CH107" s="1"/>
      <c r="CI107" s="1"/>
      <c r="CJ107" s="1"/>
      <c r="CK107" s="1"/>
      <c r="CL107" s="1"/>
      <c r="CM107" s="1"/>
      <c r="CN107" s="1"/>
    </row>
    <row r="108" spans="1:92" ht="15.95" customHeight="1">
      <c r="A108" s="9">
        <v>95</v>
      </c>
      <c r="B108" s="22" t="s">
        <v>164</v>
      </c>
      <c r="C108" s="11"/>
      <c r="D108" s="11"/>
      <c r="E108" s="11"/>
      <c r="F108" s="31"/>
      <c r="G108" s="55"/>
      <c r="H108" s="55"/>
      <c r="I108" s="8"/>
      <c r="J108" s="8"/>
      <c r="K108" s="8"/>
      <c r="L108" s="8"/>
      <c r="M108" s="8"/>
      <c r="N108" s="8"/>
      <c r="O108" s="8"/>
      <c r="P108" s="8"/>
      <c r="Q108" s="8"/>
      <c r="CD108" s="1"/>
      <c r="CE108" s="1"/>
      <c r="CF108" s="1"/>
      <c r="CG108" s="1"/>
      <c r="CH108" s="1"/>
      <c r="CI108" s="1"/>
      <c r="CJ108" s="1"/>
      <c r="CK108" s="1"/>
      <c r="CL108" s="1"/>
      <c r="CM108" s="1"/>
      <c r="CN108" s="1"/>
    </row>
    <row r="109" spans="1:92" ht="15.95" customHeight="1">
      <c r="A109" s="9">
        <v>96</v>
      </c>
      <c r="B109" s="10" t="s">
        <v>2376</v>
      </c>
      <c r="C109" s="13"/>
      <c r="D109" s="13" t="s">
        <v>273</v>
      </c>
      <c r="E109" s="26" t="s">
        <v>31</v>
      </c>
      <c r="F109" s="78">
        <v>149</v>
      </c>
      <c r="G109" s="54"/>
      <c r="H109" s="54"/>
      <c r="I109" s="8"/>
      <c r="J109" s="8"/>
      <c r="K109" s="8"/>
      <c r="L109" s="8"/>
      <c r="M109" s="8"/>
      <c r="N109" s="8"/>
      <c r="O109" s="8"/>
      <c r="P109" s="8"/>
      <c r="Q109" s="8"/>
      <c r="CD109" s="1"/>
      <c r="CE109" s="1"/>
      <c r="CF109" s="1"/>
      <c r="CG109" s="1"/>
      <c r="CH109" s="1"/>
      <c r="CI109" s="1"/>
      <c r="CJ109" s="1"/>
      <c r="CK109" s="1"/>
      <c r="CL109" s="1"/>
      <c r="CM109" s="1"/>
      <c r="CN109" s="1"/>
    </row>
    <row r="110" spans="1:92" ht="15.95" customHeight="1">
      <c r="A110" s="9">
        <v>97</v>
      </c>
      <c r="B110" s="10" t="s">
        <v>33</v>
      </c>
      <c r="C110" s="13"/>
      <c r="D110" s="13" t="s">
        <v>271</v>
      </c>
      <c r="E110" s="13" t="s">
        <v>63</v>
      </c>
      <c r="F110" s="78">
        <v>31</v>
      </c>
      <c r="G110" s="54"/>
      <c r="H110" s="54"/>
      <c r="I110" s="8"/>
      <c r="J110" s="8"/>
      <c r="K110" s="8"/>
      <c r="L110" s="8"/>
      <c r="M110" s="8"/>
      <c r="N110" s="8"/>
      <c r="O110" s="8"/>
      <c r="P110" s="8"/>
      <c r="Q110" s="8"/>
      <c r="CD110" s="1"/>
      <c r="CE110" s="1"/>
      <c r="CF110" s="1"/>
      <c r="CG110" s="1"/>
      <c r="CH110" s="1"/>
      <c r="CI110" s="1"/>
      <c r="CJ110" s="1"/>
      <c r="CK110" s="1"/>
      <c r="CL110" s="1"/>
      <c r="CM110" s="1"/>
      <c r="CN110" s="1"/>
    </row>
    <row r="111" spans="1:92" ht="15.95" customHeight="1">
      <c r="A111" s="9">
        <v>98</v>
      </c>
      <c r="B111" s="10" t="s">
        <v>34</v>
      </c>
      <c r="C111" s="13"/>
      <c r="D111" s="13" t="s">
        <v>272</v>
      </c>
      <c r="E111" s="13" t="s">
        <v>63</v>
      </c>
      <c r="F111" s="78">
        <v>45</v>
      </c>
      <c r="G111" s="54"/>
      <c r="H111" s="54"/>
      <c r="I111" s="8"/>
      <c r="J111" s="8"/>
      <c r="K111" s="8"/>
      <c r="L111" s="8"/>
      <c r="M111" s="8"/>
      <c r="N111" s="8"/>
      <c r="O111" s="8"/>
      <c r="P111" s="8"/>
      <c r="Q111" s="8"/>
      <c r="CD111" s="1"/>
      <c r="CE111" s="1"/>
      <c r="CF111" s="1"/>
      <c r="CG111" s="1"/>
      <c r="CH111" s="1"/>
      <c r="CI111" s="1"/>
      <c r="CJ111" s="1"/>
      <c r="CK111" s="1"/>
      <c r="CL111" s="1"/>
      <c r="CM111" s="1"/>
      <c r="CN111" s="1"/>
    </row>
    <row r="112" spans="1:92" ht="15.95" customHeight="1">
      <c r="A112" s="9">
        <v>99</v>
      </c>
      <c r="B112" s="22" t="s">
        <v>165</v>
      </c>
      <c r="C112" s="11"/>
      <c r="D112" s="11"/>
      <c r="E112" s="11"/>
      <c r="F112" s="31"/>
      <c r="G112" s="55"/>
      <c r="H112" s="55"/>
      <c r="I112" s="8"/>
      <c r="J112" s="8"/>
      <c r="K112" s="8"/>
      <c r="L112" s="8"/>
      <c r="M112" s="8"/>
      <c r="N112" s="8"/>
      <c r="O112" s="8"/>
      <c r="P112" s="8"/>
      <c r="Q112" s="8"/>
      <c r="CD112" s="1"/>
      <c r="CE112" s="1"/>
      <c r="CF112" s="1"/>
      <c r="CG112" s="1"/>
      <c r="CH112" s="1"/>
      <c r="CI112" s="1"/>
      <c r="CJ112" s="1"/>
      <c r="CK112" s="1"/>
      <c r="CL112" s="1"/>
      <c r="CM112" s="1"/>
      <c r="CN112" s="1"/>
    </row>
    <row r="113" spans="1:92" ht="15.95" customHeight="1">
      <c r="A113" s="9">
        <v>100</v>
      </c>
      <c r="B113" s="10" t="s">
        <v>2375</v>
      </c>
      <c r="C113" s="13"/>
      <c r="D113" s="13" t="s">
        <v>273</v>
      </c>
      <c r="E113" s="26" t="s">
        <v>31</v>
      </c>
      <c r="F113" s="78">
        <v>65</v>
      </c>
      <c r="G113" s="54"/>
      <c r="H113" s="54"/>
      <c r="I113" s="8"/>
      <c r="J113" s="8"/>
      <c r="K113" s="8"/>
      <c r="L113" s="8"/>
      <c r="M113" s="8"/>
      <c r="N113" s="8"/>
      <c r="O113" s="8"/>
      <c r="P113" s="8"/>
      <c r="Q113" s="8"/>
      <c r="CD113" s="1"/>
      <c r="CE113" s="1"/>
      <c r="CF113" s="1"/>
      <c r="CG113" s="1"/>
      <c r="CH113" s="1"/>
      <c r="CI113" s="1"/>
      <c r="CJ113" s="1"/>
      <c r="CK113" s="1"/>
      <c r="CL113" s="1"/>
      <c r="CM113" s="1"/>
      <c r="CN113" s="1"/>
    </row>
    <row r="114" spans="1:92" ht="15.95" customHeight="1">
      <c r="A114" s="9">
        <v>101</v>
      </c>
      <c r="B114" s="10" t="s">
        <v>166</v>
      </c>
      <c r="C114" s="13"/>
      <c r="D114" s="13" t="s">
        <v>271</v>
      </c>
      <c r="E114" s="13" t="s">
        <v>63</v>
      </c>
      <c r="F114" s="78">
        <v>7</v>
      </c>
      <c r="G114" s="54"/>
      <c r="H114" s="54"/>
      <c r="I114" s="8"/>
      <c r="J114" s="8"/>
      <c r="K114" s="8"/>
      <c r="L114" s="8"/>
      <c r="M114" s="8"/>
      <c r="N114" s="8"/>
      <c r="O114" s="8"/>
      <c r="P114" s="8"/>
      <c r="Q114" s="8"/>
      <c r="CD114" s="1"/>
      <c r="CE114" s="1"/>
      <c r="CF114" s="1"/>
      <c r="CG114" s="1"/>
      <c r="CH114" s="1"/>
      <c r="CI114" s="1"/>
      <c r="CJ114" s="1"/>
      <c r="CK114" s="1"/>
      <c r="CL114" s="1"/>
      <c r="CM114" s="1"/>
      <c r="CN114" s="1"/>
    </row>
    <row r="115" spans="1:92" ht="15.95" customHeight="1">
      <c r="A115" s="9">
        <v>102</v>
      </c>
      <c r="B115" s="10" t="s">
        <v>167</v>
      </c>
      <c r="C115" s="13"/>
      <c r="D115" s="13" t="s">
        <v>271</v>
      </c>
      <c r="E115" s="13" t="s">
        <v>63</v>
      </c>
      <c r="F115" s="78">
        <v>10</v>
      </c>
      <c r="G115" s="54"/>
      <c r="H115" s="54"/>
      <c r="I115" s="8"/>
      <c r="J115" s="8"/>
      <c r="K115" s="8"/>
      <c r="L115" s="8"/>
      <c r="M115" s="8"/>
      <c r="N115" s="8"/>
      <c r="O115" s="8"/>
      <c r="P115" s="8"/>
      <c r="Q115" s="8"/>
      <c r="CD115" s="1"/>
      <c r="CE115" s="1"/>
      <c r="CF115" s="1"/>
      <c r="CG115" s="1"/>
      <c r="CH115" s="1"/>
      <c r="CI115" s="1"/>
      <c r="CJ115" s="1"/>
      <c r="CK115" s="1"/>
      <c r="CL115" s="1"/>
      <c r="CM115" s="1"/>
      <c r="CN115" s="1"/>
    </row>
    <row r="116" spans="1:92" ht="15.95" customHeight="1">
      <c r="A116" s="9">
        <v>103</v>
      </c>
      <c r="B116" s="10" t="s">
        <v>34</v>
      </c>
      <c r="C116" s="13"/>
      <c r="D116" s="13" t="s">
        <v>272</v>
      </c>
      <c r="E116" s="13" t="s">
        <v>63</v>
      </c>
      <c r="F116" s="78">
        <v>20</v>
      </c>
      <c r="G116" s="54"/>
      <c r="H116" s="54"/>
      <c r="I116" s="8"/>
      <c r="J116" s="8"/>
      <c r="K116" s="8"/>
      <c r="L116" s="8"/>
      <c r="M116" s="8"/>
      <c r="N116" s="8"/>
      <c r="O116" s="8"/>
      <c r="P116" s="8"/>
      <c r="Q116" s="8"/>
      <c r="CD116" s="1"/>
      <c r="CE116" s="1"/>
      <c r="CF116" s="1"/>
      <c r="CG116" s="1"/>
      <c r="CH116" s="1"/>
      <c r="CI116" s="1"/>
      <c r="CJ116" s="1"/>
      <c r="CK116" s="1"/>
      <c r="CL116" s="1"/>
      <c r="CM116" s="1"/>
      <c r="CN116" s="1"/>
    </row>
    <row r="117" spans="1:92" ht="15.95" customHeight="1">
      <c r="A117" s="9">
        <v>104</v>
      </c>
      <c r="B117" s="22" t="s">
        <v>168</v>
      </c>
      <c r="C117" s="11"/>
      <c r="D117" s="11"/>
      <c r="E117" s="11"/>
      <c r="F117" s="31"/>
      <c r="G117" s="55"/>
      <c r="H117" s="55"/>
      <c r="I117" s="8"/>
      <c r="J117" s="8"/>
      <c r="K117" s="8"/>
      <c r="L117" s="8"/>
      <c r="M117" s="8"/>
      <c r="N117" s="8"/>
      <c r="O117" s="8"/>
      <c r="P117" s="8"/>
      <c r="Q117" s="8"/>
      <c r="CD117" s="1"/>
      <c r="CE117" s="1"/>
      <c r="CF117" s="1"/>
      <c r="CG117" s="1"/>
      <c r="CH117" s="1"/>
      <c r="CI117" s="1"/>
      <c r="CJ117" s="1"/>
      <c r="CK117" s="1"/>
      <c r="CL117" s="1"/>
      <c r="CM117" s="1"/>
      <c r="CN117" s="1"/>
    </row>
    <row r="118" spans="1:92" ht="25.5" customHeight="1">
      <c r="A118" s="9">
        <v>105</v>
      </c>
      <c r="B118" s="10" t="s">
        <v>2374</v>
      </c>
      <c r="C118" s="13"/>
      <c r="D118" s="13" t="s">
        <v>274</v>
      </c>
      <c r="E118" s="26" t="s">
        <v>31</v>
      </c>
      <c r="F118" s="78">
        <v>5850</v>
      </c>
      <c r="G118" s="54"/>
      <c r="H118" s="54"/>
      <c r="I118" s="8"/>
      <c r="J118" s="8"/>
      <c r="K118" s="8"/>
      <c r="L118" s="8"/>
      <c r="M118" s="8"/>
      <c r="N118" s="8"/>
      <c r="O118" s="8"/>
      <c r="P118" s="8"/>
      <c r="Q118" s="8"/>
      <c r="CD118" s="1"/>
      <c r="CE118" s="1"/>
      <c r="CF118" s="1"/>
      <c r="CG118" s="1"/>
      <c r="CH118" s="1"/>
      <c r="CI118" s="1"/>
      <c r="CJ118" s="1"/>
      <c r="CK118" s="1"/>
      <c r="CL118" s="1"/>
      <c r="CM118" s="1"/>
      <c r="CN118" s="1"/>
    </row>
    <row r="119" spans="1:92" ht="15.95" customHeight="1">
      <c r="A119" s="9">
        <v>106</v>
      </c>
      <c r="B119" s="10" t="s">
        <v>33</v>
      </c>
      <c r="C119" s="13"/>
      <c r="D119" s="13" t="s">
        <v>271</v>
      </c>
      <c r="E119" s="13" t="s">
        <v>63</v>
      </c>
      <c r="F119" s="78">
        <v>1170</v>
      </c>
      <c r="G119" s="54"/>
      <c r="H119" s="54"/>
      <c r="I119" s="8"/>
      <c r="J119" s="8"/>
      <c r="K119" s="8"/>
      <c r="L119" s="8"/>
      <c r="M119" s="8"/>
      <c r="N119" s="8"/>
      <c r="O119" s="8"/>
      <c r="P119" s="8"/>
      <c r="Q119" s="8"/>
      <c r="CD119" s="1"/>
      <c r="CE119" s="1"/>
      <c r="CF119" s="1"/>
      <c r="CG119" s="1"/>
      <c r="CH119" s="1"/>
      <c r="CI119" s="1"/>
      <c r="CJ119" s="1"/>
      <c r="CK119" s="1"/>
      <c r="CL119" s="1"/>
      <c r="CM119" s="1"/>
      <c r="CN119" s="1"/>
    </row>
    <row r="120" spans="1:92" ht="15.95" customHeight="1">
      <c r="A120" s="9">
        <v>107</v>
      </c>
      <c r="B120" s="10" t="s">
        <v>35</v>
      </c>
      <c r="C120" s="13"/>
      <c r="D120" s="13" t="s">
        <v>272</v>
      </c>
      <c r="E120" s="13" t="s">
        <v>63</v>
      </c>
      <c r="F120" s="78">
        <v>1755</v>
      </c>
      <c r="G120" s="54"/>
      <c r="H120" s="54"/>
      <c r="I120" s="8"/>
      <c r="J120" s="8"/>
      <c r="K120" s="8"/>
      <c r="L120" s="8"/>
      <c r="M120" s="8"/>
      <c r="N120" s="8"/>
      <c r="O120" s="8"/>
      <c r="P120" s="8"/>
      <c r="Q120" s="8"/>
      <c r="CD120" s="1"/>
      <c r="CE120" s="1"/>
      <c r="CF120" s="1"/>
      <c r="CG120" s="1"/>
      <c r="CH120" s="1"/>
      <c r="CI120" s="1"/>
      <c r="CJ120" s="1"/>
      <c r="CK120" s="1"/>
      <c r="CL120" s="1"/>
      <c r="CM120" s="1"/>
      <c r="CN120" s="1"/>
    </row>
    <row r="121" spans="1:92" ht="15.95" customHeight="1">
      <c r="A121" s="9">
        <v>108</v>
      </c>
      <c r="B121" s="22" t="s">
        <v>169</v>
      </c>
      <c r="C121" s="11"/>
      <c r="D121" s="11"/>
      <c r="E121" s="11"/>
      <c r="F121" s="31"/>
      <c r="G121" s="55"/>
      <c r="H121" s="55"/>
      <c r="I121" s="8"/>
      <c r="J121" s="8"/>
      <c r="K121" s="8"/>
      <c r="L121" s="8"/>
      <c r="M121" s="8"/>
      <c r="N121" s="8"/>
      <c r="O121" s="8"/>
      <c r="P121" s="8"/>
      <c r="Q121" s="8"/>
      <c r="CD121" s="1"/>
      <c r="CE121" s="1"/>
      <c r="CF121" s="1"/>
      <c r="CG121" s="1"/>
      <c r="CH121" s="1"/>
      <c r="CI121" s="1"/>
      <c r="CJ121" s="1"/>
      <c r="CK121" s="1"/>
      <c r="CL121" s="1"/>
      <c r="CM121" s="1"/>
      <c r="CN121" s="1"/>
    </row>
    <row r="122" spans="1:92" ht="24.95" customHeight="1">
      <c r="A122" s="9">
        <v>109</v>
      </c>
      <c r="B122" s="10" t="s">
        <v>2373</v>
      </c>
      <c r="C122" s="13"/>
      <c r="D122" s="13" t="s">
        <v>274</v>
      </c>
      <c r="E122" s="26" t="s">
        <v>31</v>
      </c>
      <c r="F122" s="78">
        <v>235</v>
      </c>
      <c r="G122" s="54"/>
      <c r="H122" s="54"/>
      <c r="I122" s="8"/>
      <c r="J122" s="8"/>
      <c r="K122" s="8"/>
      <c r="L122" s="8"/>
      <c r="M122" s="8"/>
      <c r="N122" s="8"/>
      <c r="O122" s="8"/>
      <c r="P122" s="8"/>
      <c r="Q122" s="8"/>
      <c r="CD122" s="1"/>
      <c r="CE122" s="1"/>
      <c r="CF122" s="1"/>
      <c r="CG122" s="1"/>
      <c r="CH122" s="1"/>
      <c r="CI122" s="1"/>
      <c r="CJ122" s="1"/>
      <c r="CK122" s="1"/>
      <c r="CL122" s="1"/>
      <c r="CM122" s="1"/>
      <c r="CN122" s="1"/>
    </row>
    <row r="123" spans="1:92" ht="15.95" customHeight="1">
      <c r="A123" s="9">
        <v>110</v>
      </c>
      <c r="B123" s="10" t="s">
        <v>33</v>
      </c>
      <c r="C123" s="13"/>
      <c r="D123" s="13" t="s">
        <v>271</v>
      </c>
      <c r="E123" s="13" t="s">
        <v>63</v>
      </c>
      <c r="F123" s="78">
        <v>23.5</v>
      </c>
      <c r="G123" s="54"/>
      <c r="H123" s="54"/>
      <c r="I123" s="8"/>
      <c r="J123" s="8"/>
      <c r="K123" s="8"/>
      <c r="L123" s="8"/>
      <c r="M123" s="8"/>
      <c r="N123" s="8"/>
      <c r="O123" s="8"/>
      <c r="P123" s="8"/>
      <c r="Q123" s="8"/>
      <c r="CD123" s="1"/>
      <c r="CE123" s="1"/>
      <c r="CF123" s="1"/>
      <c r="CG123" s="1"/>
      <c r="CH123" s="1"/>
      <c r="CI123" s="1"/>
      <c r="CJ123" s="1"/>
      <c r="CK123" s="1"/>
      <c r="CL123" s="1"/>
      <c r="CM123" s="1"/>
      <c r="CN123" s="1"/>
    </row>
    <row r="124" spans="1:92" ht="15.95" customHeight="1">
      <c r="A124" s="9">
        <v>111</v>
      </c>
      <c r="B124" s="10" t="s">
        <v>35</v>
      </c>
      <c r="C124" s="13"/>
      <c r="D124" s="13" t="s">
        <v>272</v>
      </c>
      <c r="E124" s="13" t="s">
        <v>63</v>
      </c>
      <c r="F124" s="78">
        <v>70</v>
      </c>
      <c r="G124" s="54"/>
      <c r="H124" s="54"/>
      <c r="I124" s="8"/>
      <c r="J124" s="8"/>
      <c r="K124" s="8"/>
      <c r="L124" s="8"/>
      <c r="M124" s="8"/>
      <c r="N124" s="8"/>
      <c r="O124" s="8"/>
      <c r="P124" s="8"/>
      <c r="Q124" s="8"/>
      <c r="CD124" s="1"/>
      <c r="CE124" s="1"/>
      <c r="CF124" s="1"/>
      <c r="CG124" s="1"/>
      <c r="CH124" s="1"/>
      <c r="CI124" s="1"/>
      <c r="CJ124" s="1"/>
      <c r="CK124" s="1"/>
      <c r="CL124" s="1"/>
      <c r="CM124" s="1"/>
      <c r="CN124" s="1"/>
    </row>
    <row r="125" spans="1:92" ht="15.95" customHeight="1">
      <c r="A125" s="9">
        <v>112</v>
      </c>
      <c r="B125" s="22" t="s">
        <v>176</v>
      </c>
      <c r="C125" s="11"/>
      <c r="D125" s="11"/>
      <c r="E125" s="11"/>
      <c r="F125" s="31"/>
      <c r="G125" s="55"/>
      <c r="H125" s="55"/>
      <c r="I125" s="8"/>
      <c r="J125" s="8"/>
      <c r="K125" s="8"/>
      <c r="L125" s="8"/>
      <c r="M125" s="8"/>
      <c r="N125" s="8"/>
      <c r="O125" s="8"/>
      <c r="P125" s="8"/>
      <c r="Q125" s="8"/>
      <c r="CD125" s="1"/>
      <c r="CE125" s="1"/>
      <c r="CF125" s="1"/>
      <c r="CG125" s="1"/>
      <c r="CH125" s="1"/>
      <c r="CI125" s="1"/>
      <c r="CJ125" s="1"/>
      <c r="CK125" s="1"/>
      <c r="CL125" s="1"/>
      <c r="CM125" s="1"/>
      <c r="CN125" s="1"/>
    </row>
    <row r="126" spans="1:92" ht="15.95" customHeight="1">
      <c r="A126" s="9">
        <v>113</v>
      </c>
      <c r="B126" s="21" t="s">
        <v>177</v>
      </c>
      <c r="C126" s="502"/>
      <c r="D126" s="13" t="s">
        <v>270</v>
      </c>
      <c r="E126" s="26" t="s">
        <v>31</v>
      </c>
      <c r="F126" s="78">
        <v>1730</v>
      </c>
      <c r="G126" s="54"/>
      <c r="H126" s="54"/>
      <c r="I126" s="8"/>
      <c r="J126" s="8"/>
      <c r="K126" s="8"/>
      <c r="L126" s="8"/>
      <c r="M126" s="8"/>
      <c r="N126" s="8"/>
      <c r="O126" s="8"/>
      <c r="P126" s="8"/>
      <c r="Q126" s="8"/>
      <c r="CD126" s="1"/>
      <c r="CE126" s="1"/>
      <c r="CF126" s="1"/>
      <c r="CG126" s="1"/>
      <c r="CH126" s="1"/>
      <c r="CI126" s="1"/>
      <c r="CJ126" s="1"/>
      <c r="CK126" s="1"/>
      <c r="CL126" s="1"/>
      <c r="CM126" s="1"/>
      <c r="CN126" s="1"/>
    </row>
    <row r="127" spans="1:92" ht="15.95" customHeight="1">
      <c r="A127" s="9">
        <v>114</v>
      </c>
      <c r="B127" s="10" t="s">
        <v>33</v>
      </c>
      <c r="C127" s="13"/>
      <c r="D127" s="13" t="s">
        <v>271</v>
      </c>
      <c r="E127" s="13" t="s">
        <v>63</v>
      </c>
      <c r="F127" s="78">
        <v>346</v>
      </c>
      <c r="G127" s="54"/>
      <c r="H127" s="54"/>
      <c r="I127" s="8"/>
      <c r="J127" s="8"/>
      <c r="K127" s="8"/>
      <c r="L127" s="8"/>
      <c r="M127" s="8"/>
      <c r="N127" s="8"/>
      <c r="O127" s="8"/>
      <c r="P127" s="8"/>
      <c r="Q127" s="8"/>
      <c r="CD127" s="1"/>
      <c r="CE127" s="1"/>
      <c r="CF127" s="1"/>
      <c r="CG127" s="1"/>
      <c r="CH127" s="1"/>
      <c r="CI127" s="1"/>
      <c r="CJ127" s="1"/>
      <c r="CK127" s="1"/>
      <c r="CL127" s="1"/>
      <c r="CM127" s="1"/>
      <c r="CN127" s="1"/>
    </row>
    <row r="128" spans="1:92" ht="15.95" customHeight="1">
      <c r="A128" s="9">
        <v>115</v>
      </c>
      <c r="B128" s="10" t="s">
        <v>35</v>
      </c>
      <c r="C128" s="13"/>
      <c r="D128" s="13" t="s">
        <v>272</v>
      </c>
      <c r="E128" s="13" t="s">
        <v>63</v>
      </c>
      <c r="F128" s="78">
        <v>520</v>
      </c>
      <c r="G128" s="54"/>
      <c r="H128" s="54"/>
      <c r="I128" s="8"/>
      <c r="J128" s="8"/>
      <c r="K128" s="8"/>
      <c r="L128" s="8"/>
      <c r="M128" s="8"/>
      <c r="N128" s="8"/>
      <c r="O128" s="8"/>
      <c r="P128" s="8"/>
      <c r="Q128" s="8"/>
      <c r="CD128" s="1"/>
      <c r="CE128" s="1"/>
      <c r="CF128" s="1"/>
      <c r="CG128" s="1"/>
      <c r="CH128" s="1"/>
      <c r="CI128" s="1"/>
      <c r="CJ128" s="1"/>
      <c r="CK128" s="1"/>
      <c r="CL128" s="1"/>
      <c r="CM128" s="1"/>
      <c r="CN128" s="1"/>
    </row>
    <row r="129" spans="1:92" ht="15.95" customHeight="1">
      <c r="A129" s="9">
        <v>116</v>
      </c>
      <c r="B129" s="22" t="s">
        <v>178</v>
      </c>
      <c r="C129" s="11"/>
      <c r="D129" s="11"/>
      <c r="E129" s="11"/>
      <c r="F129" s="31"/>
      <c r="G129" s="55"/>
      <c r="H129" s="55"/>
      <c r="I129" s="8"/>
      <c r="J129" s="8"/>
      <c r="K129" s="8"/>
      <c r="L129" s="8"/>
      <c r="M129" s="8"/>
      <c r="N129" s="8"/>
      <c r="O129" s="8"/>
      <c r="P129" s="8"/>
      <c r="Q129" s="8"/>
      <c r="CD129" s="1"/>
      <c r="CE129" s="1"/>
      <c r="CF129" s="1"/>
      <c r="CG129" s="1"/>
      <c r="CH129" s="1"/>
      <c r="CI129" s="1"/>
      <c r="CJ129" s="1"/>
      <c r="CK129" s="1"/>
      <c r="CL129" s="1"/>
      <c r="CM129" s="1"/>
      <c r="CN129" s="1"/>
    </row>
    <row r="130" spans="1:92" ht="24" customHeight="1">
      <c r="A130" s="9">
        <v>117</v>
      </c>
      <c r="B130" s="10" t="s">
        <v>2371</v>
      </c>
      <c r="C130" s="13"/>
      <c r="D130" s="13" t="s">
        <v>274</v>
      </c>
      <c r="E130" s="26" t="s">
        <v>31</v>
      </c>
      <c r="F130" s="78">
        <v>160</v>
      </c>
      <c r="G130" s="54"/>
      <c r="H130" s="54"/>
      <c r="I130" s="8"/>
      <c r="J130" s="8"/>
      <c r="K130" s="8"/>
      <c r="L130" s="8"/>
      <c r="M130" s="8"/>
      <c r="N130" s="8"/>
      <c r="O130" s="8"/>
      <c r="P130" s="8"/>
      <c r="Q130" s="8"/>
      <c r="CD130" s="1"/>
      <c r="CE130" s="1"/>
      <c r="CF130" s="1"/>
      <c r="CG130" s="1"/>
      <c r="CH130" s="1"/>
      <c r="CI130" s="1"/>
      <c r="CJ130" s="1"/>
      <c r="CK130" s="1"/>
      <c r="CL130" s="1"/>
      <c r="CM130" s="1"/>
      <c r="CN130" s="1"/>
    </row>
    <row r="131" spans="1:92" ht="15.95" customHeight="1">
      <c r="A131" s="9">
        <v>118</v>
      </c>
      <c r="B131" s="10" t="s">
        <v>2372</v>
      </c>
      <c r="C131" s="13"/>
      <c r="D131" s="13" t="s">
        <v>274</v>
      </c>
      <c r="E131" s="26" t="s">
        <v>31</v>
      </c>
      <c r="F131" s="78">
        <v>3</v>
      </c>
      <c r="G131" s="54"/>
      <c r="H131" s="54"/>
      <c r="I131" s="8"/>
      <c r="J131" s="8"/>
      <c r="K131" s="8"/>
      <c r="L131" s="8"/>
      <c r="M131" s="8"/>
      <c r="N131" s="8"/>
      <c r="O131" s="8"/>
      <c r="P131" s="8"/>
      <c r="Q131" s="8"/>
      <c r="CD131" s="1"/>
      <c r="CE131" s="1"/>
      <c r="CF131" s="1"/>
      <c r="CG131" s="1"/>
      <c r="CH131" s="1"/>
      <c r="CI131" s="1"/>
      <c r="CJ131" s="1"/>
      <c r="CK131" s="1"/>
      <c r="CL131" s="1"/>
      <c r="CM131" s="1"/>
      <c r="CN131" s="1"/>
    </row>
    <row r="132" spans="1:92" ht="15.95" customHeight="1">
      <c r="A132" s="9">
        <v>119</v>
      </c>
      <c r="B132" s="22" t="s">
        <v>179</v>
      </c>
      <c r="C132" s="11"/>
      <c r="D132" s="11"/>
      <c r="E132" s="11"/>
      <c r="F132" s="79"/>
      <c r="G132" s="12"/>
      <c r="H132" s="12"/>
      <c r="I132" s="8"/>
      <c r="J132" s="8"/>
      <c r="K132" s="8"/>
      <c r="L132" s="8"/>
      <c r="M132" s="8"/>
      <c r="N132" s="8"/>
      <c r="O132" s="8"/>
      <c r="P132" s="8"/>
      <c r="Q132" s="8"/>
      <c r="CD132" s="1"/>
      <c r="CE132" s="1"/>
      <c r="CF132" s="1"/>
      <c r="CG132" s="1"/>
      <c r="CH132" s="1"/>
      <c r="CI132" s="1"/>
      <c r="CJ132" s="1"/>
      <c r="CK132" s="1"/>
      <c r="CL132" s="1"/>
      <c r="CM132" s="1"/>
      <c r="CN132" s="1"/>
    </row>
    <row r="133" spans="1:92" ht="15.95" customHeight="1">
      <c r="A133" s="9">
        <v>120</v>
      </c>
      <c r="B133" s="10" t="s">
        <v>180</v>
      </c>
      <c r="C133" s="13"/>
      <c r="D133" s="13" t="s">
        <v>275</v>
      </c>
      <c r="E133" s="26" t="s">
        <v>31</v>
      </c>
      <c r="F133" s="78">
        <v>14630</v>
      </c>
      <c r="G133" s="54"/>
      <c r="H133" s="54"/>
      <c r="I133" s="8"/>
      <c r="J133" s="8"/>
      <c r="K133" s="8"/>
      <c r="L133" s="8"/>
      <c r="M133" s="8"/>
      <c r="N133" s="8"/>
      <c r="O133" s="8"/>
      <c r="P133" s="8"/>
      <c r="Q133" s="8"/>
      <c r="CD133" s="1"/>
      <c r="CE133" s="1"/>
      <c r="CF133" s="1"/>
      <c r="CG133" s="1"/>
      <c r="CH133" s="1"/>
      <c r="CI133" s="1"/>
      <c r="CJ133" s="1"/>
      <c r="CK133" s="1"/>
      <c r="CL133" s="1"/>
      <c r="CM133" s="1"/>
      <c r="CN133" s="1"/>
    </row>
    <row r="134" spans="1:92" ht="15.95" customHeight="1">
      <c r="A134" s="9">
        <v>121</v>
      </c>
      <c r="B134" s="22" t="s">
        <v>182</v>
      </c>
      <c r="C134" s="11"/>
      <c r="D134" s="11"/>
      <c r="E134" s="11"/>
      <c r="F134" s="79"/>
      <c r="G134" s="12"/>
      <c r="H134" s="12"/>
      <c r="I134" s="8"/>
      <c r="J134" s="8"/>
      <c r="K134" s="8"/>
      <c r="L134" s="8"/>
      <c r="M134" s="8"/>
      <c r="N134" s="8"/>
      <c r="O134" s="8"/>
      <c r="P134" s="8"/>
      <c r="Q134" s="8"/>
      <c r="CD134" s="1"/>
      <c r="CE134" s="1"/>
      <c r="CF134" s="1"/>
      <c r="CG134" s="1"/>
      <c r="CH134" s="1"/>
      <c r="CI134" s="1"/>
      <c r="CJ134" s="1"/>
      <c r="CK134" s="1"/>
      <c r="CL134" s="1"/>
      <c r="CM134" s="1"/>
      <c r="CN134" s="1"/>
    </row>
    <row r="135" spans="1:92" ht="15.95" customHeight="1">
      <c r="A135" s="9">
        <v>122</v>
      </c>
      <c r="B135" s="10" t="s">
        <v>209</v>
      </c>
      <c r="C135" s="13"/>
      <c r="D135" s="13" t="s">
        <v>271</v>
      </c>
      <c r="E135" s="13" t="s">
        <v>63</v>
      </c>
      <c r="F135" s="78">
        <v>380</v>
      </c>
      <c r="G135" s="54"/>
      <c r="H135" s="54"/>
      <c r="I135" s="8"/>
      <c r="J135" s="8"/>
      <c r="K135" s="8"/>
      <c r="L135" s="8"/>
      <c r="M135" s="8"/>
      <c r="N135" s="8"/>
      <c r="O135" s="8"/>
      <c r="P135" s="8"/>
      <c r="Q135" s="8"/>
      <c r="CD135" s="1"/>
      <c r="CE135" s="1"/>
      <c r="CF135" s="1"/>
      <c r="CG135" s="1"/>
      <c r="CH135" s="1"/>
      <c r="CI135" s="1"/>
      <c r="CJ135" s="1"/>
      <c r="CK135" s="1"/>
      <c r="CL135" s="1"/>
      <c r="CM135" s="1"/>
      <c r="CN135" s="1"/>
    </row>
    <row r="136" spans="1:92" ht="15.95" customHeight="1">
      <c r="A136" s="9">
        <v>123</v>
      </c>
      <c r="B136" s="10" t="s">
        <v>210</v>
      </c>
      <c r="C136" s="13"/>
      <c r="D136" s="13" t="s">
        <v>271</v>
      </c>
      <c r="E136" s="13" t="s">
        <v>63</v>
      </c>
      <c r="F136" s="78">
        <v>1130</v>
      </c>
      <c r="G136" s="54"/>
      <c r="H136" s="54"/>
      <c r="I136" s="8"/>
      <c r="J136" s="8"/>
      <c r="K136" s="8"/>
      <c r="L136" s="8"/>
      <c r="M136" s="8"/>
      <c r="N136" s="8"/>
      <c r="O136" s="8"/>
      <c r="P136" s="8"/>
      <c r="Q136" s="8"/>
      <c r="CD136" s="1"/>
      <c r="CE136" s="1"/>
      <c r="CF136" s="1"/>
      <c r="CG136" s="1"/>
      <c r="CH136" s="1"/>
      <c r="CI136" s="1"/>
      <c r="CJ136" s="1"/>
      <c r="CK136" s="1"/>
      <c r="CL136" s="1"/>
      <c r="CM136" s="1"/>
      <c r="CN136" s="1"/>
    </row>
    <row r="137" spans="1:92" ht="15.95" customHeight="1">
      <c r="A137" s="9">
        <v>124</v>
      </c>
      <c r="B137" s="22" t="s">
        <v>181</v>
      </c>
      <c r="C137" s="11"/>
      <c r="D137" s="11"/>
      <c r="E137" s="11"/>
      <c r="F137" s="79"/>
      <c r="G137" s="12"/>
      <c r="H137" s="12"/>
      <c r="I137" s="8"/>
      <c r="J137" s="8"/>
      <c r="K137" s="8"/>
      <c r="L137" s="8"/>
      <c r="M137" s="8"/>
      <c r="N137" s="8"/>
      <c r="O137" s="8"/>
      <c r="P137" s="8"/>
      <c r="Q137" s="8"/>
      <c r="CD137" s="1"/>
      <c r="CE137" s="1"/>
      <c r="CF137" s="1"/>
      <c r="CG137" s="1"/>
      <c r="CH137" s="1"/>
      <c r="CI137" s="1"/>
      <c r="CJ137" s="1"/>
      <c r="CK137" s="1"/>
      <c r="CL137" s="1"/>
      <c r="CM137" s="1"/>
      <c r="CN137" s="1"/>
    </row>
    <row r="138" spans="1:92" ht="26.1" customHeight="1">
      <c r="A138" s="9">
        <v>125</v>
      </c>
      <c r="B138" s="10" t="s">
        <v>37</v>
      </c>
      <c r="C138" s="13"/>
      <c r="D138" s="13" t="s">
        <v>274</v>
      </c>
      <c r="E138" s="26" t="s">
        <v>31</v>
      </c>
      <c r="F138" s="78">
        <v>55</v>
      </c>
      <c r="G138" s="54"/>
      <c r="H138" s="54"/>
      <c r="I138" s="8"/>
      <c r="J138" s="8"/>
      <c r="K138" s="8"/>
      <c r="L138" s="8"/>
      <c r="M138" s="8"/>
      <c r="N138" s="8"/>
      <c r="O138" s="8"/>
      <c r="P138" s="8"/>
      <c r="Q138" s="8"/>
      <c r="CD138" s="1"/>
      <c r="CE138" s="1"/>
      <c r="CF138" s="1"/>
      <c r="CG138" s="1"/>
      <c r="CH138" s="1"/>
      <c r="CI138" s="1"/>
      <c r="CJ138" s="1"/>
      <c r="CK138" s="1"/>
      <c r="CL138" s="1"/>
      <c r="CM138" s="1"/>
      <c r="CN138" s="1"/>
    </row>
    <row r="139" spans="1:92" ht="15.95" customHeight="1">
      <c r="A139" s="9">
        <v>126</v>
      </c>
      <c r="B139" s="10" t="s">
        <v>208</v>
      </c>
      <c r="C139" s="13"/>
      <c r="D139" s="13" t="s">
        <v>271</v>
      </c>
      <c r="E139" s="13" t="s">
        <v>63</v>
      </c>
      <c r="F139" s="78">
        <v>11</v>
      </c>
      <c r="G139" s="54"/>
      <c r="H139" s="54"/>
      <c r="I139" s="8"/>
      <c r="J139" s="8"/>
      <c r="K139" s="8"/>
      <c r="L139" s="8"/>
      <c r="M139" s="8"/>
      <c r="N139" s="8"/>
      <c r="O139" s="8"/>
      <c r="P139" s="8"/>
      <c r="Q139" s="8"/>
      <c r="CD139" s="1"/>
      <c r="CE139" s="1"/>
      <c r="CF139" s="1"/>
      <c r="CG139" s="1"/>
      <c r="CH139" s="1"/>
      <c r="CI139" s="1"/>
      <c r="CJ139" s="1"/>
      <c r="CK139" s="1"/>
      <c r="CL139" s="1"/>
      <c r="CM139" s="1"/>
      <c r="CN139" s="1"/>
    </row>
    <row r="140" spans="1:92" ht="15.95" customHeight="1">
      <c r="A140" s="9">
        <v>127</v>
      </c>
      <c r="B140" s="10" t="s">
        <v>34</v>
      </c>
      <c r="C140" s="13"/>
      <c r="D140" s="13" t="s">
        <v>272</v>
      </c>
      <c r="E140" s="13" t="s">
        <v>63</v>
      </c>
      <c r="F140" s="78">
        <v>17</v>
      </c>
      <c r="G140" s="54"/>
      <c r="H140" s="54"/>
      <c r="I140" s="8"/>
      <c r="J140" s="8"/>
      <c r="K140" s="8"/>
      <c r="L140" s="8"/>
      <c r="M140" s="8"/>
      <c r="N140" s="8"/>
      <c r="O140" s="8"/>
      <c r="P140" s="8"/>
      <c r="Q140" s="8"/>
      <c r="CD140" s="1"/>
      <c r="CE140" s="1"/>
      <c r="CF140" s="1"/>
      <c r="CG140" s="1"/>
      <c r="CH140" s="1"/>
      <c r="CI140" s="1"/>
      <c r="CJ140" s="1"/>
      <c r="CK140" s="1"/>
      <c r="CL140" s="1"/>
      <c r="CM140" s="1"/>
      <c r="CN140" s="1"/>
    </row>
    <row r="141" spans="1:92" ht="15.95" customHeight="1">
      <c r="A141" s="9">
        <v>128</v>
      </c>
      <c r="B141" s="19" t="s">
        <v>38</v>
      </c>
      <c r="C141" s="73"/>
      <c r="D141" s="73"/>
      <c r="E141" s="20"/>
      <c r="F141" s="56"/>
      <c r="G141" s="57"/>
      <c r="H141" s="57"/>
      <c r="I141" s="8"/>
      <c r="J141" s="8"/>
      <c r="K141" s="8"/>
      <c r="L141" s="8"/>
      <c r="M141" s="8"/>
      <c r="N141" s="8"/>
      <c r="O141" s="8"/>
      <c r="P141" s="8"/>
      <c r="Q141" s="8"/>
      <c r="CD141" s="1"/>
      <c r="CE141" s="1"/>
      <c r="CF141" s="1"/>
      <c r="CG141" s="1"/>
      <c r="CH141" s="1"/>
      <c r="CI141" s="1"/>
      <c r="CJ141" s="1"/>
      <c r="CK141" s="1"/>
      <c r="CL141" s="1"/>
      <c r="CM141" s="1"/>
      <c r="CN141" s="1"/>
    </row>
    <row r="142" spans="1:92" ht="15.95" customHeight="1">
      <c r="A142" s="9">
        <v>129</v>
      </c>
      <c r="B142" s="10" t="s">
        <v>39</v>
      </c>
      <c r="C142" s="13"/>
      <c r="D142" s="13" t="s">
        <v>276</v>
      </c>
      <c r="E142" s="13" t="s">
        <v>13</v>
      </c>
      <c r="F142" s="78">
        <v>2910</v>
      </c>
      <c r="G142" s="54"/>
      <c r="H142" s="54"/>
      <c r="I142" s="8"/>
      <c r="J142" s="8"/>
      <c r="K142" s="8"/>
      <c r="L142" s="8"/>
      <c r="M142" s="8"/>
      <c r="N142" s="8"/>
      <c r="O142" s="8"/>
      <c r="P142" s="8"/>
      <c r="Q142" s="8"/>
      <c r="CD142" s="1"/>
      <c r="CE142" s="1"/>
      <c r="CF142" s="1"/>
      <c r="CG142" s="1"/>
      <c r="CH142" s="1"/>
      <c r="CI142" s="1"/>
      <c r="CJ142" s="1"/>
      <c r="CK142" s="1"/>
      <c r="CL142" s="1"/>
      <c r="CM142" s="1"/>
      <c r="CN142" s="1"/>
    </row>
    <row r="143" spans="1:92" ht="15.95" customHeight="1">
      <c r="A143" s="9">
        <v>130</v>
      </c>
      <c r="B143" s="10" t="s">
        <v>40</v>
      </c>
      <c r="C143" s="13"/>
      <c r="D143" s="13" t="s">
        <v>276</v>
      </c>
      <c r="E143" s="13" t="s">
        <v>13</v>
      </c>
      <c r="F143" s="78">
        <v>505</v>
      </c>
      <c r="G143" s="54"/>
      <c r="H143" s="54"/>
      <c r="I143" s="8"/>
      <c r="J143" s="8"/>
      <c r="K143" s="8"/>
      <c r="L143" s="8"/>
      <c r="M143" s="8"/>
      <c r="N143" s="8"/>
      <c r="O143" s="8"/>
      <c r="P143" s="8"/>
      <c r="Q143" s="8"/>
      <c r="CD143" s="1"/>
      <c r="CE143" s="1"/>
      <c r="CF143" s="1"/>
      <c r="CG143" s="1"/>
      <c r="CH143" s="1"/>
      <c r="CI143" s="1"/>
      <c r="CJ143" s="1"/>
      <c r="CK143" s="1"/>
      <c r="CL143" s="1"/>
      <c r="CM143" s="1"/>
      <c r="CN143" s="1"/>
    </row>
    <row r="144" spans="1:92" ht="15.95" customHeight="1">
      <c r="A144" s="9">
        <v>131</v>
      </c>
      <c r="B144" s="10" t="s">
        <v>41</v>
      </c>
      <c r="C144" s="13"/>
      <c r="D144" s="13" t="s">
        <v>276</v>
      </c>
      <c r="E144" s="13" t="s">
        <v>13</v>
      </c>
      <c r="F144" s="78">
        <v>145</v>
      </c>
      <c r="G144" s="54"/>
      <c r="H144" s="54"/>
      <c r="I144" s="8"/>
      <c r="J144" s="8"/>
      <c r="K144" s="8"/>
      <c r="L144" s="8"/>
      <c r="M144" s="8"/>
      <c r="N144" s="8"/>
      <c r="O144" s="8"/>
      <c r="P144" s="8"/>
      <c r="Q144" s="8"/>
      <c r="AA144" s="1"/>
      <c r="CD144" s="1"/>
      <c r="CE144" s="1"/>
      <c r="CF144" s="1"/>
      <c r="CG144" s="1"/>
      <c r="CH144" s="1"/>
      <c r="CI144" s="1"/>
      <c r="CJ144" s="1"/>
      <c r="CK144" s="1"/>
      <c r="CL144" s="1"/>
      <c r="CM144" s="1"/>
      <c r="CN144" s="1"/>
    </row>
    <row r="145" spans="1:92" ht="15.95" customHeight="1">
      <c r="A145" s="9">
        <v>132</v>
      </c>
      <c r="B145" s="10" t="s">
        <v>42</v>
      </c>
      <c r="C145" s="13"/>
      <c r="D145" s="13" t="s">
        <v>276</v>
      </c>
      <c r="E145" s="13" t="s">
        <v>13</v>
      </c>
      <c r="F145" s="78">
        <v>4578</v>
      </c>
      <c r="G145" s="54"/>
      <c r="H145" s="54"/>
      <c r="I145" s="8"/>
      <c r="J145" s="8"/>
      <c r="K145" s="8"/>
      <c r="L145" s="8"/>
      <c r="M145" s="8"/>
      <c r="N145" s="8"/>
      <c r="O145" s="8"/>
      <c r="P145" s="8"/>
      <c r="Q145" s="8"/>
      <c r="CD145" s="1"/>
      <c r="CE145" s="1"/>
      <c r="CF145" s="1"/>
      <c r="CG145" s="1"/>
      <c r="CH145" s="1"/>
      <c r="CI145" s="1"/>
      <c r="CJ145" s="1"/>
      <c r="CK145" s="1"/>
      <c r="CL145" s="1"/>
      <c r="CM145" s="1"/>
      <c r="CN145" s="1"/>
    </row>
    <row r="146" spans="1:92" ht="24.6" customHeight="1">
      <c r="A146" s="9">
        <v>133</v>
      </c>
      <c r="B146" s="10" t="s">
        <v>43</v>
      </c>
      <c r="C146" s="13"/>
      <c r="D146" s="13" t="s">
        <v>276</v>
      </c>
      <c r="E146" s="13" t="s">
        <v>7</v>
      </c>
      <c r="F146" s="78">
        <v>1</v>
      </c>
      <c r="G146" s="54"/>
      <c r="H146" s="54"/>
      <c r="I146" s="8"/>
      <c r="J146" s="8"/>
      <c r="K146" s="8"/>
      <c r="L146" s="8"/>
      <c r="M146" s="8"/>
      <c r="N146" s="8"/>
      <c r="O146" s="8"/>
      <c r="P146" s="8"/>
      <c r="Q146" s="8"/>
      <c r="CD146" s="1"/>
      <c r="CE146" s="1"/>
      <c r="CF146" s="1"/>
      <c r="CG146" s="1"/>
      <c r="CH146" s="1"/>
      <c r="CI146" s="1"/>
      <c r="CJ146" s="1"/>
      <c r="CK146" s="1"/>
      <c r="CL146" s="1"/>
      <c r="CM146" s="1"/>
      <c r="CN146" s="1"/>
    </row>
    <row r="147" spans="1:92" ht="22.5" customHeight="1">
      <c r="A147" s="9">
        <v>134</v>
      </c>
      <c r="B147" s="10" t="s">
        <v>44</v>
      </c>
      <c r="C147" s="13"/>
      <c r="D147" s="13" t="s">
        <v>277</v>
      </c>
      <c r="E147" s="13" t="s">
        <v>45</v>
      </c>
      <c r="F147" s="78">
        <v>30</v>
      </c>
      <c r="G147" s="54"/>
      <c r="H147" s="54"/>
      <c r="I147" s="8"/>
      <c r="J147" s="8"/>
      <c r="K147" s="8"/>
      <c r="L147" s="8"/>
      <c r="M147" s="8"/>
      <c r="N147" s="8"/>
      <c r="O147" s="8"/>
      <c r="P147" s="8"/>
      <c r="Q147" s="8"/>
      <c r="CD147" s="1"/>
      <c r="CE147" s="1"/>
      <c r="CF147" s="1"/>
      <c r="CG147" s="1"/>
      <c r="CH147" s="1"/>
      <c r="CI147" s="1"/>
      <c r="CJ147" s="1"/>
      <c r="CK147" s="1"/>
      <c r="CL147" s="1"/>
      <c r="CM147" s="1"/>
      <c r="CN147" s="1"/>
    </row>
    <row r="148" spans="1:92" ht="15.95" customHeight="1">
      <c r="A148" s="9">
        <v>135</v>
      </c>
      <c r="B148" s="23" t="s">
        <v>46</v>
      </c>
      <c r="C148" s="24"/>
      <c r="D148" s="13" t="s">
        <v>277</v>
      </c>
      <c r="E148" s="24" t="s">
        <v>45</v>
      </c>
      <c r="F148" s="78">
        <v>30</v>
      </c>
      <c r="G148" s="54"/>
      <c r="H148" s="54"/>
      <c r="I148" s="8"/>
      <c r="J148" s="8"/>
      <c r="K148" s="8"/>
      <c r="L148" s="8"/>
      <c r="M148" s="8"/>
      <c r="N148" s="8"/>
      <c r="O148" s="8"/>
      <c r="P148" s="8"/>
      <c r="Q148" s="8"/>
      <c r="CD148" s="1"/>
      <c r="CE148" s="1"/>
      <c r="CF148" s="1"/>
      <c r="CG148" s="1"/>
      <c r="CH148" s="1"/>
      <c r="CI148" s="1"/>
      <c r="CJ148" s="1"/>
      <c r="CK148" s="1"/>
      <c r="CL148" s="1"/>
      <c r="CM148" s="1"/>
      <c r="CN148" s="1"/>
    </row>
    <row r="149" spans="1:92" ht="40.35" customHeight="1">
      <c r="A149" s="9">
        <v>136</v>
      </c>
      <c r="B149" s="64" t="s">
        <v>2378</v>
      </c>
      <c r="C149" s="24"/>
      <c r="D149" s="13" t="s">
        <v>278</v>
      </c>
      <c r="E149" s="24" t="s">
        <v>10</v>
      </c>
      <c r="F149" s="78">
        <v>714</v>
      </c>
      <c r="G149" s="54"/>
      <c r="H149" s="54"/>
      <c r="I149" s="66"/>
      <c r="J149" s="8"/>
      <c r="K149" s="8"/>
      <c r="L149" s="8"/>
      <c r="M149" s="8"/>
      <c r="N149" s="8"/>
      <c r="O149" s="8"/>
      <c r="P149" s="8"/>
      <c r="Q149" s="8"/>
      <c r="CD149" s="1"/>
      <c r="CE149" s="1"/>
      <c r="CF149" s="1"/>
      <c r="CG149" s="1"/>
      <c r="CH149" s="1"/>
      <c r="CI149" s="1"/>
      <c r="CJ149" s="1"/>
      <c r="CK149" s="1"/>
      <c r="CL149" s="1"/>
      <c r="CM149" s="1"/>
      <c r="CN149" s="1"/>
    </row>
    <row r="150" spans="1:92" ht="41.45" customHeight="1">
      <c r="A150" s="9">
        <v>137</v>
      </c>
      <c r="B150" s="64" t="s">
        <v>2377</v>
      </c>
      <c r="C150" s="24"/>
      <c r="D150" s="13" t="s">
        <v>278</v>
      </c>
      <c r="E150" s="24" t="s">
        <v>10</v>
      </c>
      <c r="F150" s="78">
        <v>30</v>
      </c>
      <c r="G150" s="54"/>
      <c r="H150" s="54"/>
      <c r="I150" s="66"/>
      <c r="J150" s="8"/>
      <c r="K150" s="8"/>
      <c r="L150" s="8"/>
      <c r="M150" s="8"/>
      <c r="N150" s="8"/>
      <c r="O150" s="8"/>
      <c r="P150" s="8"/>
      <c r="Q150" s="8"/>
      <c r="CD150" s="1"/>
      <c r="CE150" s="1"/>
      <c r="CF150" s="1"/>
      <c r="CG150" s="1"/>
      <c r="CH150" s="1"/>
      <c r="CI150" s="1"/>
      <c r="CJ150" s="1"/>
      <c r="CK150" s="1"/>
      <c r="CL150" s="1"/>
      <c r="CM150" s="1"/>
      <c r="CN150" s="1"/>
    </row>
    <row r="151" spans="1:92" ht="45" customHeight="1">
      <c r="A151" s="9">
        <v>138</v>
      </c>
      <c r="B151" s="64" t="s">
        <v>2379</v>
      </c>
      <c r="C151" s="24"/>
      <c r="D151" s="13" t="s">
        <v>278</v>
      </c>
      <c r="E151" s="24" t="s">
        <v>10</v>
      </c>
      <c r="F151" s="78">
        <v>89</v>
      </c>
      <c r="G151" s="54"/>
      <c r="H151" s="54"/>
      <c r="I151" s="66"/>
      <c r="J151" s="8"/>
      <c r="K151" s="8"/>
      <c r="L151" s="8"/>
      <c r="M151" s="8"/>
      <c r="N151" s="8"/>
      <c r="O151" s="8"/>
      <c r="P151" s="8"/>
      <c r="Q151" s="8"/>
      <c r="CD151" s="1"/>
      <c r="CE151" s="1"/>
      <c r="CF151" s="1"/>
      <c r="CG151" s="1"/>
      <c r="CH151" s="1"/>
      <c r="CI151" s="1"/>
      <c r="CJ151" s="1"/>
      <c r="CK151" s="1"/>
      <c r="CL151" s="1"/>
      <c r="CM151" s="1"/>
      <c r="CN151" s="1"/>
    </row>
    <row r="152" spans="1:92" ht="36.950000000000003" customHeight="1">
      <c r="A152" s="9">
        <v>139</v>
      </c>
      <c r="B152" s="64" t="s">
        <v>2380</v>
      </c>
      <c r="C152" s="24"/>
      <c r="D152" s="13" t="s">
        <v>278</v>
      </c>
      <c r="E152" s="24" t="s">
        <v>10</v>
      </c>
      <c r="F152" s="78">
        <v>47</v>
      </c>
      <c r="G152" s="54"/>
      <c r="H152" s="54"/>
      <c r="I152" s="66"/>
      <c r="J152" s="8"/>
      <c r="K152" s="8"/>
      <c r="L152" s="8"/>
      <c r="M152" s="8"/>
      <c r="N152" s="8"/>
      <c r="O152" s="8"/>
      <c r="P152" s="8"/>
      <c r="Q152" s="8"/>
      <c r="CD152" s="1"/>
      <c r="CE152" s="1"/>
      <c r="CF152" s="1"/>
      <c r="CG152" s="1"/>
      <c r="CH152" s="1"/>
      <c r="CI152" s="1"/>
      <c r="CJ152" s="1"/>
      <c r="CK152" s="1"/>
      <c r="CL152" s="1"/>
      <c r="CM152" s="1"/>
      <c r="CN152" s="1"/>
    </row>
    <row r="153" spans="1:92" ht="45.95" customHeight="1">
      <c r="A153" s="9">
        <v>140</v>
      </c>
      <c r="B153" s="23" t="s">
        <v>2365</v>
      </c>
      <c r="C153" s="24"/>
      <c r="D153" s="13" t="s">
        <v>279</v>
      </c>
      <c r="E153" s="24" t="s">
        <v>10</v>
      </c>
      <c r="F153" s="78">
        <v>31</v>
      </c>
      <c r="G153" s="54"/>
      <c r="H153" s="54"/>
      <c r="I153" s="66"/>
      <c r="J153" s="8"/>
      <c r="K153" s="8"/>
      <c r="L153" s="8"/>
      <c r="M153" s="8"/>
      <c r="N153" s="8"/>
      <c r="O153" s="8"/>
      <c r="P153" s="8"/>
      <c r="Q153" s="8"/>
      <c r="CD153" s="1"/>
      <c r="CE153" s="1"/>
      <c r="CF153" s="1"/>
      <c r="CG153" s="1"/>
      <c r="CH153" s="1"/>
      <c r="CI153" s="1"/>
      <c r="CJ153" s="1"/>
      <c r="CK153" s="1"/>
      <c r="CL153" s="1"/>
      <c r="CM153" s="1"/>
      <c r="CN153" s="1"/>
    </row>
    <row r="154" spans="1:92" ht="15.95" customHeight="1">
      <c r="A154" s="9">
        <v>141</v>
      </c>
      <c r="B154" s="19" t="s">
        <v>47</v>
      </c>
      <c r="C154" s="73"/>
      <c r="D154" s="73"/>
      <c r="E154" s="20"/>
      <c r="F154" s="56"/>
      <c r="G154" s="57"/>
      <c r="H154" s="57"/>
      <c r="I154" s="8"/>
      <c r="J154" s="8"/>
      <c r="K154" s="8"/>
      <c r="L154" s="8"/>
      <c r="M154" s="8"/>
      <c r="N154" s="8"/>
      <c r="O154" s="8"/>
      <c r="P154" s="8"/>
      <c r="Q154" s="8"/>
      <c r="CD154" s="1"/>
      <c r="CE154" s="1"/>
      <c r="CF154" s="1"/>
      <c r="CG154" s="1"/>
      <c r="CH154" s="1"/>
      <c r="CI154" s="1"/>
      <c r="CJ154" s="1"/>
      <c r="CK154" s="1"/>
      <c r="CL154" s="1"/>
      <c r="CM154" s="1"/>
      <c r="CN154" s="1"/>
    </row>
    <row r="155" spans="1:92" ht="15.95" customHeight="1">
      <c r="A155" s="9">
        <v>142</v>
      </c>
      <c r="B155" s="10" t="s">
        <v>48</v>
      </c>
      <c r="C155" s="13"/>
      <c r="D155" s="13" t="s">
        <v>261</v>
      </c>
      <c r="E155" s="13" t="s">
        <v>10</v>
      </c>
      <c r="F155" s="78">
        <v>88</v>
      </c>
      <c r="G155" s="54"/>
      <c r="H155" s="54"/>
      <c r="I155" s="8"/>
      <c r="J155" s="8"/>
      <c r="K155" s="8"/>
      <c r="L155" s="8"/>
      <c r="M155" s="8"/>
      <c r="N155" s="8"/>
      <c r="O155" s="8"/>
      <c r="P155" s="8"/>
      <c r="Q155" s="8"/>
      <c r="CD155" s="1"/>
      <c r="CE155" s="1"/>
      <c r="CF155" s="1"/>
      <c r="CG155" s="1"/>
      <c r="CH155" s="1"/>
      <c r="CI155" s="1"/>
      <c r="CJ155" s="1"/>
      <c r="CK155" s="1"/>
      <c r="CL155" s="1"/>
      <c r="CM155" s="1"/>
      <c r="CN155" s="1"/>
    </row>
    <row r="156" spans="1:92" ht="15.95" customHeight="1">
      <c r="A156" s="9">
        <v>143</v>
      </c>
      <c r="B156" s="10" t="s">
        <v>49</v>
      </c>
      <c r="C156" s="13"/>
      <c r="D156" s="13" t="s">
        <v>261</v>
      </c>
      <c r="E156" s="13" t="s">
        <v>10</v>
      </c>
      <c r="F156" s="78">
        <v>10</v>
      </c>
      <c r="G156" s="54"/>
      <c r="H156" s="54"/>
      <c r="I156" s="8"/>
      <c r="J156" s="8"/>
      <c r="K156" s="8"/>
      <c r="L156" s="8"/>
      <c r="M156" s="8"/>
      <c r="N156" s="8"/>
      <c r="O156" s="8"/>
      <c r="P156" s="8"/>
      <c r="Q156" s="8"/>
      <c r="CD156" s="1"/>
      <c r="CE156" s="1"/>
      <c r="CF156" s="1"/>
      <c r="CG156" s="1"/>
      <c r="CH156" s="1"/>
      <c r="CI156" s="1"/>
      <c r="CJ156" s="1"/>
      <c r="CK156" s="1"/>
      <c r="CL156" s="1"/>
      <c r="CM156" s="1"/>
      <c r="CN156" s="1"/>
    </row>
    <row r="157" spans="1:92" ht="26.1" customHeight="1">
      <c r="A157" s="9">
        <v>144</v>
      </c>
      <c r="B157" s="10" t="s">
        <v>215</v>
      </c>
      <c r="C157" s="13"/>
      <c r="D157" s="13" t="s">
        <v>280</v>
      </c>
      <c r="E157" s="13" t="s">
        <v>10</v>
      </c>
      <c r="F157" s="78">
        <v>16</v>
      </c>
      <c r="G157" s="54"/>
      <c r="H157" s="54"/>
      <c r="I157" s="8"/>
      <c r="J157" s="8"/>
      <c r="K157" s="8"/>
      <c r="L157" s="8"/>
      <c r="M157" s="8"/>
      <c r="N157" s="8"/>
      <c r="O157" s="8"/>
      <c r="P157" s="8"/>
      <c r="Q157" s="8"/>
      <c r="CD157" s="1"/>
      <c r="CE157" s="1"/>
      <c r="CF157" s="1"/>
      <c r="CG157" s="1"/>
      <c r="CH157" s="1"/>
      <c r="CI157" s="1"/>
      <c r="CJ157" s="1"/>
      <c r="CK157" s="1"/>
      <c r="CL157" s="1"/>
      <c r="CM157" s="1"/>
      <c r="CN157" s="1"/>
    </row>
    <row r="158" spans="1:92" ht="15.95" customHeight="1">
      <c r="A158" s="9">
        <v>145</v>
      </c>
      <c r="B158" s="10" t="s">
        <v>50</v>
      </c>
      <c r="C158" s="13"/>
      <c r="D158" s="13" t="s">
        <v>261</v>
      </c>
      <c r="E158" s="13" t="s">
        <v>10</v>
      </c>
      <c r="F158" s="78">
        <v>11</v>
      </c>
      <c r="G158" s="54"/>
      <c r="H158" s="54"/>
      <c r="I158" s="8"/>
      <c r="J158" s="8"/>
      <c r="K158" s="8"/>
      <c r="L158" s="8"/>
      <c r="M158" s="8"/>
      <c r="N158" s="8"/>
      <c r="O158" s="8"/>
      <c r="P158" s="8"/>
      <c r="Q158" s="8"/>
      <c r="CD158" s="1"/>
      <c r="CE158" s="1"/>
      <c r="CF158" s="1"/>
      <c r="CG158" s="1"/>
      <c r="CH158" s="1"/>
      <c r="CI158" s="1"/>
      <c r="CJ158" s="1"/>
      <c r="CK158" s="1"/>
      <c r="CL158" s="1"/>
      <c r="CM158" s="1"/>
      <c r="CN158" s="1"/>
    </row>
    <row r="159" spans="1:92" ht="15.95" customHeight="1">
      <c r="A159" s="9">
        <v>146</v>
      </c>
      <c r="B159" s="48" t="s">
        <v>214</v>
      </c>
      <c r="C159" s="503"/>
      <c r="D159" s="13" t="s">
        <v>261</v>
      </c>
      <c r="E159" s="15" t="s">
        <v>10</v>
      </c>
      <c r="F159" s="80">
        <v>1</v>
      </c>
      <c r="G159" s="54"/>
      <c r="H159" s="54"/>
      <c r="I159" s="8"/>
      <c r="J159" s="8"/>
      <c r="K159" s="8"/>
      <c r="L159" s="8"/>
      <c r="M159" s="8"/>
      <c r="N159" s="8"/>
      <c r="O159" s="8"/>
      <c r="P159" s="8"/>
      <c r="Q159" s="8"/>
      <c r="CD159" s="1"/>
      <c r="CE159" s="1"/>
      <c r="CF159" s="1"/>
      <c r="CG159" s="1"/>
      <c r="CH159" s="1"/>
      <c r="CI159" s="1"/>
      <c r="CJ159" s="1"/>
      <c r="CK159" s="1"/>
      <c r="CL159" s="1"/>
      <c r="CM159" s="1"/>
      <c r="CN159" s="1"/>
    </row>
    <row r="160" spans="1:92" ht="27" customHeight="1">
      <c r="A160" s="9">
        <v>147</v>
      </c>
      <c r="B160" s="10" t="s">
        <v>218</v>
      </c>
      <c r="C160" s="13"/>
      <c r="D160" s="13" t="s">
        <v>261</v>
      </c>
      <c r="E160" s="13" t="s">
        <v>10</v>
      </c>
      <c r="F160" s="78">
        <v>206</v>
      </c>
      <c r="G160" s="54"/>
      <c r="H160" s="54"/>
      <c r="I160" s="8"/>
      <c r="J160" s="8"/>
      <c r="K160" s="8"/>
      <c r="L160" s="8"/>
      <c r="M160" s="8"/>
      <c r="N160" s="8"/>
      <c r="O160" s="8"/>
      <c r="P160" s="8"/>
      <c r="Q160" s="8"/>
      <c r="CD160" s="1"/>
      <c r="CE160" s="1"/>
      <c r="CF160" s="1"/>
      <c r="CG160" s="1"/>
      <c r="CH160" s="1"/>
      <c r="CI160" s="1"/>
      <c r="CJ160" s="1"/>
      <c r="CK160" s="1"/>
      <c r="CL160" s="1"/>
      <c r="CM160" s="1"/>
      <c r="CN160" s="1"/>
    </row>
    <row r="161" spans="1:92" ht="24.95" customHeight="1">
      <c r="A161" s="9">
        <v>148</v>
      </c>
      <c r="B161" s="10" t="s">
        <v>217</v>
      </c>
      <c r="C161" s="13"/>
      <c r="D161" s="13" t="s">
        <v>261</v>
      </c>
      <c r="E161" s="13" t="s">
        <v>10</v>
      </c>
      <c r="F161" s="78">
        <v>7</v>
      </c>
      <c r="G161" s="54"/>
      <c r="H161" s="54"/>
      <c r="I161" s="8"/>
      <c r="J161" s="8"/>
      <c r="K161" s="8"/>
      <c r="L161" s="8"/>
      <c r="M161" s="8"/>
      <c r="N161" s="8"/>
      <c r="O161" s="8"/>
      <c r="P161" s="8"/>
      <c r="Q161" s="8"/>
      <c r="CD161" s="1"/>
      <c r="CE161" s="1"/>
      <c r="CF161" s="1"/>
      <c r="CG161" s="1"/>
      <c r="CH161" s="1"/>
      <c r="CI161" s="1"/>
      <c r="CJ161" s="1"/>
      <c r="CK161" s="1"/>
      <c r="CL161" s="1"/>
      <c r="CM161" s="1"/>
      <c r="CN161" s="1"/>
    </row>
    <row r="162" spans="1:92" ht="15.95" customHeight="1">
      <c r="A162" s="9">
        <v>149</v>
      </c>
      <c r="B162" s="10" t="s">
        <v>216</v>
      </c>
      <c r="C162" s="13"/>
      <c r="D162" s="13" t="s">
        <v>261</v>
      </c>
      <c r="E162" s="13" t="s">
        <v>10</v>
      </c>
      <c r="F162" s="78">
        <v>18</v>
      </c>
      <c r="G162" s="54"/>
      <c r="H162" s="54"/>
      <c r="I162" s="8"/>
      <c r="J162" s="8"/>
      <c r="K162" s="8"/>
      <c r="L162" s="8"/>
      <c r="M162" s="8"/>
      <c r="N162" s="8"/>
      <c r="O162" s="8"/>
      <c r="P162" s="8"/>
      <c r="Q162" s="8"/>
      <c r="CD162" s="1"/>
      <c r="CE162" s="1"/>
      <c r="CF162" s="1"/>
      <c r="CG162" s="1"/>
      <c r="CH162" s="1"/>
      <c r="CI162" s="1"/>
      <c r="CJ162" s="1"/>
      <c r="CK162" s="1"/>
      <c r="CL162" s="1"/>
      <c r="CM162" s="1"/>
      <c r="CN162" s="1"/>
    </row>
    <row r="163" spans="1:92" ht="15.95" customHeight="1">
      <c r="A163" s="9">
        <v>150</v>
      </c>
      <c r="B163" s="10" t="s">
        <v>51</v>
      </c>
      <c r="C163" s="13"/>
      <c r="D163" s="13" t="s">
        <v>281</v>
      </c>
      <c r="E163" s="13" t="s">
        <v>62</v>
      </c>
      <c r="F163" s="78">
        <v>695</v>
      </c>
      <c r="G163" s="54"/>
      <c r="H163" s="54"/>
      <c r="I163" s="8"/>
      <c r="J163" s="8"/>
      <c r="K163" s="8"/>
      <c r="L163" s="8"/>
      <c r="M163" s="8"/>
      <c r="N163" s="8"/>
      <c r="O163" s="8"/>
      <c r="P163" s="8"/>
      <c r="Q163" s="8"/>
      <c r="CD163" s="1"/>
      <c r="CE163" s="1"/>
      <c r="CF163" s="1"/>
      <c r="CG163" s="1"/>
      <c r="CH163" s="1"/>
      <c r="CI163" s="1"/>
      <c r="CJ163" s="1"/>
      <c r="CK163" s="1"/>
      <c r="CL163" s="1"/>
      <c r="CM163" s="1"/>
      <c r="CN163" s="1"/>
    </row>
    <row r="164" spans="1:92" ht="15.95" customHeight="1">
      <c r="A164" s="9">
        <v>151</v>
      </c>
      <c r="B164" s="10" t="s">
        <v>52</v>
      </c>
      <c r="C164" s="13"/>
      <c r="D164" s="13" t="s">
        <v>281</v>
      </c>
      <c r="E164" s="13" t="s">
        <v>62</v>
      </c>
      <c r="F164" s="78">
        <v>600</v>
      </c>
      <c r="G164" s="54"/>
      <c r="H164" s="54"/>
      <c r="I164" s="8"/>
      <c r="J164" s="8"/>
      <c r="K164" s="8"/>
      <c r="L164" s="8"/>
      <c r="M164" s="8"/>
      <c r="N164" s="8"/>
      <c r="O164" s="8"/>
      <c r="P164" s="8"/>
      <c r="Q164" s="8"/>
      <c r="CD164" s="1"/>
      <c r="CE164" s="1"/>
      <c r="CF164" s="1"/>
      <c r="CG164" s="1"/>
      <c r="CH164" s="1"/>
      <c r="CI164" s="1"/>
      <c r="CJ164" s="1"/>
      <c r="CK164" s="1"/>
      <c r="CL164" s="1"/>
      <c r="CM164" s="1"/>
      <c r="CN164" s="1"/>
    </row>
    <row r="165" spans="1:92" ht="15.95" customHeight="1">
      <c r="A165" s="9">
        <v>152</v>
      </c>
      <c r="B165" s="10" t="s">
        <v>2364</v>
      </c>
      <c r="C165" s="13"/>
      <c r="D165" s="13" t="s">
        <v>281</v>
      </c>
      <c r="E165" s="13" t="s">
        <v>62</v>
      </c>
      <c r="F165" s="78">
        <v>5</v>
      </c>
      <c r="G165" s="54"/>
      <c r="H165" s="54"/>
      <c r="I165" s="8"/>
      <c r="J165" s="8"/>
      <c r="K165" s="8"/>
      <c r="L165" s="8"/>
      <c r="M165" s="8"/>
      <c r="N165" s="8"/>
      <c r="O165" s="8"/>
      <c r="P165" s="8"/>
      <c r="Q165" s="8"/>
      <c r="CD165" s="1"/>
      <c r="CE165" s="1"/>
      <c r="CF165" s="1"/>
      <c r="CG165" s="1"/>
      <c r="CH165" s="1"/>
      <c r="CI165" s="1"/>
      <c r="CJ165" s="1"/>
      <c r="CK165" s="1"/>
      <c r="CL165" s="1"/>
      <c r="CM165" s="1"/>
      <c r="CN165" s="1"/>
    </row>
    <row r="166" spans="1:92" ht="26.1" customHeight="1">
      <c r="A166" s="9">
        <v>153</v>
      </c>
      <c r="B166" s="23" t="s">
        <v>60</v>
      </c>
      <c r="C166" s="24"/>
      <c r="D166" s="13" t="s">
        <v>284</v>
      </c>
      <c r="E166" s="13" t="s">
        <v>7</v>
      </c>
      <c r="F166" s="78">
        <v>1</v>
      </c>
      <c r="G166" s="54"/>
      <c r="H166" s="54"/>
      <c r="I166" s="8"/>
      <c r="J166" s="8"/>
      <c r="K166" s="8"/>
      <c r="L166" s="8"/>
      <c r="M166" s="8"/>
      <c r="N166" s="8"/>
      <c r="O166" s="8"/>
      <c r="P166" s="8"/>
      <c r="Q166" s="8"/>
      <c r="CD166" s="1"/>
      <c r="CE166" s="1"/>
      <c r="CF166" s="1"/>
      <c r="CG166" s="1"/>
      <c r="CH166" s="1"/>
      <c r="CI166" s="1"/>
      <c r="CJ166" s="1"/>
      <c r="CK166" s="1"/>
      <c r="CL166" s="1"/>
      <c r="CM166" s="1"/>
      <c r="CN166" s="1"/>
    </row>
    <row r="167" spans="1:92" ht="15.95" customHeight="1">
      <c r="A167" s="9">
        <v>154</v>
      </c>
      <c r="B167" s="23" t="s">
        <v>199</v>
      </c>
      <c r="C167" s="24"/>
      <c r="D167" s="13" t="s">
        <v>282</v>
      </c>
      <c r="E167" s="13" t="s">
        <v>13</v>
      </c>
      <c r="F167" s="78">
        <v>28</v>
      </c>
      <c r="G167" s="54"/>
      <c r="H167" s="54"/>
      <c r="I167" s="8"/>
      <c r="J167" s="8"/>
      <c r="K167" s="8"/>
      <c r="L167" s="8"/>
      <c r="M167" s="8"/>
      <c r="N167" s="8"/>
      <c r="O167" s="8"/>
      <c r="P167" s="8"/>
      <c r="Q167" s="8"/>
      <c r="CD167" s="1"/>
      <c r="CE167" s="1"/>
      <c r="CF167" s="1"/>
      <c r="CG167" s="1"/>
      <c r="CH167" s="1"/>
      <c r="CI167" s="1"/>
      <c r="CJ167" s="1"/>
      <c r="CK167" s="1"/>
      <c r="CL167" s="1"/>
      <c r="CM167" s="1"/>
      <c r="CN167" s="1"/>
    </row>
    <row r="168" spans="1:92" ht="15.95" customHeight="1">
      <c r="A168" s="9">
        <v>155</v>
      </c>
      <c r="B168" s="23" t="s">
        <v>200</v>
      </c>
      <c r="C168" s="24"/>
      <c r="D168" s="13" t="s">
        <v>282</v>
      </c>
      <c r="E168" s="13" t="s">
        <v>10</v>
      </c>
      <c r="F168" s="78">
        <v>2</v>
      </c>
      <c r="G168" s="54"/>
      <c r="H168" s="54"/>
      <c r="I168" s="8"/>
      <c r="J168" s="8"/>
      <c r="K168" s="8"/>
      <c r="L168" s="8"/>
      <c r="M168" s="8"/>
      <c r="N168" s="8"/>
      <c r="O168" s="8"/>
      <c r="P168" s="8"/>
      <c r="Q168" s="8"/>
      <c r="CD168" s="1"/>
      <c r="CE168" s="1"/>
      <c r="CF168" s="1"/>
      <c r="CG168" s="1"/>
      <c r="CH168" s="1"/>
      <c r="CI168" s="1"/>
      <c r="CJ168" s="1"/>
      <c r="CK168" s="1"/>
      <c r="CL168" s="1"/>
      <c r="CM168" s="1"/>
      <c r="CN168" s="1"/>
    </row>
    <row r="169" spans="1:92" ht="15.95" customHeight="1">
      <c r="A169" s="9">
        <v>156</v>
      </c>
      <c r="B169" s="23" t="s">
        <v>201</v>
      </c>
      <c r="C169" s="24"/>
      <c r="D169" s="13" t="s">
        <v>282</v>
      </c>
      <c r="E169" s="13" t="s">
        <v>10</v>
      </c>
      <c r="F169" s="78">
        <v>2</v>
      </c>
      <c r="G169" s="54"/>
      <c r="H169" s="54"/>
      <c r="I169" s="8"/>
      <c r="J169" s="8"/>
      <c r="K169" s="8"/>
      <c r="L169" s="8"/>
      <c r="M169" s="8"/>
      <c r="N169" s="8"/>
      <c r="O169" s="8"/>
      <c r="P169" s="8"/>
      <c r="Q169" s="8"/>
      <c r="CD169" s="1"/>
      <c r="CE169" s="1"/>
      <c r="CF169" s="1"/>
      <c r="CG169" s="1"/>
      <c r="CH169" s="1"/>
      <c r="CI169" s="1"/>
      <c r="CJ169" s="1"/>
      <c r="CK169" s="1"/>
      <c r="CL169" s="1"/>
      <c r="CM169" s="1"/>
      <c r="CN169" s="1"/>
    </row>
    <row r="170" spans="1:92" ht="15.95" customHeight="1">
      <c r="A170" s="9">
        <v>157</v>
      </c>
      <c r="B170" s="23" t="s">
        <v>202</v>
      </c>
      <c r="C170" s="24"/>
      <c r="D170" s="13" t="s">
        <v>282</v>
      </c>
      <c r="E170" s="13" t="s">
        <v>13</v>
      </c>
      <c r="F170" s="78">
        <v>63</v>
      </c>
      <c r="G170" s="54"/>
      <c r="H170" s="54"/>
      <c r="I170" s="8"/>
      <c r="J170" s="8"/>
      <c r="K170" s="8"/>
      <c r="L170" s="8"/>
      <c r="M170" s="8"/>
      <c r="N170" s="8"/>
      <c r="O170" s="8"/>
      <c r="P170" s="8"/>
      <c r="Q170" s="8"/>
      <c r="CD170" s="1"/>
      <c r="CE170" s="1"/>
      <c r="CF170" s="1"/>
      <c r="CG170" s="1"/>
      <c r="CH170" s="1"/>
      <c r="CI170" s="1"/>
      <c r="CJ170" s="1"/>
      <c r="CK170" s="1"/>
      <c r="CL170" s="1"/>
      <c r="CM170" s="1"/>
      <c r="CN170" s="1"/>
    </row>
    <row r="171" spans="1:92" ht="15.95" customHeight="1">
      <c r="A171" s="9">
        <v>158</v>
      </c>
      <c r="B171" s="23" t="s">
        <v>204</v>
      </c>
      <c r="C171" s="24"/>
      <c r="D171" s="13" t="s">
        <v>282</v>
      </c>
      <c r="E171" s="13" t="s">
        <v>10</v>
      </c>
      <c r="F171" s="78">
        <v>1</v>
      </c>
      <c r="G171" s="54"/>
      <c r="H171" s="54"/>
      <c r="I171" s="8"/>
      <c r="J171" s="8"/>
      <c r="K171" s="8"/>
      <c r="L171" s="8"/>
      <c r="M171" s="8"/>
      <c r="N171" s="8"/>
      <c r="O171" s="8"/>
      <c r="P171" s="8"/>
      <c r="Q171" s="8"/>
      <c r="CD171" s="1"/>
      <c r="CE171" s="1"/>
      <c r="CF171" s="1"/>
      <c r="CG171" s="1"/>
      <c r="CH171" s="1"/>
      <c r="CI171" s="1"/>
      <c r="CJ171" s="1"/>
      <c r="CK171" s="1"/>
      <c r="CL171" s="1"/>
      <c r="CM171" s="1"/>
      <c r="CN171" s="1"/>
    </row>
    <row r="172" spans="1:92" ht="15.95" customHeight="1">
      <c r="A172" s="9">
        <v>159</v>
      </c>
      <c r="B172" s="23" t="s">
        <v>203</v>
      </c>
      <c r="C172" s="24"/>
      <c r="D172" s="13" t="s">
        <v>282</v>
      </c>
      <c r="E172" s="13" t="s">
        <v>10</v>
      </c>
      <c r="F172" s="78">
        <v>1</v>
      </c>
      <c r="G172" s="54"/>
      <c r="H172" s="54"/>
      <c r="I172" s="8"/>
      <c r="J172" s="8"/>
      <c r="K172" s="8"/>
      <c r="L172" s="8"/>
      <c r="M172" s="8"/>
      <c r="N172" s="8"/>
      <c r="O172" s="8"/>
      <c r="P172" s="8"/>
      <c r="Q172" s="8"/>
      <c r="CD172" s="1"/>
      <c r="CE172" s="1"/>
      <c r="CF172" s="1"/>
      <c r="CG172" s="1"/>
      <c r="CH172" s="1"/>
      <c r="CI172" s="1"/>
      <c r="CJ172" s="1"/>
      <c r="CK172" s="1"/>
      <c r="CL172" s="1"/>
      <c r="CM172" s="1"/>
      <c r="CN172" s="1"/>
    </row>
    <row r="173" spans="1:92" ht="26.1" customHeight="1">
      <c r="A173" s="9">
        <v>160</v>
      </c>
      <c r="B173" s="23" t="s">
        <v>2363</v>
      </c>
      <c r="C173" s="24"/>
      <c r="D173" s="13" t="s">
        <v>282</v>
      </c>
      <c r="E173" s="13" t="s">
        <v>10</v>
      </c>
      <c r="F173" s="78">
        <v>1</v>
      </c>
      <c r="G173" s="54"/>
      <c r="H173" s="54"/>
      <c r="I173" s="8"/>
      <c r="J173" s="8"/>
      <c r="K173" s="8"/>
      <c r="L173" s="8"/>
      <c r="M173" s="8"/>
      <c r="N173" s="8"/>
      <c r="O173" s="8"/>
      <c r="P173" s="8"/>
      <c r="Q173" s="8"/>
      <c r="CD173" s="1"/>
      <c r="CE173" s="1"/>
      <c r="CF173" s="1"/>
      <c r="CG173" s="1"/>
      <c r="CH173" s="1"/>
      <c r="CI173" s="1"/>
      <c r="CJ173" s="1"/>
      <c r="CK173" s="1"/>
      <c r="CL173" s="1"/>
      <c r="CM173" s="1"/>
      <c r="CN173" s="1"/>
    </row>
    <row r="174" spans="1:92" ht="15.95" customHeight="1">
      <c r="A174" s="9">
        <v>161</v>
      </c>
      <c r="B174" s="19" t="s">
        <v>85</v>
      </c>
      <c r="C174" s="73"/>
      <c r="D174" s="73"/>
      <c r="E174" s="20"/>
      <c r="F174" s="56"/>
      <c r="G174" s="57"/>
      <c r="H174" s="57"/>
      <c r="I174" s="8"/>
      <c r="J174" s="8"/>
      <c r="K174" s="8"/>
      <c r="L174" s="8"/>
      <c r="M174" s="8"/>
      <c r="N174" s="8"/>
      <c r="O174" s="8"/>
      <c r="P174" s="8"/>
      <c r="Q174" s="8"/>
      <c r="CD174" s="1"/>
      <c r="CE174" s="1"/>
      <c r="CF174" s="1"/>
      <c r="CG174" s="1"/>
      <c r="CH174" s="1"/>
      <c r="CI174" s="1"/>
      <c r="CJ174" s="1"/>
      <c r="CK174" s="1"/>
      <c r="CL174" s="1"/>
      <c r="CM174" s="1"/>
      <c r="CN174" s="1"/>
    </row>
    <row r="175" spans="1:92" ht="15.95" customHeight="1">
      <c r="A175" s="9">
        <v>162</v>
      </c>
      <c r="B175" s="10" t="s">
        <v>2385</v>
      </c>
      <c r="C175" s="13"/>
      <c r="D175" s="13" t="s">
        <v>285</v>
      </c>
      <c r="E175" s="13" t="s">
        <v>10</v>
      </c>
      <c r="F175" s="78">
        <v>24</v>
      </c>
      <c r="G175" s="54"/>
      <c r="H175" s="54"/>
      <c r="I175" s="8"/>
      <c r="J175" s="8"/>
      <c r="K175" s="8"/>
      <c r="L175" s="8"/>
      <c r="M175" s="8"/>
      <c r="N175" s="8"/>
      <c r="O175" s="8"/>
      <c r="P175" s="8"/>
      <c r="Q175" s="8"/>
      <c r="CD175" s="1"/>
      <c r="CE175" s="1"/>
      <c r="CF175" s="1"/>
      <c r="CG175" s="1"/>
      <c r="CH175" s="1"/>
      <c r="CI175" s="1"/>
      <c r="CJ175" s="1"/>
      <c r="CK175" s="1"/>
      <c r="CL175" s="1"/>
      <c r="CM175" s="1"/>
      <c r="CN175" s="1"/>
    </row>
    <row r="176" spans="1:92" ht="24.6" customHeight="1">
      <c r="A176" s="9">
        <v>163</v>
      </c>
      <c r="B176" s="10" t="s">
        <v>2384</v>
      </c>
      <c r="C176" s="13"/>
      <c r="D176" s="13" t="s">
        <v>285</v>
      </c>
      <c r="E176" s="13" t="s">
        <v>10</v>
      </c>
      <c r="F176" s="78">
        <v>5</v>
      </c>
      <c r="G176" s="54"/>
      <c r="H176" s="54"/>
      <c r="I176" s="8"/>
      <c r="J176" s="8"/>
      <c r="K176" s="8"/>
      <c r="L176" s="8"/>
      <c r="M176" s="8"/>
      <c r="N176" s="8"/>
      <c r="O176" s="8"/>
      <c r="P176" s="8"/>
      <c r="Q176" s="8"/>
      <c r="CD176" s="1"/>
      <c r="CE176" s="1"/>
      <c r="CF176" s="1"/>
      <c r="CG176" s="1"/>
      <c r="CH176" s="1"/>
      <c r="CI176" s="1"/>
      <c r="CJ176" s="1"/>
      <c r="CK176" s="1"/>
      <c r="CL176" s="1"/>
      <c r="CM176" s="1"/>
      <c r="CN176" s="1"/>
    </row>
    <row r="177" spans="1:92" ht="15.95" customHeight="1">
      <c r="A177" s="9">
        <v>164</v>
      </c>
      <c r="B177" s="10" t="s">
        <v>2383</v>
      </c>
      <c r="C177" s="13"/>
      <c r="D177" s="13" t="s">
        <v>285</v>
      </c>
      <c r="E177" s="13" t="s">
        <v>10</v>
      </c>
      <c r="F177" s="78">
        <v>13</v>
      </c>
      <c r="G177" s="54"/>
      <c r="H177" s="54"/>
      <c r="I177" s="8"/>
      <c r="J177" s="8"/>
      <c r="K177" s="8"/>
      <c r="L177" s="8"/>
      <c r="M177" s="8"/>
      <c r="N177" s="8"/>
      <c r="O177" s="8"/>
      <c r="P177" s="8"/>
      <c r="Q177" s="8"/>
      <c r="CD177" s="1"/>
      <c r="CE177" s="1"/>
      <c r="CF177" s="1"/>
      <c r="CG177" s="1"/>
      <c r="CH177" s="1"/>
      <c r="CI177" s="1"/>
      <c r="CJ177" s="1"/>
      <c r="CK177" s="1"/>
      <c r="CL177" s="1"/>
      <c r="CM177" s="1"/>
      <c r="CN177" s="1"/>
    </row>
    <row r="178" spans="1:92" ht="25.5" customHeight="1">
      <c r="A178" s="9">
        <v>165</v>
      </c>
      <c r="B178" s="10" t="s">
        <v>2382</v>
      </c>
      <c r="C178" s="13"/>
      <c r="D178" s="13" t="s">
        <v>286</v>
      </c>
      <c r="E178" s="13" t="s">
        <v>13</v>
      </c>
      <c r="F178" s="78">
        <v>355</v>
      </c>
      <c r="G178" s="54"/>
      <c r="H178" s="54"/>
      <c r="I178" s="8"/>
      <c r="J178" s="8"/>
      <c r="K178" s="8"/>
      <c r="L178" s="8"/>
      <c r="M178" s="8"/>
      <c r="N178" s="8"/>
      <c r="O178" s="8"/>
      <c r="P178" s="8"/>
      <c r="Q178" s="8"/>
      <c r="CD178" s="1"/>
      <c r="CE178" s="1"/>
      <c r="CF178" s="1"/>
      <c r="CG178" s="1"/>
      <c r="CH178" s="1"/>
      <c r="CI178" s="1"/>
      <c r="CJ178" s="1"/>
      <c r="CK178" s="1"/>
      <c r="CL178" s="1"/>
      <c r="CM178" s="1"/>
      <c r="CN178" s="1"/>
    </row>
    <row r="179" spans="1:92" ht="24.6" customHeight="1">
      <c r="A179" s="9">
        <v>166</v>
      </c>
      <c r="B179" s="10" t="s">
        <v>2381</v>
      </c>
      <c r="C179" s="13"/>
      <c r="D179" s="13" t="s">
        <v>286</v>
      </c>
      <c r="E179" s="13" t="s">
        <v>13</v>
      </c>
      <c r="F179" s="78">
        <v>113</v>
      </c>
      <c r="G179" s="54"/>
      <c r="H179" s="54"/>
      <c r="I179" s="8"/>
      <c r="J179" s="8"/>
      <c r="K179" s="8"/>
      <c r="L179" s="8"/>
      <c r="M179" s="8"/>
      <c r="N179" s="8"/>
      <c r="O179" s="8"/>
      <c r="P179" s="8"/>
      <c r="Q179" s="8"/>
      <c r="CD179" s="1"/>
      <c r="CE179" s="1"/>
      <c r="CF179" s="1"/>
      <c r="CG179" s="1"/>
      <c r="CH179" s="1"/>
      <c r="CI179" s="1"/>
      <c r="CJ179" s="1"/>
      <c r="CK179" s="1"/>
      <c r="CL179" s="1"/>
      <c r="CM179" s="1"/>
      <c r="CN179" s="1"/>
    </row>
    <row r="180" spans="1:92" ht="23.1" customHeight="1">
      <c r="A180" s="9">
        <v>167</v>
      </c>
      <c r="B180" s="10" t="s">
        <v>2386</v>
      </c>
      <c r="C180" s="13"/>
      <c r="D180" s="13" t="s">
        <v>283</v>
      </c>
      <c r="E180" s="13" t="s">
        <v>13</v>
      </c>
      <c r="F180" s="78">
        <v>352</v>
      </c>
      <c r="G180" s="54"/>
      <c r="H180" s="54"/>
      <c r="I180" s="8"/>
      <c r="J180" s="8"/>
      <c r="K180" s="8"/>
      <c r="L180" s="8"/>
      <c r="M180" s="8"/>
      <c r="N180" s="8"/>
      <c r="O180" s="8"/>
      <c r="P180" s="8"/>
      <c r="Q180" s="8"/>
      <c r="CD180" s="1"/>
      <c r="CE180" s="1"/>
      <c r="CF180" s="1"/>
      <c r="CG180" s="1"/>
      <c r="CH180" s="1"/>
      <c r="CI180" s="1"/>
      <c r="CJ180" s="1"/>
      <c r="CK180" s="1"/>
      <c r="CL180" s="1"/>
      <c r="CM180" s="1"/>
      <c r="CN180" s="1"/>
    </row>
    <row r="181" spans="1:92" ht="24.6" customHeight="1">
      <c r="A181" s="9">
        <v>168</v>
      </c>
      <c r="B181" s="10" t="s">
        <v>2387</v>
      </c>
      <c r="C181" s="13"/>
      <c r="D181" s="13" t="s">
        <v>283</v>
      </c>
      <c r="E181" s="13" t="s">
        <v>10</v>
      </c>
      <c r="F181" s="78">
        <v>1</v>
      </c>
      <c r="G181" s="54"/>
      <c r="H181" s="54"/>
      <c r="I181" s="8"/>
      <c r="J181" s="8"/>
      <c r="K181" s="8"/>
      <c r="L181" s="8"/>
      <c r="M181" s="8"/>
      <c r="N181" s="8"/>
      <c r="O181" s="8"/>
      <c r="P181" s="8"/>
      <c r="Q181" s="8"/>
      <c r="CD181" s="1"/>
      <c r="CE181" s="1"/>
      <c r="CF181" s="1"/>
      <c r="CG181" s="1"/>
      <c r="CH181" s="1"/>
      <c r="CI181" s="1"/>
      <c r="CJ181" s="1"/>
      <c r="CK181" s="1"/>
      <c r="CL181" s="1"/>
      <c r="CM181" s="1"/>
      <c r="CN181" s="1"/>
    </row>
    <row r="182" spans="1:92" ht="26.1" customHeight="1">
      <c r="A182" s="9">
        <v>169</v>
      </c>
      <c r="B182" s="10" t="s">
        <v>2388</v>
      </c>
      <c r="C182" s="13"/>
      <c r="D182" s="13" t="s">
        <v>283</v>
      </c>
      <c r="E182" s="13" t="s">
        <v>10</v>
      </c>
      <c r="F182" s="78">
        <v>1</v>
      </c>
      <c r="G182" s="54"/>
      <c r="H182" s="54"/>
      <c r="I182" s="8"/>
      <c r="J182" s="8"/>
      <c r="K182" s="8"/>
      <c r="L182" s="8"/>
      <c r="M182" s="8"/>
      <c r="N182" s="8"/>
      <c r="O182" s="8"/>
      <c r="P182" s="8"/>
      <c r="Q182" s="8"/>
      <c r="CD182" s="1"/>
      <c r="CE182" s="1"/>
      <c r="CF182" s="1"/>
      <c r="CG182" s="1"/>
      <c r="CH182" s="1"/>
      <c r="CI182" s="1"/>
      <c r="CJ182" s="1"/>
      <c r="CK182" s="1"/>
      <c r="CL182" s="1"/>
      <c r="CM182" s="1"/>
      <c r="CN182" s="1"/>
    </row>
    <row r="183" spans="1:92" ht="24.95" customHeight="1">
      <c r="A183" s="9">
        <v>170</v>
      </c>
      <c r="B183" s="10" t="s">
        <v>2389</v>
      </c>
      <c r="C183" s="13"/>
      <c r="D183" s="13" t="s">
        <v>283</v>
      </c>
      <c r="E183" s="13" t="s">
        <v>10</v>
      </c>
      <c r="F183" s="78">
        <v>1</v>
      </c>
      <c r="G183" s="54"/>
      <c r="H183" s="54"/>
      <c r="I183" s="8"/>
      <c r="J183" s="8"/>
      <c r="K183" s="8"/>
      <c r="L183" s="8"/>
      <c r="M183" s="8"/>
      <c r="N183" s="8"/>
      <c r="O183" s="8"/>
      <c r="P183" s="8"/>
      <c r="Q183" s="8"/>
      <c r="CD183" s="1"/>
      <c r="CE183" s="1"/>
      <c r="CF183" s="1"/>
      <c r="CG183" s="1"/>
      <c r="CH183" s="1"/>
      <c r="CI183" s="1"/>
      <c r="CJ183" s="1"/>
      <c r="CK183" s="1"/>
      <c r="CL183" s="1"/>
      <c r="CM183" s="1"/>
      <c r="CN183" s="1"/>
    </row>
    <row r="184" spans="1:92" ht="26.1" customHeight="1">
      <c r="A184" s="9">
        <v>171</v>
      </c>
      <c r="B184" s="10" t="s">
        <v>2390</v>
      </c>
      <c r="C184" s="13"/>
      <c r="D184" s="13" t="s">
        <v>285</v>
      </c>
      <c r="E184" s="13" t="s">
        <v>10</v>
      </c>
      <c r="F184" s="78">
        <v>6</v>
      </c>
      <c r="G184" s="54"/>
      <c r="H184" s="54"/>
      <c r="I184" s="8"/>
      <c r="J184" s="8"/>
      <c r="K184" s="8"/>
      <c r="L184" s="8"/>
      <c r="M184" s="8"/>
      <c r="N184" s="8"/>
      <c r="O184" s="8"/>
      <c r="P184" s="8"/>
      <c r="Q184" s="8"/>
      <c r="CD184" s="1"/>
      <c r="CE184" s="1"/>
      <c r="CF184" s="1"/>
      <c r="CG184" s="1"/>
      <c r="CH184" s="1"/>
      <c r="CI184" s="1"/>
      <c r="CJ184" s="1"/>
      <c r="CK184" s="1"/>
      <c r="CL184" s="1"/>
      <c r="CM184" s="1"/>
      <c r="CN184" s="1"/>
    </row>
    <row r="185" spans="1:92" ht="15.95" customHeight="1">
      <c r="A185" s="9">
        <v>172</v>
      </c>
      <c r="B185" s="10" t="s">
        <v>2391</v>
      </c>
      <c r="C185" s="13"/>
      <c r="D185" s="13" t="s">
        <v>285</v>
      </c>
      <c r="E185" s="13" t="s">
        <v>10</v>
      </c>
      <c r="F185" s="78">
        <v>11</v>
      </c>
      <c r="G185" s="54"/>
      <c r="H185" s="54"/>
      <c r="I185" s="8"/>
      <c r="J185" s="8"/>
      <c r="K185" s="8"/>
      <c r="L185" s="8"/>
      <c r="M185" s="8"/>
      <c r="N185" s="8"/>
      <c r="O185" s="8"/>
      <c r="P185" s="8"/>
      <c r="Q185" s="8"/>
      <c r="CD185" s="1"/>
      <c r="CE185" s="1"/>
      <c r="CF185" s="1"/>
      <c r="CG185" s="1"/>
      <c r="CH185" s="1"/>
      <c r="CI185" s="1"/>
      <c r="CJ185" s="1"/>
      <c r="CK185" s="1"/>
      <c r="CL185" s="1"/>
      <c r="CM185" s="1"/>
      <c r="CN185" s="1"/>
    </row>
    <row r="186" spans="1:92" ht="25.5" customHeight="1">
      <c r="A186" s="9">
        <v>173</v>
      </c>
      <c r="B186" s="10" t="s">
        <v>2392</v>
      </c>
      <c r="C186" s="13"/>
      <c r="D186" s="13" t="s">
        <v>285</v>
      </c>
      <c r="E186" s="13" t="s">
        <v>10</v>
      </c>
      <c r="F186" s="78">
        <v>4</v>
      </c>
      <c r="G186" s="54"/>
      <c r="H186" s="54"/>
      <c r="I186" s="8"/>
      <c r="J186" s="8"/>
      <c r="K186" s="8"/>
      <c r="L186" s="8"/>
      <c r="M186" s="8"/>
      <c r="N186" s="8"/>
      <c r="O186" s="8"/>
      <c r="P186" s="8"/>
      <c r="Q186" s="8"/>
      <c r="CD186" s="1"/>
      <c r="CE186" s="1"/>
      <c r="CF186" s="1"/>
      <c r="CG186" s="1"/>
      <c r="CH186" s="1"/>
      <c r="CI186" s="1"/>
      <c r="CJ186" s="1"/>
      <c r="CK186" s="1"/>
      <c r="CL186" s="1"/>
      <c r="CM186" s="1"/>
      <c r="CN186" s="1"/>
    </row>
    <row r="187" spans="1:92" ht="23.45" customHeight="1">
      <c r="A187" s="9">
        <v>174</v>
      </c>
      <c r="B187" s="10" t="s">
        <v>183</v>
      </c>
      <c r="C187" s="13"/>
      <c r="D187" s="13" t="s">
        <v>285</v>
      </c>
      <c r="E187" s="13" t="s">
        <v>10</v>
      </c>
      <c r="F187" s="78">
        <v>22</v>
      </c>
      <c r="G187" s="54"/>
      <c r="H187" s="54"/>
      <c r="I187" s="8"/>
      <c r="J187" s="8"/>
      <c r="K187" s="8"/>
      <c r="L187" s="8"/>
      <c r="M187" s="8"/>
      <c r="N187" s="8"/>
      <c r="O187" s="8"/>
      <c r="P187" s="8"/>
      <c r="Q187" s="8"/>
      <c r="CD187" s="1"/>
      <c r="CE187" s="1"/>
      <c r="CF187" s="1"/>
      <c r="CG187" s="1"/>
      <c r="CH187" s="1"/>
      <c r="CI187" s="1"/>
      <c r="CJ187" s="1"/>
      <c r="CK187" s="1"/>
      <c r="CL187" s="1"/>
      <c r="CM187" s="1"/>
      <c r="CN187" s="1"/>
    </row>
    <row r="188" spans="1:92" ht="23.45" customHeight="1">
      <c r="A188" s="9">
        <v>175</v>
      </c>
      <c r="B188" s="10" t="s">
        <v>184</v>
      </c>
      <c r="C188" s="13"/>
      <c r="D188" s="13" t="s">
        <v>285</v>
      </c>
      <c r="E188" s="13" t="s">
        <v>10</v>
      </c>
      <c r="F188" s="78">
        <v>18</v>
      </c>
      <c r="G188" s="54"/>
      <c r="H188" s="54"/>
      <c r="I188" s="8"/>
      <c r="J188" s="8"/>
      <c r="K188" s="8"/>
      <c r="L188" s="8"/>
      <c r="M188" s="8"/>
      <c r="N188" s="8"/>
      <c r="O188" s="8"/>
      <c r="P188" s="8"/>
      <c r="Q188" s="8"/>
      <c r="CD188" s="1"/>
      <c r="CE188" s="1"/>
      <c r="CF188" s="1"/>
      <c r="CG188" s="1"/>
      <c r="CH188" s="1"/>
      <c r="CI188" s="1"/>
      <c r="CJ188" s="1"/>
      <c r="CK188" s="1"/>
      <c r="CL188" s="1"/>
      <c r="CM188" s="1"/>
      <c r="CN188" s="1"/>
    </row>
    <row r="189" spans="1:92" ht="23.45" customHeight="1">
      <c r="A189" s="9">
        <v>176</v>
      </c>
      <c r="B189" s="10" t="s">
        <v>185</v>
      </c>
      <c r="C189" s="13"/>
      <c r="D189" s="13" t="s">
        <v>285</v>
      </c>
      <c r="E189" s="13" t="s">
        <v>10</v>
      </c>
      <c r="F189" s="78">
        <v>5</v>
      </c>
      <c r="G189" s="54"/>
      <c r="H189" s="54"/>
      <c r="I189" s="8"/>
      <c r="J189" s="8"/>
      <c r="K189" s="8"/>
      <c r="L189" s="8"/>
      <c r="M189" s="8"/>
      <c r="N189" s="8"/>
      <c r="O189" s="8"/>
      <c r="P189" s="8"/>
      <c r="Q189" s="8"/>
      <c r="CD189" s="1"/>
      <c r="CE189" s="1"/>
      <c r="CF189" s="1"/>
      <c r="CG189" s="1"/>
      <c r="CH189" s="1"/>
      <c r="CI189" s="1"/>
      <c r="CJ189" s="1"/>
      <c r="CK189" s="1"/>
      <c r="CL189" s="1"/>
      <c r="CM189" s="1"/>
      <c r="CN189" s="1"/>
    </row>
    <row r="190" spans="1:92" ht="23.45" customHeight="1">
      <c r="A190" s="9">
        <v>177</v>
      </c>
      <c r="B190" s="10" t="s">
        <v>187</v>
      </c>
      <c r="C190" s="13"/>
      <c r="D190" s="13" t="s">
        <v>285</v>
      </c>
      <c r="E190" s="13" t="s">
        <v>10</v>
      </c>
      <c r="F190" s="78">
        <v>3</v>
      </c>
      <c r="G190" s="54"/>
      <c r="H190" s="54"/>
      <c r="I190" s="8"/>
      <c r="J190" s="8"/>
      <c r="K190" s="8"/>
      <c r="L190" s="8"/>
      <c r="M190" s="8"/>
      <c r="N190" s="8"/>
      <c r="O190" s="8"/>
      <c r="P190" s="8"/>
      <c r="Q190" s="8"/>
      <c r="CD190" s="1"/>
      <c r="CE190" s="1"/>
      <c r="CF190" s="1"/>
      <c r="CG190" s="1"/>
      <c r="CH190" s="1"/>
      <c r="CI190" s="1"/>
      <c r="CJ190" s="1"/>
      <c r="CK190" s="1"/>
      <c r="CL190" s="1"/>
      <c r="CM190" s="1"/>
      <c r="CN190" s="1"/>
    </row>
    <row r="191" spans="1:92" ht="24.6" customHeight="1">
      <c r="A191" s="9">
        <v>178</v>
      </c>
      <c r="B191" s="10" t="s">
        <v>186</v>
      </c>
      <c r="C191" s="13"/>
      <c r="D191" s="13" t="s">
        <v>285</v>
      </c>
      <c r="E191" s="13" t="s">
        <v>10</v>
      </c>
      <c r="F191" s="78">
        <v>5</v>
      </c>
      <c r="G191" s="54"/>
      <c r="H191" s="54"/>
      <c r="I191" s="8"/>
      <c r="J191" s="8"/>
      <c r="K191" s="8"/>
      <c r="L191" s="8"/>
      <c r="M191" s="8"/>
      <c r="N191" s="8"/>
      <c r="O191" s="8"/>
      <c r="P191" s="8"/>
      <c r="Q191" s="8"/>
      <c r="CD191" s="1"/>
      <c r="CE191" s="1"/>
      <c r="CF191" s="1"/>
      <c r="CG191" s="1"/>
      <c r="CH191" s="1"/>
      <c r="CI191" s="1"/>
      <c r="CJ191" s="1"/>
      <c r="CK191" s="1"/>
      <c r="CL191" s="1"/>
      <c r="CM191" s="1"/>
      <c r="CN191" s="1"/>
    </row>
    <row r="192" spans="1:92" ht="26.1" customHeight="1">
      <c r="A192" s="9">
        <v>179</v>
      </c>
      <c r="B192" s="10" t="s">
        <v>188</v>
      </c>
      <c r="C192" s="13"/>
      <c r="D192" s="13" t="s">
        <v>285</v>
      </c>
      <c r="E192" s="13" t="s">
        <v>10</v>
      </c>
      <c r="F192" s="78">
        <v>158</v>
      </c>
      <c r="G192" s="54"/>
      <c r="H192" s="54"/>
      <c r="I192" s="8"/>
      <c r="J192" s="8"/>
      <c r="K192" s="8"/>
      <c r="L192" s="8"/>
      <c r="M192" s="8"/>
      <c r="N192" s="8"/>
      <c r="O192" s="8"/>
      <c r="P192" s="8"/>
      <c r="Q192" s="8"/>
      <c r="CD192" s="1"/>
      <c r="CE192" s="1"/>
      <c r="CF192" s="1"/>
      <c r="CG192" s="1"/>
      <c r="CH192" s="1"/>
      <c r="CI192" s="1"/>
      <c r="CJ192" s="1"/>
      <c r="CK192" s="1"/>
      <c r="CL192" s="1"/>
      <c r="CM192" s="1"/>
      <c r="CN192" s="1"/>
    </row>
    <row r="193" spans="1:92" ht="26.1" customHeight="1">
      <c r="A193" s="9">
        <v>180</v>
      </c>
      <c r="B193" s="10" t="s">
        <v>189</v>
      </c>
      <c r="C193" s="13"/>
      <c r="D193" s="13" t="s">
        <v>285</v>
      </c>
      <c r="E193" s="13" t="s">
        <v>10</v>
      </c>
      <c r="F193" s="78">
        <v>3</v>
      </c>
      <c r="G193" s="54"/>
      <c r="H193" s="54"/>
      <c r="I193" s="8"/>
      <c r="J193" s="8"/>
      <c r="K193" s="8"/>
      <c r="L193" s="8"/>
      <c r="M193" s="8"/>
      <c r="N193" s="8"/>
      <c r="O193" s="8"/>
      <c r="P193" s="8"/>
      <c r="Q193" s="8"/>
      <c r="CD193" s="1"/>
      <c r="CE193" s="1"/>
      <c r="CF193" s="1"/>
      <c r="CG193" s="1"/>
      <c r="CH193" s="1"/>
      <c r="CI193" s="1"/>
      <c r="CJ193" s="1"/>
      <c r="CK193" s="1"/>
      <c r="CL193" s="1"/>
      <c r="CM193" s="1"/>
      <c r="CN193" s="1"/>
    </row>
    <row r="194" spans="1:92" ht="26.1" customHeight="1">
      <c r="A194" s="9">
        <v>181</v>
      </c>
      <c r="B194" s="10" t="s">
        <v>190</v>
      </c>
      <c r="C194" s="13"/>
      <c r="D194" s="13" t="s">
        <v>285</v>
      </c>
      <c r="E194" s="13" t="s">
        <v>10</v>
      </c>
      <c r="F194" s="78">
        <v>5</v>
      </c>
      <c r="G194" s="54"/>
      <c r="H194" s="54"/>
      <c r="I194" s="8"/>
      <c r="J194" s="8"/>
      <c r="K194" s="8"/>
      <c r="L194" s="8"/>
      <c r="M194" s="8"/>
      <c r="N194" s="8"/>
      <c r="O194" s="8"/>
      <c r="P194" s="8"/>
      <c r="Q194" s="8"/>
      <c r="CD194" s="1"/>
      <c r="CE194" s="1"/>
      <c r="CF194" s="1"/>
      <c r="CG194" s="1"/>
      <c r="CH194" s="1"/>
      <c r="CI194" s="1"/>
      <c r="CJ194" s="1"/>
      <c r="CK194" s="1"/>
      <c r="CL194" s="1"/>
      <c r="CM194" s="1"/>
      <c r="CN194" s="1"/>
    </row>
    <row r="195" spans="1:92" ht="26.1" customHeight="1">
      <c r="A195" s="9">
        <v>182</v>
      </c>
      <c r="B195" s="10" t="s">
        <v>191</v>
      </c>
      <c r="C195" s="13"/>
      <c r="D195" s="13" t="s">
        <v>285</v>
      </c>
      <c r="E195" s="13" t="s">
        <v>10</v>
      </c>
      <c r="F195" s="78">
        <v>26</v>
      </c>
      <c r="G195" s="54"/>
      <c r="H195" s="54"/>
      <c r="I195" s="8"/>
      <c r="J195" s="8"/>
      <c r="K195" s="8"/>
      <c r="L195" s="8"/>
      <c r="M195" s="8"/>
      <c r="N195" s="8"/>
      <c r="O195" s="8"/>
      <c r="P195" s="8"/>
      <c r="Q195" s="8"/>
      <c r="CD195" s="1"/>
      <c r="CE195" s="1"/>
      <c r="CF195" s="1"/>
      <c r="CG195" s="1"/>
      <c r="CH195" s="1"/>
      <c r="CI195" s="1"/>
      <c r="CJ195" s="1"/>
      <c r="CK195" s="1"/>
      <c r="CL195" s="1"/>
      <c r="CM195" s="1"/>
      <c r="CN195" s="1"/>
    </row>
    <row r="196" spans="1:92" ht="26.1" customHeight="1">
      <c r="A196" s="9">
        <v>183</v>
      </c>
      <c r="B196" s="10" t="s">
        <v>192</v>
      </c>
      <c r="C196" s="13"/>
      <c r="D196" s="13" t="s">
        <v>285</v>
      </c>
      <c r="E196" s="13" t="s">
        <v>10</v>
      </c>
      <c r="F196" s="78">
        <v>14</v>
      </c>
      <c r="G196" s="54"/>
      <c r="H196" s="54"/>
      <c r="I196" s="8"/>
      <c r="J196" s="8"/>
      <c r="K196" s="8"/>
      <c r="L196" s="8"/>
      <c r="M196" s="8"/>
      <c r="N196" s="8"/>
      <c r="O196" s="8"/>
      <c r="P196" s="8"/>
      <c r="Q196" s="8"/>
      <c r="CD196" s="1"/>
      <c r="CE196" s="1"/>
      <c r="CF196" s="1"/>
      <c r="CG196" s="1"/>
      <c r="CH196" s="1"/>
      <c r="CI196" s="1"/>
      <c r="CJ196" s="1"/>
      <c r="CK196" s="1"/>
      <c r="CL196" s="1"/>
      <c r="CM196" s="1"/>
      <c r="CN196" s="1"/>
    </row>
    <row r="197" spans="1:92" ht="26.1" customHeight="1">
      <c r="A197" s="9">
        <v>184</v>
      </c>
      <c r="B197" s="10" t="s">
        <v>193</v>
      </c>
      <c r="C197" s="13"/>
      <c r="D197" s="13" t="s">
        <v>285</v>
      </c>
      <c r="E197" s="13" t="s">
        <v>10</v>
      </c>
      <c r="F197" s="78">
        <v>12</v>
      </c>
      <c r="G197" s="54"/>
      <c r="H197" s="54"/>
      <c r="I197" s="8"/>
      <c r="J197" s="8"/>
      <c r="K197" s="8"/>
      <c r="L197" s="8"/>
      <c r="M197" s="8"/>
      <c r="N197" s="8"/>
      <c r="O197" s="8"/>
      <c r="P197" s="8"/>
      <c r="Q197" s="8"/>
      <c r="CD197" s="1"/>
      <c r="CE197" s="1"/>
      <c r="CF197" s="1"/>
      <c r="CG197" s="1"/>
      <c r="CH197" s="1"/>
      <c r="CI197" s="1"/>
      <c r="CJ197" s="1"/>
      <c r="CK197" s="1"/>
      <c r="CL197" s="1"/>
      <c r="CM197" s="1"/>
      <c r="CN197" s="1"/>
    </row>
    <row r="198" spans="1:92" ht="26.1" customHeight="1">
      <c r="A198" s="9">
        <v>185</v>
      </c>
      <c r="B198" s="10" t="s">
        <v>194</v>
      </c>
      <c r="C198" s="13"/>
      <c r="D198" s="13" t="s">
        <v>285</v>
      </c>
      <c r="E198" s="13" t="s">
        <v>10</v>
      </c>
      <c r="F198" s="78">
        <v>95</v>
      </c>
      <c r="G198" s="54"/>
      <c r="H198" s="54"/>
      <c r="I198" s="8"/>
      <c r="J198" s="8"/>
      <c r="K198" s="8"/>
      <c r="L198" s="8"/>
      <c r="M198" s="8"/>
      <c r="N198" s="8"/>
      <c r="O198" s="8"/>
      <c r="P198" s="8"/>
      <c r="Q198" s="8"/>
      <c r="CD198" s="1"/>
      <c r="CE198" s="1"/>
      <c r="CF198" s="1"/>
      <c r="CG198" s="1"/>
      <c r="CH198" s="1"/>
      <c r="CI198" s="1"/>
      <c r="CJ198" s="1"/>
      <c r="CK198" s="1"/>
      <c r="CL198" s="1"/>
      <c r="CM198" s="1"/>
      <c r="CN198" s="1"/>
    </row>
    <row r="199" spans="1:92" ht="26.1" customHeight="1">
      <c r="A199" s="9">
        <v>186</v>
      </c>
      <c r="B199" s="10" t="s">
        <v>195</v>
      </c>
      <c r="C199" s="13"/>
      <c r="D199" s="13" t="s">
        <v>285</v>
      </c>
      <c r="E199" s="13" t="s">
        <v>10</v>
      </c>
      <c r="F199" s="78">
        <v>271</v>
      </c>
      <c r="G199" s="54"/>
      <c r="H199" s="54"/>
      <c r="I199" s="8"/>
      <c r="J199" s="8"/>
      <c r="K199" s="8"/>
      <c r="L199" s="8"/>
      <c r="M199" s="8"/>
      <c r="N199" s="8"/>
      <c r="O199" s="8"/>
      <c r="P199" s="8"/>
      <c r="Q199" s="8"/>
      <c r="CD199" s="1"/>
      <c r="CE199" s="1"/>
      <c r="CF199" s="1"/>
      <c r="CG199" s="1"/>
      <c r="CH199" s="1"/>
      <c r="CI199" s="1"/>
      <c r="CJ199" s="1"/>
      <c r="CK199" s="1"/>
      <c r="CL199" s="1"/>
      <c r="CM199" s="1"/>
      <c r="CN199" s="1"/>
    </row>
    <row r="200" spans="1:92" ht="23.1" customHeight="1">
      <c r="A200" s="9">
        <v>187</v>
      </c>
      <c r="B200" s="10" t="s">
        <v>196</v>
      </c>
      <c r="C200" s="13"/>
      <c r="D200" s="13" t="s">
        <v>285</v>
      </c>
      <c r="E200" s="13" t="s">
        <v>10</v>
      </c>
      <c r="F200" s="78">
        <v>18</v>
      </c>
      <c r="G200" s="54"/>
      <c r="H200" s="54"/>
      <c r="I200" s="8"/>
      <c r="J200" s="8"/>
      <c r="K200" s="8"/>
      <c r="L200" s="8"/>
      <c r="M200" s="8"/>
      <c r="N200" s="8"/>
      <c r="O200" s="8"/>
      <c r="P200" s="8"/>
      <c r="Q200" s="8"/>
      <c r="CD200" s="1"/>
      <c r="CE200" s="1"/>
      <c r="CF200" s="1"/>
      <c r="CG200" s="1"/>
      <c r="CH200" s="1"/>
      <c r="CI200" s="1"/>
      <c r="CJ200" s="1"/>
      <c r="CK200" s="1"/>
      <c r="CL200" s="1"/>
      <c r="CM200" s="1"/>
      <c r="CN200" s="1"/>
    </row>
    <row r="201" spans="1:92" ht="24" customHeight="1">
      <c r="A201" s="9">
        <v>188</v>
      </c>
      <c r="B201" s="10" t="s">
        <v>198</v>
      </c>
      <c r="C201" s="13"/>
      <c r="D201" s="13" t="s">
        <v>285</v>
      </c>
      <c r="E201" s="13" t="s">
        <v>10</v>
      </c>
      <c r="F201" s="78">
        <v>70</v>
      </c>
      <c r="G201" s="54"/>
      <c r="H201" s="54"/>
      <c r="I201" s="8"/>
      <c r="J201" s="8"/>
      <c r="K201" s="8"/>
      <c r="L201" s="8"/>
      <c r="M201" s="8"/>
      <c r="N201" s="8"/>
      <c r="O201" s="8"/>
      <c r="P201" s="8"/>
      <c r="Q201" s="8"/>
      <c r="CD201" s="1"/>
      <c r="CE201" s="1"/>
      <c r="CF201" s="1"/>
      <c r="CG201" s="1"/>
      <c r="CH201" s="1"/>
      <c r="CI201" s="1"/>
      <c r="CJ201" s="1"/>
      <c r="CK201" s="1"/>
      <c r="CL201" s="1"/>
      <c r="CM201" s="1"/>
      <c r="CN201" s="1"/>
    </row>
    <row r="202" spans="1:92" ht="24" customHeight="1">
      <c r="A202" s="9">
        <v>189</v>
      </c>
      <c r="B202" s="10" t="s">
        <v>197</v>
      </c>
      <c r="C202" s="13"/>
      <c r="D202" s="13" t="s">
        <v>285</v>
      </c>
      <c r="E202" s="13" t="s">
        <v>10</v>
      </c>
      <c r="F202" s="78">
        <v>365</v>
      </c>
      <c r="G202" s="54"/>
      <c r="H202" s="54"/>
      <c r="I202" s="8"/>
      <c r="J202" s="8"/>
      <c r="K202" s="8"/>
      <c r="L202" s="8"/>
      <c r="M202" s="8"/>
      <c r="N202" s="8"/>
      <c r="O202" s="8"/>
      <c r="P202" s="8"/>
      <c r="Q202" s="8"/>
      <c r="CD202" s="1"/>
      <c r="CE202" s="1"/>
      <c r="CF202" s="1"/>
      <c r="CG202" s="1"/>
      <c r="CH202" s="1"/>
      <c r="CI202" s="1"/>
      <c r="CJ202" s="1"/>
      <c r="CK202" s="1"/>
      <c r="CL202" s="1"/>
      <c r="CM202" s="1"/>
      <c r="CN202" s="1"/>
    </row>
    <row r="203" spans="1:92" ht="16.350000000000001" customHeight="1">
      <c r="A203" s="9">
        <v>190</v>
      </c>
      <c r="B203" s="10" t="s">
        <v>212</v>
      </c>
      <c r="C203" s="13"/>
      <c r="D203" s="13" t="s">
        <v>285</v>
      </c>
      <c r="E203" s="13" t="s">
        <v>10</v>
      </c>
      <c r="F203" s="78">
        <v>23</v>
      </c>
      <c r="G203" s="54"/>
      <c r="H203" s="54"/>
      <c r="I203" s="8"/>
      <c r="J203" s="8"/>
      <c r="K203" s="8"/>
      <c r="L203" s="8"/>
      <c r="M203" s="8"/>
      <c r="N203" s="8"/>
      <c r="O203" s="8"/>
      <c r="P203" s="8"/>
      <c r="Q203" s="8"/>
      <c r="CD203" s="1"/>
      <c r="CE203" s="1"/>
      <c r="CF203" s="1"/>
      <c r="CG203" s="1"/>
      <c r="CH203" s="1"/>
      <c r="CI203" s="1"/>
      <c r="CJ203" s="1"/>
      <c r="CK203" s="1"/>
      <c r="CL203" s="1"/>
      <c r="CM203" s="1"/>
      <c r="CN203" s="1"/>
    </row>
    <row r="204" spans="1:92" ht="16.350000000000001" customHeight="1">
      <c r="A204" s="9">
        <v>191</v>
      </c>
      <c r="B204" s="10" t="s">
        <v>213</v>
      </c>
      <c r="C204" s="13"/>
      <c r="D204" s="13" t="s">
        <v>285</v>
      </c>
      <c r="E204" s="13" t="s">
        <v>63</v>
      </c>
      <c r="F204" s="78">
        <v>26</v>
      </c>
      <c r="G204" s="54"/>
      <c r="H204" s="54"/>
      <c r="I204" s="8"/>
      <c r="J204" s="8"/>
      <c r="K204" s="8"/>
      <c r="L204" s="8"/>
      <c r="M204" s="8"/>
      <c r="N204" s="8"/>
      <c r="O204" s="8"/>
      <c r="P204" s="8"/>
      <c r="Q204" s="8"/>
      <c r="CD204" s="1"/>
      <c r="CE204" s="1"/>
      <c r="CF204" s="1"/>
      <c r="CG204" s="1"/>
      <c r="CH204" s="1"/>
      <c r="CI204" s="1"/>
      <c r="CJ204" s="1"/>
      <c r="CK204" s="1"/>
      <c r="CL204" s="1"/>
      <c r="CM204" s="1"/>
      <c r="CN204" s="1"/>
    </row>
    <row r="205" spans="1:92" ht="15.95" customHeight="1">
      <c r="A205" s="9">
        <v>192</v>
      </c>
      <c r="B205" s="19" t="s">
        <v>59</v>
      </c>
      <c r="C205" s="73"/>
      <c r="D205" s="73"/>
      <c r="E205" s="20"/>
      <c r="F205" s="56"/>
      <c r="G205" s="57"/>
      <c r="H205" s="57"/>
      <c r="I205" s="8"/>
      <c r="J205" s="8"/>
      <c r="K205" s="8"/>
      <c r="L205" s="8"/>
      <c r="M205" s="8"/>
      <c r="N205" s="8"/>
      <c r="O205" s="8"/>
      <c r="P205" s="8"/>
      <c r="Q205" s="8"/>
      <c r="CD205" s="1"/>
      <c r="CE205" s="1"/>
      <c r="CF205" s="1"/>
      <c r="CG205" s="1"/>
      <c r="CH205" s="1"/>
      <c r="CI205" s="1"/>
      <c r="CJ205" s="1"/>
      <c r="CK205" s="1"/>
      <c r="CL205" s="1"/>
      <c r="CM205" s="1"/>
      <c r="CN205" s="1"/>
    </row>
    <row r="206" spans="1:92" ht="15.95" customHeight="1">
      <c r="A206" s="9">
        <v>193</v>
      </c>
      <c r="B206" s="22" t="s">
        <v>87</v>
      </c>
      <c r="C206" s="11"/>
      <c r="D206" s="11"/>
      <c r="E206" s="11"/>
      <c r="F206" s="79"/>
      <c r="G206" s="55"/>
      <c r="H206" s="55"/>
      <c r="I206" s="8"/>
      <c r="J206" s="8"/>
      <c r="K206" s="8"/>
      <c r="L206" s="8"/>
      <c r="M206" s="8"/>
      <c r="N206" s="8"/>
      <c r="O206" s="8"/>
      <c r="P206" s="8"/>
      <c r="Q206" s="8"/>
      <c r="CD206" s="1"/>
      <c r="CE206" s="1"/>
      <c r="CF206" s="1"/>
      <c r="CG206" s="1"/>
      <c r="CH206" s="1"/>
      <c r="CI206" s="1"/>
      <c r="CJ206" s="1"/>
      <c r="CK206" s="1"/>
      <c r="CL206" s="1"/>
      <c r="CM206" s="1"/>
      <c r="CN206" s="1"/>
    </row>
    <row r="207" spans="1:92" ht="15.95" customHeight="1">
      <c r="A207" s="9">
        <v>194</v>
      </c>
      <c r="B207" s="22" t="s">
        <v>105</v>
      </c>
      <c r="C207" s="11"/>
      <c r="D207" s="11"/>
      <c r="E207" s="11"/>
      <c r="F207" s="79"/>
      <c r="G207" s="55"/>
      <c r="H207" s="55"/>
      <c r="I207" s="8"/>
      <c r="J207" s="8"/>
      <c r="K207" s="8"/>
      <c r="L207" s="8"/>
      <c r="M207" s="8"/>
      <c r="N207" s="8"/>
      <c r="O207" s="8"/>
      <c r="P207" s="8"/>
      <c r="Q207" s="8"/>
      <c r="CD207" s="1"/>
      <c r="CE207" s="1"/>
      <c r="CF207" s="1"/>
      <c r="CG207" s="1"/>
      <c r="CH207" s="1"/>
      <c r="CI207" s="1"/>
      <c r="CJ207" s="1"/>
      <c r="CK207" s="1"/>
      <c r="CL207" s="1"/>
      <c r="CM207" s="1"/>
      <c r="CN207" s="1"/>
    </row>
    <row r="208" spans="1:92" ht="80.45" customHeight="1">
      <c r="A208" s="9">
        <v>195</v>
      </c>
      <c r="B208" s="16" t="s">
        <v>2393</v>
      </c>
      <c r="C208" s="74" t="s">
        <v>2394</v>
      </c>
      <c r="D208" s="13" t="s">
        <v>287</v>
      </c>
      <c r="E208" s="15" t="s">
        <v>7</v>
      </c>
      <c r="F208" s="58" t="s">
        <v>55</v>
      </c>
      <c r="G208" s="54"/>
      <c r="H208" s="54"/>
      <c r="I208" s="8"/>
      <c r="J208" s="8"/>
      <c r="K208" s="8"/>
      <c r="L208" s="8"/>
      <c r="M208" s="8"/>
      <c r="N208" s="8"/>
      <c r="O208" s="8"/>
      <c r="P208" s="8"/>
      <c r="Q208" s="8"/>
      <c r="CD208" s="1"/>
      <c r="CE208" s="1"/>
      <c r="CF208" s="1"/>
      <c r="CG208" s="1"/>
      <c r="CH208" s="1"/>
      <c r="CI208" s="1"/>
      <c r="CJ208" s="1"/>
      <c r="CK208" s="1"/>
      <c r="CL208" s="1"/>
      <c r="CM208" s="1"/>
      <c r="CN208" s="1"/>
    </row>
    <row r="209" spans="1:92" ht="34.5" customHeight="1">
      <c r="A209" s="9">
        <v>196</v>
      </c>
      <c r="B209" s="16" t="s">
        <v>2396</v>
      </c>
      <c r="C209" s="74" t="s">
        <v>2398</v>
      </c>
      <c r="D209" s="13" t="s">
        <v>287</v>
      </c>
      <c r="E209" s="15" t="s">
        <v>7</v>
      </c>
      <c r="F209" s="59" t="s">
        <v>55</v>
      </c>
      <c r="G209" s="54"/>
      <c r="H209" s="54"/>
      <c r="I209" s="8"/>
      <c r="J209" s="8"/>
      <c r="K209" s="8"/>
      <c r="L209" s="8"/>
      <c r="M209" s="8"/>
      <c r="N209" s="8"/>
      <c r="O209" s="8"/>
      <c r="P209" s="8"/>
      <c r="Q209" s="8"/>
      <c r="CD209" s="1"/>
      <c r="CE209" s="1"/>
      <c r="CF209" s="1"/>
      <c r="CG209" s="1"/>
      <c r="CH209" s="1"/>
      <c r="CI209" s="1"/>
      <c r="CJ209" s="1"/>
      <c r="CK209" s="1"/>
      <c r="CL209" s="1"/>
      <c r="CM209" s="1"/>
      <c r="CN209" s="1"/>
    </row>
    <row r="210" spans="1:92" ht="55.5" customHeight="1">
      <c r="A210" s="9">
        <v>197</v>
      </c>
      <c r="B210" s="16" t="s">
        <v>2397</v>
      </c>
      <c r="C210" s="74" t="s">
        <v>2399</v>
      </c>
      <c r="D210" s="13" t="s">
        <v>287</v>
      </c>
      <c r="E210" s="15" t="s">
        <v>10</v>
      </c>
      <c r="F210" s="15">
        <v>1</v>
      </c>
      <c r="G210" s="54"/>
      <c r="H210" s="54"/>
      <c r="I210" s="8"/>
      <c r="J210" s="8"/>
      <c r="K210" s="8"/>
      <c r="L210" s="8"/>
      <c r="M210" s="8"/>
      <c r="N210" s="8"/>
      <c r="O210" s="8"/>
      <c r="P210" s="8"/>
      <c r="Q210" s="8"/>
      <c r="CD210" s="1"/>
      <c r="CE210" s="1"/>
      <c r="CF210" s="1"/>
      <c r="CG210" s="1"/>
      <c r="CH210" s="1"/>
      <c r="CI210" s="1"/>
      <c r="CJ210" s="1"/>
      <c r="CK210" s="1"/>
      <c r="CL210" s="1"/>
      <c r="CM210" s="1"/>
      <c r="CN210" s="1"/>
    </row>
    <row r="211" spans="1:92" ht="23.1" customHeight="1">
      <c r="A211" s="9">
        <v>198</v>
      </c>
      <c r="B211" s="16" t="s">
        <v>90</v>
      </c>
      <c r="C211" s="74"/>
      <c r="D211" s="13" t="s">
        <v>287</v>
      </c>
      <c r="E211" s="15" t="s">
        <v>10</v>
      </c>
      <c r="F211" s="15">
        <v>9</v>
      </c>
      <c r="G211" s="54"/>
      <c r="H211" s="54"/>
      <c r="I211" s="8"/>
      <c r="J211" s="8"/>
      <c r="K211" s="8"/>
      <c r="L211" s="8"/>
      <c r="M211" s="8"/>
      <c r="N211" s="8"/>
      <c r="O211" s="8"/>
      <c r="P211" s="8"/>
      <c r="Q211" s="8"/>
      <c r="CD211" s="1"/>
      <c r="CE211" s="1"/>
      <c r="CF211" s="1"/>
      <c r="CG211" s="1"/>
      <c r="CH211" s="1"/>
      <c r="CI211" s="1"/>
      <c r="CJ211" s="1"/>
      <c r="CK211" s="1"/>
      <c r="CL211" s="1"/>
      <c r="CM211" s="1"/>
      <c r="CN211" s="1"/>
    </row>
    <row r="212" spans="1:92" ht="23.1" customHeight="1">
      <c r="A212" s="9">
        <v>199</v>
      </c>
      <c r="B212" s="16" t="s">
        <v>91</v>
      </c>
      <c r="C212" s="74"/>
      <c r="D212" s="13" t="s">
        <v>287</v>
      </c>
      <c r="E212" s="15" t="s">
        <v>10</v>
      </c>
      <c r="F212" s="15">
        <v>9</v>
      </c>
      <c r="G212" s="54"/>
      <c r="H212" s="54"/>
      <c r="I212" s="8"/>
      <c r="J212" s="8"/>
      <c r="K212" s="8"/>
      <c r="L212" s="8"/>
      <c r="M212" s="8"/>
      <c r="N212" s="8"/>
      <c r="O212" s="8"/>
      <c r="P212" s="8"/>
      <c r="Q212" s="8"/>
      <c r="CD212" s="1"/>
      <c r="CE212" s="1"/>
      <c r="CF212" s="1"/>
      <c r="CG212" s="1"/>
      <c r="CH212" s="1"/>
      <c r="CI212" s="1"/>
      <c r="CJ212" s="1"/>
      <c r="CK212" s="1"/>
      <c r="CL212" s="1"/>
      <c r="CM212" s="1"/>
      <c r="CN212" s="1"/>
    </row>
    <row r="213" spans="1:92" ht="23.1" customHeight="1">
      <c r="A213" s="9">
        <v>200</v>
      </c>
      <c r="B213" s="16" t="s">
        <v>92</v>
      </c>
      <c r="C213" s="74"/>
      <c r="D213" s="13" t="s">
        <v>287</v>
      </c>
      <c r="E213" s="15" t="s">
        <v>7</v>
      </c>
      <c r="F213" s="15">
        <v>2</v>
      </c>
      <c r="G213" s="54"/>
      <c r="H213" s="54"/>
      <c r="I213" s="8"/>
      <c r="J213" s="8"/>
      <c r="K213" s="8"/>
      <c r="L213" s="8"/>
      <c r="M213" s="8"/>
      <c r="N213" s="8"/>
      <c r="O213" s="8"/>
      <c r="P213" s="8"/>
      <c r="Q213" s="8"/>
      <c r="CD213" s="1"/>
      <c r="CE213" s="1"/>
      <c r="CF213" s="1"/>
      <c r="CG213" s="1"/>
      <c r="CH213" s="1"/>
      <c r="CI213" s="1"/>
      <c r="CJ213" s="1"/>
      <c r="CK213" s="1"/>
      <c r="CL213" s="1"/>
      <c r="CM213" s="1"/>
      <c r="CN213" s="1"/>
    </row>
    <row r="214" spans="1:92" ht="23.1" customHeight="1">
      <c r="A214" s="9">
        <v>201</v>
      </c>
      <c r="B214" s="16" t="s">
        <v>93</v>
      </c>
      <c r="C214" s="74"/>
      <c r="D214" s="13" t="s">
        <v>287</v>
      </c>
      <c r="E214" s="15" t="s">
        <v>10</v>
      </c>
      <c r="F214" s="15">
        <v>2</v>
      </c>
      <c r="G214" s="54"/>
      <c r="H214" s="54"/>
      <c r="I214" s="8"/>
      <c r="J214" s="8"/>
      <c r="K214" s="8"/>
      <c r="L214" s="8"/>
      <c r="M214" s="8"/>
      <c r="N214" s="8"/>
      <c r="O214" s="8"/>
      <c r="P214" s="8"/>
      <c r="Q214" s="8"/>
      <c r="CD214" s="1"/>
      <c r="CE214" s="1"/>
      <c r="CF214" s="1"/>
      <c r="CG214" s="1"/>
      <c r="CH214" s="1"/>
      <c r="CI214" s="1"/>
      <c r="CJ214" s="1"/>
      <c r="CK214" s="1"/>
      <c r="CL214" s="1"/>
      <c r="CM214" s="1"/>
      <c r="CN214" s="1"/>
    </row>
    <row r="215" spans="1:92" ht="23.1" customHeight="1">
      <c r="A215" s="9">
        <v>202</v>
      </c>
      <c r="B215" s="16" t="s">
        <v>205</v>
      </c>
      <c r="C215" s="74"/>
      <c r="D215" s="13" t="s">
        <v>287</v>
      </c>
      <c r="E215" s="15" t="s">
        <v>10</v>
      </c>
      <c r="F215" s="15">
        <v>1</v>
      </c>
      <c r="G215" s="54"/>
      <c r="H215" s="54"/>
      <c r="I215" s="8"/>
      <c r="J215" s="8"/>
      <c r="K215" s="8"/>
      <c r="L215" s="8"/>
      <c r="M215" s="8"/>
      <c r="N215" s="8"/>
      <c r="O215" s="8"/>
      <c r="P215" s="8"/>
      <c r="Q215" s="8"/>
      <c r="CD215" s="1"/>
      <c r="CE215" s="1"/>
      <c r="CF215" s="1"/>
      <c r="CG215" s="1"/>
      <c r="CH215" s="1"/>
      <c r="CI215" s="1"/>
      <c r="CJ215" s="1"/>
      <c r="CK215" s="1"/>
      <c r="CL215" s="1"/>
      <c r="CM215" s="1"/>
      <c r="CN215" s="1"/>
    </row>
    <row r="216" spans="1:92" ht="23.1" customHeight="1">
      <c r="A216" s="9">
        <v>203</v>
      </c>
      <c r="B216" s="16" t="s">
        <v>94</v>
      </c>
      <c r="C216" s="74"/>
      <c r="D216" s="13" t="s">
        <v>287</v>
      </c>
      <c r="E216" s="15" t="s">
        <v>10</v>
      </c>
      <c r="F216" s="15">
        <v>4</v>
      </c>
      <c r="G216" s="54"/>
      <c r="H216" s="54"/>
      <c r="I216" s="8"/>
      <c r="J216" s="8"/>
      <c r="K216" s="8"/>
      <c r="L216" s="8"/>
      <c r="M216" s="8"/>
      <c r="N216" s="8"/>
      <c r="O216" s="8"/>
      <c r="P216" s="8"/>
      <c r="Q216" s="8"/>
      <c r="CD216" s="1"/>
      <c r="CE216" s="1"/>
      <c r="CF216" s="1"/>
      <c r="CG216" s="1"/>
      <c r="CH216" s="1"/>
      <c r="CI216" s="1"/>
      <c r="CJ216" s="1"/>
      <c r="CK216" s="1"/>
      <c r="CL216" s="1"/>
      <c r="CM216" s="1"/>
      <c r="CN216" s="1"/>
    </row>
    <row r="217" spans="1:92" ht="23.1" customHeight="1">
      <c r="A217" s="9">
        <v>204</v>
      </c>
      <c r="B217" s="16" t="s">
        <v>95</v>
      </c>
      <c r="C217" s="74"/>
      <c r="D217" s="13" t="s">
        <v>287</v>
      </c>
      <c r="E217" s="15" t="s">
        <v>7</v>
      </c>
      <c r="F217" s="15">
        <v>4</v>
      </c>
      <c r="G217" s="54"/>
      <c r="H217" s="54"/>
      <c r="I217" s="8"/>
      <c r="J217" s="8"/>
      <c r="K217" s="8"/>
      <c r="L217" s="8"/>
      <c r="M217" s="8"/>
      <c r="N217" s="8"/>
      <c r="O217" s="8"/>
      <c r="P217" s="8"/>
      <c r="Q217" s="8"/>
      <c r="CD217" s="1"/>
      <c r="CE217" s="1"/>
      <c r="CF217" s="1"/>
      <c r="CG217" s="1"/>
      <c r="CH217" s="1"/>
      <c r="CI217" s="1"/>
      <c r="CJ217" s="1"/>
      <c r="CK217" s="1"/>
      <c r="CL217" s="1"/>
      <c r="CM217" s="1"/>
      <c r="CN217" s="1"/>
    </row>
    <row r="218" spans="1:92" ht="23.1" customHeight="1">
      <c r="A218" s="9">
        <v>205</v>
      </c>
      <c r="B218" s="16" t="s">
        <v>96</v>
      </c>
      <c r="C218" s="74"/>
      <c r="D218" s="13" t="s">
        <v>287</v>
      </c>
      <c r="E218" s="15" t="s">
        <v>7</v>
      </c>
      <c r="F218" s="15">
        <v>4</v>
      </c>
      <c r="G218" s="54"/>
      <c r="H218" s="54"/>
      <c r="I218" s="8"/>
      <c r="J218" s="8"/>
      <c r="K218" s="8"/>
      <c r="L218" s="8"/>
      <c r="M218" s="8"/>
      <c r="N218" s="8"/>
      <c r="O218" s="8"/>
      <c r="P218" s="8"/>
      <c r="Q218" s="8"/>
      <c r="CD218" s="1"/>
      <c r="CE218" s="1"/>
      <c r="CF218" s="1"/>
      <c r="CG218" s="1"/>
      <c r="CH218" s="1"/>
      <c r="CI218" s="1"/>
      <c r="CJ218" s="1"/>
      <c r="CK218" s="1"/>
      <c r="CL218" s="1"/>
      <c r="CM218" s="1"/>
      <c r="CN218" s="1"/>
    </row>
    <row r="219" spans="1:92" ht="23.1" customHeight="1">
      <c r="A219" s="9">
        <v>206</v>
      </c>
      <c r="B219" s="16" t="s">
        <v>97</v>
      </c>
      <c r="C219" s="74"/>
      <c r="D219" s="13" t="s">
        <v>287</v>
      </c>
      <c r="E219" s="15" t="s">
        <v>10</v>
      </c>
      <c r="F219" s="15">
        <v>4</v>
      </c>
      <c r="G219" s="54"/>
      <c r="H219" s="54"/>
      <c r="I219" s="8"/>
      <c r="J219" s="8"/>
      <c r="K219" s="8"/>
      <c r="L219" s="8"/>
      <c r="M219" s="8"/>
      <c r="N219" s="8"/>
      <c r="O219" s="8"/>
      <c r="P219" s="8"/>
      <c r="Q219" s="8"/>
      <c r="CD219" s="1"/>
      <c r="CE219" s="1"/>
      <c r="CF219" s="1"/>
      <c r="CG219" s="1"/>
      <c r="CH219" s="1"/>
      <c r="CI219" s="1"/>
      <c r="CJ219" s="1"/>
      <c r="CK219" s="1"/>
      <c r="CL219" s="1"/>
      <c r="CM219" s="1"/>
      <c r="CN219" s="1"/>
    </row>
    <row r="220" spans="1:92" ht="23.1" customHeight="1">
      <c r="A220" s="9">
        <v>207</v>
      </c>
      <c r="B220" s="16" t="s">
        <v>98</v>
      </c>
      <c r="C220" s="74"/>
      <c r="D220" s="13" t="s">
        <v>287</v>
      </c>
      <c r="E220" s="15" t="s">
        <v>7</v>
      </c>
      <c r="F220" s="15">
        <v>4</v>
      </c>
      <c r="G220" s="54"/>
      <c r="H220" s="54"/>
      <c r="I220" s="8"/>
      <c r="J220" s="8"/>
      <c r="K220" s="8"/>
      <c r="L220" s="8"/>
      <c r="M220" s="8"/>
      <c r="N220" s="8"/>
      <c r="O220" s="8"/>
      <c r="P220" s="8"/>
      <c r="Q220" s="8"/>
      <c r="CD220" s="1"/>
      <c r="CE220" s="1"/>
      <c r="CF220" s="1"/>
      <c r="CG220" s="1"/>
      <c r="CH220" s="1"/>
      <c r="CI220" s="1"/>
      <c r="CJ220" s="1"/>
      <c r="CK220" s="1"/>
      <c r="CL220" s="1"/>
      <c r="CM220" s="1"/>
      <c r="CN220" s="1"/>
    </row>
    <row r="221" spans="1:92" ht="23.1" customHeight="1">
      <c r="A221" s="9">
        <v>208</v>
      </c>
      <c r="B221" s="16" t="s">
        <v>99</v>
      </c>
      <c r="C221" s="74"/>
      <c r="D221" s="13" t="s">
        <v>287</v>
      </c>
      <c r="E221" s="15" t="s">
        <v>7</v>
      </c>
      <c r="F221" s="15">
        <v>10</v>
      </c>
      <c r="G221" s="54"/>
      <c r="H221" s="54"/>
      <c r="I221" s="8"/>
      <c r="J221" s="8"/>
      <c r="K221" s="8"/>
      <c r="L221" s="8"/>
      <c r="M221" s="8"/>
      <c r="N221" s="8"/>
      <c r="O221" s="8"/>
      <c r="P221" s="8"/>
      <c r="Q221" s="8"/>
      <c r="CD221" s="1"/>
      <c r="CE221" s="1"/>
      <c r="CF221" s="1"/>
      <c r="CG221" s="1"/>
      <c r="CH221" s="1"/>
      <c r="CI221" s="1"/>
      <c r="CJ221" s="1"/>
      <c r="CK221" s="1"/>
      <c r="CL221" s="1"/>
      <c r="CM221" s="1"/>
      <c r="CN221" s="1"/>
    </row>
    <row r="222" spans="1:92" ht="44.1" customHeight="1">
      <c r="A222" s="9">
        <v>209</v>
      </c>
      <c r="B222" s="16" t="s">
        <v>2400</v>
      </c>
      <c r="C222" s="74" t="s">
        <v>2401</v>
      </c>
      <c r="D222" s="13" t="s">
        <v>287</v>
      </c>
      <c r="E222" s="15" t="s">
        <v>10</v>
      </c>
      <c r="F222" s="15">
        <v>4</v>
      </c>
      <c r="G222" s="54"/>
      <c r="H222" s="54"/>
      <c r="I222" s="8"/>
      <c r="J222" s="8"/>
      <c r="K222" s="8"/>
      <c r="L222" s="8"/>
      <c r="M222" s="8"/>
      <c r="N222" s="8"/>
      <c r="O222" s="8"/>
      <c r="P222" s="8"/>
      <c r="Q222" s="8"/>
      <c r="CD222" s="1"/>
      <c r="CE222" s="1"/>
      <c r="CF222" s="1"/>
      <c r="CG222" s="1"/>
      <c r="CH222" s="1"/>
      <c r="CI222" s="1"/>
      <c r="CJ222" s="1"/>
      <c r="CK222" s="1"/>
      <c r="CL222" s="1"/>
      <c r="CM222" s="1"/>
      <c r="CN222" s="1"/>
    </row>
    <row r="223" spans="1:92" ht="23.1" customHeight="1">
      <c r="A223" s="9">
        <v>210</v>
      </c>
      <c r="B223" s="16" t="s">
        <v>100</v>
      </c>
      <c r="C223" s="74"/>
      <c r="D223" s="13" t="s">
        <v>287</v>
      </c>
      <c r="E223" s="15" t="s">
        <v>10</v>
      </c>
      <c r="F223" s="15">
        <v>1</v>
      </c>
      <c r="G223" s="54"/>
      <c r="H223" s="54"/>
      <c r="I223" s="8"/>
      <c r="J223" s="8"/>
      <c r="K223" s="8"/>
      <c r="L223" s="8"/>
      <c r="M223" s="8"/>
      <c r="N223" s="8"/>
      <c r="O223" s="8"/>
      <c r="P223" s="8"/>
      <c r="Q223" s="8"/>
      <c r="CD223" s="1"/>
      <c r="CE223" s="1"/>
      <c r="CF223" s="1"/>
      <c r="CG223" s="1"/>
      <c r="CH223" s="1"/>
      <c r="CI223" s="1"/>
      <c r="CJ223" s="1"/>
      <c r="CK223" s="1"/>
      <c r="CL223" s="1"/>
      <c r="CM223" s="1"/>
      <c r="CN223" s="1"/>
    </row>
    <row r="224" spans="1:92" ht="23.1" customHeight="1">
      <c r="A224" s="9">
        <v>211</v>
      </c>
      <c r="B224" s="16" t="s">
        <v>101</v>
      </c>
      <c r="C224" s="74"/>
      <c r="D224" s="13" t="s">
        <v>287</v>
      </c>
      <c r="E224" s="15" t="s">
        <v>10</v>
      </c>
      <c r="F224" s="15">
        <v>5</v>
      </c>
      <c r="G224" s="54"/>
      <c r="H224" s="54"/>
      <c r="I224" s="8"/>
      <c r="J224" s="8"/>
      <c r="K224" s="8"/>
      <c r="L224" s="8"/>
      <c r="M224" s="8"/>
      <c r="N224" s="8"/>
      <c r="O224" s="8"/>
      <c r="P224" s="8"/>
      <c r="Q224" s="8"/>
      <c r="CD224" s="1"/>
      <c r="CE224" s="1"/>
      <c r="CF224" s="1"/>
      <c r="CG224" s="1"/>
      <c r="CH224" s="1"/>
      <c r="CI224" s="1"/>
      <c r="CJ224" s="1"/>
      <c r="CK224" s="1"/>
      <c r="CL224" s="1"/>
      <c r="CM224" s="1"/>
      <c r="CN224" s="1"/>
    </row>
    <row r="225" spans="1:92" ht="23.1" customHeight="1">
      <c r="A225" s="9">
        <v>212</v>
      </c>
      <c r="B225" s="16" t="s">
        <v>102</v>
      </c>
      <c r="C225" s="74"/>
      <c r="D225" s="13" t="s">
        <v>287</v>
      </c>
      <c r="E225" s="15" t="s">
        <v>10</v>
      </c>
      <c r="F225" s="15">
        <v>18</v>
      </c>
      <c r="G225" s="54"/>
      <c r="H225" s="54"/>
      <c r="I225" s="8"/>
      <c r="J225" s="8"/>
      <c r="K225" s="8"/>
      <c r="L225" s="8"/>
      <c r="M225" s="8"/>
      <c r="N225" s="8"/>
      <c r="O225" s="8"/>
      <c r="P225" s="8"/>
      <c r="Q225" s="8"/>
      <c r="CD225" s="1"/>
      <c r="CE225" s="1"/>
      <c r="CF225" s="1"/>
      <c r="CG225" s="1"/>
      <c r="CH225" s="1"/>
      <c r="CI225" s="1"/>
      <c r="CJ225" s="1"/>
      <c r="CK225" s="1"/>
      <c r="CL225" s="1"/>
      <c r="CM225" s="1"/>
      <c r="CN225" s="1"/>
    </row>
    <row r="226" spans="1:92" ht="23.1" customHeight="1">
      <c r="A226" s="9">
        <v>213</v>
      </c>
      <c r="B226" s="16" t="s">
        <v>103</v>
      </c>
      <c r="C226" s="74"/>
      <c r="D226" s="13" t="s">
        <v>287</v>
      </c>
      <c r="E226" s="15" t="s">
        <v>62</v>
      </c>
      <c r="F226" s="15">
        <v>5</v>
      </c>
      <c r="G226" s="54"/>
      <c r="H226" s="54"/>
      <c r="I226" s="8"/>
      <c r="J226" s="8"/>
      <c r="K226" s="8"/>
      <c r="L226" s="8"/>
      <c r="M226" s="8"/>
      <c r="N226" s="8"/>
      <c r="O226" s="8"/>
      <c r="P226" s="8"/>
      <c r="Q226" s="8"/>
      <c r="CD226" s="1"/>
      <c r="CE226" s="1"/>
      <c r="CF226" s="1"/>
      <c r="CG226" s="1"/>
      <c r="CH226" s="1"/>
      <c r="CI226" s="1"/>
      <c r="CJ226" s="1"/>
      <c r="CK226" s="1"/>
      <c r="CL226" s="1"/>
      <c r="CM226" s="1"/>
      <c r="CN226" s="1"/>
    </row>
    <row r="227" spans="1:92" ht="23.1" customHeight="1">
      <c r="A227" s="9">
        <v>214</v>
      </c>
      <c r="B227" s="16" t="s">
        <v>104</v>
      </c>
      <c r="C227" s="74"/>
      <c r="D227" s="13" t="s">
        <v>287</v>
      </c>
      <c r="E227" s="15" t="s">
        <v>7</v>
      </c>
      <c r="F227" s="15">
        <v>2</v>
      </c>
      <c r="G227" s="54"/>
      <c r="H227" s="54"/>
      <c r="I227" s="8"/>
      <c r="J227" s="8"/>
      <c r="K227" s="8"/>
      <c r="L227" s="8"/>
      <c r="M227" s="8"/>
      <c r="N227" s="8"/>
      <c r="O227" s="8"/>
      <c r="P227" s="8"/>
      <c r="Q227" s="8"/>
      <c r="CD227" s="1"/>
      <c r="CE227" s="1"/>
      <c r="CF227" s="1"/>
      <c r="CG227" s="1"/>
      <c r="CH227" s="1"/>
      <c r="CI227" s="1"/>
      <c r="CJ227" s="1"/>
      <c r="CK227" s="1"/>
      <c r="CL227" s="1"/>
      <c r="CM227" s="1"/>
      <c r="CN227" s="1"/>
    </row>
    <row r="228" spans="1:92" ht="15.95" customHeight="1">
      <c r="A228" s="9">
        <v>215</v>
      </c>
      <c r="B228" s="22" t="s">
        <v>106</v>
      </c>
      <c r="C228" s="11"/>
      <c r="D228" s="11"/>
      <c r="E228" s="30"/>
      <c r="F228" s="30"/>
      <c r="G228" s="55"/>
      <c r="H228" s="55"/>
      <c r="I228" s="8"/>
      <c r="J228" s="8"/>
      <c r="K228" s="8"/>
      <c r="L228" s="8"/>
      <c r="M228" s="8"/>
      <c r="N228" s="8"/>
      <c r="O228" s="8"/>
      <c r="P228" s="8"/>
      <c r="Q228" s="8"/>
      <c r="CD228" s="1"/>
      <c r="CE228" s="1"/>
      <c r="CF228" s="1"/>
      <c r="CG228" s="1"/>
      <c r="CH228" s="1"/>
      <c r="CI228" s="1"/>
      <c r="CJ228" s="1"/>
      <c r="CK228" s="1"/>
      <c r="CL228" s="1"/>
      <c r="CM228" s="1"/>
      <c r="CN228" s="1"/>
    </row>
    <row r="229" spans="1:92" ht="24" customHeight="1">
      <c r="A229" s="9">
        <v>216</v>
      </c>
      <c r="B229" s="16" t="s">
        <v>107</v>
      </c>
      <c r="C229" s="74"/>
      <c r="D229" s="13" t="s">
        <v>287</v>
      </c>
      <c r="E229" s="15" t="s">
        <v>10</v>
      </c>
      <c r="F229" s="15">
        <v>9</v>
      </c>
      <c r="G229" s="54"/>
      <c r="H229" s="54"/>
      <c r="I229" s="8"/>
      <c r="J229" s="8"/>
      <c r="K229" s="8"/>
      <c r="L229" s="8"/>
      <c r="M229" s="8"/>
      <c r="N229" s="8"/>
      <c r="O229" s="8"/>
      <c r="P229" s="8"/>
      <c r="Q229" s="8"/>
      <c r="CD229" s="1"/>
      <c r="CE229" s="1"/>
      <c r="CF229" s="1"/>
      <c r="CG229" s="1"/>
      <c r="CH229" s="1"/>
      <c r="CI229" s="1"/>
      <c r="CJ229" s="1"/>
      <c r="CK229" s="1"/>
      <c r="CL229" s="1"/>
      <c r="CM229" s="1"/>
      <c r="CN229" s="1"/>
    </row>
    <row r="230" spans="1:92" ht="24" customHeight="1">
      <c r="A230" s="9">
        <v>217</v>
      </c>
      <c r="B230" s="16" t="s">
        <v>56</v>
      </c>
      <c r="C230" s="74"/>
      <c r="D230" s="13" t="s">
        <v>287</v>
      </c>
      <c r="E230" s="15" t="s">
        <v>10</v>
      </c>
      <c r="F230" s="15">
        <v>9</v>
      </c>
      <c r="G230" s="54"/>
      <c r="H230" s="54"/>
      <c r="I230" s="8"/>
      <c r="J230" s="8"/>
      <c r="K230" s="8"/>
      <c r="L230" s="8"/>
      <c r="M230" s="8"/>
      <c r="N230" s="8"/>
      <c r="O230" s="8"/>
      <c r="P230" s="8"/>
      <c r="Q230" s="8"/>
      <c r="CD230" s="1"/>
      <c r="CE230" s="1"/>
      <c r="CF230" s="1"/>
      <c r="CG230" s="1"/>
      <c r="CH230" s="1"/>
      <c r="CI230" s="1"/>
      <c r="CJ230" s="1"/>
      <c r="CK230" s="1"/>
      <c r="CL230" s="1"/>
      <c r="CM230" s="1"/>
      <c r="CN230" s="1"/>
    </row>
    <row r="231" spans="1:92" ht="24" customHeight="1">
      <c r="A231" s="9">
        <v>218</v>
      </c>
      <c r="B231" s="16" t="s">
        <v>53</v>
      </c>
      <c r="C231" s="74"/>
      <c r="D231" s="13" t="s">
        <v>287</v>
      </c>
      <c r="E231" s="15" t="s">
        <v>10</v>
      </c>
      <c r="F231" s="15">
        <v>5</v>
      </c>
      <c r="G231" s="54"/>
      <c r="H231" s="54"/>
      <c r="I231" s="8"/>
      <c r="J231" s="8"/>
      <c r="K231" s="8"/>
      <c r="L231" s="8"/>
      <c r="M231" s="8"/>
      <c r="N231" s="8"/>
      <c r="O231" s="8"/>
      <c r="P231" s="8"/>
      <c r="Q231" s="8"/>
      <c r="CD231" s="1"/>
      <c r="CE231" s="1"/>
      <c r="CF231" s="1"/>
      <c r="CG231" s="1"/>
      <c r="CH231" s="1"/>
      <c r="CI231" s="1"/>
      <c r="CJ231" s="1"/>
      <c r="CK231" s="1"/>
      <c r="CL231" s="1"/>
      <c r="CM231" s="1"/>
      <c r="CN231" s="1"/>
    </row>
    <row r="232" spans="1:92" ht="24" customHeight="1">
      <c r="A232" s="9">
        <v>219</v>
      </c>
      <c r="B232" s="16" t="s">
        <v>108</v>
      </c>
      <c r="C232" s="74"/>
      <c r="D232" s="13" t="s">
        <v>287</v>
      </c>
      <c r="E232" s="15" t="s">
        <v>7</v>
      </c>
      <c r="F232" s="15">
        <v>2</v>
      </c>
      <c r="G232" s="54"/>
      <c r="H232" s="54"/>
      <c r="I232" s="8"/>
      <c r="J232" s="8"/>
      <c r="K232" s="8"/>
      <c r="L232" s="8"/>
      <c r="M232" s="8"/>
      <c r="N232" s="8"/>
      <c r="O232" s="8"/>
      <c r="P232" s="8"/>
      <c r="Q232" s="8"/>
      <c r="CD232" s="1"/>
      <c r="CE232" s="1"/>
      <c r="CF232" s="1"/>
      <c r="CG232" s="1"/>
      <c r="CH232" s="1"/>
      <c r="CI232" s="1"/>
      <c r="CJ232" s="1"/>
      <c r="CK232" s="1"/>
      <c r="CL232" s="1"/>
      <c r="CM232" s="1"/>
      <c r="CN232" s="1"/>
    </row>
    <row r="233" spans="1:92" ht="24" customHeight="1">
      <c r="A233" s="9">
        <v>220</v>
      </c>
      <c r="B233" s="16" t="s">
        <v>109</v>
      </c>
      <c r="C233" s="74"/>
      <c r="D233" s="13" t="s">
        <v>287</v>
      </c>
      <c r="E233" s="15" t="s">
        <v>10</v>
      </c>
      <c r="F233" s="17">
        <v>16</v>
      </c>
      <c r="G233" s="54"/>
      <c r="H233" s="54"/>
      <c r="I233" s="8"/>
      <c r="J233" s="8"/>
      <c r="K233" s="8"/>
      <c r="L233" s="8"/>
      <c r="M233" s="8"/>
      <c r="N233" s="8"/>
      <c r="O233" s="8"/>
      <c r="P233" s="8"/>
      <c r="Q233" s="8"/>
      <c r="CD233" s="1"/>
      <c r="CE233" s="1"/>
      <c r="CF233" s="1"/>
      <c r="CG233" s="1"/>
      <c r="CH233" s="1"/>
      <c r="CI233" s="1"/>
      <c r="CJ233" s="1"/>
      <c r="CK233" s="1"/>
      <c r="CL233" s="1"/>
      <c r="CM233" s="1"/>
      <c r="CN233" s="1"/>
    </row>
    <row r="234" spans="1:92" ht="24" customHeight="1">
      <c r="A234" s="9">
        <v>221</v>
      </c>
      <c r="B234" s="16" t="s">
        <v>110</v>
      </c>
      <c r="C234" s="74"/>
      <c r="D234" s="13" t="s">
        <v>287</v>
      </c>
      <c r="E234" s="15" t="s">
        <v>10</v>
      </c>
      <c r="F234" s="15">
        <v>4</v>
      </c>
      <c r="G234" s="54"/>
      <c r="H234" s="54"/>
      <c r="I234" s="8"/>
      <c r="J234" s="8"/>
      <c r="K234" s="8"/>
      <c r="L234" s="8"/>
      <c r="M234" s="8"/>
      <c r="N234" s="8"/>
      <c r="O234" s="8"/>
      <c r="P234" s="8"/>
      <c r="Q234" s="8"/>
      <c r="CD234" s="1"/>
      <c r="CE234" s="1"/>
      <c r="CF234" s="1"/>
      <c r="CG234" s="1"/>
      <c r="CH234" s="1"/>
      <c r="CI234" s="1"/>
      <c r="CJ234" s="1"/>
      <c r="CK234" s="1"/>
      <c r="CL234" s="1"/>
      <c r="CM234" s="1"/>
      <c r="CN234" s="1"/>
    </row>
    <row r="235" spans="1:92" ht="24" customHeight="1">
      <c r="A235" s="9">
        <v>222</v>
      </c>
      <c r="B235" s="16" t="s">
        <v>111</v>
      </c>
      <c r="C235" s="74"/>
      <c r="D235" s="13" t="s">
        <v>287</v>
      </c>
      <c r="E235" s="15" t="s">
        <v>7</v>
      </c>
      <c r="F235" s="15">
        <v>1</v>
      </c>
      <c r="G235" s="54"/>
      <c r="H235" s="54"/>
      <c r="I235" s="8"/>
      <c r="J235" s="8"/>
      <c r="K235" s="8"/>
      <c r="L235" s="8"/>
      <c r="M235" s="8"/>
      <c r="N235" s="8"/>
      <c r="O235" s="8"/>
      <c r="P235" s="8"/>
      <c r="Q235" s="8"/>
      <c r="CD235" s="1"/>
      <c r="CE235" s="1"/>
      <c r="CF235" s="1"/>
      <c r="CG235" s="1"/>
      <c r="CH235" s="1"/>
      <c r="CI235" s="1"/>
      <c r="CJ235" s="1"/>
      <c r="CK235" s="1"/>
      <c r="CL235" s="1"/>
      <c r="CM235" s="1"/>
      <c r="CN235" s="1"/>
    </row>
    <row r="236" spans="1:92" ht="24" customHeight="1">
      <c r="A236" s="9">
        <v>223</v>
      </c>
      <c r="B236" s="16" t="s">
        <v>112</v>
      </c>
      <c r="C236" s="74"/>
      <c r="D236" s="13" t="s">
        <v>287</v>
      </c>
      <c r="E236" s="15" t="s">
        <v>10</v>
      </c>
      <c r="F236" s="15">
        <v>1</v>
      </c>
      <c r="G236" s="54"/>
      <c r="H236" s="54"/>
      <c r="I236" s="8"/>
      <c r="J236" s="8"/>
      <c r="K236" s="8"/>
      <c r="L236" s="8"/>
      <c r="M236" s="8"/>
      <c r="N236" s="8"/>
      <c r="O236" s="8"/>
      <c r="P236" s="8"/>
      <c r="Q236" s="8"/>
      <c r="CD236" s="1"/>
      <c r="CE236" s="1"/>
      <c r="CF236" s="1"/>
      <c r="CG236" s="1"/>
      <c r="CH236" s="1"/>
      <c r="CI236" s="1"/>
      <c r="CJ236" s="1"/>
      <c r="CK236" s="1"/>
      <c r="CL236" s="1"/>
      <c r="CM236" s="1"/>
      <c r="CN236" s="1"/>
    </row>
    <row r="237" spans="1:92" ht="24" customHeight="1">
      <c r="A237" s="9">
        <v>224</v>
      </c>
      <c r="B237" s="16" t="s">
        <v>113</v>
      </c>
      <c r="C237" s="74"/>
      <c r="D237" s="13" t="s">
        <v>287</v>
      </c>
      <c r="E237" s="15" t="s">
        <v>10</v>
      </c>
      <c r="F237" s="15">
        <v>1</v>
      </c>
      <c r="G237" s="54"/>
      <c r="H237" s="54"/>
      <c r="I237" s="8"/>
      <c r="J237" s="8"/>
      <c r="K237" s="8"/>
      <c r="L237" s="8"/>
      <c r="M237" s="8"/>
      <c r="N237" s="8"/>
      <c r="O237" s="8"/>
      <c r="P237" s="8"/>
      <c r="Q237" s="8"/>
      <c r="CD237" s="1"/>
      <c r="CE237" s="1"/>
      <c r="CF237" s="1"/>
      <c r="CG237" s="1"/>
      <c r="CH237" s="1"/>
      <c r="CI237" s="1"/>
      <c r="CJ237" s="1"/>
      <c r="CK237" s="1"/>
      <c r="CL237" s="1"/>
      <c r="CM237" s="1"/>
      <c r="CN237" s="1"/>
    </row>
    <row r="238" spans="1:92" ht="24" customHeight="1">
      <c r="A238" s="9">
        <v>225</v>
      </c>
      <c r="B238" s="16" t="s">
        <v>114</v>
      </c>
      <c r="C238" s="74"/>
      <c r="D238" s="13" t="s">
        <v>287</v>
      </c>
      <c r="E238" s="15" t="s">
        <v>10</v>
      </c>
      <c r="F238" s="15">
        <v>1</v>
      </c>
      <c r="G238" s="54"/>
      <c r="H238" s="54"/>
      <c r="I238" s="8"/>
      <c r="J238" s="8"/>
      <c r="K238" s="8"/>
      <c r="L238" s="8"/>
      <c r="M238" s="8"/>
      <c r="N238" s="8"/>
      <c r="O238" s="8"/>
      <c r="P238" s="8"/>
      <c r="Q238" s="8"/>
      <c r="CD238" s="1"/>
      <c r="CE238" s="1"/>
      <c r="CF238" s="1"/>
      <c r="CG238" s="1"/>
      <c r="CH238" s="1"/>
      <c r="CI238" s="1"/>
      <c r="CJ238" s="1"/>
      <c r="CK238" s="1"/>
      <c r="CL238" s="1"/>
      <c r="CM238" s="1"/>
      <c r="CN238" s="1"/>
    </row>
    <row r="239" spans="1:92" ht="24" customHeight="1">
      <c r="A239" s="9">
        <v>226</v>
      </c>
      <c r="B239" s="16" t="s">
        <v>115</v>
      </c>
      <c r="C239" s="74"/>
      <c r="D239" s="13" t="s">
        <v>287</v>
      </c>
      <c r="E239" s="15" t="s">
        <v>10</v>
      </c>
      <c r="F239" s="15">
        <v>4</v>
      </c>
      <c r="G239" s="54"/>
      <c r="H239" s="54"/>
      <c r="I239" s="8"/>
      <c r="J239" s="8"/>
      <c r="K239" s="8"/>
      <c r="L239" s="8"/>
      <c r="M239" s="8"/>
      <c r="N239" s="8"/>
      <c r="O239" s="8"/>
      <c r="P239" s="8"/>
      <c r="Q239" s="8"/>
      <c r="CD239" s="1"/>
      <c r="CE239" s="1"/>
      <c r="CF239" s="1"/>
      <c r="CG239" s="1"/>
      <c r="CH239" s="1"/>
      <c r="CI239" s="1"/>
      <c r="CJ239" s="1"/>
      <c r="CK239" s="1"/>
      <c r="CL239" s="1"/>
      <c r="CM239" s="1"/>
      <c r="CN239" s="1"/>
    </row>
    <row r="240" spans="1:92" ht="24" customHeight="1">
      <c r="A240" s="9">
        <v>227</v>
      </c>
      <c r="B240" s="16" t="s">
        <v>116</v>
      </c>
      <c r="C240" s="74"/>
      <c r="D240" s="13" t="s">
        <v>287</v>
      </c>
      <c r="E240" s="15" t="s">
        <v>10</v>
      </c>
      <c r="F240" s="15">
        <v>1</v>
      </c>
      <c r="G240" s="54"/>
      <c r="H240" s="54"/>
      <c r="I240" s="8"/>
      <c r="J240" s="8"/>
      <c r="K240" s="8"/>
      <c r="L240" s="8"/>
      <c r="M240" s="8"/>
      <c r="N240" s="8"/>
      <c r="O240" s="8"/>
      <c r="P240" s="8"/>
      <c r="Q240" s="8"/>
      <c r="CD240" s="1"/>
      <c r="CE240" s="1"/>
      <c r="CF240" s="1"/>
      <c r="CG240" s="1"/>
      <c r="CH240" s="1"/>
      <c r="CI240" s="1"/>
      <c r="CJ240" s="1"/>
      <c r="CK240" s="1"/>
      <c r="CL240" s="1"/>
      <c r="CM240" s="1"/>
      <c r="CN240" s="1"/>
    </row>
    <row r="241" spans="1:92" ht="24" customHeight="1">
      <c r="A241" s="9">
        <v>228</v>
      </c>
      <c r="B241" s="16" t="s">
        <v>117</v>
      </c>
      <c r="C241" s="74"/>
      <c r="D241" s="13" t="s">
        <v>287</v>
      </c>
      <c r="E241" s="15" t="s">
        <v>10</v>
      </c>
      <c r="F241" s="15">
        <v>4</v>
      </c>
      <c r="G241" s="54"/>
      <c r="H241" s="54"/>
      <c r="I241" s="8"/>
      <c r="J241" s="8"/>
      <c r="K241" s="8"/>
      <c r="L241" s="8"/>
      <c r="M241" s="8"/>
      <c r="N241" s="8"/>
      <c r="O241" s="8"/>
      <c r="P241" s="8"/>
      <c r="Q241" s="8"/>
      <c r="CD241" s="1"/>
      <c r="CE241" s="1"/>
      <c r="CF241" s="1"/>
      <c r="CG241" s="1"/>
      <c r="CH241" s="1"/>
      <c r="CI241" s="1"/>
      <c r="CJ241" s="1"/>
      <c r="CK241" s="1"/>
      <c r="CL241" s="1"/>
      <c r="CM241" s="1"/>
      <c r="CN241" s="1"/>
    </row>
    <row r="242" spans="1:92" ht="24" customHeight="1">
      <c r="A242" s="9">
        <v>229</v>
      </c>
      <c r="B242" s="16" t="s">
        <v>118</v>
      </c>
      <c r="C242" s="74"/>
      <c r="D242" s="13" t="s">
        <v>287</v>
      </c>
      <c r="E242" s="15" t="s">
        <v>10</v>
      </c>
      <c r="F242" s="15">
        <v>5</v>
      </c>
      <c r="G242" s="54"/>
      <c r="H242" s="54"/>
      <c r="I242" s="8"/>
      <c r="J242" s="8"/>
      <c r="K242" s="8"/>
      <c r="L242" s="8"/>
      <c r="M242" s="8"/>
      <c r="N242" s="8"/>
      <c r="O242" s="8"/>
      <c r="P242" s="8"/>
      <c r="Q242" s="8"/>
      <c r="CD242" s="1"/>
      <c r="CE242" s="1"/>
      <c r="CF242" s="1"/>
      <c r="CG242" s="1"/>
      <c r="CH242" s="1"/>
      <c r="CI242" s="1"/>
      <c r="CJ242" s="1"/>
      <c r="CK242" s="1"/>
      <c r="CL242" s="1"/>
      <c r="CM242" s="1"/>
      <c r="CN242" s="1"/>
    </row>
    <row r="243" spans="1:92" ht="24" customHeight="1">
      <c r="A243" s="9">
        <v>230</v>
      </c>
      <c r="B243" s="16" t="s">
        <v>119</v>
      </c>
      <c r="C243" s="74"/>
      <c r="D243" s="13" t="s">
        <v>287</v>
      </c>
      <c r="E243" s="15" t="s">
        <v>7</v>
      </c>
      <c r="F243" s="17">
        <v>1</v>
      </c>
      <c r="G243" s="54"/>
      <c r="H243" s="54"/>
      <c r="I243" s="8"/>
      <c r="J243" s="8"/>
      <c r="K243" s="8"/>
      <c r="L243" s="8"/>
      <c r="M243" s="8"/>
      <c r="N243" s="8"/>
      <c r="O243" s="8"/>
      <c r="P243" s="8"/>
      <c r="Q243" s="8"/>
      <c r="CD243" s="1"/>
      <c r="CE243" s="1"/>
      <c r="CF243" s="1"/>
      <c r="CG243" s="1"/>
      <c r="CH243" s="1"/>
      <c r="CI243" s="1"/>
      <c r="CJ243" s="1"/>
      <c r="CK243" s="1"/>
      <c r="CL243" s="1"/>
      <c r="CM243" s="1"/>
      <c r="CN243" s="1"/>
    </row>
    <row r="244" spans="1:92" ht="24" customHeight="1">
      <c r="A244" s="9">
        <v>231</v>
      </c>
      <c r="B244" s="16" t="s">
        <v>54</v>
      </c>
      <c r="C244" s="74"/>
      <c r="D244" s="13" t="s">
        <v>287</v>
      </c>
      <c r="E244" s="15" t="s">
        <v>7</v>
      </c>
      <c r="F244" s="17">
        <v>1</v>
      </c>
      <c r="G244" s="54"/>
      <c r="H244" s="54"/>
      <c r="I244" s="8"/>
      <c r="J244" s="8"/>
      <c r="K244" s="8"/>
      <c r="L244" s="8"/>
      <c r="M244" s="8"/>
      <c r="N244" s="8"/>
      <c r="O244" s="8"/>
      <c r="P244" s="8"/>
      <c r="Q244" s="8"/>
      <c r="CD244" s="1"/>
      <c r="CE244" s="1"/>
      <c r="CF244" s="1"/>
      <c r="CG244" s="1"/>
      <c r="CH244" s="1"/>
      <c r="CI244" s="1"/>
      <c r="CJ244" s="1"/>
      <c r="CK244" s="1"/>
      <c r="CL244" s="1"/>
      <c r="CM244" s="1"/>
      <c r="CN244" s="1"/>
    </row>
    <row r="245" spans="1:92" ht="15.95" customHeight="1">
      <c r="A245" s="9">
        <v>232</v>
      </c>
      <c r="B245" s="22" t="s">
        <v>88</v>
      </c>
      <c r="C245" s="11"/>
      <c r="D245" s="11"/>
      <c r="E245" s="11"/>
      <c r="F245" s="79"/>
      <c r="G245" s="55"/>
      <c r="H245" s="55"/>
      <c r="I245" s="8"/>
      <c r="J245" s="8"/>
      <c r="K245" s="8"/>
      <c r="L245" s="8"/>
      <c r="M245" s="8"/>
      <c r="N245" s="8"/>
      <c r="O245" s="8"/>
      <c r="P245" s="8"/>
      <c r="Q245" s="8"/>
      <c r="CD245" s="1"/>
      <c r="CE245" s="1"/>
      <c r="CF245" s="1"/>
      <c r="CG245" s="1"/>
      <c r="CH245" s="1"/>
      <c r="CI245" s="1"/>
      <c r="CJ245" s="1"/>
      <c r="CK245" s="1"/>
      <c r="CL245" s="1"/>
      <c r="CM245" s="1"/>
      <c r="CN245" s="1"/>
    </row>
    <row r="246" spans="1:92" ht="15.95" customHeight="1">
      <c r="A246" s="9">
        <v>233</v>
      </c>
      <c r="B246" s="22" t="s">
        <v>105</v>
      </c>
      <c r="C246" s="11"/>
      <c r="D246" s="11"/>
      <c r="E246" s="11"/>
      <c r="F246" s="79"/>
      <c r="G246" s="55"/>
      <c r="H246" s="55"/>
      <c r="I246" s="8"/>
      <c r="J246" s="8"/>
      <c r="K246" s="8"/>
      <c r="L246" s="8"/>
      <c r="M246" s="8"/>
      <c r="N246" s="8"/>
      <c r="O246" s="8"/>
      <c r="P246" s="8"/>
      <c r="Q246" s="8"/>
      <c r="CD246" s="1"/>
      <c r="CE246" s="1"/>
      <c r="CF246" s="1"/>
      <c r="CG246" s="1"/>
      <c r="CH246" s="1"/>
      <c r="CI246" s="1"/>
      <c r="CJ246" s="1"/>
      <c r="CK246" s="1"/>
      <c r="CL246" s="1"/>
      <c r="CM246" s="1"/>
      <c r="CN246" s="1"/>
    </row>
    <row r="247" spans="1:92" ht="81" customHeight="1">
      <c r="A247" s="9">
        <v>234</v>
      </c>
      <c r="B247" s="16" t="s">
        <v>2393</v>
      </c>
      <c r="C247" s="74" t="s">
        <v>2394</v>
      </c>
      <c r="D247" s="13" t="s">
        <v>288</v>
      </c>
      <c r="E247" s="15" t="s">
        <v>7</v>
      </c>
      <c r="F247" s="58" t="s">
        <v>55</v>
      </c>
      <c r="G247" s="54"/>
      <c r="H247" s="54"/>
      <c r="I247" s="8"/>
      <c r="J247" s="8"/>
      <c r="K247" s="8"/>
      <c r="L247" s="8"/>
      <c r="M247" s="8"/>
      <c r="N247" s="8"/>
      <c r="O247" s="8"/>
      <c r="P247" s="8"/>
      <c r="Q247" s="8"/>
      <c r="CD247" s="1"/>
      <c r="CE247" s="1"/>
      <c r="CF247" s="1"/>
      <c r="CG247" s="1"/>
      <c r="CH247" s="1"/>
      <c r="CI247" s="1"/>
      <c r="CJ247" s="1"/>
      <c r="CK247" s="1"/>
      <c r="CL247" s="1"/>
      <c r="CM247" s="1"/>
      <c r="CN247" s="1"/>
    </row>
    <row r="248" spans="1:92" ht="24" customHeight="1">
      <c r="A248" s="9">
        <v>235</v>
      </c>
      <c r="B248" s="16" t="s">
        <v>2396</v>
      </c>
      <c r="C248" s="74" t="s">
        <v>2395</v>
      </c>
      <c r="D248" s="13" t="s">
        <v>288</v>
      </c>
      <c r="E248" s="15" t="s">
        <v>7</v>
      </c>
      <c r="F248" s="59" t="s">
        <v>55</v>
      </c>
      <c r="G248" s="54"/>
      <c r="H248" s="54"/>
      <c r="I248" s="8"/>
      <c r="J248" s="8"/>
      <c r="K248" s="8"/>
      <c r="L248" s="8"/>
      <c r="M248" s="8"/>
      <c r="N248" s="8"/>
      <c r="O248" s="8"/>
      <c r="P248" s="8"/>
      <c r="Q248" s="8"/>
      <c r="CD248" s="1"/>
      <c r="CE248" s="1"/>
      <c r="CF248" s="1"/>
      <c r="CG248" s="1"/>
      <c r="CH248" s="1"/>
      <c r="CI248" s="1"/>
      <c r="CJ248" s="1"/>
      <c r="CK248" s="1"/>
      <c r="CL248" s="1"/>
      <c r="CM248" s="1"/>
      <c r="CN248" s="1"/>
    </row>
    <row r="249" spans="1:92" ht="58.5" customHeight="1">
      <c r="A249" s="9">
        <v>236</v>
      </c>
      <c r="B249" s="16" t="s">
        <v>2397</v>
      </c>
      <c r="C249" s="74" t="s">
        <v>2399</v>
      </c>
      <c r="D249" s="13" t="s">
        <v>288</v>
      </c>
      <c r="E249" s="15" t="s">
        <v>10</v>
      </c>
      <c r="F249" s="15">
        <v>1</v>
      </c>
      <c r="G249" s="54"/>
      <c r="H249" s="54"/>
      <c r="I249" s="8"/>
      <c r="J249" s="8"/>
      <c r="K249" s="8"/>
      <c r="L249" s="8"/>
      <c r="M249" s="8"/>
      <c r="N249" s="8"/>
      <c r="O249" s="8"/>
      <c r="P249" s="8"/>
      <c r="Q249" s="8"/>
      <c r="CD249" s="1"/>
      <c r="CE249" s="1"/>
      <c r="CF249" s="1"/>
      <c r="CG249" s="1"/>
      <c r="CH249" s="1"/>
      <c r="CI249" s="1"/>
      <c r="CJ249" s="1"/>
      <c r="CK249" s="1"/>
      <c r="CL249" s="1"/>
      <c r="CM249" s="1"/>
      <c r="CN249" s="1"/>
    </row>
    <row r="250" spans="1:92" ht="24" customHeight="1">
      <c r="A250" s="9">
        <v>237</v>
      </c>
      <c r="B250" s="16" t="s">
        <v>90</v>
      </c>
      <c r="C250" s="74"/>
      <c r="D250" s="13" t="s">
        <v>288</v>
      </c>
      <c r="E250" s="15" t="s">
        <v>10</v>
      </c>
      <c r="F250" s="15">
        <v>6</v>
      </c>
      <c r="G250" s="54"/>
      <c r="H250" s="54"/>
      <c r="I250" s="8"/>
      <c r="J250" s="8"/>
      <c r="K250" s="8"/>
      <c r="L250" s="8"/>
      <c r="M250" s="8"/>
      <c r="N250" s="8"/>
      <c r="O250" s="8"/>
      <c r="P250" s="8"/>
      <c r="Q250" s="8"/>
      <c r="CD250" s="1"/>
      <c r="CE250" s="1"/>
      <c r="CF250" s="1"/>
      <c r="CG250" s="1"/>
      <c r="CH250" s="1"/>
      <c r="CI250" s="1"/>
      <c r="CJ250" s="1"/>
      <c r="CK250" s="1"/>
      <c r="CL250" s="1"/>
      <c r="CM250" s="1"/>
      <c r="CN250" s="1"/>
    </row>
    <row r="251" spans="1:92" ht="24" customHeight="1">
      <c r="A251" s="9">
        <v>238</v>
      </c>
      <c r="B251" s="16" t="s">
        <v>91</v>
      </c>
      <c r="C251" s="74"/>
      <c r="D251" s="13" t="s">
        <v>288</v>
      </c>
      <c r="E251" s="15" t="s">
        <v>10</v>
      </c>
      <c r="F251" s="15">
        <v>6</v>
      </c>
      <c r="G251" s="54"/>
      <c r="H251" s="54"/>
      <c r="I251" s="8"/>
      <c r="J251" s="8"/>
      <c r="K251" s="8"/>
      <c r="L251" s="8"/>
      <c r="M251" s="8"/>
      <c r="N251" s="8"/>
      <c r="O251" s="8"/>
      <c r="P251" s="8"/>
      <c r="Q251" s="8"/>
      <c r="CD251" s="1"/>
      <c r="CE251" s="1"/>
      <c r="CF251" s="1"/>
      <c r="CG251" s="1"/>
      <c r="CH251" s="1"/>
      <c r="CI251" s="1"/>
      <c r="CJ251" s="1"/>
      <c r="CK251" s="1"/>
      <c r="CL251" s="1"/>
      <c r="CM251" s="1"/>
      <c r="CN251" s="1"/>
    </row>
    <row r="252" spans="1:92" ht="24" customHeight="1">
      <c r="A252" s="9">
        <v>239</v>
      </c>
      <c r="B252" s="16" t="s">
        <v>94</v>
      </c>
      <c r="C252" s="74"/>
      <c r="D252" s="13" t="s">
        <v>288</v>
      </c>
      <c r="E252" s="15" t="s">
        <v>10</v>
      </c>
      <c r="F252" s="15">
        <v>5</v>
      </c>
      <c r="G252" s="54"/>
      <c r="H252" s="54"/>
      <c r="I252" s="8"/>
      <c r="J252" s="8"/>
      <c r="K252" s="8"/>
      <c r="L252" s="8"/>
      <c r="M252" s="8"/>
      <c r="N252" s="8"/>
      <c r="O252" s="8"/>
      <c r="P252" s="8"/>
      <c r="Q252" s="8"/>
      <c r="CD252" s="1"/>
      <c r="CE252" s="1"/>
      <c r="CF252" s="1"/>
      <c r="CG252" s="1"/>
      <c r="CH252" s="1"/>
      <c r="CI252" s="1"/>
      <c r="CJ252" s="1"/>
      <c r="CK252" s="1"/>
      <c r="CL252" s="1"/>
      <c r="CM252" s="1"/>
      <c r="CN252" s="1"/>
    </row>
    <row r="253" spans="1:92" ht="24" customHeight="1">
      <c r="A253" s="9">
        <v>240</v>
      </c>
      <c r="B253" s="16" t="s">
        <v>95</v>
      </c>
      <c r="C253" s="74"/>
      <c r="D253" s="13" t="s">
        <v>288</v>
      </c>
      <c r="E253" s="15" t="s">
        <v>7</v>
      </c>
      <c r="F253" s="15">
        <v>4</v>
      </c>
      <c r="G253" s="54"/>
      <c r="H253" s="54"/>
      <c r="I253" s="8"/>
      <c r="J253" s="8"/>
      <c r="K253" s="8"/>
      <c r="L253" s="8"/>
      <c r="M253" s="8"/>
      <c r="N253" s="8"/>
      <c r="O253" s="8"/>
      <c r="P253" s="8"/>
      <c r="Q253" s="8"/>
      <c r="CD253" s="1"/>
      <c r="CE253" s="1"/>
      <c r="CF253" s="1"/>
      <c r="CG253" s="1"/>
      <c r="CH253" s="1"/>
      <c r="CI253" s="1"/>
      <c r="CJ253" s="1"/>
      <c r="CK253" s="1"/>
      <c r="CL253" s="1"/>
      <c r="CM253" s="1"/>
      <c r="CN253" s="1"/>
    </row>
    <row r="254" spans="1:92" ht="24" customHeight="1">
      <c r="A254" s="9">
        <v>241</v>
      </c>
      <c r="B254" s="16" t="s">
        <v>98</v>
      </c>
      <c r="C254" s="74"/>
      <c r="D254" s="13" t="s">
        <v>288</v>
      </c>
      <c r="E254" s="15" t="s">
        <v>7</v>
      </c>
      <c r="F254" s="15">
        <v>2</v>
      </c>
      <c r="G254" s="54"/>
      <c r="H254" s="54"/>
      <c r="I254" s="8"/>
      <c r="J254" s="8"/>
      <c r="K254" s="8"/>
      <c r="L254" s="8"/>
      <c r="M254" s="8"/>
      <c r="N254" s="8"/>
      <c r="O254" s="8"/>
      <c r="P254" s="8"/>
      <c r="Q254" s="8"/>
      <c r="CD254" s="1"/>
      <c r="CE254" s="1"/>
      <c r="CF254" s="1"/>
      <c r="CG254" s="1"/>
      <c r="CH254" s="1"/>
      <c r="CI254" s="1"/>
      <c r="CJ254" s="1"/>
      <c r="CK254" s="1"/>
      <c r="CL254" s="1"/>
      <c r="CM254" s="1"/>
      <c r="CN254" s="1"/>
    </row>
    <row r="255" spans="1:92" ht="24" customHeight="1">
      <c r="A255" s="9">
        <v>242</v>
      </c>
      <c r="B255" s="16" t="s">
        <v>99</v>
      </c>
      <c r="C255" s="74"/>
      <c r="D255" s="13" t="s">
        <v>288</v>
      </c>
      <c r="E255" s="15" t="s">
        <v>7</v>
      </c>
      <c r="F255" s="15">
        <v>6</v>
      </c>
      <c r="G255" s="54"/>
      <c r="H255" s="54"/>
      <c r="I255" s="8"/>
      <c r="J255" s="8"/>
      <c r="K255" s="8"/>
      <c r="L255" s="8"/>
      <c r="M255" s="8"/>
      <c r="N255" s="8"/>
      <c r="O255" s="8"/>
      <c r="P255" s="8"/>
      <c r="Q255" s="8"/>
      <c r="CD255" s="1"/>
      <c r="CE255" s="1"/>
      <c r="CF255" s="1"/>
      <c r="CG255" s="1"/>
      <c r="CH255" s="1"/>
      <c r="CI255" s="1"/>
      <c r="CJ255" s="1"/>
      <c r="CK255" s="1"/>
      <c r="CL255" s="1"/>
      <c r="CM255" s="1"/>
      <c r="CN255" s="1"/>
    </row>
    <row r="256" spans="1:92" ht="36" customHeight="1">
      <c r="A256" s="9">
        <v>243</v>
      </c>
      <c r="B256" s="16" t="s">
        <v>2400</v>
      </c>
      <c r="C256" s="74" t="s">
        <v>2401</v>
      </c>
      <c r="D256" s="13" t="s">
        <v>288</v>
      </c>
      <c r="E256" s="15" t="s">
        <v>10</v>
      </c>
      <c r="F256" s="15">
        <v>2</v>
      </c>
      <c r="G256" s="54"/>
      <c r="H256" s="54"/>
      <c r="I256" s="8"/>
      <c r="J256" s="8"/>
      <c r="K256" s="8"/>
      <c r="L256" s="8"/>
      <c r="M256" s="8"/>
      <c r="N256" s="8"/>
      <c r="O256" s="8"/>
      <c r="P256" s="8"/>
      <c r="Q256" s="8"/>
      <c r="CD256" s="1"/>
      <c r="CE256" s="1"/>
      <c r="CF256" s="1"/>
      <c r="CG256" s="1"/>
      <c r="CH256" s="1"/>
      <c r="CI256" s="1"/>
      <c r="CJ256" s="1"/>
      <c r="CK256" s="1"/>
      <c r="CL256" s="1"/>
      <c r="CM256" s="1"/>
      <c r="CN256" s="1"/>
    </row>
    <row r="257" spans="1:92" ht="41.1" customHeight="1">
      <c r="A257" s="9">
        <v>244</v>
      </c>
      <c r="B257" s="16" t="s">
        <v>2402</v>
      </c>
      <c r="C257" s="74" t="s">
        <v>2401</v>
      </c>
      <c r="D257" s="13" t="s">
        <v>288</v>
      </c>
      <c r="E257" s="15" t="s">
        <v>10</v>
      </c>
      <c r="F257" s="15">
        <v>1</v>
      </c>
      <c r="G257" s="54"/>
      <c r="H257" s="54"/>
      <c r="I257" s="8"/>
      <c r="J257" s="8"/>
      <c r="K257" s="8"/>
      <c r="L257" s="8"/>
      <c r="M257" s="8"/>
      <c r="N257" s="8"/>
      <c r="O257" s="8"/>
      <c r="P257" s="8"/>
      <c r="Q257" s="8"/>
      <c r="CD257" s="1"/>
      <c r="CE257" s="1"/>
      <c r="CF257" s="1"/>
      <c r="CG257" s="1"/>
      <c r="CH257" s="1"/>
      <c r="CI257" s="1"/>
      <c r="CJ257" s="1"/>
      <c r="CK257" s="1"/>
      <c r="CL257" s="1"/>
      <c r="CM257" s="1"/>
      <c r="CN257" s="1"/>
    </row>
    <row r="258" spans="1:92" ht="24" customHeight="1">
      <c r="A258" s="9">
        <v>245</v>
      </c>
      <c r="B258" s="16" t="s">
        <v>100</v>
      </c>
      <c r="C258" s="74"/>
      <c r="D258" s="13" t="s">
        <v>288</v>
      </c>
      <c r="E258" s="15" t="s">
        <v>10</v>
      </c>
      <c r="F258" s="15">
        <v>1</v>
      </c>
      <c r="G258" s="54"/>
      <c r="H258" s="54"/>
      <c r="I258" s="8"/>
      <c r="J258" s="8"/>
      <c r="K258" s="8"/>
      <c r="L258" s="8"/>
      <c r="M258" s="8"/>
      <c r="N258" s="8"/>
      <c r="O258" s="8"/>
      <c r="P258" s="8"/>
      <c r="Q258" s="8"/>
      <c r="CD258" s="1"/>
      <c r="CE258" s="1"/>
      <c r="CF258" s="1"/>
      <c r="CG258" s="1"/>
      <c r="CH258" s="1"/>
      <c r="CI258" s="1"/>
      <c r="CJ258" s="1"/>
      <c r="CK258" s="1"/>
      <c r="CL258" s="1"/>
      <c r="CM258" s="1"/>
      <c r="CN258" s="1"/>
    </row>
    <row r="259" spans="1:92" ht="24" customHeight="1">
      <c r="A259" s="9">
        <v>246</v>
      </c>
      <c r="B259" s="16" t="s">
        <v>101</v>
      </c>
      <c r="C259" s="74"/>
      <c r="D259" s="13" t="s">
        <v>288</v>
      </c>
      <c r="E259" s="15" t="s">
        <v>10</v>
      </c>
      <c r="F259" s="15">
        <v>4</v>
      </c>
      <c r="G259" s="54"/>
      <c r="H259" s="54"/>
      <c r="I259" s="8"/>
      <c r="J259" s="8"/>
      <c r="K259" s="8"/>
      <c r="L259" s="8"/>
      <c r="M259" s="8"/>
      <c r="N259" s="8"/>
      <c r="O259" s="8"/>
      <c r="P259" s="8"/>
      <c r="Q259" s="8"/>
      <c r="CD259" s="1"/>
      <c r="CE259" s="1"/>
      <c r="CF259" s="1"/>
      <c r="CG259" s="1"/>
      <c r="CH259" s="1"/>
      <c r="CI259" s="1"/>
      <c r="CJ259" s="1"/>
      <c r="CK259" s="1"/>
      <c r="CL259" s="1"/>
      <c r="CM259" s="1"/>
      <c r="CN259" s="1"/>
    </row>
    <row r="260" spans="1:92" ht="24" customHeight="1">
      <c r="A260" s="9">
        <v>247</v>
      </c>
      <c r="B260" s="16" t="s">
        <v>102</v>
      </c>
      <c r="C260" s="74"/>
      <c r="D260" s="13" t="s">
        <v>288</v>
      </c>
      <c r="E260" s="15" t="s">
        <v>10</v>
      </c>
      <c r="F260" s="15">
        <v>12</v>
      </c>
      <c r="G260" s="54"/>
      <c r="H260" s="54"/>
      <c r="I260" s="8"/>
      <c r="J260" s="8"/>
      <c r="K260" s="8"/>
      <c r="L260" s="8"/>
      <c r="M260" s="8"/>
      <c r="N260" s="8"/>
      <c r="O260" s="8"/>
      <c r="P260" s="8"/>
      <c r="Q260" s="8"/>
      <c r="CD260" s="1"/>
      <c r="CE260" s="1"/>
      <c r="CF260" s="1"/>
      <c r="CG260" s="1"/>
      <c r="CH260" s="1"/>
      <c r="CI260" s="1"/>
      <c r="CJ260" s="1"/>
      <c r="CK260" s="1"/>
      <c r="CL260" s="1"/>
      <c r="CM260" s="1"/>
      <c r="CN260" s="1"/>
    </row>
    <row r="261" spans="1:92" ht="24" customHeight="1">
      <c r="A261" s="9">
        <v>248</v>
      </c>
      <c r="B261" s="16" t="s">
        <v>103</v>
      </c>
      <c r="C261" s="74"/>
      <c r="D261" s="13" t="s">
        <v>288</v>
      </c>
      <c r="E261" s="15" t="s">
        <v>62</v>
      </c>
      <c r="F261" s="15">
        <v>3</v>
      </c>
      <c r="G261" s="54"/>
      <c r="H261" s="54"/>
      <c r="I261" s="8"/>
      <c r="J261" s="8"/>
      <c r="K261" s="8"/>
      <c r="L261" s="8"/>
      <c r="M261" s="8"/>
      <c r="N261" s="8"/>
      <c r="O261" s="8"/>
      <c r="P261" s="8"/>
      <c r="Q261" s="8"/>
      <c r="CD261" s="1"/>
      <c r="CE261" s="1"/>
      <c r="CF261" s="1"/>
      <c r="CG261" s="1"/>
      <c r="CH261" s="1"/>
      <c r="CI261" s="1"/>
      <c r="CJ261" s="1"/>
      <c r="CK261" s="1"/>
      <c r="CL261" s="1"/>
      <c r="CM261" s="1"/>
      <c r="CN261" s="1"/>
    </row>
    <row r="262" spans="1:92" ht="15.95" customHeight="1">
      <c r="A262" s="9">
        <v>249</v>
      </c>
      <c r="B262" s="22" t="s">
        <v>106</v>
      </c>
      <c r="C262" s="11"/>
      <c r="D262" s="11"/>
      <c r="E262" s="11"/>
      <c r="F262" s="79"/>
      <c r="G262" s="55"/>
      <c r="H262" s="55"/>
      <c r="I262" s="8"/>
      <c r="J262" s="8"/>
      <c r="K262" s="8"/>
      <c r="L262" s="8"/>
      <c r="M262" s="8"/>
      <c r="N262" s="8"/>
      <c r="O262" s="8"/>
      <c r="P262" s="8"/>
      <c r="Q262" s="8"/>
      <c r="CD262" s="1"/>
      <c r="CE262" s="1"/>
      <c r="CF262" s="1"/>
      <c r="CG262" s="1"/>
      <c r="CH262" s="1"/>
      <c r="CI262" s="1"/>
      <c r="CJ262" s="1"/>
      <c r="CK262" s="1"/>
      <c r="CL262" s="1"/>
      <c r="CM262" s="1"/>
      <c r="CN262" s="1"/>
    </row>
    <row r="263" spans="1:92" ht="24.95" customHeight="1">
      <c r="A263" s="9">
        <v>250</v>
      </c>
      <c r="B263" s="16" t="s">
        <v>107</v>
      </c>
      <c r="C263" s="74"/>
      <c r="D263" s="13" t="s">
        <v>288</v>
      </c>
      <c r="E263" s="15" t="s">
        <v>10</v>
      </c>
      <c r="F263" s="15">
        <v>6</v>
      </c>
      <c r="G263" s="54"/>
      <c r="H263" s="54"/>
      <c r="I263" s="8"/>
      <c r="J263" s="8"/>
      <c r="K263" s="8"/>
      <c r="L263" s="8"/>
      <c r="M263" s="8"/>
      <c r="N263" s="8"/>
      <c r="O263" s="8"/>
      <c r="P263" s="8"/>
      <c r="Q263" s="8"/>
      <c r="CD263" s="1"/>
      <c r="CE263" s="1"/>
      <c r="CF263" s="1"/>
      <c r="CG263" s="1"/>
      <c r="CH263" s="1"/>
      <c r="CI263" s="1"/>
      <c r="CJ263" s="1"/>
      <c r="CK263" s="1"/>
      <c r="CL263" s="1"/>
      <c r="CM263" s="1"/>
      <c r="CN263" s="1"/>
    </row>
    <row r="264" spans="1:92" ht="24.95" customHeight="1">
      <c r="A264" s="9">
        <v>251</v>
      </c>
      <c r="B264" s="16" t="s">
        <v>56</v>
      </c>
      <c r="C264" s="74"/>
      <c r="D264" s="13" t="s">
        <v>288</v>
      </c>
      <c r="E264" s="15" t="s">
        <v>10</v>
      </c>
      <c r="F264" s="15">
        <v>6</v>
      </c>
      <c r="G264" s="54"/>
      <c r="H264" s="54"/>
      <c r="I264" s="8"/>
      <c r="J264" s="8"/>
      <c r="K264" s="8"/>
      <c r="L264" s="8"/>
      <c r="M264" s="8"/>
      <c r="N264" s="8"/>
      <c r="O264" s="8"/>
      <c r="P264" s="8"/>
      <c r="Q264" s="8"/>
      <c r="CD264" s="1"/>
      <c r="CE264" s="1"/>
      <c r="CF264" s="1"/>
      <c r="CG264" s="1"/>
      <c r="CH264" s="1"/>
      <c r="CI264" s="1"/>
      <c r="CJ264" s="1"/>
      <c r="CK264" s="1"/>
      <c r="CL264" s="1"/>
      <c r="CM264" s="1"/>
      <c r="CN264" s="1"/>
    </row>
    <row r="265" spans="1:92" ht="24.95" customHeight="1">
      <c r="A265" s="9">
        <v>252</v>
      </c>
      <c r="B265" s="16" t="s">
        <v>53</v>
      </c>
      <c r="C265" s="74"/>
      <c r="D265" s="13" t="s">
        <v>288</v>
      </c>
      <c r="E265" s="15" t="s">
        <v>10</v>
      </c>
      <c r="F265" s="15">
        <v>5</v>
      </c>
      <c r="G265" s="54"/>
      <c r="H265" s="54"/>
      <c r="I265" s="8"/>
      <c r="J265" s="8"/>
      <c r="K265" s="8"/>
      <c r="L265" s="8"/>
      <c r="M265" s="8"/>
      <c r="N265" s="8"/>
      <c r="O265" s="8"/>
      <c r="P265" s="8"/>
      <c r="Q265" s="8"/>
      <c r="CD265" s="1"/>
      <c r="CE265" s="1"/>
      <c r="CF265" s="1"/>
      <c r="CG265" s="1"/>
      <c r="CH265" s="1"/>
      <c r="CI265" s="1"/>
      <c r="CJ265" s="1"/>
      <c r="CK265" s="1"/>
      <c r="CL265" s="1"/>
      <c r="CM265" s="1"/>
      <c r="CN265" s="1"/>
    </row>
    <row r="266" spans="1:92" ht="24.95" customHeight="1">
      <c r="A266" s="9">
        <v>253</v>
      </c>
      <c r="B266" s="16" t="s">
        <v>109</v>
      </c>
      <c r="C266" s="74"/>
      <c r="D266" s="13" t="s">
        <v>288</v>
      </c>
      <c r="E266" s="15" t="s">
        <v>10</v>
      </c>
      <c r="F266" s="17">
        <v>12</v>
      </c>
      <c r="G266" s="54"/>
      <c r="H266" s="54"/>
      <c r="I266" s="8"/>
      <c r="J266" s="8"/>
      <c r="K266" s="8"/>
      <c r="L266" s="8"/>
      <c r="M266" s="8"/>
      <c r="N266" s="8"/>
      <c r="O266" s="8"/>
      <c r="P266" s="8"/>
      <c r="Q266" s="8"/>
      <c r="CD266" s="1"/>
      <c r="CE266" s="1"/>
      <c r="CF266" s="1"/>
      <c r="CG266" s="1"/>
      <c r="CH266" s="1"/>
      <c r="CI266" s="1"/>
      <c r="CJ266" s="1"/>
      <c r="CK266" s="1"/>
      <c r="CL266" s="1"/>
      <c r="CM266" s="1"/>
      <c r="CN266" s="1"/>
    </row>
    <row r="267" spans="1:92" ht="24.95" customHeight="1">
      <c r="A267" s="9">
        <v>254</v>
      </c>
      <c r="B267" s="16" t="s">
        <v>111</v>
      </c>
      <c r="C267" s="74"/>
      <c r="D267" s="13" t="s">
        <v>288</v>
      </c>
      <c r="E267" s="15" t="s">
        <v>7</v>
      </c>
      <c r="F267" s="15">
        <v>1</v>
      </c>
      <c r="G267" s="54"/>
      <c r="H267" s="54"/>
      <c r="I267" s="8"/>
      <c r="J267" s="8"/>
      <c r="K267" s="8"/>
      <c r="L267" s="8"/>
      <c r="M267" s="8"/>
      <c r="N267" s="8"/>
      <c r="O267" s="8"/>
      <c r="P267" s="8"/>
      <c r="Q267" s="8"/>
      <c r="CD267" s="1"/>
      <c r="CE267" s="1"/>
      <c r="CF267" s="1"/>
      <c r="CG267" s="1"/>
      <c r="CH267" s="1"/>
      <c r="CI267" s="1"/>
      <c r="CJ267" s="1"/>
      <c r="CK267" s="1"/>
      <c r="CL267" s="1"/>
      <c r="CM267" s="1"/>
      <c r="CN267" s="1"/>
    </row>
    <row r="268" spans="1:92" ht="24.95" customHeight="1">
      <c r="A268" s="9">
        <v>255</v>
      </c>
      <c r="B268" s="16" t="s">
        <v>112</v>
      </c>
      <c r="C268" s="74"/>
      <c r="D268" s="13" t="s">
        <v>288</v>
      </c>
      <c r="E268" s="15" t="s">
        <v>10</v>
      </c>
      <c r="F268" s="15">
        <v>1</v>
      </c>
      <c r="G268" s="54"/>
      <c r="H268" s="54"/>
      <c r="I268" s="8"/>
      <c r="J268" s="8"/>
      <c r="K268" s="8"/>
      <c r="L268" s="8"/>
      <c r="M268" s="8"/>
      <c r="N268" s="8"/>
      <c r="O268" s="8"/>
      <c r="P268" s="8"/>
      <c r="Q268" s="8"/>
      <c r="CD268" s="1"/>
      <c r="CE268" s="1"/>
      <c r="CF268" s="1"/>
      <c r="CG268" s="1"/>
      <c r="CH268" s="1"/>
      <c r="CI268" s="1"/>
      <c r="CJ268" s="1"/>
      <c r="CK268" s="1"/>
      <c r="CL268" s="1"/>
      <c r="CM268" s="1"/>
      <c r="CN268" s="1"/>
    </row>
    <row r="269" spans="1:92" ht="24.95" customHeight="1">
      <c r="A269" s="9">
        <v>256</v>
      </c>
      <c r="B269" s="16" t="s">
        <v>113</v>
      </c>
      <c r="C269" s="74"/>
      <c r="D269" s="13" t="s">
        <v>288</v>
      </c>
      <c r="E269" s="15" t="s">
        <v>10</v>
      </c>
      <c r="F269" s="15">
        <v>1</v>
      </c>
      <c r="G269" s="54"/>
      <c r="H269" s="54"/>
      <c r="I269" s="8"/>
      <c r="J269" s="8"/>
      <c r="K269" s="8"/>
      <c r="L269" s="8"/>
      <c r="M269" s="8"/>
      <c r="N269" s="8"/>
      <c r="O269" s="8"/>
      <c r="P269" s="8"/>
      <c r="Q269" s="8"/>
      <c r="CD269" s="1"/>
      <c r="CE269" s="1"/>
      <c r="CF269" s="1"/>
      <c r="CG269" s="1"/>
      <c r="CH269" s="1"/>
      <c r="CI269" s="1"/>
      <c r="CJ269" s="1"/>
      <c r="CK269" s="1"/>
      <c r="CL269" s="1"/>
      <c r="CM269" s="1"/>
      <c r="CN269" s="1"/>
    </row>
    <row r="270" spans="1:92" ht="24.95" customHeight="1">
      <c r="A270" s="9">
        <v>257</v>
      </c>
      <c r="B270" s="16" t="s">
        <v>114</v>
      </c>
      <c r="C270" s="74"/>
      <c r="D270" s="13" t="s">
        <v>288</v>
      </c>
      <c r="E270" s="15" t="s">
        <v>10</v>
      </c>
      <c r="F270" s="15">
        <v>1</v>
      </c>
      <c r="G270" s="54"/>
      <c r="H270" s="54"/>
      <c r="I270" s="8"/>
      <c r="J270" s="8"/>
      <c r="K270" s="8"/>
      <c r="L270" s="8"/>
      <c r="M270" s="8"/>
      <c r="N270" s="8"/>
      <c r="O270" s="8"/>
      <c r="P270" s="8"/>
      <c r="Q270" s="8"/>
      <c r="CD270" s="1"/>
      <c r="CE270" s="1"/>
      <c r="CF270" s="1"/>
      <c r="CG270" s="1"/>
      <c r="CH270" s="1"/>
      <c r="CI270" s="1"/>
      <c r="CJ270" s="1"/>
      <c r="CK270" s="1"/>
      <c r="CL270" s="1"/>
      <c r="CM270" s="1"/>
      <c r="CN270" s="1"/>
    </row>
    <row r="271" spans="1:92" ht="24.95" customHeight="1">
      <c r="A271" s="9">
        <v>258</v>
      </c>
      <c r="B271" s="16" t="s">
        <v>115</v>
      </c>
      <c r="C271" s="74"/>
      <c r="D271" s="13" t="s">
        <v>288</v>
      </c>
      <c r="E271" s="15" t="s">
        <v>10</v>
      </c>
      <c r="F271" s="15">
        <v>3</v>
      </c>
      <c r="G271" s="54"/>
      <c r="H271" s="54"/>
      <c r="I271" s="8"/>
      <c r="J271" s="8"/>
      <c r="K271" s="8"/>
      <c r="L271" s="8"/>
      <c r="M271" s="8"/>
      <c r="N271" s="8"/>
      <c r="O271" s="8"/>
      <c r="P271" s="8"/>
      <c r="Q271" s="8"/>
      <c r="CD271" s="1"/>
      <c r="CE271" s="1"/>
      <c r="CF271" s="1"/>
      <c r="CG271" s="1"/>
      <c r="CH271" s="1"/>
      <c r="CI271" s="1"/>
      <c r="CJ271" s="1"/>
      <c r="CK271" s="1"/>
      <c r="CL271" s="1"/>
      <c r="CM271" s="1"/>
      <c r="CN271" s="1"/>
    </row>
    <row r="272" spans="1:92" ht="24.95" customHeight="1">
      <c r="A272" s="9">
        <v>259</v>
      </c>
      <c r="B272" s="16" t="s">
        <v>116</v>
      </c>
      <c r="C272" s="74"/>
      <c r="D272" s="13" t="s">
        <v>288</v>
      </c>
      <c r="E272" s="15" t="s">
        <v>10</v>
      </c>
      <c r="F272" s="15">
        <v>1</v>
      </c>
      <c r="G272" s="54"/>
      <c r="H272" s="54"/>
      <c r="I272" s="8"/>
      <c r="J272" s="8"/>
      <c r="K272" s="8"/>
      <c r="L272" s="8"/>
      <c r="M272" s="8"/>
      <c r="N272" s="8"/>
      <c r="O272" s="8"/>
      <c r="P272" s="8"/>
      <c r="Q272" s="8"/>
      <c r="CD272" s="1"/>
      <c r="CE272" s="1"/>
      <c r="CF272" s="1"/>
      <c r="CG272" s="1"/>
      <c r="CH272" s="1"/>
      <c r="CI272" s="1"/>
      <c r="CJ272" s="1"/>
      <c r="CK272" s="1"/>
      <c r="CL272" s="1"/>
      <c r="CM272" s="1"/>
      <c r="CN272" s="1"/>
    </row>
    <row r="273" spans="1:92" ht="24.95" customHeight="1">
      <c r="A273" s="9">
        <v>260</v>
      </c>
      <c r="B273" s="16" t="s">
        <v>117</v>
      </c>
      <c r="C273" s="74"/>
      <c r="D273" s="13" t="s">
        <v>288</v>
      </c>
      <c r="E273" s="15" t="s">
        <v>10</v>
      </c>
      <c r="F273" s="15">
        <v>3</v>
      </c>
      <c r="G273" s="54"/>
      <c r="H273" s="54"/>
      <c r="I273" s="8"/>
      <c r="J273" s="8"/>
      <c r="K273" s="8"/>
      <c r="L273" s="8"/>
      <c r="M273" s="8"/>
      <c r="N273" s="8"/>
      <c r="O273" s="8"/>
      <c r="P273" s="8"/>
      <c r="Q273" s="8"/>
      <c r="CD273" s="1"/>
      <c r="CE273" s="1"/>
      <c r="CF273" s="1"/>
      <c r="CG273" s="1"/>
      <c r="CH273" s="1"/>
      <c r="CI273" s="1"/>
      <c r="CJ273" s="1"/>
      <c r="CK273" s="1"/>
      <c r="CL273" s="1"/>
      <c r="CM273" s="1"/>
      <c r="CN273" s="1"/>
    </row>
    <row r="274" spans="1:92" ht="24.95" customHeight="1">
      <c r="A274" s="9">
        <v>261</v>
      </c>
      <c r="B274" s="16" t="s">
        <v>118</v>
      </c>
      <c r="C274" s="74"/>
      <c r="D274" s="13" t="s">
        <v>288</v>
      </c>
      <c r="E274" s="15" t="s">
        <v>10</v>
      </c>
      <c r="F274" s="15">
        <v>4</v>
      </c>
      <c r="G274" s="54"/>
      <c r="H274" s="54"/>
      <c r="I274" s="8"/>
      <c r="J274" s="8"/>
      <c r="K274" s="8"/>
      <c r="L274" s="8"/>
      <c r="M274" s="8"/>
      <c r="N274" s="8"/>
      <c r="O274" s="8"/>
      <c r="P274" s="8"/>
      <c r="Q274" s="8"/>
      <c r="CD274" s="1"/>
      <c r="CE274" s="1"/>
      <c r="CF274" s="1"/>
      <c r="CG274" s="1"/>
      <c r="CH274" s="1"/>
      <c r="CI274" s="1"/>
      <c r="CJ274" s="1"/>
      <c r="CK274" s="1"/>
      <c r="CL274" s="1"/>
      <c r="CM274" s="1"/>
      <c r="CN274" s="1"/>
    </row>
    <row r="275" spans="1:92" ht="24.95" customHeight="1">
      <c r="A275" s="9">
        <v>262</v>
      </c>
      <c r="B275" s="16" t="s">
        <v>119</v>
      </c>
      <c r="C275" s="74"/>
      <c r="D275" s="13" t="s">
        <v>288</v>
      </c>
      <c r="E275" s="15" t="s">
        <v>7</v>
      </c>
      <c r="F275" s="17">
        <v>1</v>
      </c>
      <c r="G275" s="54"/>
      <c r="H275" s="54"/>
      <c r="I275" s="8"/>
      <c r="J275" s="8"/>
      <c r="K275" s="8"/>
      <c r="L275" s="8"/>
      <c r="M275" s="8"/>
      <c r="N275" s="8"/>
      <c r="O275" s="8"/>
      <c r="P275" s="8"/>
      <c r="Q275" s="8"/>
      <c r="CD275" s="1"/>
      <c r="CE275" s="1"/>
      <c r="CF275" s="1"/>
      <c r="CG275" s="1"/>
      <c r="CH275" s="1"/>
      <c r="CI275" s="1"/>
      <c r="CJ275" s="1"/>
      <c r="CK275" s="1"/>
      <c r="CL275" s="1"/>
      <c r="CM275" s="1"/>
      <c r="CN275" s="1"/>
    </row>
    <row r="276" spans="1:92" ht="24.95" customHeight="1">
      <c r="A276" s="9">
        <v>263</v>
      </c>
      <c r="B276" s="16" t="s">
        <v>54</v>
      </c>
      <c r="C276" s="74"/>
      <c r="D276" s="13" t="s">
        <v>288</v>
      </c>
      <c r="E276" s="15" t="s">
        <v>7</v>
      </c>
      <c r="F276" s="17">
        <v>1</v>
      </c>
      <c r="G276" s="54"/>
      <c r="H276" s="54"/>
      <c r="I276" s="8"/>
      <c r="J276" s="8"/>
      <c r="K276" s="8"/>
      <c r="L276" s="8"/>
      <c r="M276" s="8"/>
      <c r="N276" s="8"/>
      <c r="O276" s="8"/>
      <c r="P276" s="8"/>
      <c r="Q276" s="8"/>
      <c r="CD276" s="1"/>
      <c r="CE276" s="1"/>
      <c r="CF276" s="1"/>
      <c r="CG276" s="1"/>
      <c r="CH276" s="1"/>
      <c r="CI276" s="1"/>
      <c r="CJ276" s="1"/>
      <c r="CK276" s="1"/>
      <c r="CL276" s="1"/>
      <c r="CM276" s="1"/>
      <c r="CN276" s="1"/>
    </row>
    <row r="277" spans="1:92" ht="15.95" customHeight="1">
      <c r="A277" s="9">
        <v>264</v>
      </c>
      <c r="B277" s="31" t="s">
        <v>89</v>
      </c>
      <c r="C277" s="75"/>
      <c r="D277" s="75"/>
      <c r="E277" s="11"/>
      <c r="F277" s="79"/>
      <c r="G277" s="55"/>
      <c r="H277" s="55"/>
      <c r="I277" s="8"/>
      <c r="J277" s="8"/>
      <c r="K277" s="8"/>
      <c r="L277" s="8"/>
      <c r="M277" s="8"/>
      <c r="N277" s="8"/>
      <c r="O277" s="8"/>
      <c r="P277" s="8"/>
      <c r="Q277" s="8"/>
      <c r="CD277" s="1"/>
      <c r="CE277" s="1"/>
      <c r="CF277" s="1"/>
      <c r="CG277" s="1"/>
      <c r="CH277" s="1"/>
      <c r="CI277" s="1"/>
      <c r="CJ277" s="1"/>
      <c r="CK277" s="1"/>
      <c r="CL277" s="1"/>
      <c r="CM277" s="1"/>
      <c r="CN277" s="1"/>
    </row>
    <row r="278" spans="1:92" ht="15.95" customHeight="1">
      <c r="A278" s="9">
        <v>265</v>
      </c>
      <c r="B278" s="22" t="s">
        <v>105</v>
      </c>
      <c r="C278" s="11"/>
      <c r="D278" s="11"/>
      <c r="E278" s="11"/>
      <c r="F278" s="79"/>
      <c r="G278" s="55"/>
      <c r="H278" s="55"/>
      <c r="I278" s="8"/>
      <c r="J278" s="8"/>
      <c r="K278" s="8"/>
      <c r="L278" s="8"/>
      <c r="M278" s="8"/>
      <c r="N278" s="8"/>
      <c r="O278" s="8"/>
      <c r="P278" s="8"/>
      <c r="Q278" s="8"/>
      <c r="CD278" s="1"/>
      <c r="CE278" s="1"/>
      <c r="CF278" s="1"/>
      <c r="CG278" s="1"/>
      <c r="CH278" s="1"/>
      <c r="CI278" s="1"/>
      <c r="CJ278" s="1"/>
      <c r="CK278" s="1"/>
      <c r="CL278" s="1"/>
      <c r="CM278" s="1"/>
      <c r="CN278" s="1"/>
    </row>
    <row r="279" spans="1:92" ht="80.099999999999994" customHeight="1">
      <c r="A279" s="9">
        <v>266</v>
      </c>
      <c r="B279" s="16" t="s">
        <v>2393</v>
      </c>
      <c r="C279" s="74" t="s">
        <v>2394</v>
      </c>
      <c r="D279" s="13" t="s">
        <v>289</v>
      </c>
      <c r="E279" s="15" t="s">
        <v>7</v>
      </c>
      <c r="F279" s="58" t="s">
        <v>55</v>
      </c>
      <c r="G279" s="54"/>
      <c r="H279" s="54"/>
      <c r="I279" s="8"/>
      <c r="J279" s="8"/>
      <c r="K279" s="8"/>
      <c r="L279" s="8"/>
      <c r="M279" s="8"/>
      <c r="N279" s="8"/>
      <c r="O279" s="8"/>
      <c r="P279" s="8"/>
      <c r="Q279" s="8"/>
      <c r="CD279" s="1"/>
      <c r="CE279" s="1"/>
      <c r="CF279" s="1"/>
      <c r="CG279" s="1"/>
      <c r="CH279" s="1"/>
      <c r="CI279" s="1"/>
      <c r="CJ279" s="1"/>
      <c r="CK279" s="1"/>
      <c r="CL279" s="1"/>
      <c r="CM279" s="1"/>
      <c r="CN279" s="1"/>
    </row>
    <row r="280" spans="1:92" ht="24" customHeight="1">
      <c r="A280" s="9">
        <v>267</v>
      </c>
      <c r="B280" s="16" t="s">
        <v>2396</v>
      </c>
      <c r="C280" s="74" t="s">
        <v>2403</v>
      </c>
      <c r="D280" s="13" t="s">
        <v>289</v>
      </c>
      <c r="E280" s="15" t="s">
        <v>7</v>
      </c>
      <c r="F280" s="59" t="s">
        <v>55</v>
      </c>
      <c r="G280" s="54"/>
      <c r="H280" s="54"/>
      <c r="I280" s="8"/>
      <c r="J280" s="8"/>
      <c r="K280" s="8"/>
      <c r="L280" s="8"/>
      <c r="M280" s="8"/>
      <c r="N280" s="8"/>
      <c r="O280" s="8"/>
      <c r="P280" s="8"/>
      <c r="Q280" s="8"/>
      <c r="CD280" s="1"/>
      <c r="CE280" s="1"/>
      <c r="CF280" s="1"/>
      <c r="CG280" s="1"/>
      <c r="CH280" s="1"/>
      <c r="CI280" s="1"/>
      <c r="CJ280" s="1"/>
      <c r="CK280" s="1"/>
      <c r="CL280" s="1"/>
      <c r="CM280" s="1"/>
      <c r="CN280" s="1"/>
    </row>
    <row r="281" spans="1:92" ht="47.1" customHeight="1">
      <c r="A281" s="9">
        <v>268</v>
      </c>
      <c r="B281" s="16" t="s">
        <v>2397</v>
      </c>
      <c r="C281" s="74" t="s">
        <v>2399</v>
      </c>
      <c r="D281" s="13" t="s">
        <v>289</v>
      </c>
      <c r="E281" s="15" t="s">
        <v>10</v>
      </c>
      <c r="F281" s="15">
        <v>1</v>
      </c>
      <c r="G281" s="54"/>
      <c r="H281" s="54"/>
      <c r="I281" s="8"/>
      <c r="J281" s="8"/>
      <c r="K281" s="8"/>
      <c r="L281" s="8"/>
      <c r="M281" s="8"/>
      <c r="N281" s="8"/>
      <c r="O281" s="8"/>
      <c r="P281" s="8"/>
      <c r="Q281" s="8"/>
      <c r="CD281" s="1"/>
      <c r="CE281" s="1"/>
      <c r="CF281" s="1"/>
      <c r="CG281" s="1"/>
      <c r="CH281" s="1"/>
      <c r="CI281" s="1"/>
      <c r="CJ281" s="1"/>
      <c r="CK281" s="1"/>
      <c r="CL281" s="1"/>
      <c r="CM281" s="1"/>
      <c r="CN281" s="1"/>
    </row>
    <row r="282" spans="1:92" ht="24" customHeight="1">
      <c r="A282" s="9">
        <v>269</v>
      </c>
      <c r="B282" s="16" t="s">
        <v>90</v>
      </c>
      <c r="C282" s="74"/>
      <c r="D282" s="13" t="s">
        <v>289</v>
      </c>
      <c r="E282" s="15" t="s">
        <v>10</v>
      </c>
      <c r="F282" s="15">
        <v>5</v>
      </c>
      <c r="G282" s="54"/>
      <c r="H282" s="54"/>
      <c r="I282" s="8"/>
      <c r="J282" s="8"/>
      <c r="K282" s="8"/>
      <c r="L282" s="8"/>
      <c r="M282" s="8"/>
      <c r="N282" s="8"/>
      <c r="O282" s="8"/>
      <c r="P282" s="8"/>
      <c r="Q282" s="8"/>
      <c r="CD282" s="1"/>
      <c r="CE282" s="1"/>
      <c r="CF282" s="1"/>
      <c r="CG282" s="1"/>
      <c r="CH282" s="1"/>
      <c r="CI282" s="1"/>
      <c r="CJ282" s="1"/>
      <c r="CK282" s="1"/>
      <c r="CL282" s="1"/>
      <c r="CM282" s="1"/>
      <c r="CN282" s="1"/>
    </row>
    <row r="283" spans="1:92" ht="24" customHeight="1">
      <c r="A283" s="9">
        <v>270</v>
      </c>
      <c r="B283" s="16" t="s">
        <v>91</v>
      </c>
      <c r="C283" s="74"/>
      <c r="D283" s="13" t="s">
        <v>289</v>
      </c>
      <c r="E283" s="15" t="s">
        <v>10</v>
      </c>
      <c r="F283" s="15">
        <v>5</v>
      </c>
      <c r="G283" s="54"/>
      <c r="H283" s="54"/>
      <c r="I283" s="8"/>
      <c r="J283" s="8"/>
      <c r="K283" s="8"/>
      <c r="L283" s="8"/>
      <c r="M283" s="8"/>
      <c r="N283" s="8"/>
      <c r="O283" s="8"/>
      <c r="P283" s="8"/>
      <c r="Q283" s="8"/>
      <c r="CD283" s="1"/>
      <c r="CE283" s="1"/>
      <c r="CF283" s="1"/>
      <c r="CG283" s="1"/>
      <c r="CH283" s="1"/>
      <c r="CI283" s="1"/>
      <c r="CJ283" s="1"/>
      <c r="CK283" s="1"/>
      <c r="CL283" s="1"/>
      <c r="CM283" s="1"/>
      <c r="CN283" s="1"/>
    </row>
    <row r="284" spans="1:92" ht="24" customHeight="1">
      <c r="A284" s="9">
        <v>271</v>
      </c>
      <c r="B284" s="16" t="s">
        <v>94</v>
      </c>
      <c r="C284" s="74"/>
      <c r="D284" s="13" t="s">
        <v>289</v>
      </c>
      <c r="E284" s="15" t="s">
        <v>10</v>
      </c>
      <c r="F284" s="15">
        <v>3</v>
      </c>
      <c r="G284" s="54"/>
      <c r="H284" s="54"/>
      <c r="I284" s="8"/>
      <c r="J284" s="8"/>
      <c r="K284" s="8"/>
      <c r="L284" s="8"/>
      <c r="M284" s="8"/>
      <c r="N284" s="8"/>
      <c r="O284" s="8"/>
      <c r="P284" s="8"/>
      <c r="Q284" s="8"/>
      <c r="CD284" s="1"/>
      <c r="CE284" s="1"/>
      <c r="CF284" s="1"/>
      <c r="CG284" s="1"/>
      <c r="CH284" s="1"/>
      <c r="CI284" s="1"/>
      <c r="CJ284" s="1"/>
      <c r="CK284" s="1"/>
      <c r="CL284" s="1"/>
      <c r="CM284" s="1"/>
      <c r="CN284" s="1"/>
    </row>
    <row r="285" spans="1:92" ht="24" customHeight="1">
      <c r="A285" s="9">
        <v>272</v>
      </c>
      <c r="B285" s="16" t="s">
        <v>95</v>
      </c>
      <c r="C285" s="74"/>
      <c r="D285" s="13" t="s">
        <v>289</v>
      </c>
      <c r="E285" s="15" t="s">
        <v>7</v>
      </c>
      <c r="F285" s="15">
        <v>4</v>
      </c>
      <c r="G285" s="54"/>
      <c r="H285" s="54"/>
      <c r="I285" s="8"/>
      <c r="J285" s="8"/>
      <c r="K285" s="8"/>
      <c r="L285" s="8"/>
      <c r="M285" s="8"/>
      <c r="N285" s="8"/>
      <c r="O285" s="8"/>
      <c r="P285" s="8"/>
      <c r="Q285" s="8"/>
      <c r="CD285" s="1"/>
      <c r="CE285" s="1"/>
      <c r="CF285" s="1"/>
      <c r="CG285" s="1"/>
      <c r="CH285" s="1"/>
      <c r="CI285" s="1"/>
      <c r="CJ285" s="1"/>
      <c r="CK285" s="1"/>
      <c r="CL285" s="1"/>
      <c r="CM285" s="1"/>
      <c r="CN285" s="1"/>
    </row>
    <row r="286" spans="1:92" ht="24" customHeight="1">
      <c r="A286" s="9">
        <v>273</v>
      </c>
      <c r="B286" s="16" t="s">
        <v>98</v>
      </c>
      <c r="C286" s="74"/>
      <c r="D286" s="13" t="s">
        <v>289</v>
      </c>
      <c r="E286" s="15" t="s">
        <v>7</v>
      </c>
      <c r="F286" s="15">
        <v>2</v>
      </c>
      <c r="G286" s="54"/>
      <c r="H286" s="54"/>
      <c r="I286" s="8"/>
      <c r="J286" s="8"/>
      <c r="K286" s="8"/>
      <c r="L286" s="8"/>
      <c r="M286" s="8"/>
      <c r="N286" s="8"/>
      <c r="O286" s="8"/>
      <c r="P286" s="8"/>
      <c r="Q286" s="8"/>
      <c r="CD286" s="1"/>
      <c r="CE286" s="1"/>
      <c r="CF286" s="1"/>
      <c r="CG286" s="1"/>
      <c r="CH286" s="1"/>
      <c r="CI286" s="1"/>
      <c r="CJ286" s="1"/>
      <c r="CK286" s="1"/>
      <c r="CL286" s="1"/>
      <c r="CM286" s="1"/>
      <c r="CN286" s="1"/>
    </row>
    <row r="287" spans="1:92" ht="24" customHeight="1">
      <c r="A287" s="9">
        <v>274</v>
      </c>
      <c r="B287" s="16" t="s">
        <v>99</v>
      </c>
      <c r="C287" s="74"/>
      <c r="D287" s="13" t="s">
        <v>289</v>
      </c>
      <c r="E287" s="15" t="s">
        <v>7</v>
      </c>
      <c r="F287" s="15">
        <v>4</v>
      </c>
      <c r="G287" s="54"/>
      <c r="H287" s="54"/>
      <c r="I287" s="8"/>
      <c r="J287" s="8"/>
      <c r="K287" s="8"/>
      <c r="L287" s="8"/>
      <c r="M287" s="8"/>
      <c r="N287" s="8"/>
      <c r="O287" s="8"/>
      <c r="P287" s="8"/>
      <c r="Q287" s="8"/>
      <c r="CD287" s="1"/>
      <c r="CE287" s="1"/>
      <c r="CF287" s="1"/>
      <c r="CG287" s="1"/>
      <c r="CH287" s="1"/>
      <c r="CI287" s="1"/>
      <c r="CJ287" s="1"/>
      <c r="CK287" s="1"/>
      <c r="CL287" s="1"/>
      <c r="CM287" s="1"/>
      <c r="CN287" s="1"/>
    </row>
    <row r="288" spans="1:92" ht="36" customHeight="1">
      <c r="A288" s="9">
        <v>275</v>
      </c>
      <c r="B288" s="16" t="s">
        <v>2400</v>
      </c>
      <c r="C288" s="74" t="s">
        <v>2401</v>
      </c>
      <c r="D288" s="13" t="s">
        <v>289</v>
      </c>
      <c r="E288" s="15" t="s">
        <v>10</v>
      </c>
      <c r="F288" s="15">
        <v>3</v>
      </c>
      <c r="G288" s="54"/>
      <c r="H288" s="54"/>
      <c r="I288" s="8"/>
      <c r="J288" s="8"/>
      <c r="K288" s="8"/>
      <c r="L288" s="8"/>
      <c r="M288" s="8"/>
      <c r="N288" s="8"/>
      <c r="O288" s="8"/>
      <c r="P288" s="8"/>
      <c r="Q288" s="8"/>
      <c r="CD288" s="1"/>
      <c r="CE288" s="1"/>
      <c r="CF288" s="1"/>
      <c r="CG288" s="1"/>
      <c r="CH288" s="1"/>
      <c r="CI288" s="1"/>
      <c r="CJ288" s="1"/>
      <c r="CK288" s="1"/>
      <c r="CL288" s="1"/>
      <c r="CM288" s="1"/>
      <c r="CN288" s="1"/>
    </row>
    <row r="289" spans="1:92" ht="24" customHeight="1">
      <c r="A289" s="9">
        <v>276</v>
      </c>
      <c r="B289" s="16" t="s">
        <v>100</v>
      </c>
      <c r="C289" s="74"/>
      <c r="D289" s="13" t="s">
        <v>289</v>
      </c>
      <c r="E289" s="15" t="s">
        <v>10</v>
      </c>
      <c r="F289" s="15">
        <v>1</v>
      </c>
      <c r="G289" s="54"/>
      <c r="H289" s="54"/>
      <c r="I289" s="8"/>
      <c r="J289" s="8"/>
      <c r="K289" s="8"/>
      <c r="L289" s="8"/>
      <c r="M289" s="8"/>
      <c r="N289" s="8"/>
      <c r="O289" s="8"/>
      <c r="P289" s="8"/>
      <c r="Q289" s="8"/>
      <c r="CD289" s="1"/>
      <c r="CE289" s="1"/>
      <c r="CF289" s="1"/>
      <c r="CG289" s="1"/>
      <c r="CH289" s="1"/>
      <c r="CI289" s="1"/>
      <c r="CJ289" s="1"/>
      <c r="CK289" s="1"/>
      <c r="CL289" s="1"/>
      <c r="CM289" s="1"/>
      <c r="CN289" s="1"/>
    </row>
    <row r="290" spans="1:92" ht="24" customHeight="1">
      <c r="A290" s="9">
        <v>277</v>
      </c>
      <c r="B290" s="16" t="s">
        <v>101</v>
      </c>
      <c r="C290" s="74"/>
      <c r="D290" s="13" t="s">
        <v>289</v>
      </c>
      <c r="E290" s="15" t="s">
        <v>10</v>
      </c>
      <c r="F290" s="15">
        <v>2</v>
      </c>
      <c r="G290" s="54"/>
      <c r="H290" s="54"/>
      <c r="I290" s="8"/>
      <c r="J290" s="8"/>
      <c r="K290" s="8"/>
      <c r="L290" s="8"/>
      <c r="M290" s="8"/>
      <c r="N290" s="8"/>
      <c r="O290" s="8"/>
      <c r="P290" s="8"/>
      <c r="Q290" s="8"/>
      <c r="CD290" s="1"/>
      <c r="CE290" s="1"/>
      <c r="CF290" s="1"/>
      <c r="CG290" s="1"/>
      <c r="CH290" s="1"/>
      <c r="CI290" s="1"/>
      <c r="CJ290" s="1"/>
      <c r="CK290" s="1"/>
      <c r="CL290" s="1"/>
      <c r="CM290" s="1"/>
      <c r="CN290" s="1"/>
    </row>
    <row r="291" spans="1:92" ht="24" customHeight="1">
      <c r="A291" s="9">
        <v>278</v>
      </c>
      <c r="B291" s="16" t="s">
        <v>102</v>
      </c>
      <c r="C291" s="74"/>
      <c r="D291" s="13" t="s">
        <v>289</v>
      </c>
      <c r="E291" s="15" t="s">
        <v>10</v>
      </c>
      <c r="F291" s="15">
        <v>10</v>
      </c>
      <c r="G291" s="54"/>
      <c r="H291" s="54"/>
      <c r="I291" s="8"/>
      <c r="J291" s="8"/>
      <c r="K291" s="8"/>
      <c r="L291" s="8"/>
      <c r="M291" s="8"/>
      <c r="N291" s="8"/>
      <c r="O291" s="8"/>
      <c r="P291" s="8"/>
      <c r="Q291" s="8"/>
      <c r="CD291" s="1"/>
      <c r="CE291" s="1"/>
      <c r="CF291" s="1"/>
      <c r="CG291" s="1"/>
      <c r="CH291" s="1"/>
      <c r="CI291" s="1"/>
      <c r="CJ291" s="1"/>
      <c r="CK291" s="1"/>
      <c r="CL291" s="1"/>
      <c r="CM291" s="1"/>
      <c r="CN291" s="1"/>
    </row>
    <row r="292" spans="1:92" ht="24" customHeight="1">
      <c r="A292" s="9">
        <v>279</v>
      </c>
      <c r="B292" s="16" t="s">
        <v>103</v>
      </c>
      <c r="C292" s="74"/>
      <c r="D292" s="13" t="s">
        <v>289</v>
      </c>
      <c r="E292" s="15" t="s">
        <v>62</v>
      </c>
      <c r="F292" s="15">
        <v>2</v>
      </c>
      <c r="G292" s="54"/>
      <c r="H292" s="54"/>
      <c r="I292" s="8"/>
      <c r="J292" s="8"/>
      <c r="K292" s="8"/>
      <c r="L292" s="8"/>
      <c r="M292" s="8"/>
      <c r="N292" s="8"/>
      <c r="O292" s="8"/>
      <c r="P292" s="8"/>
      <c r="Q292" s="8"/>
      <c r="CD292" s="1"/>
      <c r="CE292" s="1"/>
      <c r="CF292" s="1"/>
      <c r="CG292" s="1"/>
      <c r="CH292" s="1"/>
      <c r="CI292" s="1"/>
      <c r="CJ292" s="1"/>
      <c r="CK292" s="1"/>
      <c r="CL292" s="1"/>
      <c r="CM292" s="1"/>
      <c r="CN292" s="1"/>
    </row>
    <row r="293" spans="1:92" ht="15.95" customHeight="1">
      <c r="A293" s="9">
        <v>280</v>
      </c>
      <c r="B293" s="22" t="s">
        <v>106</v>
      </c>
      <c r="C293" s="11"/>
      <c r="D293" s="11"/>
      <c r="E293" s="11"/>
      <c r="F293" s="79"/>
      <c r="G293" s="55"/>
      <c r="H293" s="55"/>
      <c r="I293" s="8"/>
      <c r="J293" s="8"/>
      <c r="K293" s="8"/>
      <c r="L293" s="8"/>
      <c r="M293" s="8"/>
      <c r="N293" s="8"/>
      <c r="O293" s="8"/>
      <c r="P293" s="8"/>
      <c r="Q293" s="8"/>
      <c r="CD293" s="1"/>
      <c r="CE293" s="1"/>
      <c r="CF293" s="1"/>
      <c r="CG293" s="1"/>
      <c r="CH293" s="1"/>
      <c r="CI293" s="1"/>
      <c r="CJ293" s="1"/>
      <c r="CK293" s="1"/>
      <c r="CL293" s="1"/>
      <c r="CM293" s="1"/>
      <c r="CN293" s="1"/>
    </row>
    <row r="294" spans="1:92" ht="23.1" customHeight="1">
      <c r="A294" s="9">
        <v>281</v>
      </c>
      <c r="B294" s="16" t="s">
        <v>107</v>
      </c>
      <c r="C294" s="74"/>
      <c r="D294" s="13" t="s">
        <v>289</v>
      </c>
      <c r="E294" s="15" t="s">
        <v>10</v>
      </c>
      <c r="F294" s="15">
        <v>5</v>
      </c>
      <c r="G294" s="54"/>
      <c r="H294" s="54"/>
      <c r="I294" s="8"/>
      <c r="J294" s="8"/>
      <c r="K294" s="8"/>
      <c r="L294" s="8"/>
      <c r="M294" s="8"/>
      <c r="N294" s="8"/>
      <c r="O294" s="8"/>
      <c r="P294" s="8"/>
      <c r="Q294" s="8"/>
      <c r="CD294" s="1"/>
      <c r="CE294" s="1"/>
      <c r="CF294" s="1"/>
      <c r="CG294" s="1"/>
      <c r="CH294" s="1"/>
      <c r="CI294" s="1"/>
      <c r="CJ294" s="1"/>
      <c r="CK294" s="1"/>
      <c r="CL294" s="1"/>
      <c r="CM294" s="1"/>
      <c r="CN294" s="1"/>
    </row>
    <row r="295" spans="1:92" ht="23.1" customHeight="1">
      <c r="A295" s="9">
        <v>282</v>
      </c>
      <c r="B295" s="16" t="s">
        <v>56</v>
      </c>
      <c r="C295" s="74"/>
      <c r="D295" s="13" t="s">
        <v>289</v>
      </c>
      <c r="E295" s="15" t="s">
        <v>10</v>
      </c>
      <c r="F295" s="15">
        <v>5</v>
      </c>
      <c r="G295" s="54"/>
      <c r="H295" s="54"/>
      <c r="I295" s="8"/>
      <c r="J295" s="8"/>
      <c r="K295" s="8"/>
      <c r="L295" s="8"/>
      <c r="M295" s="8"/>
      <c r="N295" s="8"/>
      <c r="O295" s="8"/>
      <c r="P295" s="8"/>
      <c r="Q295" s="8"/>
      <c r="CD295" s="1"/>
      <c r="CE295" s="1"/>
      <c r="CF295" s="1"/>
      <c r="CG295" s="1"/>
      <c r="CH295" s="1"/>
      <c r="CI295" s="1"/>
      <c r="CJ295" s="1"/>
      <c r="CK295" s="1"/>
      <c r="CL295" s="1"/>
      <c r="CM295" s="1"/>
      <c r="CN295" s="1"/>
    </row>
    <row r="296" spans="1:92" ht="23.1" customHeight="1">
      <c r="A296" s="9">
        <v>283</v>
      </c>
      <c r="B296" s="16" t="s">
        <v>53</v>
      </c>
      <c r="C296" s="74"/>
      <c r="D296" s="13" t="s">
        <v>289</v>
      </c>
      <c r="E296" s="15" t="s">
        <v>10</v>
      </c>
      <c r="F296" s="15">
        <v>3</v>
      </c>
      <c r="G296" s="54"/>
      <c r="H296" s="54"/>
      <c r="I296" s="8"/>
      <c r="J296" s="8"/>
      <c r="K296" s="8"/>
      <c r="L296" s="8"/>
      <c r="M296" s="8"/>
      <c r="N296" s="8"/>
      <c r="O296" s="8"/>
      <c r="P296" s="8"/>
      <c r="Q296" s="8"/>
      <c r="CD296" s="1"/>
      <c r="CE296" s="1"/>
      <c r="CF296" s="1"/>
      <c r="CG296" s="1"/>
      <c r="CH296" s="1"/>
      <c r="CI296" s="1"/>
      <c r="CJ296" s="1"/>
      <c r="CK296" s="1"/>
      <c r="CL296" s="1"/>
      <c r="CM296" s="1"/>
      <c r="CN296" s="1"/>
    </row>
    <row r="297" spans="1:92" ht="23.1" customHeight="1">
      <c r="A297" s="9">
        <v>284</v>
      </c>
      <c r="B297" s="16" t="s">
        <v>109</v>
      </c>
      <c r="C297" s="74"/>
      <c r="D297" s="13" t="s">
        <v>289</v>
      </c>
      <c r="E297" s="15" t="s">
        <v>10</v>
      </c>
      <c r="F297" s="17">
        <v>10</v>
      </c>
      <c r="G297" s="54"/>
      <c r="H297" s="54"/>
      <c r="I297" s="8"/>
      <c r="J297" s="8"/>
      <c r="K297" s="8"/>
      <c r="L297" s="8"/>
      <c r="M297" s="8"/>
      <c r="N297" s="8"/>
      <c r="O297" s="8"/>
      <c r="P297" s="8"/>
      <c r="Q297" s="8"/>
      <c r="CD297" s="1"/>
      <c r="CE297" s="1"/>
      <c r="CF297" s="1"/>
      <c r="CG297" s="1"/>
      <c r="CH297" s="1"/>
      <c r="CI297" s="1"/>
      <c r="CJ297" s="1"/>
      <c r="CK297" s="1"/>
      <c r="CL297" s="1"/>
      <c r="CM297" s="1"/>
      <c r="CN297" s="1"/>
    </row>
    <row r="298" spans="1:92" ht="23.1" customHeight="1">
      <c r="A298" s="9">
        <v>285</v>
      </c>
      <c r="B298" s="16" t="s">
        <v>111</v>
      </c>
      <c r="C298" s="74"/>
      <c r="D298" s="13" t="s">
        <v>289</v>
      </c>
      <c r="E298" s="15" t="s">
        <v>7</v>
      </c>
      <c r="F298" s="15">
        <v>1</v>
      </c>
      <c r="G298" s="54"/>
      <c r="H298" s="54"/>
      <c r="I298" s="8"/>
      <c r="J298" s="8"/>
      <c r="K298" s="8"/>
      <c r="L298" s="8"/>
      <c r="M298" s="8"/>
      <c r="N298" s="8"/>
      <c r="O298" s="8"/>
      <c r="P298" s="8"/>
      <c r="Q298" s="8"/>
      <c r="CD298" s="1"/>
      <c r="CE298" s="1"/>
      <c r="CF298" s="1"/>
      <c r="CG298" s="1"/>
      <c r="CH298" s="1"/>
      <c r="CI298" s="1"/>
      <c r="CJ298" s="1"/>
      <c r="CK298" s="1"/>
      <c r="CL298" s="1"/>
      <c r="CM298" s="1"/>
      <c r="CN298" s="1"/>
    </row>
    <row r="299" spans="1:92" ht="23.1" customHeight="1">
      <c r="A299" s="9">
        <v>286</v>
      </c>
      <c r="B299" s="16" t="s">
        <v>112</v>
      </c>
      <c r="C299" s="74"/>
      <c r="D299" s="13" t="s">
        <v>289</v>
      </c>
      <c r="E299" s="15" t="s">
        <v>10</v>
      </c>
      <c r="F299" s="15">
        <v>1</v>
      </c>
      <c r="G299" s="54"/>
      <c r="H299" s="54"/>
      <c r="I299" s="8"/>
      <c r="J299" s="8"/>
      <c r="K299" s="8"/>
      <c r="L299" s="8"/>
      <c r="M299" s="8"/>
      <c r="N299" s="8"/>
      <c r="O299" s="8"/>
      <c r="P299" s="8"/>
      <c r="Q299" s="8"/>
      <c r="CD299" s="1"/>
      <c r="CE299" s="1"/>
      <c r="CF299" s="1"/>
      <c r="CG299" s="1"/>
      <c r="CH299" s="1"/>
      <c r="CI299" s="1"/>
      <c r="CJ299" s="1"/>
      <c r="CK299" s="1"/>
      <c r="CL299" s="1"/>
      <c r="CM299" s="1"/>
      <c r="CN299" s="1"/>
    </row>
    <row r="300" spans="1:92" ht="23.1" customHeight="1">
      <c r="A300" s="9">
        <v>287</v>
      </c>
      <c r="B300" s="16" t="s">
        <v>113</v>
      </c>
      <c r="C300" s="74"/>
      <c r="D300" s="13" t="s">
        <v>289</v>
      </c>
      <c r="E300" s="15" t="s">
        <v>10</v>
      </c>
      <c r="F300" s="15">
        <v>1</v>
      </c>
      <c r="G300" s="54"/>
      <c r="H300" s="54"/>
      <c r="I300" s="8"/>
      <c r="J300" s="8"/>
      <c r="K300" s="8"/>
      <c r="L300" s="8"/>
      <c r="M300" s="8"/>
      <c r="N300" s="8"/>
      <c r="O300" s="8"/>
      <c r="P300" s="8"/>
      <c r="Q300" s="8"/>
      <c r="CD300" s="1"/>
      <c r="CE300" s="1"/>
      <c r="CF300" s="1"/>
      <c r="CG300" s="1"/>
      <c r="CH300" s="1"/>
      <c r="CI300" s="1"/>
      <c r="CJ300" s="1"/>
      <c r="CK300" s="1"/>
      <c r="CL300" s="1"/>
      <c r="CM300" s="1"/>
      <c r="CN300" s="1"/>
    </row>
    <row r="301" spans="1:92" ht="23.1" customHeight="1">
      <c r="A301" s="9">
        <v>288</v>
      </c>
      <c r="B301" s="16" t="s">
        <v>114</v>
      </c>
      <c r="C301" s="74"/>
      <c r="D301" s="13" t="s">
        <v>289</v>
      </c>
      <c r="E301" s="15" t="s">
        <v>10</v>
      </c>
      <c r="F301" s="15">
        <v>1</v>
      </c>
      <c r="G301" s="54"/>
      <c r="H301" s="54"/>
      <c r="I301" s="8"/>
      <c r="J301" s="8"/>
      <c r="K301" s="8"/>
      <c r="L301" s="8"/>
      <c r="M301" s="8"/>
      <c r="N301" s="8"/>
      <c r="O301" s="8"/>
      <c r="P301" s="8"/>
      <c r="Q301" s="8"/>
      <c r="CD301" s="1"/>
      <c r="CE301" s="1"/>
      <c r="CF301" s="1"/>
      <c r="CG301" s="1"/>
      <c r="CH301" s="1"/>
      <c r="CI301" s="1"/>
      <c r="CJ301" s="1"/>
      <c r="CK301" s="1"/>
      <c r="CL301" s="1"/>
      <c r="CM301" s="1"/>
      <c r="CN301" s="1"/>
    </row>
    <row r="302" spans="1:92" ht="23.1" customHeight="1">
      <c r="A302" s="9">
        <v>289</v>
      </c>
      <c r="B302" s="16" t="s">
        <v>115</v>
      </c>
      <c r="C302" s="74"/>
      <c r="D302" s="13" t="s">
        <v>289</v>
      </c>
      <c r="E302" s="15" t="s">
        <v>10</v>
      </c>
      <c r="F302" s="15">
        <v>3</v>
      </c>
      <c r="G302" s="54"/>
      <c r="H302" s="54"/>
      <c r="I302" s="8"/>
      <c r="J302" s="8"/>
      <c r="K302" s="8"/>
      <c r="L302" s="8"/>
      <c r="M302" s="8"/>
      <c r="N302" s="8"/>
      <c r="O302" s="8"/>
      <c r="P302" s="8"/>
      <c r="Q302" s="8"/>
      <c r="CD302" s="1"/>
      <c r="CE302" s="1"/>
      <c r="CF302" s="1"/>
      <c r="CG302" s="1"/>
      <c r="CH302" s="1"/>
      <c r="CI302" s="1"/>
      <c r="CJ302" s="1"/>
      <c r="CK302" s="1"/>
      <c r="CL302" s="1"/>
      <c r="CM302" s="1"/>
      <c r="CN302" s="1"/>
    </row>
    <row r="303" spans="1:92" ht="23.1" customHeight="1">
      <c r="A303" s="9">
        <v>290</v>
      </c>
      <c r="B303" s="16" t="s">
        <v>116</v>
      </c>
      <c r="C303" s="74"/>
      <c r="D303" s="13" t="s">
        <v>289</v>
      </c>
      <c r="E303" s="15" t="s">
        <v>10</v>
      </c>
      <c r="F303" s="15">
        <v>1</v>
      </c>
      <c r="G303" s="54"/>
      <c r="H303" s="54"/>
      <c r="I303" s="8"/>
      <c r="J303" s="8"/>
      <c r="K303" s="8"/>
      <c r="L303" s="8"/>
      <c r="M303" s="8"/>
      <c r="N303" s="8"/>
      <c r="O303" s="8"/>
      <c r="P303" s="8"/>
      <c r="Q303" s="8"/>
      <c r="CD303" s="1"/>
      <c r="CE303" s="1"/>
      <c r="CF303" s="1"/>
      <c r="CG303" s="1"/>
      <c r="CH303" s="1"/>
      <c r="CI303" s="1"/>
      <c r="CJ303" s="1"/>
      <c r="CK303" s="1"/>
      <c r="CL303" s="1"/>
      <c r="CM303" s="1"/>
      <c r="CN303" s="1"/>
    </row>
    <row r="304" spans="1:92" ht="23.1" customHeight="1">
      <c r="A304" s="9">
        <v>291</v>
      </c>
      <c r="B304" s="16" t="s">
        <v>117</v>
      </c>
      <c r="C304" s="74"/>
      <c r="D304" s="13" t="s">
        <v>289</v>
      </c>
      <c r="E304" s="15" t="s">
        <v>10</v>
      </c>
      <c r="F304" s="15">
        <v>3</v>
      </c>
      <c r="G304" s="54"/>
      <c r="H304" s="54"/>
      <c r="I304" s="8"/>
      <c r="J304" s="8"/>
      <c r="K304" s="8"/>
      <c r="L304" s="8"/>
      <c r="M304" s="8"/>
      <c r="N304" s="8"/>
      <c r="O304" s="8"/>
      <c r="P304" s="8"/>
      <c r="Q304" s="8"/>
      <c r="CD304" s="1"/>
      <c r="CE304" s="1"/>
      <c r="CF304" s="1"/>
      <c r="CG304" s="1"/>
      <c r="CH304" s="1"/>
      <c r="CI304" s="1"/>
      <c r="CJ304" s="1"/>
      <c r="CK304" s="1"/>
      <c r="CL304" s="1"/>
      <c r="CM304" s="1"/>
      <c r="CN304" s="1"/>
    </row>
    <row r="305" spans="1:92" ht="23.1" customHeight="1">
      <c r="A305" s="9">
        <v>292</v>
      </c>
      <c r="B305" s="16" t="s">
        <v>118</v>
      </c>
      <c r="C305" s="74"/>
      <c r="D305" s="13" t="s">
        <v>289</v>
      </c>
      <c r="E305" s="15" t="s">
        <v>10</v>
      </c>
      <c r="F305" s="15">
        <v>2</v>
      </c>
      <c r="G305" s="54"/>
      <c r="H305" s="54"/>
      <c r="I305" s="8"/>
      <c r="J305" s="8"/>
      <c r="K305" s="8"/>
      <c r="L305" s="8"/>
      <c r="M305" s="8"/>
      <c r="N305" s="8"/>
      <c r="O305" s="8"/>
      <c r="P305" s="8"/>
      <c r="Q305" s="8"/>
      <c r="CD305" s="1"/>
      <c r="CE305" s="1"/>
      <c r="CF305" s="1"/>
      <c r="CG305" s="1"/>
      <c r="CH305" s="1"/>
      <c r="CI305" s="1"/>
      <c r="CJ305" s="1"/>
      <c r="CK305" s="1"/>
      <c r="CL305" s="1"/>
      <c r="CM305" s="1"/>
      <c r="CN305" s="1"/>
    </row>
    <row r="306" spans="1:92" ht="23.1" customHeight="1">
      <c r="A306" s="9">
        <v>293</v>
      </c>
      <c r="B306" s="16" t="s">
        <v>119</v>
      </c>
      <c r="C306" s="74"/>
      <c r="D306" s="13" t="s">
        <v>289</v>
      </c>
      <c r="E306" s="15" t="s">
        <v>7</v>
      </c>
      <c r="F306" s="17">
        <v>1</v>
      </c>
      <c r="G306" s="54"/>
      <c r="H306" s="54"/>
      <c r="I306" s="8"/>
      <c r="J306" s="8"/>
      <c r="K306" s="8"/>
      <c r="L306" s="8"/>
      <c r="M306" s="8"/>
      <c r="N306" s="8"/>
      <c r="O306" s="8"/>
      <c r="P306" s="8"/>
      <c r="Q306" s="8"/>
      <c r="CD306" s="1"/>
      <c r="CE306" s="1"/>
      <c r="CF306" s="1"/>
      <c r="CG306" s="1"/>
      <c r="CH306" s="1"/>
      <c r="CI306" s="1"/>
      <c r="CJ306" s="1"/>
      <c r="CK306" s="1"/>
      <c r="CL306" s="1"/>
      <c r="CM306" s="1"/>
      <c r="CN306" s="1"/>
    </row>
    <row r="307" spans="1:92" ht="23.1" customHeight="1">
      <c r="A307" s="9">
        <v>294</v>
      </c>
      <c r="B307" s="16" t="s">
        <v>54</v>
      </c>
      <c r="C307" s="74"/>
      <c r="D307" s="13" t="s">
        <v>289</v>
      </c>
      <c r="E307" s="15" t="s">
        <v>7</v>
      </c>
      <c r="F307" s="17">
        <v>1</v>
      </c>
      <c r="G307" s="54"/>
      <c r="H307" s="54"/>
      <c r="I307" s="8"/>
      <c r="J307" s="8"/>
      <c r="K307" s="8"/>
      <c r="L307" s="8"/>
      <c r="M307" s="8"/>
      <c r="N307" s="8"/>
      <c r="O307" s="8"/>
      <c r="P307" s="8"/>
      <c r="Q307" s="8"/>
      <c r="CD307" s="1"/>
      <c r="CE307" s="1"/>
      <c r="CF307" s="1"/>
      <c r="CG307" s="1"/>
      <c r="CH307" s="1"/>
      <c r="CI307" s="1"/>
      <c r="CJ307" s="1"/>
      <c r="CK307" s="1"/>
      <c r="CL307" s="1"/>
      <c r="CM307" s="1"/>
      <c r="CN307" s="1"/>
    </row>
    <row r="308" spans="1:92" ht="15.95" customHeight="1">
      <c r="A308" s="9"/>
      <c r="B308" s="16"/>
      <c r="C308" s="74"/>
      <c r="D308" s="74"/>
      <c r="E308" s="15"/>
      <c r="F308" s="557" t="s">
        <v>127</v>
      </c>
      <c r="G308" s="557"/>
      <c r="H308" s="63">
        <f>SUM(H15:H307)</f>
        <v>0</v>
      </c>
      <c r="I308" s="8"/>
      <c r="J308" s="8"/>
      <c r="K308" s="8"/>
      <c r="L308" s="8"/>
      <c r="M308" s="8"/>
      <c r="N308" s="8"/>
      <c r="O308" s="8"/>
      <c r="P308" s="8"/>
      <c r="Q308" s="8"/>
      <c r="CD308" s="1"/>
      <c r="CE308" s="1"/>
      <c r="CF308" s="1"/>
      <c r="CG308" s="1"/>
      <c r="CH308" s="1"/>
      <c r="CI308" s="1"/>
      <c r="CJ308" s="1"/>
      <c r="CK308" s="1"/>
      <c r="CL308" s="1"/>
      <c r="CM308" s="1"/>
      <c r="CN308" s="1"/>
    </row>
    <row r="309" spans="1:92" ht="15.95" customHeight="1">
      <c r="A309" s="9"/>
      <c r="B309" s="16"/>
      <c r="C309" s="74"/>
      <c r="D309" s="74"/>
      <c r="E309" s="15"/>
      <c r="F309" s="557" t="s">
        <v>129</v>
      </c>
      <c r="G309" s="557"/>
      <c r="H309" s="63">
        <f>H308*0.21</f>
        <v>0</v>
      </c>
      <c r="I309" s="8"/>
      <c r="J309" s="8"/>
      <c r="K309" s="8"/>
      <c r="L309" s="8"/>
      <c r="M309" s="8"/>
      <c r="N309" s="8"/>
      <c r="O309" s="8"/>
      <c r="P309" s="8"/>
      <c r="Q309" s="8"/>
      <c r="CD309" s="1"/>
      <c r="CE309" s="1"/>
      <c r="CF309" s="1"/>
      <c r="CG309" s="1"/>
      <c r="CH309" s="1"/>
      <c r="CI309" s="1"/>
      <c r="CJ309" s="1"/>
      <c r="CK309" s="1"/>
      <c r="CL309" s="1"/>
      <c r="CM309" s="1"/>
      <c r="CN309" s="1"/>
    </row>
    <row r="310" spans="1:92">
      <c r="A310" s="34"/>
      <c r="B310" s="35"/>
      <c r="C310" s="504"/>
      <c r="D310" s="76"/>
      <c r="E310" s="35"/>
      <c r="F310" s="557" t="s">
        <v>128</v>
      </c>
      <c r="G310" s="557"/>
      <c r="H310" s="63">
        <f>H308+H309</f>
        <v>0</v>
      </c>
      <c r="I310" s="8"/>
      <c r="J310" s="8"/>
      <c r="K310" s="8"/>
      <c r="L310" s="8"/>
      <c r="M310" s="8"/>
      <c r="N310" s="8"/>
      <c r="O310" s="8"/>
      <c r="P310" s="8"/>
      <c r="Q310" s="8"/>
      <c r="CD310" s="1"/>
      <c r="CE310" s="1"/>
      <c r="CF310" s="1"/>
      <c r="CG310" s="1"/>
      <c r="CH310" s="1"/>
      <c r="CI310" s="1"/>
      <c r="CJ310" s="1"/>
      <c r="CK310" s="1"/>
      <c r="CL310" s="1"/>
      <c r="CM310" s="1"/>
      <c r="CN310" s="1"/>
    </row>
    <row r="311" spans="1:92">
      <c r="F311" s="33"/>
      <c r="G311" s="33"/>
      <c r="H311" s="50"/>
      <c r="I311" s="8"/>
      <c r="J311" s="8"/>
      <c r="K311" s="8"/>
      <c r="L311" s="8"/>
      <c r="M311" s="8"/>
      <c r="N311" s="8"/>
      <c r="O311" s="8"/>
      <c r="P311" s="8"/>
      <c r="Q311" s="8"/>
      <c r="CD311" s="1"/>
      <c r="CE311" s="1"/>
      <c r="CF311" s="1"/>
      <c r="CG311" s="1"/>
      <c r="CH311" s="1"/>
      <c r="CI311" s="1"/>
      <c r="CJ311" s="1"/>
      <c r="CK311" s="1"/>
      <c r="CL311" s="1"/>
      <c r="CM311" s="1"/>
      <c r="CN311" s="1"/>
    </row>
    <row r="312" spans="1:92">
      <c r="A312" s="546" t="s">
        <v>124</v>
      </c>
      <c r="B312" s="546"/>
      <c r="C312" s="546"/>
      <c r="D312" s="546"/>
      <c r="E312" s="546"/>
      <c r="F312" s="546"/>
      <c r="G312" s="546"/>
      <c r="H312" s="546"/>
      <c r="I312" s="8"/>
      <c r="J312" s="8"/>
      <c r="K312" s="8"/>
      <c r="L312" s="8"/>
      <c r="M312" s="8"/>
      <c r="N312" s="8"/>
      <c r="O312" s="8"/>
      <c r="P312" s="8"/>
      <c r="Q312" s="8"/>
      <c r="CD312" s="1"/>
      <c r="CE312" s="1"/>
      <c r="CF312" s="1"/>
      <c r="CG312" s="1"/>
      <c r="CH312" s="1"/>
      <c r="CI312" s="1"/>
      <c r="CJ312" s="1"/>
      <c r="CK312" s="1"/>
      <c r="CL312" s="1"/>
      <c r="CM312" s="1"/>
      <c r="CN312" s="1"/>
    </row>
    <row r="313" spans="1:92">
      <c r="A313" s="3"/>
      <c r="B313" s="29" t="s">
        <v>123</v>
      </c>
      <c r="C313" s="505"/>
      <c r="D313" s="77"/>
      <c r="E313" s="29"/>
      <c r="F313" s="60"/>
      <c r="G313" s="50"/>
      <c r="H313" s="50"/>
      <c r="I313" s="8"/>
      <c r="J313" s="8"/>
      <c r="K313" s="8"/>
      <c r="L313" s="8"/>
      <c r="M313" s="8"/>
      <c r="N313" s="8"/>
      <c r="O313" s="8"/>
      <c r="P313" s="8"/>
      <c r="Q313" s="8"/>
      <c r="CD313" s="1"/>
      <c r="CE313" s="1"/>
      <c r="CF313" s="1"/>
      <c r="CG313" s="1"/>
      <c r="CH313" s="1"/>
      <c r="CI313" s="1"/>
      <c r="CJ313" s="1"/>
      <c r="CK313" s="1"/>
      <c r="CL313" s="1"/>
      <c r="CM313" s="1"/>
      <c r="CN313" s="1"/>
    </row>
    <row r="314" spans="1:92">
      <c r="A314" s="5"/>
      <c r="B314" s="3"/>
      <c r="C314" s="4"/>
      <c r="D314" s="70"/>
      <c r="E314" s="3"/>
      <c r="F314" s="52"/>
      <c r="G314" s="50"/>
      <c r="H314" s="50"/>
      <c r="I314" s="8"/>
      <c r="J314" s="8"/>
      <c r="K314" s="8"/>
      <c r="L314" s="8"/>
      <c r="M314" s="8"/>
      <c r="N314" s="8"/>
      <c r="O314" s="8"/>
      <c r="P314" s="8"/>
      <c r="Q314" s="8"/>
      <c r="CD314" s="1"/>
      <c r="CE314" s="1"/>
      <c r="CF314" s="1"/>
      <c r="CG314" s="1"/>
      <c r="CH314" s="1"/>
      <c r="CI314" s="1"/>
      <c r="CJ314" s="1"/>
      <c r="CK314" s="1"/>
      <c r="CL314" s="1"/>
      <c r="CM314" s="1"/>
      <c r="CN314" s="1"/>
    </row>
    <row r="315" spans="1:92">
      <c r="A315" s="546" t="s">
        <v>125</v>
      </c>
      <c r="B315" s="546"/>
      <c r="C315" s="546"/>
      <c r="D315" s="546"/>
      <c r="E315" s="546"/>
      <c r="F315" s="546"/>
      <c r="G315" s="546"/>
      <c r="H315" s="546"/>
      <c r="I315" s="8"/>
      <c r="J315" s="8"/>
      <c r="K315" s="8"/>
      <c r="L315" s="8"/>
      <c r="M315" s="8"/>
      <c r="N315" s="8"/>
      <c r="O315" s="8"/>
      <c r="P315" s="8"/>
      <c r="Q315" s="8"/>
      <c r="CD315" s="1"/>
      <c r="CE315" s="1"/>
      <c r="CF315" s="1"/>
      <c r="CG315" s="1"/>
      <c r="CH315" s="1"/>
      <c r="CI315" s="1"/>
      <c r="CJ315" s="1"/>
      <c r="CK315" s="1"/>
      <c r="CL315" s="1"/>
      <c r="CM315" s="1"/>
      <c r="CN315" s="1"/>
    </row>
    <row r="316" spans="1:92">
      <c r="A316" s="3"/>
      <c r="B316" s="29" t="s">
        <v>122</v>
      </c>
      <c r="C316" s="505"/>
      <c r="D316" s="77"/>
      <c r="E316" s="29"/>
      <c r="F316" s="60"/>
      <c r="G316" s="50"/>
      <c r="H316" s="50"/>
      <c r="I316" s="8"/>
      <c r="J316" s="8"/>
      <c r="K316" s="8"/>
      <c r="L316" s="8"/>
      <c r="M316" s="8"/>
      <c r="N316" s="8"/>
      <c r="O316" s="8"/>
      <c r="P316" s="8"/>
      <c r="Q316" s="8"/>
      <c r="CD316" s="1"/>
      <c r="CE316" s="1"/>
      <c r="CF316" s="1"/>
      <c r="CG316" s="1"/>
      <c r="CH316" s="1"/>
      <c r="CI316" s="1"/>
      <c r="CJ316" s="1"/>
      <c r="CK316" s="1"/>
      <c r="CL316" s="1"/>
      <c r="CM316" s="1"/>
      <c r="CN316" s="1"/>
    </row>
    <row r="317" spans="1:92">
      <c r="A317" s="3"/>
      <c r="B317" s="29"/>
      <c r="C317" s="505"/>
      <c r="D317" s="77"/>
      <c r="E317" s="29"/>
      <c r="F317" s="60"/>
      <c r="G317" s="50"/>
      <c r="H317" s="50"/>
      <c r="I317" s="8"/>
      <c r="J317" s="8"/>
      <c r="K317" s="8"/>
      <c r="L317" s="8"/>
      <c r="M317" s="8"/>
      <c r="N317" s="8"/>
      <c r="O317" s="8"/>
      <c r="P317" s="8"/>
      <c r="Q317" s="8"/>
      <c r="CD317" s="1"/>
      <c r="CE317" s="1"/>
      <c r="CF317" s="1"/>
      <c r="CG317" s="1"/>
      <c r="CH317" s="1"/>
      <c r="CI317" s="1"/>
      <c r="CJ317" s="1"/>
      <c r="CK317" s="1"/>
      <c r="CL317" s="1"/>
      <c r="CM317" s="1"/>
      <c r="CN317" s="1"/>
    </row>
    <row r="318" spans="1:92">
      <c r="A318" s="546" t="s">
        <v>121</v>
      </c>
      <c r="B318" s="546"/>
      <c r="C318" s="546"/>
      <c r="D318" s="546"/>
      <c r="E318" s="546"/>
      <c r="F318" s="546"/>
      <c r="G318" s="546"/>
      <c r="H318" s="546"/>
      <c r="I318" s="8"/>
      <c r="J318" s="8"/>
      <c r="K318" s="8"/>
      <c r="L318" s="8"/>
      <c r="M318" s="8"/>
      <c r="N318" s="8"/>
      <c r="O318" s="8"/>
      <c r="P318" s="8"/>
      <c r="Q318" s="8"/>
      <c r="CD318" s="1"/>
      <c r="CE318" s="1"/>
      <c r="CF318" s="1"/>
      <c r="CG318" s="1"/>
      <c r="CH318" s="1"/>
      <c r="CI318" s="1"/>
      <c r="CJ318" s="1"/>
      <c r="CK318" s="1"/>
      <c r="CL318" s="1"/>
      <c r="CM318" s="1"/>
      <c r="CN318" s="1"/>
    </row>
    <row r="319" spans="1:92">
      <c r="A319" s="3"/>
      <c r="B319" s="29"/>
      <c r="C319" s="505"/>
      <c r="D319" s="77"/>
      <c r="E319" s="29"/>
      <c r="F319" s="60"/>
      <c r="G319" s="50"/>
      <c r="H319" s="50"/>
      <c r="I319" s="8"/>
      <c r="J319" s="8"/>
      <c r="K319" s="8"/>
      <c r="L319" s="8"/>
      <c r="M319" s="8"/>
      <c r="N319" s="8"/>
      <c r="O319" s="8"/>
      <c r="P319" s="8"/>
      <c r="Q319" s="8"/>
      <c r="CD319" s="1"/>
      <c r="CE319" s="1"/>
      <c r="CF319" s="1"/>
      <c r="CG319" s="1"/>
      <c r="CH319" s="1"/>
      <c r="CI319" s="1"/>
      <c r="CJ319" s="1"/>
      <c r="CK319" s="1"/>
      <c r="CL319" s="1"/>
      <c r="CM319" s="1"/>
      <c r="CN319" s="1"/>
    </row>
  </sheetData>
  <mergeCells count="22">
    <mergeCell ref="A318:H318"/>
    <mergeCell ref="G12:G13"/>
    <mergeCell ref="H12:H13"/>
    <mergeCell ref="A2:H2"/>
    <mergeCell ref="A3:H3"/>
    <mergeCell ref="A12:A13"/>
    <mergeCell ref="E12:E13"/>
    <mergeCell ref="F12:F13"/>
    <mergeCell ref="B12:B13"/>
    <mergeCell ref="F308:G308"/>
    <mergeCell ref="F309:G309"/>
    <mergeCell ref="F310:G310"/>
    <mergeCell ref="A312:H312"/>
    <mergeCell ref="A315:H315"/>
    <mergeCell ref="D12:D13"/>
    <mergeCell ref="A4:H4"/>
    <mergeCell ref="C12:C13"/>
    <mergeCell ref="A1:H1"/>
    <mergeCell ref="A5:F5"/>
    <mergeCell ref="A6:F6"/>
    <mergeCell ref="A7:F7"/>
    <mergeCell ref="A8:F8"/>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rowBreaks count="3" manualBreakCount="3">
    <brk id="74" max="5" man="1"/>
    <brk id="111" max="5" man="1"/>
    <brk id="175"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C2D7D-4854-4739-85D6-5155159FCD8B}">
  <dimension ref="A1:CM381"/>
  <sheetViews>
    <sheetView view="pageBreakPreview" topLeftCell="A351" zoomScale="115" zoomScaleNormal="145" zoomScaleSheetLayoutView="115" workbookViewId="0">
      <selection activeCell="G369" sqref="F15:G369"/>
    </sheetView>
  </sheetViews>
  <sheetFormatPr defaultColWidth="9.42578125" defaultRowHeight="16.5"/>
  <cols>
    <col min="1" max="1" width="5.42578125" style="7" customWidth="1"/>
    <col min="2" max="2" width="94.7109375" style="1" customWidth="1"/>
    <col min="3" max="3" width="18.85546875" style="69" customWidth="1"/>
    <col min="4" max="4" width="6.42578125" style="1" customWidth="1"/>
    <col min="5" max="5" width="9" style="49" customWidth="1"/>
    <col min="6" max="6" width="11.85546875" style="52" customWidth="1"/>
    <col min="7" max="7" width="12.85546875" style="49" customWidth="1"/>
    <col min="8" max="8" width="8.42578125" style="1" customWidth="1"/>
    <col min="9" max="9" width="8" style="1" customWidth="1"/>
    <col min="10" max="10" width="8.42578125" style="1" customWidth="1"/>
    <col min="11" max="12" width="8.5703125" style="1" customWidth="1"/>
    <col min="13" max="15" width="9.42578125" style="1" customWidth="1"/>
    <col min="16" max="16" width="9.85546875" style="1" customWidth="1"/>
    <col min="17" max="91" width="9.42578125" style="8"/>
    <col min="92" max="16384" width="9.42578125" style="1"/>
  </cols>
  <sheetData>
    <row r="1" spans="1:91" ht="16.7" customHeight="1">
      <c r="A1" s="529" t="s">
        <v>293</v>
      </c>
      <c r="B1" s="529"/>
      <c r="C1" s="529"/>
      <c r="D1" s="529"/>
      <c r="E1" s="529"/>
      <c r="F1" s="529"/>
      <c r="G1" s="529"/>
      <c r="H1" s="8"/>
      <c r="I1" s="8"/>
      <c r="J1" s="8"/>
      <c r="K1" s="8"/>
      <c r="L1" s="8"/>
      <c r="M1" s="8"/>
      <c r="N1" s="8"/>
      <c r="O1" s="8"/>
      <c r="P1" s="8"/>
      <c r="CC1" s="1"/>
      <c r="CD1" s="1"/>
      <c r="CE1" s="1"/>
      <c r="CF1" s="1"/>
      <c r="CG1" s="1"/>
      <c r="CH1" s="1"/>
      <c r="CI1" s="1"/>
      <c r="CJ1" s="1"/>
      <c r="CK1" s="1"/>
      <c r="CL1" s="1"/>
      <c r="CM1" s="1"/>
    </row>
    <row r="2" spans="1:91">
      <c r="A2" s="554" t="s">
        <v>292</v>
      </c>
      <c r="B2" s="555"/>
      <c r="C2" s="555"/>
      <c r="D2" s="555"/>
      <c r="E2" s="555"/>
      <c r="F2" s="555"/>
      <c r="G2" s="555"/>
      <c r="H2" s="8"/>
      <c r="I2" s="8"/>
      <c r="J2" s="8"/>
      <c r="K2" s="8"/>
      <c r="L2" s="8"/>
      <c r="M2" s="8"/>
      <c r="N2" s="8"/>
      <c r="O2" s="8"/>
      <c r="P2" s="8"/>
      <c r="CC2" s="1"/>
      <c r="CD2" s="1"/>
      <c r="CE2" s="1"/>
      <c r="CF2" s="1"/>
      <c r="CG2" s="1"/>
      <c r="CH2" s="1"/>
      <c r="CI2" s="1"/>
      <c r="CJ2" s="1"/>
      <c r="CK2" s="1"/>
      <c r="CL2" s="1"/>
      <c r="CM2" s="1"/>
    </row>
    <row r="3" spans="1:91">
      <c r="A3" s="556" t="s">
        <v>57</v>
      </c>
      <c r="B3" s="556"/>
      <c r="C3" s="556"/>
      <c r="D3" s="556"/>
      <c r="E3" s="556"/>
      <c r="F3" s="556"/>
      <c r="G3" s="556"/>
      <c r="H3" s="8"/>
      <c r="I3" s="8"/>
      <c r="J3" s="8"/>
      <c r="K3" s="8"/>
      <c r="L3" s="8"/>
      <c r="M3" s="8"/>
      <c r="N3" s="8"/>
      <c r="O3" s="8"/>
      <c r="P3" s="8"/>
      <c r="CC3" s="1"/>
      <c r="CD3" s="1"/>
      <c r="CE3" s="1"/>
      <c r="CF3" s="1"/>
      <c r="CG3" s="1"/>
      <c r="CH3" s="1"/>
      <c r="CI3" s="1"/>
      <c r="CJ3" s="1"/>
      <c r="CK3" s="1"/>
      <c r="CL3" s="1"/>
      <c r="CM3" s="1"/>
    </row>
    <row r="4" spans="1:91">
      <c r="A4" s="558"/>
      <c r="B4" s="558"/>
      <c r="C4" s="558"/>
      <c r="D4" s="558"/>
      <c r="E4" s="558"/>
      <c r="F4" s="558"/>
      <c r="G4" s="558"/>
      <c r="H4" s="8"/>
      <c r="I4" s="8"/>
      <c r="J4" s="8"/>
      <c r="K4" s="8"/>
      <c r="L4" s="8"/>
      <c r="M4" s="8"/>
      <c r="N4" s="8"/>
      <c r="O4" s="8"/>
      <c r="P4" s="8"/>
      <c r="CC4" s="1"/>
      <c r="CD4" s="1"/>
      <c r="CE4" s="1"/>
      <c r="CF4" s="1"/>
      <c r="CG4" s="1"/>
      <c r="CH4" s="1"/>
      <c r="CI4" s="1"/>
      <c r="CJ4" s="1"/>
      <c r="CK4" s="1"/>
      <c r="CL4" s="1"/>
      <c r="CM4" s="1"/>
    </row>
    <row r="5" spans="1:91" ht="15.6" customHeight="1">
      <c r="A5" s="541" t="s">
        <v>67</v>
      </c>
      <c r="B5" s="541"/>
      <c r="C5" s="541"/>
      <c r="D5" s="541"/>
      <c r="E5" s="541"/>
      <c r="F5" s="51"/>
      <c r="G5" s="51"/>
      <c r="H5" s="8"/>
      <c r="I5" s="8"/>
      <c r="J5" s="8"/>
      <c r="K5" s="8"/>
      <c r="L5" s="8"/>
      <c r="M5" s="8"/>
      <c r="N5" s="8"/>
      <c r="O5" s="8"/>
      <c r="P5" s="8"/>
      <c r="CC5" s="1"/>
      <c r="CD5" s="1"/>
      <c r="CE5" s="1"/>
      <c r="CF5" s="1"/>
      <c r="CG5" s="1"/>
      <c r="CH5" s="1"/>
      <c r="CI5" s="1"/>
      <c r="CJ5" s="1"/>
      <c r="CK5" s="1"/>
      <c r="CL5" s="1"/>
      <c r="CM5" s="1"/>
    </row>
    <row r="6" spans="1:91" ht="15.6" customHeight="1">
      <c r="A6" s="551" t="s">
        <v>291</v>
      </c>
      <c r="B6" s="551"/>
      <c r="C6" s="551"/>
      <c r="D6" s="551"/>
      <c r="E6" s="551"/>
      <c r="F6" s="51"/>
      <c r="G6" s="51"/>
      <c r="H6" s="8"/>
      <c r="I6" s="8"/>
      <c r="J6" s="8"/>
      <c r="K6" s="8"/>
      <c r="L6" s="8"/>
      <c r="M6" s="8"/>
      <c r="N6" s="8"/>
      <c r="O6" s="8"/>
      <c r="P6" s="8"/>
      <c r="CC6" s="1"/>
      <c r="CD6" s="1"/>
      <c r="CE6" s="1"/>
      <c r="CF6" s="1"/>
      <c r="CG6" s="1"/>
      <c r="CH6" s="1"/>
      <c r="CI6" s="1"/>
      <c r="CJ6" s="1"/>
      <c r="CK6" s="1"/>
      <c r="CL6" s="1"/>
      <c r="CM6" s="1"/>
    </row>
    <row r="7" spans="1:91" ht="15.6" customHeight="1">
      <c r="A7" s="551" t="s">
        <v>70</v>
      </c>
      <c r="B7" s="551"/>
      <c r="C7" s="551"/>
      <c r="D7" s="551"/>
      <c r="E7" s="551"/>
      <c r="F7" s="51"/>
      <c r="G7" s="51"/>
      <c r="H7" s="8"/>
      <c r="I7" s="8"/>
      <c r="J7" s="8"/>
      <c r="K7" s="8"/>
      <c r="L7" s="8"/>
      <c r="M7" s="8"/>
      <c r="N7" s="8"/>
      <c r="O7" s="8"/>
      <c r="P7" s="8"/>
      <c r="CC7" s="1"/>
      <c r="CD7" s="1"/>
      <c r="CE7" s="1"/>
      <c r="CF7" s="1"/>
      <c r="CG7" s="1"/>
      <c r="CH7" s="1"/>
      <c r="CI7" s="1"/>
      <c r="CJ7" s="1"/>
      <c r="CK7" s="1"/>
      <c r="CL7" s="1"/>
      <c r="CM7" s="1"/>
    </row>
    <row r="8" spans="1:91">
      <c r="A8" s="552" t="s">
        <v>71</v>
      </c>
      <c r="B8" s="552"/>
      <c r="C8" s="552"/>
      <c r="D8" s="552"/>
      <c r="E8" s="552"/>
      <c r="F8" s="51"/>
      <c r="G8" s="51"/>
      <c r="H8" s="8"/>
      <c r="I8" s="8"/>
      <c r="J8" s="8"/>
      <c r="K8" s="8"/>
      <c r="L8" s="8"/>
      <c r="M8" s="8"/>
      <c r="N8" s="8"/>
      <c r="O8" s="8"/>
      <c r="P8" s="8"/>
      <c r="CC8" s="1"/>
      <c r="CD8" s="1"/>
      <c r="CE8" s="1"/>
      <c r="CF8" s="1"/>
      <c r="CG8" s="1"/>
      <c r="CH8" s="1"/>
      <c r="CI8" s="1"/>
      <c r="CJ8" s="1"/>
      <c r="CK8" s="1"/>
      <c r="CL8" s="1"/>
      <c r="CM8" s="1"/>
    </row>
    <row r="9" spans="1:91">
      <c r="A9" s="3"/>
      <c r="B9" s="3"/>
      <c r="C9" s="70"/>
      <c r="D9" s="4"/>
      <c r="E9" s="52"/>
      <c r="F9" s="50"/>
      <c r="G9" s="50"/>
      <c r="H9" s="8"/>
      <c r="I9" s="8"/>
      <c r="J9" s="8"/>
      <c r="K9" s="8"/>
      <c r="L9" s="8"/>
      <c r="M9" s="8"/>
      <c r="N9" s="8"/>
      <c r="O9" s="8"/>
      <c r="P9" s="8"/>
      <c r="CC9" s="1"/>
      <c r="CD9" s="1"/>
      <c r="CE9" s="1"/>
      <c r="CF9" s="1"/>
      <c r="CG9" s="1"/>
      <c r="CH9" s="1"/>
      <c r="CI9" s="1"/>
      <c r="CJ9" s="1"/>
      <c r="CK9" s="1"/>
      <c r="CL9" s="1"/>
      <c r="CM9" s="1"/>
    </row>
    <row r="10" spans="1:91">
      <c r="A10" s="3" t="s">
        <v>294</v>
      </c>
      <c r="B10" s="3"/>
      <c r="C10" s="70"/>
      <c r="D10" s="4"/>
      <c r="E10" s="52"/>
      <c r="F10" s="50"/>
      <c r="G10" s="50"/>
      <c r="H10" s="8"/>
      <c r="I10" s="8"/>
      <c r="J10" s="8"/>
      <c r="K10" s="8"/>
      <c r="L10" s="8"/>
      <c r="M10" s="8"/>
      <c r="N10" s="8"/>
      <c r="O10" s="8"/>
      <c r="P10" s="8"/>
      <c r="CC10" s="1"/>
      <c r="CD10" s="1"/>
      <c r="CE10" s="1"/>
      <c r="CF10" s="1"/>
      <c r="CG10" s="1"/>
      <c r="CH10" s="1"/>
      <c r="CI10" s="1"/>
      <c r="CJ10" s="1"/>
      <c r="CK10" s="1"/>
      <c r="CL10" s="1"/>
      <c r="CM10" s="1"/>
    </row>
    <row r="11" spans="1:91">
      <c r="A11" s="6"/>
      <c r="B11" s="3"/>
      <c r="C11" s="70"/>
      <c r="D11" s="4"/>
      <c r="E11" s="52"/>
      <c r="F11" s="50"/>
      <c r="G11" s="50"/>
      <c r="H11" s="8"/>
      <c r="I11" s="8"/>
      <c r="J11" s="8"/>
      <c r="K11" s="8"/>
      <c r="L11" s="8"/>
      <c r="M11" s="8"/>
      <c r="N11" s="8"/>
      <c r="O11" s="8"/>
      <c r="P11" s="8"/>
      <c r="CC11" s="1"/>
      <c r="CD11" s="1"/>
      <c r="CE11" s="1"/>
      <c r="CF11" s="1"/>
      <c r="CG11" s="1"/>
      <c r="CH11" s="1"/>
      <c r="CI11" s="1"/>
      <c r="CJ11" s="1"/>
      <c r="CK11" s="1"/>
      <c r="CL11" s="1"/>
      <c r="CM11" s="1"/>
    </row>
    <row r="12" spans="1:91">
      <c r="A12" s="553" t="s">
        <v>1</v>
      </c>
      <c r="B12" s="553" t="s">
        <v>2</v>
      </c>
      <c r="C12" s="549" t="s">
        <v>290</v>
      </c>
      <c r="D12" s="553" t="s">
        <v>3</v>
      </c>
      <c r="E12" s="553" t="s">
        <v>4</v>
      </c>
      <c r="F12" s="553" t="s">
        <v>223</v>
      </c>
      <c r="G12" s="553" t="s">
        <v>224</v>
      </c>
      <c r="H12" s="8"/>
      <c r="I12" s="8"/>
      <c r="J12" s="8"/>
      <c r="K12" s="8"/>
      <c r="L12" s="8"/>
      <c r="M12" s="8"/>
      <c r="N12" s="8"/>
      <c r="O12" s="8"/>
      <c r="P12" s="8"/>
      <c r="CC12" s="1"/>
      <c r="CD12" s="1"/>
      <c r="CE12" s="1"/>
      <c r="CF12" s="1"/>
      <c r="CG12" s="1"/>
      <c r="CH12" s="1"/>
      <c r="CI12" s="1"/>
      <c r="CJ12" s="1"/>
      <c r="CK12" s="1"/>
      <c r="CL12" s="1"/>
      <c r="CM12" s="1"/>
    </row>
    <row r="13" spans="1:91">
      <c r="A13" s="553"/>
      <c r="B13" s="553"/>
      <c r="C13" s="550"/>
      <c r="D13" s="553"/>
      <c r="E13" s="553"/>
      <c r="F13" s="553"/>
      <c r="G13" s="553"/>
      <c r="H13" s="8"/>
      <c r="I13" s="8"/>
      <c r="J13" s="8"/>
      <c r="K13" s="8"/>
      <c r="L13" s="8"/>
      <c r="M13" s="8"/>
      <c r="N13" s="8"/>
      <c r="O13" s="8"/>
      <c r="P13" s="8"/>
      <c r="CC13" s="1"/>
      <c r="CD13" s="1"/>
      <c r="CE13" s="1"/>
      <c r="CF13" s="1"/>
      <c r="CG13" s="1"/>
      <c r="CH13" s="1"/>
      <c r="CI13" s="1"/>
      <c r="CJ13" s="1"/>
      <c r="CK13" s="1"/>
      <c r="CL13" s="1"/>
      <c r="CM13" s="1"/>
    </row>
    <row r="14" spans="1:91" ht="15.95" customHeight="1">
      <c r="A14" s="85">
        <v>1</v>
      </c>
      <c r="B14" s="120" t="s">
        <v>820</v>
      </c>
      <c r="C14" s="90"/>
      <c r="D14" s="90"/>
      <c r="E14" s="82"/>
      <c r="F14" s="83"/>
      <c r="G14" s="83"/>
      <c r="H14" s="8"/>
      <c r="I14" s="8"/>
      <c r="J14" s="8"/>
      <c r="K14" s="8"/>
      <c r="L14" s="8"/>
      <c r="M14" s="8"/>
      <c r="N14" s="8"/>
      <c r="O14" s="8"/>
      <c r="P14" s="8"/>
      <c r="CC14" s="1"/>
      <c r="CD14" s="1"/>
      <c r="CE14" s="1"/>
      <c r="CF14" s="1"/>
      <c r="CG14" s="1"/>
      <c r="CH14" s="1"/>
      <c r="CI14" s="1"/>
      <c r="CJ14" s="1"/>
      <c r="CK14" s="1"/>
      <c r="CL14" s="1"/>
      <c r="CM14" s="1"/>
    </row>
    <row r="15" spans="1:91" ht="15.95" customHeight="1">
      <c r="A15" s="88">
        <v>2</v>
      </c>
      <c r="B15" s="165" t="s">
        <v>520</v>
      </c>
      <c r="C15" s="89"/>
      <c r="D15" s="89" t="s">
        <v>13</v>
      </c>
      <c r="E15" s="78">
        <v>1324</v>
      </c>
      <c r="F15" s="54"/>
      <c r="G15" s="54"/>
      <c r="H15" s="8"/>
      <c r="I15" s="8"/>
      <c r="J15" s="8"/>
      <c r="K15" s="8"/>
      <c r="L15" s="8"/>
      <c r="M15" s="8"/>
      <c r="N15" s="8"/>
      <c r="O15" s="8"/>
      <c r="P15" s="8"/>
      <c r="CC15" s="1"/>
      <c r="CD15" s="1"/>
      <c r="CE15" s="1"/>
      <c r="CF15" s="1"/>
      <c r="CG15" s="1"/>
      <c r="CH15" s="1"/>
      <c r="CI15" s="1"/>
      <c r="CJ15" s="1"/>
      <c r="CK15" s="1"/>
      <c r="CL15" s="1"/>
      <c r="CM15" s="1"/>
    </row>
    <row r="16" spans="1:91" ht="15.95" customHeight="1">
      <c r="A16" s="88">
        <v>3</v>
      </c>
      <c r="B16" s="165" t="s">
        <v>821</v>
      </c>
      <c r="C16" s="89"/>
      <c r="D16" s="89" t="s">
        <v>63</v>
      </c>
      <c r="E16" s="78">
        <v>3540</v>
      </c>
      <c r="F16" s="54"/>
      <c r="G16" s="54"/>
      <c r="H16" s="8"/>
      <c r="I16" s="8"/>
      <c r="J16" s="8"/>
      <c r="K16" s="8"/>
      <c r="L16" s="8"/>
      <c r="M16" s="8"/>
      <c r="N16" s="8"/>
      <c r="O16" s="8"/>
      <c r="P16" s="8"/>
      <c r="CC16" s="1"/>
      <c r="CD16" s="1"/>
      <c r="CE16" s="1"/>
      <c r="CF16" s="1"/>
      <c r="CG16" s="1"/>
      <c r="CH16" s="1"/>
      <c r="CI16" s="1"/>
      <c r="CJ16" s="1"/>
      <c r="CK16" s="1"/>
      <c r="CL16" s="1"/>
      <c r="CM16" s="1"/>
    </row>
    <row r="17" spans="1:91" ht="15.95" customHeight="1">
      <c r="A17" s="88">
        <v>4</v>
      </c>
      <c r="B17" s="141" t="s">
        <v>822</v>
      </c>
      <c r="C17" s="89"/>
      <c r="D17" s="89" t="s">
        <v>13</v>
      </c>
      <c r="E17" s="78">
        <v>1255.5</v>
      </c>
      <c r="F17" s="54"/>
      <c r="G17" s="54"/>
      <c r="H17" s="8"/>
      <c r="I17" s="8"/>
      <c r="J17" s="8"/>
      <c r="K17" s="8"/>
      <c r="L17" s="8"/>
      <c r="M17" s="8"/>
      <c r="N17" s="8"/>
      <c r="O17" s="8"/>
      <c r="P17" s="8"/>
      <c r="CC17" s="1"/>
      <c r="CD17" s="1"/>
      <c r="CE17" s="1"/>
      <c r="CF17" s="1"/>
      <c r="CG17" s="1"/>
      <c r="CH17" s="1"/>
      <c r="CI17" s="1"/>
      <c r="CJ17" s="1"/>
      <c r="CK17" s="1"/>
      <c r="CL17" s="1"/>
      <c r="CM17" s="1"/>
    </row>
    <row r="18" spans="1:91" ht="15.95" customHeight="1">
      <c r="A18" s="88">
        <v>5</v>
      </c>
      <c r="B18" s="141" t="s">
        <v>823</v>
      </c>
      <c r="C18" s="89"/>
      <c r="D18" s="89" t="s">
        <v>13</v>
      </c>
      <c r="E18" s="78">
        <v>1255.5</v>
      </c>
      <c r="F18" s="54"/>
      <c r="G18" s="54"/>
      <c r="H18" s="8"/>
      <c r="I18" s="8"/>
      <c r="J18" s="8"/>
      <c r="K18" s="8"/>
      <c r="L18" s="8"/>
      <c r="M18" s="8"/>
      <c r="N18" s="8"/>
      <c r="O18" s="8"/>
      <c r="P18" s="8"/>
      <c r="CC18" s="1"/>
      <c r="CD18" s="1"/>
      <c r="CE18" s="1"/>
      <c r="CF18" s="1"/>
      <c r="CG18" s="1"/>
      <c r="CH18" s="1"/>
      <c r="CI18" s="1"/>
      <c r="CJ18" s="1"/>
      <c r="CK18" s="1"/>
      <c r="CL18" s="1"/>
      <c r="CM18" s="1"/>
    </row>
    <row r="19" spans="1:91" ht="15.95" customHeight="1">
      <c r="A19" s="88">
        <v>6</v>
      </c>
      <c r="B19" s="141" t="s">
        <v>824</v>
      </c>
      <c r="C19" s="89"/>
      <c r="D19" s="89" t="s">
        <v>63</v>
      </c>
      <c r="E19" s="78">
        <v>771</v>
      </c>
      <c r="F19" s="54"/>
      <c r="G19" s="54"/>
      <c r="H19" s="8"/>
      <c r="I19" s="8"/>
      <c r="J19" s="8"/>
      <c r="K19" s="8"/>
      <c r="L19" s="8"/>
      <c r="M19" s="8"/>
      <c r="N19" s="8"/>
      <c r="O19" s="8"/>
      <c r="P19" s="8"/>
      <c r="CC19" s="1"/>
      <c r="CD19" s="1"/>
      <c r="CE19" s="1"/>
      <c r="CF19" s="1"/>
      <c r="CG19" s="1"/>
      <c r="CH19" s="1"/>
      <c r="CI19" s="1"/>
      <c r="CJ19" s="1"/>
      <c r="CK19" s="1"/>
      <c r="CL19" s="1"/>
      <c r="CM19" s="1"/>
    </row>
    <row r="20" spans="1:91" ht="15.95" customHeight="1">
      <c r="A20" s="88">
        <v>7</v>
      </c>
      <c r="B20" s="141" t="s">
        <v>825</v>
      </c>
      <c r="C20" s="89"/>
      <c r="D20" s="89" t="s">
        <v>63</v>
      </c>
      <c r="E20" s="78">
        <v>1805</v>
      </c>
      <c r="F20" s="54"/>
      <c r="G20" s="54"/>
      <c r="H20" s="8"/>
      <c r="I20" s="8"/>
      <c r="J20" s="8"/>
      <c r="K20" s="8"/>
      <c r="L20" s="8"/>
      <c r="M20" s="8"/>
      <c r="N20" s="8"/>
      <c r="O20" s="8"/>
      <c r="P20" s="8"/>
      <c r="CC20" s="1"/>
      <c r="CD20" s="1"/>
      <c r="CE20" s="1"/>
      <c r="CF20" s="1"/>
      <c r="CG20" s="1"/>
      <c r="CH20" s="1"/>
      <c r="CI20" s="1"/>
      <c r="CJ20" s="1"/>
      <c r="CK20" s="1"/>
      <c r="CL20" s="1"/>
      <c r="CM20" s="1"/>
    </row>
    <row r="21" spans="1:91" ht="15.95" customHeight="1">
      <c r="A21" s="88">
        <v>8</v>
      </c>
      <c r="B21" s="141" t="s">
        <v>826</v>
      </c>
      <c r="C21" s="89"/>
      <c r="D21" s="89" t="s">
        <v>13</v>
      </c>
      <c r="E21" s="78">
        <v>9.5</v>
      </c>
      <c r="F21" s="54"/>
      <c r="G21" s="54"/>
      <c r="H21" s="8"/>
      <c r="I21" s="8"/>
      <c r="J21" s="8"/>
      <c r="K21" s="8"/>
      <c r="L21" s="8"/>
      <c r="M21" s="8"/>
      <c r="N21" s="8"/>
      <c r="O21" s="8"/>
      <c r="P21" s="8"/>
      <c r="CC21" s="1"/>
      <c r="CD21" s="1"/>
      <c r="CE21" s="1"/>
      <c r="CF21" s="1"/>
      <c r="CG21" s="1"/>
      <c r="CH21" s="1"/>
      <c r="CI21" s="1"/>
      <c r="CJ21" s="1"/>
      <c r="CK21" s="1"/>
      <c r="CL21" s="1"/>
      <c r="CM21" s="1"/>
    </row>
    <row r="22" spans="1:91" ht="15.95" customHeight="1">
      <c r="A22" s="88">
        <v>9</v>
      </c>
      <c r="B22" s="141" t="s">
        <v>827</v>
      </c>
      <c r="C22" s="89"/>
      <c r="D22" s="89" t="s">
        <v>13</v>
      </c>
      <c r="E22" s="78">
        <v>9.5</v>
      </c>
      <c r="F22" s="54"/>
      <c r="G22" s="54"/>
      <c r="H22" s="8"/>
      <c r="I22" s="8"/>
      <c r="J22" s="8"/>
      <c r="K22" s="8"/>
      <c r="L22" s="8"/>
      <c r="M22" s="8"/>
      <c r="N22" s="8"/>
      <c r="O22" s="8"/>
      <c r="P22" s="8"/>
      <c r="CC22" s="1"/>
      <c r="CD22" s="1"/>
      <c r="CE22" s="1"/>
      <c r="CF22" s="1"/>
      <c r="CG22" s="1"/>
      <c r="CH22" s="1"/>
      <c r="CI22" s="1"/>
      <c r="CJ22" s="1"/>
      <c r="CK22" s="1"/>
      <c r="CL22" s="1"/>
      <c r="CM22" s="1"/>
    </row>
    <row r="23" spans="1:91" ht="15.95" customHeight="1">
      <c r="A23" s="88">
        <v>10</v>
      </c>
      <c r="B23" s="141" t="s">
        <v>828</v>
      </c>
      <c r="C23" s="89"/>
      <c r="D23" s="89" t="s">
        <v>13</v>
      </c>
      <c r="E23" s="78">
        <v>60</v>
      </c>
      <c r="F23" s="54"/>
      <c r="G23" s="54"/>
      <c r="H23" s="8"/>
      <c r="I23" s="8"/>
      <c r="J23" s="8"/>
      <c r="K23" s="8"/>
      <c r="L23" s="8"/>
      <c r="M23" s="8"/>
      <c r="N23" s="8"/>
      <c r="O23" s="8"/>
      <c r="P23" s="8"/>
      <c r="CC23" s="1"/>
      <c r="CD23" s="1"/>
      <c r="CE23" s="1"/>
      <c r="CF23" s="1"/>
      <c r="CG23" s="1"/>
      <c r="CH23" s="1"/>
      <c r="CI23" s="1"/>
      <c r="CJ23" s="1"/>
      <c r="CK23" s="1"/>
      <c r="CL23" s="1"/>
      <c r="CM23" s="1"/>
    </row>
    <row r="24" spans="1:91" ht="15.95" customHeight="1">
      <c r="A24" s="88">
        <v>11</v>
      </c>
      <c r="B24" s="141" t="s">
        <v>829</v>
      </c>
      <c r="C24" s="89"/>
      <c r="D24" s="89" t="s">
        <v>13</v>
      </c>
      <c r="E24" s="78">
        <v>60</v>
      </c>
      <c r="F24" s="54"/>
      <c r="G24" s="54"/>
      <c r="H24" s="8"/>
      <c r="I24" s="8"/>
      <c r="J24" s="8"/>
      <c r="K24" s="8"/>
      <c r="L24" s="8"/>
      <c r="M24" s="8"/>
      <c r="N24" s="8"/>
      <c r="O24" s="8"/>
      <c r="P24" s="8"/>
      <c r="CC24" s="1"/>
      <c r="CD24" s="1"/>
      <c r="CE24" s="1"/>
      <c r="CF24" s="1"/>
      <c r="CG24" s="1"/>
      <c r="CH24" s="1"/>
      <c r="CI24" s="1"/>
      <c r="CJ24" s="1"/>
      <c r="CK24" s="1"/>
      <c r="CL24" s="1"/>
      <c r="CM24" s="1"/>
    </row>
    <row r="25" spans="1:91" ht="15.95" customHeight="1">
      <c r="A25" s="88">
        <v>12</v>
      </c>
      <c r="B25" s="141" t="s">
        <v>830</v>
      </c>
      <c r="C25" s="89"/>
      <c r="D25" s="89" t="s">
        <v>13</v>
      </c>
      <c r="E25" s="78">
        <v>12.5</v>
      </c>
      <c r="F25" s="54"/>
      <c r="G25" s="54"/>
      <c r="H25" s="8"/>
      <c r="I25" s="8"/>
      <c r="J25" s="8"/>
      <c r="K25" s="8"/>
      <c r="L25" s="8"/>
      <c r="M25" s="8"/>
      <c r="N25" s="8"/>
      <c r="O25" s="8"/>
      <c r="P25" s="8"/>
      <c r="CC25" s="1"/>
      <c r="CD25" s="1"/>
      <c r="CE25" s="1"/>
      <c r="CF25" s="1"/>
      <c r="CG25" s="1"/>
      <c r="CH25" s="1"/>
      <c r="CI25" s="1"/>
      <c r="CJ25" s="1"/>
      <c r="CK25" s="1"/>
      <c r="CL25" s="1"/>
      <c r="CM25" s="1"/>
    </row>
    <row r="26" spans="1:91" ht="15.95" customHeight="1">
      <c r="A26" s="88">
        <v>13</v>
      </c>
      <c r="B26" s="141" t="s">
        <v>831</v>
      </c>
      <c r="C26" s="89"/>
      <c r="D26" s="89" t="s">
        <v>13</v>
      </c>
      <c r="E26" s="78">
        <v>12.5</v>
      </c>
      <c r="F26" s="54"/>
      <c r="G26" s="54"/>
      <c r="H26" s="8"/>
      <c r="I26" s="8"/>
      <c r="J26" s="8"/>
      <c r="K26" s="8"/>
      <c r="L26" s="8"/>
      <c r="M26" s="8"/>
      <c r="N26" s="8"/>
      <c r="O26" s="8"/>
      <c r="P26" s="8"/>
      <c r="CC26" s="1"/>
      <c r="CD26" s="1"/>
      <c r="CE26" s="1"/>
      <c r="CF26" s="1"/>
      <c r="CG26" s="1"/>
      <c r="CH26" s="1"/>
      <c r="CI26" s="1"/>
      <c r="CJ26" s="1"/>
      <c r="CK26" s="1"/>
      <c r="CL26" s="1"/>
      <c r="CM26" s="1"/>
    </row>
    <row r="27" spans="1:91" ht="15.95" customHeight="1">
      <c r="A27" s="88">
        <v>14</v>
      </c>
      <c r="B27" s="141" t="s">
        <v>832</v>
      </c>
      <c r="C27" s="89"/>
      <c r="D27" s="89" t="s">
        <v>13</v>
      </c>
      <c r="E27" s="78">
        <v>10</v>
      </c>
      <c r="F27" s="54"/>
      <c r="G27" s="54"/>
      <c r="H27" s="8"/>
      <c r="I27" s="8"/>
      <c r="J27" s="8"/>
      <c r="K27" s="8"/>
      <c r="L27" s="8"/>
      <c r="M27" s="8"/>
      <c r="N27" s="8"/>
      <c r="O27" s="8"/>
      <c r="P27" s="8"/>
      <c r="CC27" s="1"/>
      <c r="CD27" s="1"/>
      <c r="CE27" s="1"/>
      <c r="CF27" s="1"/>
      <c r="CG27" s="1"/>
      <c r="CH27" s="1"/>
      <c r="CI27" s="1"/>
      <c r="CJ27" s="1"/>
      <c r="CK27" s="1"/>
      <c r="CL27" s="1"/>
      <c r="CM27" s="1"/>
    </row>
    <row r="28" spans="1:91" ht="15.95" customHeight="1">
      <c r="A28" s="88">
        <v>15</v>
      </c>
      <c r="B28" s="141" t="s">
        <v>833</v>
      </c>
      <c r="C28" s="89"/>
      <c r="D28" s="89" t="s">
        <v>63</v>
      </c>
      <c r="E28" s="78">
        <v>771</v>
      </c>
      <c r="F28" s="54"/>
      <c r="G28" s="54"/>
      <c r="H28" s="8"/>
      <c r="I28" s="8"/>
      <c r="J28" s="8"/>
      <c r="K28" s="8"/>
      <c r="L28" s="8"/>
      <c r="M28" s="8"/>
      <c r="N28" s="8"/>
      <c r="O28" s="8"/>
      <c r="P28" s="8"/>
      <c r="CC28" s="1"/>
      <c r="CD28" s="1"/>
      <c r="CE28" s="1"/>
      <c r="CF28" s="1"/>
      <c r="CG28" s="1"/>
      <c r="CH28" s="1"/>
      <c r="CI28" s="1"/>
      <c r="CJ28" s="1"/>
      <c r="CK28" s="1"/>
      <c r="CL28" s="1"/>
      <c r="CM28" s="1"/>
    </row>
    <row r="29" spans="1:91" ht="15.95" customHeight="1">
      <c r="A29" s="88">
        <v>16</v>
      </c>
      <c r="B29" s="141" t="s">
        <v>834</v>
      </c>
      <c r="C29" s="89"/>
      <c r="D29" s="89" t="s">
        <v>7</v>
      </c>
      <c r="E29" s="78">
        <v>8</v>
      </c>
      <c r="F29" s="54"/>
      <c r="G29" s="54"/>
      <c r="H29" s="8"/>
      <c r="I29" s="8"/>
      <c r="J29" s="8"/>
      <c r="K29" s="8"/>
      <c r="L29" s="8"/>
      <c r="M29" s="8"/>
      <c r="N29" s="8"/>
      <c r="O29" s="8"/>
      <c r="P29" s="8"/>
      <c r="CC29" s="1"/>
      <c r="CD29" s="1"/>
      <c r="CE29" s="1"/>
      <c r="CF29" s="1"/>
      <c r="CG29" s="1"/>
      <c r="CH29" s="1"/>
      <c r="CI29" s="1"/>
      <c r="CJ29" s="1"/>
      <c r="CK29" s="1"/>
      <c r="CL29" s="1"/>
      <c r="CM29" s="1"/>
    </row>
    <row r="30" spans="1:91" ht="15.95" customHeight="1">
      <c r="A30" s="88">
        <v>17</v>
      </c>
      <c r="B30" s="141" t="s">
        <v>835</v>
      </c>
      <c r="C30" s="89"/>
      <c r="D30" s="89" t="s">
        <v>7</v>
      </c>
      <c r="E30" s="78">
        <v>10</v>
      </c>
      <c r="F30" s="54"/>
      <c r="G30" s="54"/>
      <c r="H30" s="8"/>
      <c r="I30" s="8"/>
      <c r="J30" s="8"/>
      <c r="K30" s="8"/>
      <c r="L30" s="8"/>
      <c r="M30" s="8"/>
      <c r="N30" s="8"/>
      <c r="O30" s="8"/>
      <c r="P30" s="8"/>
      <c r="CC30" s="1"/>
      <c r="CD30" s="1"/>
      <c r="CE30" s="1"/>
      <c r="CF30" s="1"/>
      <c r="CG30" s="1"/>
      <c r="CH30" s="1"/>
      <c r="CI30" s="1"/>
      <c r="CJ30" s="1"/>
      <c r="CK30" s="1"/>
      <c r="CL30" s="1"/>
      <c r="CM30" s="1"/>
    </row>
    <row r="31" spans="1:91" ht="15.95" customHeight="1">
      <c r="A31" s="88">
        <v>18</v>
      </c>
      <c r="B31" s="141" t="s">
        <v>836</v>
      </c>
      <c r="C31" s="89"/>
      <c r="D31" s="89" t="s">
        <v>7</v>
      </c>
      <c r="E31" s="78">
        <v>1</v>
      </c>
      <c r="F31" s="54"/>
      <c r="G31" s="54"/>
      <c r="H31" s="8"/>
      <c r="I31" s="8"/>
      <c r="J31" s="8"/>
      <c r="K31" s="8"/>
      <c r="L31" s="8"/>
      <c r="M31" s="8"/>
      <c r="N31" s="8"/>
      <c r="O31" s="8"/>
      <c r="P31" s="8"/>
      <c r="CC31" s="1"/>
      <c r="CD31" s="1"/>
      <c r="CE31" s="1"/>
      <c r="CF31" s="1"/>
      <c r="CG31" s="1"/>
      <c r="CH31" s="1"/>
      <c r="CI31" s="1"/>
      <c r="CJ31" s="1"/>
      <c r="CK31" s="1"/>
      <c r="CL31" s="1"/>
      <c r="CM31" s="1"/>
    </row>
    <row r="32" spans="1:91" ht="15.95" customHeight="1">
      <c r="A32" s="88">
        <v>19</v>
      </c>
      <c r="B32" s="141" t="s">
        <v>837</v>
      </c>
      <c r="C32" s="89"/>
      <c r="D32" s="89" t="s">
        <v>7</v>
      </c>
      <c r="E32" s="78">
        <v>1</v>
      </c>
      <c r="F32" s="54"/>
      <c r="G32" s="54"/>
      <c r="H32" s="8"/>
      <c r="I32" s="8"/>
      <c r="J32" s="8"/>
      <c r="K32" s="8"/>
      <c r="L32" s="8"/>
      <c r="M32" s="8"/>
      <c r="N32" s="8"/>
      <c r="O32" s="8"/>
      <c r="P32" s="8"/>
      <c r="CC32" s="1"/>
      <c r="CD32" s="1"/>
      <c r="CE32" s="1"/>
      <c r="CF32" s="1"/>
      <c r="CG32" s="1"/>
      <c r="CH32" s="1"/>
      <c r="CI32" s="1"/>
      <c r="CJ32" s="1"/>
      <c r="CK32" s="1"/>
      <c r="CL32" s="1"/>
      <c r="CM32" s="1"/>
    </row>
    <row r="33" spans="1:91" ht="15.95" customHeight="1">
      <c r="A33" s="88">
        <v>20</v>
      </c>
      <c r="B33" s="141" t="s">
        <v>838</v>
      </c>
      <c r="C33" s="89"/>
      <c r="D33" s="89" t="s">
        <v>7</v>
      </c>
      <c r="E33" s="78">
        <v>1</v>
      </c>
      <c r="F33" s="54"/>
      <c r="G33" s="54"/>
      <c r="H33" s="8"/>
      <c r="I33" s="8"/>
      <c r="J33" s="8"/>
      <c r="K33" s="8"/>
      <c r="L33" s="8"/>
      <c r="M33" s="8"/>
      <c r="N33" s="8"/>
      <c r="O33" s="8"/>
      <c r="P33" s="8"/>
      <c r="CC33" s="1"/>
      <c r="CD33" s="1"/>
      <c r="CE33" s="1"/>
      <c r="CF33" s="1"/>
      <c r="CG33" s="1"/>
      <c r="CH33" s="1"/>
      <c r="CI33" s="1"/>
      <c r="CJ33" s="1"/>
      <c r="CK33" s="1"/>
      <c r="CL33" s="1"/>
      <c r="CM33" s="1"/>
    </row>
    <row r="34" spans="1:91" ht="15.95" customHeight="1">
      <c r="A34" s="88">
        <v>21</v>
      </c>
      <c r="B34" s="141" t="s">
        <v>839</v>
      </c>
      <c r="C34" s="89"/>
      <c r="D34" s="89" t="s">
        <v>7</v>
      </c>
      <c r="E34" s="78">
        <v>5</v>
      </c>
      <c r="F34" s="54"/>
      <c r="G34" s="54"/>
      <c r="H34" s="8"/>
      <c r="I34" s="8"/>
      <c r="J34" s="8"/>
      <c r="K34" s="8"/>
      <c r="L34" s="8"/>
      <c r="M34" s="8"/>
      <c r="N34" s="8"/>
      <c r="O34" s="8"/>
      <c r="P34" s="8"/>
      <c r="CC34" s="1"/>
      <c r="CD34" s="1"/>
      <c r="CE34" s="1"/>
      <c r="CF34" s="1"/>
      <c r="CG34" s="1"/>
      <c r="CH34" s="1"/>
      <c r="CI34" s="1"/>
      <c r="CJ34" s="1"/>
      <c r="CK34" s="1"/>
      <c r="CL34" s="1"/>
      <c r="CM34" s="1"/>
    </row>
    <row r="35" spans="1:91" ht="15.95" customHeight="1">
      <c r="A35" s="88">
        <v>22</v>
      </c>
      <c r="B35" s="141" t="s">
        <v>840</v>
      </c>
      <c r="C35" s="89"/>
      <c r="D35" s="89" t="s">
        <v>7</v>
      </c>
      <c r="E35" s="78">
        <v>26</v>
      </c>
      <c r="F35" s="54"/>
      <c r="G35" s="54"/>
      <c r="H35" s="8"/>
      <c r="I35" s="8"/>
      <c r="J35" s="8"/>
      <c r="K35" s="8"/>
      <c r="L35" s="8"/>
      <c r="M35" s="8"/>
      <c r="N35" s="8"/>
      <c r="O35" s="8"/>
      <c r="P35" s="8"/>
      <c r="CC35" s="1"/>
      <c r="CD35" s="1"/>
      <c r="CE35" s="1"/>
      <c r="CF35" s="1"/>
      <c r="CG35" s="1"/>
      <c r="CH35" s="1"/>
      <c r="CI35" s="1"/>
      <c r="CJ35" s="1"/>
      <c r="CK35" s="1"/>
      <c r="CL35" s="1"/>
      <c r="CM35" s="1"/>
    </row>
    <row r="36" spans="1:91" ht="15.95" customHeight="1">
      <c r="A36" s="88">
        <v>23</v>
      </c>
      <c r="B36" s="141" t="s">
        <v>841</v>
      </c>
      <c r="C36" s="89"/>
      <c r="D36" s="89" t="s">
        <v>7</v>
      </c>
      <c r="E36" s="78">
        <v>41</v>
      </c>
      <c r="F36" s="54"/>
      <c r="G36" s="54"/>
      <c r="H36" s="8"/>
      <c r="I36" s="8"/>
      <c r="J36" s="8"/>
      <c r="K36" s="8"/>
      <c r="L36" s="8"/>
      <c r="M36" s="8"/>
      <c r="N36" s="8"/>
      <c r="O36" s="8"/>
      <c r="P36" s="8"/>
      <c r="CC36" s="1"/>
      <c r="CD36" s="1"/>
      <c r="CE36" s="1"/>
      <c r="CF36" s="1"/>
      <c r="CG36" s="1"/>
      <c r="CH36" s="1"/>
      <c r="CI36" s="1"/>
      <c r="CJ36" s="1"/>
      <c r="CK36" s="1"/>
      <c r="CL36" s="1"/>
      <c r="CM36" s="1"/>
    </row>
    <row r="37" spans="1:91" ht="15.95" customHeight="1">
      <c r="A37" s="88">
        <v>24</v>
      </c>
      <c r="B37" s="141" t="s">
        <v>842</v>
      </c>
      <c r="C37" s="89"/>
      <c r="D37" s="89" t="s">
        <v>7</v>
      </c>
      <c r="E37" s="78">
        <v>60</v>
      </c>
      <c r="F37" s="54"/>
      <c r="G37" s="54"/>
      <c r="H37" s="8"/>
      <c r="I37" s="8"/>
      <c r="J37" s="8"/>
      <c r="K37" s="8"/>
      <c r="L37" s="8"/>
      <c r="M37" s="8"/>
      <c r="N37" s="8"/>
      <c r="O37" s="8"/>
      <c r="P37" s="8"/>
      <c r="CC37" s="1"/>
      <c r="CD37" s="1"/>
      <c r="CE37" s="1"/>
      <c r="CF37" s="1"/>
      <c r="CG37" s="1"/>
      <c r="CH37" s="1"/>
      <c r="CI37" s="1"/>
      <c r="CJ37" s="1"/>
      <c r="CK37" s="1"/>
      <c r="CL37" s="1"/>
      <c r="CM37" s="1"/>
    </row>
    <row r="38" spans="1:91" ht="15.95" customHeight="1">
      <c r="A38" s="88">
        <v>25</v>
      </c>
      <c r="B38" s="141" t="s">
        <v>843</v>
      </c>
      <c r="C38" s="89"/>
      <c r="D38" s="89" t="s">
        <v>7</v>
      </c>
      <c r="E38" s="78">
        <v>36</v>
      </c>
      <c r="F38" s="54"/>
      <c r="G38" s="54"/>
      <c r="H38" s="8"/>
      <c r="I38" s="8"/>
      <c r="J38" s="8"/>
      <c r="K38" s="8"/>
      <c r="L38" s="8"/>
      <c r="M38" s="8"/>
      <c r="N38" s="8"/>
      <c r="O38" s="8"/>
      <c r="P38" s="8"/>
      <c r="CC38" s="1"/>
      <c r="CD38" s="1"/>
      <c r="CE38" s="1"/>
      <c r="CF38" s="1"/>
      <c r="CG38" s="1"/>
      <c r="CH38" s="1"/>
      <c r="CI38" s="1"/>
      <c r="CJ38" s="1"/>
      <c r="CK38" s="1"/>
      <c r="CL38" s="1"/>
      <c r="CM38" s="1"/>
    </row>
    <row r="39" spans="1:91" ht="15.95" customHeight="1">
      <c r="A39" s="88">
        <v>26</v>
      </c>
      <c r="B39" s="141" t="s">
        <v>844</v>
      </c>
      <c r="C39" s="89"/>
      <c r="D39" s="89" t="s">
        <v>7</v>
      </c>
      <c r="E39" s="78">
        <v>19</v>
      </c>
      <c r="F39" s="54"/>
      <c r="G39" s="54"/>
      <c r="H39" s="8"/>
      <c r="I39" s="8"/>
      <c r="J39" s="8"/>
      <c r="K39" s="8"/>
      <c r="L39" s="8"/>
      <c r="M39" s="8"/>
      <c r="N39" s="8"/>
      <c r="O39" s="8"/>
      <c r="P39" s="8"/>
      <c r="CC39" s="1"/>
      <c r="CD39" s="1"/>
      <c r="CE39" s="1"/>
      <c r="CF39" s="1"/>
      <c r="CG39" s="1"/>
      <c r="CH39" s="1"/>
      <c r="CI39" s="1"/>
      <c r="CJ39" s="1"/>
      <c r="CK39" s="1"/>
      <c r="CL39" s="1"/>
      <c r="CM39" s="1"/>
    </row>
    <row r="40" spans="1:91" ht="15.95" customHeight="1">
      <c r="A40" s="88">
        <v>27</v>
      </c>
      <c r="B40" s="141" t="s">
        <v>845</v>
      </c>
      <c r="C40" s="89"/>
      <c r="D40" s="89" t="s">
        <v>7</v>
      </c>
      <c r="E40" s="78">
        <v>105</v>
      </c>
      <c r="F40" s="54"/>
      <c r="G40" s="54"/>
      <c r="H40" s="8"/>
      <c r="I40" s="8"/>
      <c r="J40" s="8"/>
      <c r="K40" s="8"/>
      <c r="L40" s="8"/>
      <c r="M40" s="8"/>
      <c r="N40" s="8"/>
      <c r="O40" s="8"/>
      <c r="P40" s="8"/>
      <c r="CC40" s="1"/>
      <c r="CD40" s="1"/>
      <c r="CE40" s="1"/>
      <c r="CF40" s="1"/>
      <c r="CG40" s="1"/>
      <c r="CH40" s="1"/>
      <c r="CI40" s="1"/>
      <c r="CJ40" s="1"/>
      <c r="CK40" s="1"/>
      <c r="CL40" s="1"/>
      <c r="CM40" s="1"/>
    </row>
    <row r="41" spans="1:91" ht="15.95" customHeight="1">
      <c r="A41" s="88">
        <v>28</v>
      </c>
      <c r="B41" s="141" t="s">
        <v>846</v>
      </c>
      <c r="C41" s="89"/>
      <c r="D41" s="89" t="s">
        <v>7</v>
      </c>
      <c r="E41" s="78">
        <v>60</v>
      </c>
      <c r="F41" s="54"/>
      <c r="G41" s="54"/>
      <c r="H41" s="8"/>
      <c r="I41" s="8"/>
      <c r="J41" s="8"/>
      <c r="K41" s="8"/>
      <c r="L41" s="8"/>
      <c r="M41" s="8"/>
      <c r="N41" s="8"/>
      <c r="O41" s="8"/>
      <c r="P41" s="8"/>
      <c r="CC41" s="1"/>
      <c r="CD41" s="1"/>
      <c r="CE41" s="1"/>
      <c r="CF41" s="1"/>
      <c r="CG41" s="1"/>
      <c r="CH41" s="1"/>
      <c r="CI41" s="1"/>
      <c r="CJ41" s="1"/>
      <c r="CK41" s="1"/>
      <c r="CL41" s="1"/>
      <c r="CM41" s="1"/>
    </row>
    <row r="42" spans="1:91" ht="15.95" customHeight="1">
      <c r="A42" s="88">
        <v>29</v>
      </c>
      <c r="B42" s="141" t="s">
        <v>847</v>
      </c>
      <c r="C42" s="89"/>
      <c r="D42" s="89" t="s">
        <v>656</v>
      </c>
      <c r="E42" s="78">
        <v>5</v>
      </c>
      <c r="F42" s="54"/>
      <c r="G42" s="54"/>
      <c r="H42" s="8"/>
      <c r="I42" s="8"/>
      <c r="J42" s="8"/>
      <c r="K42" s="8"/>
      <c r="L42" s="8"/>
      <c r="M42" s="8"/>
      <c r="N42" s="8"/>
      <c r="O42" s="8"/>
      <c r="P42" s="8"/>
      <c r="CC42" s="1"/>
      <c r="CD42" s="1"/>
      <c r="CE42" s="1"/>
      <c r="CF42" s="1"/>
      <c r="CG42" s="1"/>
      <c r="CH42" s="1"/>
      <c r="CI42" s="1"/>
      <c r="CJ42" s="1"/>
      <c r="CK42" s="1"/>
      <c r="CL42" s="1"/>
      <c r="CM42" s="1"/>
    </row>
    <row r="43" spans="1:91" ht="15.95" customHeight="1">
      <c r="A43" s="88">
        <v>30</v>
      </c>
      <c r="B43" s="141" t="s">
        <v>848</v>
      </c>
      <c r="C43" s="89"/>
      <c r="D43" s="89" t="s">
        <v>63</v>
      </c>
      <c r="E43" s="78">
        <v>12.5</v>
      </c>
      <c r="F43" s="54"/>
      <c r="G43" s="54"/>
      <c r="H43" s="8"/>
      <c r="I43" s="8"/>
      <c r="J43" s="8"/>
      <c r="K43" s="8"/>
      <c r="L43" s="8"/>
      <c r="M43" s="8"/>
      <c r="N43" s="8"/>
      <c r="O43" s="8"/>
      <c r="P43" s="8"/>
      <c r="CC43" s="1"/>
      <c r="CD43" s="1"/>
      <c r="CE43" s="1"/>
      <c r="CF43" s="1"/>
      <c r="CG43" s="1"/>
      <c r="CH43" s="1"/>
      <c r="CI43" s="1"/>
      <c r="CJ43" s="1"/>
      <c r="CK43" s="1"/>
      <c r="CL43" s="1"/>
      <c r="CM43" s="1"/>
    </row>
    <row r="44" spans="1:91" ht="15.95" customHeight="1">
      <c r="A44" s="88">
        <v>31</v>
      </c>
      <c r="B44" s="164" t="s">
        <v>849</v>
      </c>
      <c r="C44" s="89"/>
      <c r="D44" s="89" t="s">
        <v>7</v>
      </c>
      <c r="E44" s="78">
        <v>1</v>
      </c>
      <c r="F44" s="54"/>
      <c r="G44" s="54"/>
      <c r="H44" s="8"/>
      <c r="I44" s="8"/>
      <c r="J44" s="8"/>
      <c r="K44" s="8"/>
      <c r="L44" s="8"/>
      <c r="M44" s="8"/>
      <c r="N44" s="8"/>
      <c r="O44" s="8"/>
      <c r="P44" s="8"/>
      <c r="CC44" s="1"/>
      <c r="CD44" s="1"/>
      <c r="CE44" s="1"/>
      <c r="CF44" s="1"/>
      <c r="CG44" s="1"/>
      <c r="CH44" s="1"/>
      <c r="CI44" s="1"/>
      <c r="CJ44" s="1"/>
      <c r="CK44" s="1"/>
      <c r="CL44" s="1"/>
      <c r="CM44" s="1"/>
    </row>
    <row r="45" spans="1:91" ht="15.95" customHeight="1">
      <c r="A45" s="88">
        <v>32</v>
      </c>
      <c r="B45" s="164" t="s">
        <v>850</v>
      </c>
      <c r="C45" s="89"/>
      <c r="D45" s="89" t="s">
        <v>851</v>
      </c>
      <c r="E45" s="78">
        <v>4</v>
      </c>
      <c r="F45" s="54"/>
      <c r="G45" s="54"/>
      <c r="H45" s="8"/>
      <c r="I45" s="8"/>
      <c r="J45" s="8"/>
      <c r="K45" s="8"/>
      <c r="L45" s="8"/>
      <c r="M45" s="8"/>
      <c r="N45" s="8"/>
      <c r="O45" s="8"/>
      <c r="P45" s="8"/>
      <c r="CC45" s="1"/>
      <c r="CD45" s="1"/>
      <c r="CE45" s="1"/>
      <c r="CF45" s="1"/>
      <c r="CG45" s="1"/>
      <c r="CH45" s="1"/>
      <c r="CI45" s="1"/>
      <c r="CJ45" s="1"/>
      <c r="CK45" s="1"/>
      <c r="CL45" s="1"/>
      <c r="CM45" s="1"/>
    </row>
    <row r="46" spans="1:91" ht="15.95" customHeight="1">
      <c r="A46" s="88">
        <v>33</v>
      </c>
      <c r="B46" s="164" t="s">
        <v>852</v>
      </c>
      <c r="C46" s="89"/>
      <c r="D46" s="89" t="s">
        <v>851</v>
      </c>
      <c r="E46" s="78">
        <v>2</v>
      </c>
      <c r="F46" s="54"/>
      <c r="G46" s="54"/>
      <c r="H46" s="8"/>
      <c r="I46" s="8"/>
      <c r="J46" s="8"/>
      <c r="K46" s="8"/>
      <c r="L46" s="8"/>
      <c r="M46" s="8"/>
      <c r="N46" s="8"/>
      <c r="O46" s="8"/>
      <c r="P46" s="8"/>
      <c r="CC46" s="1"/>
      <c r="CD46" s="1"/>
      <c r="CE46" s="1"/>
      <c r="CF46" s="1"/>
      <c r="CG46" s="1"/>
      <c r="CH46" s="1"/>
      <c r="CI46" s="1"/>
      <c r="CJ46" s="1"/>
      <c r="CK46" s="1"/>
      <c r="CL46" s="1"/>
      <c r="CM46" s="1"/>
    </row>
    <row r="47" spans="1:91" ht="15.95" customHeight="1">
      <c r="A47" s="88">
        <v>34</v>
      </c>
      <c r="B47" s="164" t="s">
        <v>853</v>
      </c>
      <c r="C47" s="89"/>
      <c r="D47" s="89" t="s">
        <v>851</v>
      </c>
      <c r="E47" s="78">
        <v>1</v>
      </c>
      <c r="F47" s="54"/>
      <c r="G47" s="54"/>
      <c r="H47" s="8"/>
      <c r="I47" s="8"/>
      <c r="J47" s="8"/>
      <c r="K47" s="8"/>
      <c r="L47" s="8"/>
      <c r="M47" s="8"/>
      <c r="N47" s="8"/>
      <c r="O47" s="8"/>
      <c r="P47" s="8"/>
      <c r="CC47" s="1"/>
      <c r="CD47" s="1"/>
      <c r="CE47" s="1"/>
      <c r="CF47" s="1"/>
      <c r="CG47" s="1"/>
      <c r="CH47" s="1"/>
      <c r="CI47" s="1"/>
      <c r="CJ47" s="1"/>
      <c r="CK47" s="1"/>
      <c r="CL47" s="1"/>
      <c r="CM47" s="1"/>
    </row>
    <row r="48" spans="1:91" ht="15.95" customHeight="1">
      <c r="A48" s="88">
        <v>35</v>
      </c>
      <c r="B48" s="164" t="s">
        <v>854</v>
      </c>
      <c r="C48" s="89"/>
      <c r="D48" s="89" t="s">
        <v>851</v>
      </c>
      <c r="E48" s="78">
        <v>6</v>
      </c>
      <c r="F48" s="54"/>
      <c r="G48" s="54"/>
      <c r="H48" s="8"/>
      <c r="I48" s="8"/>
      <c r="J48" s="8"/>
      <c r="K48" s="8"/>
      <c r="L48" s="8"/>
      <c r="M48" s="8"/>
      <c r="N48" s="8"/>
      <c r="O48" s="8"/>
      <c r="P48" s="8"/>
      <c r="CC48" s="1"/>
      <c r="CD48" s="1"/>
      <c r="CE48" s="1"/>
      <c r="CF48" s="1"/>
      <c r="CG48" s="1"/>
      <c r="CH48" s="1"/>
      <c r="CI48" s="1"/>
      <c r="CJ48" s="1"/>
      <c r="CK48" s="1"/>
      <c r="CL48" s="1"/>
      <c r="CM48" s="1"/>
    </row>
    <row r="49" spans="1:91" ht="15.95" customHeight="1">
      <c r="A49" s="88">
        <v>36</v>
      </c>
      <c r="B49" s="164" t="s">
        <v>855</v>
      </c>
      <c r="C49" s="89"/>
      <c r="D49" s="89" t="s">
        <v>851</v>
      </c>
      <c r="E49" s="78">
        <v>1</v>
      </c>
      <c r="F49" s="54"/>
      <c r="G49" s="54"/>
      <c r="H49" s="8"/>
      <c r="I49" s="8"/>
      <c r="J49" s="8"/>
      <c r="K49" s="8"/>
      <c r="L49" s="8"/>
      <c r="M49" s="8"/>
      <c r="N49" s="8"/>
      <c r="O49" s="8"/>
      <c r="P49" s="8"/>
      <c r="CC49" s="1"/>
      <c r="CD49" s="1"/>
      <c r="CE49" s="1"/>
      <c r="CF49" s="1"/>
      <c r="CG49" s="1"/>
      <c r="CH49" s="1"/>
      <c r="CI49" s="1"/>
      <c r="CJ49" s="1"/>
      <c r="CK49" s="1"/>
      <c r="CL49" s="1"/>
      <c r="CM49" s="1"/>
    </row>
    <row r="50" spans="1:91" ht="15.95" customHeight="1">
      <c r="A50" s="88">
        <v>37</v>
      </c>
      <c r="B50" s="164" t="s">
        <v>856</v>
      </c>
      <c r="C50" s="89"/>
      <c r="D50" s="89" t="s">
        <v>851</v>
      </c>
      <c r="E50" s="78">
        <v>5</v>
      </c>
      <c r="F50" s="54"/>
      <c r="G50" s="54"/>
      <c r="H50" s="8"/>
      <c r="I50" s="8"/>
      <c r="J50" s="8"/>
      <c r="K50" s="8"/>
      <c r="L50" s="8"/>
      <c r="M50" s="8"/>
      <c r="N50" s="8"/>
      <c r="O50" s="8"/>
      <c r="P50" s="8"/>
      <c r="CC50" s="1"/>
      <c r="CD50" s="1"/>
      <c r="CE50" s="1"/>
      <c r="CF50" s="1"/>
      <c r="CG50" s="1"/>
      <c r="CH50" s="1"/>
      <c r="CI50" s="1"/>
      <c r="CJ50" s="1"/>
      <c r="CK50" s="1"/>
      <c r="CL50" s="1"/>
      <c r="CM50" s="1"/>
    </row>
    <row r="51" spans="1:91" ht="15.95" customHeight="1">
      <c r="A51" s="88">
        <v>38</v>
      </c>
      <c r="B51" s="164" t="s">
        <v>857</v>
      </c>
      <c r="C51" s="89"/>
      <c r="D51" s="89" t="s">
        <v>851</v>
      </c>
      <c r="E51" s="78">
        <v>2</v>
      </c>
      <c r="F51" s="54"/>
      <c r="G51" s="54"/>
      <c r="H51" s="8"/>
      <c r="I51" s="8"/>
      <c r="J51" s="8"/>
      <c r="K51" s="8"/>
      <c r="L51" s="8"/>
      <c r="M51" s="8"/>
      <c r="N51" s="8"/>
      <c r="O51" s="8"/>
      <c r="P51" s="8"/>
      <c r="CC51" s="1"/>
      <c r="CD51" s="1"/>
      <c r="CE51" s="1"/>
      <c r="CF51" s="1"/>
      <c r="CG51" s="1"/>
      <c r="CH51" s="1"/>
      <c r="CI51" s="1"/>
      <c r="CJ51" s="1"/>
      <c r="CK51" s="1"/>
      <c r="CL51" s="1"/>
      <c r="CM51" s="1"/>
    </row>
    <row r="52" spans="1:91" ht="15.95" customHeight="1">
      <c r="A52" s="88">
        <v>39</v>
      </c>
      <c r="B52" s="164" t="s">
        <v>858</v>
      </c>
      <c r="C52" s="89"/>
      <c r="D52" s="89" t="s">
        <v>851</v>
      </c>
      <c r="E52" s="78">
        <v>50</v>
      </c>
      <c r="F52" s="54"/>
      <c r="G52" s="54"/>
      <c r="H52" s="8"/>
      <c r="I52" s="8"/>
      <c r="J52" s="8"/>
      <c r="K52" s="8"/>
      <c r="L52" s="8"/>
      <c r="M52" s="8"/>
      <c r="N52" s="8"/>
      <c r="O52" s="8"/>
      <c r="P52" s="8"/>
      <c r="CC52" s="1"/>
      <c r="CD52" s="1"/>
      <c r="CE52" s="1"/>
      <c r="CF52" s="1"/>
      <c r="CG52" s="1"/>
      <c r="CH52" s="1"/>
      <c r="CI52" s="1"/>
      <c r="CJ52" s="1"/>
      <c r="CK52" s="1"/>
      <c r="CL52" s="1"/>
      <c r="CM52" s="1"/>
    </row>
    <row r="53" spans="1:91" ht="15.95" customHeight="1">
      <c r="A53" s="88">
        <v>40</v>
      </c>
      <c r="B53" s="164" t="s">
        <v>859</v>
      </c>
      <c r="C53" s="89"/>
      <c r="D53" s="89" t="s">
        <v>13</v>
      </c>
      <c r="E53" s="78">
        <v>42</v>
      </c>
      <c r="F53" s="54"/>
      <c r="G53" s="54"/>
      <c r="H53" s="8"/>
      <c r="I53" s="8"/>
      <c r="J53" s="8"/>
      <c r="K53" s="8"/>
      <c r="L53" s="8"/>
      <c r="M53" s="8"/>
      <c r="N53" s="8"/>
      <c r="O53" s="8"/>
      <c r="P53" s="8"/>
      <c r="CC53" s="1"/>
      <c r="CD53" s="1"/>
      <c r="CE53" s="1"/>
      <c r="CF53" s="1"/>
      <c r="CG53" s="1"/>
      <c r="CH53" s="1"/>
      <c r="CI53" s="1"/>
      <c r="CJ53" s="1"/>
      <c r="CK53" s="1"/>
      <c r="CL53" s="1"/>
      <c r="CM53" s="1"/>
    </row>
    <row r="54" spans="1:91" ht="15.95" customHeight="1">
      <c r="A54" s="88">
        <v>41</v>
      </c>
      <c r="B54" s="164" t="s">
        <v>2322</v>
      </c>
      <c r="C54" s="89"/>
      <c r="D54" s="89" t="s">
        <v>13</v>
      </c>
      <c r="E54" s="78">
        <v>1.5</v>
      </c>
      <c r="F54" s="54"/>
      <c r="G54" s="54"/>
      <c r="H54" s="8"/>
      <c r="I54" s="8"/>
      <c r="J54" s="8"/>
      <c r="K54" s="8"/>
      <c r="L54" s="8"/>
      <c r="M54" s="8"/>
      <c r="N54" s="8"/>
      <c r="O54" s="8"/>
      <c r="P54" s="8"/>
      <c r="CC54" s="1"/>
      <c r="CD54" s="1"/>
      <c r="CE54" s="1"/>
      <c r="CF54" s="1"/>
      <c r="CG54" s="1"/>
      <c r="CH54" s="1"/>
      <c r="CI54" s="1"/>
      <c r="CJ54" s="1"/>
      <c r="CK54" s="1"/>
      <c r="CL54" s="1"/>
      <c r="CM54" s="1"/>
    </row>
    <row r="55" spans="1:91" ht="15.95" customHeight="1">
      <c r="A55" s="88">
        <v>42</v>
      </c>
      <c r="B55" s="164" t="s">
        <v>860</v>
      </c>
      <c r="C55" s="89"/>
      <c r="D55" s="89" t="s">
        <v>13</v>
      </c>
      <c r="E55" s="78">
        <v>210</v>
      </c>
      <c r="F55" s="54"/>
      <c r="G55" s="54"/>
      <c r="H55" s="8"/>
      <c r="I55" s="8"/>
      <c r="J55" s="8"/>
      <c r="K55" s="8"/>
      <c r="L55" s="8"/>
      <c r="M55" s="8"/>
      <c r="N55" s="8"/>
      <c r="O55" s="8"/>
      <c r="P55" s="8"/>
      <c r="CC55" s="1"/>
      <c r="CD55" s="1"/>
      <c r="CE55" s="1"/>
      <c r="CF55" s="1"/>
      <c r="CG55" s="1"/>
      <c r="CH55" s="1"/>
      <c r="CI55" s="1"/>
      <c r="CJ55" s="1"/>
      <c r="CK55" s="1"/>
      <c r="CL55" s="1"/>
      <c r="CM55" s="1"/>
    </row>
    <row r="56" spans="1:91" ht="15.95" customHeight="1">
      <c r="A56" s="88">
        <v>43</v>
      </c>
      <c r="B56" s="164" t="s">
        <v>861</v>
      </c>
      <c r="C56" s="89"/>
      <c r="D56" s="89" t="s">
        <v>13</v>
      </c>
      <c r="E56" s="78">
        <v>270</v>
      </c>
      <c r="F56" s="54"/>
      <c r="G56" s="54"/>
      <c r="H56" s="8"/>
      <c r="I56" s="8"/>
      <c r="J56" s="8"/>
      <c r="K56" s="8"/>
      <c r="L56" s="8"/>
      <c r="M56" s="8"/>
      <c r="N56" s="8"/>
      <c r="O56" s="8"/>
      <c r="P56" s="8"/>
      <c r="CC56" s="1"/>
      <c r="CD56" s="1"/>
      <c r="CE56" s="1"/>
      <c r="CF56" s="1"/>
      <c r="CG56" s="1"/>
      <c r="CH56" s="1"/>
      <c r="CI56" s="1"/>
      <c r="CJ56" s="1"/>
      <c r="CK56" s="1"/>
      <c r="CL56" s="1"/>
      <c r="CM56" s="1"/>
    </row>
    <row r="57" spans="1:91" ht="15.95" customHeight="1">
      <c r="A57" s="88">
        <v>44</v>
      </c>
      <c r="B57" s="164" t="s">
        <v>862</v>
      </c>
      <c r="C57" s="89"/>
      <c r="D57" s="89" t="s">
        <v>13</v>
      </c>
      <c r="E57" s="78">
        <v>60</v>
      </c>
      <c r="F57" s="54"/>
      <c r="G57" s="54"/>
      <c r="H57" s="8"/>
      <c r="I57" s="8"/>
      <c r="J57" s="8"/>
      <c r="K57" s="8"/>
      <c r="L57" s="8"/>
      <c r="M57" s="8"/>
      <c r="N57" s="8"/>
      <c r="O57" s="8"/>
      <c r="P57" s="8"/>
      <c r="CC57" s="1"/>
      <c r="CD57" s="1"/>
      <c r="CE57" s="1"/>
      <c r="CF57" s="1"/>
      <c r="CG57" s="1"/>
      <c r="CH57" s="1"/>
      <c r="CI57" s="1"/>
      <c r="CJ57" s="1"/>
      <c r="CK57" s="1"/>
      <c r="CL57" s="1"/>
      <c r="CM57" s="1"/>
    </row>
    <row r="58" spans="1:91" ht="15.95" customHeight="1">
      <c r="A58" s="88">
        <v>45</v>
      </c>
      <c r="B58" s="164" t="s">
        <v>863</v>
      </c>
      <c r="C58" s="89"/>
      <c r="D58" s="89" t="s">
        <v>13</v>
      </c>
      <c r="E58" s="78">
        <v>15</v>
      </c>
      <c r="F58" s="54"/>
      <c r="G58" s="54"/>
      <c r="H58" s="8"/>
      <c r="I58" s="8"/>
      <c r="J58" s="8"/>
      <c r="K58" s="8"/>
      <c r="L58" s="8"/>
      <c r="M58" s="8"/>
      <c r="N58" s="8"/>
      <c r="O58" s="8"/>
      <c r="P58" s="8"/>
      <c r="CC58" s="1"/>
      <c r="CD58" s="1"/>
      <c r="CE58" s="1"/>
      <c r="CF58" s="1"/>
      <c r="CG58" s="1"/>
      <c r="CH58" s="1"/>
      <c r="CI58" s="1"/>
      <c r="CJ58" s="1"/>
      <c r="CK58" s="1"/>
      <c r="CL58" s="1"/>
      <c r="CM58" s="1"/>
    </row>
    <row r="59" spans="1:91" ht="15.95" customHeight="1">
      <c r="A59" s="88">
        <v>46</v>
      </c>
      <c r="B59" s="164" t="s">
        <v>864</v>
      </c>
      <c r="C59" s="89"/>
      <c r="D59" s="89" t="s">
        <v>13</v>
      </c>
      <c r="E59" s="78">
        <v>50</v>
      </c>
      <c r="F59" s="54"/>
      <c r="G59" s="54"/>
      <c r="H59" s="8"/>
      <c r="I59" s="8"/>
      <c r="J59" s="8"/>
      <c r="K59" s="8"/>
      <c r="L59" s="8"/>
      <c r="M59" s="8"/>
      <c r="N59" s="8"/>
      <c r="O59" s="8"/>
      <c r="P59" s="8"/>
      <c r="CC59" s="1"/>
      <c r="CD59" s="1"/>
      <c r="CE59" s="1"/>
      <c r="CF59" s="1"/>
      <c r="CG59" s="1"/>
      <c r="CH59" s="1"/>
      <c r="CI59" s="1"/>
      <c r="CJ59" s="1"/>
      <c r="CK59" s="1"/>
      <c r="CL59" s="1"/>
      <c r="CM59" s="1"/>
    </row>
    <row r="60" spans="1:91" ht="15.95" customHeight="1">
      <c r="A60" s="88">
        <v>47</v>
      </c>
      <c r="B60" s="164" t="s">
        <v>865</v>
      </c>
      <c r="C60" s="89"/>
      <c r="D60" s="89" t="s">
        <v>7</v>
      </c>
      <c r="E60" s="78">
        <v>15</v>
      </c>
      <c r="F60" s="54"/>
      <c r="G60" s="54"/>
      <c r="H60" s="8"/>
      <c r="I60" s="8"/>
      <c r="J60" s="8"/>
      <c r="K60" s="8"/>
      <c r="L60" s="8"/>
      <c r="M60" s="8"/>
      <c r="N60" s="8"/>
      <c r="O60" s="8"/>
      <c r="P60" s="8"/>
      <c r="CC60" s="1"/>
      <c r="CD60" s="1"/>
      <c r="CE60" s="1"/>
      <c r="CF60" s="1"/>
      <c r="CG60" s="1"/>
      <c r="CH60" s="1"/>
      <c r="CI60" s="1"/>
      <c r="CJ60" s="1"/>
      <c r="CK60" s="1"/>
      <c r="CL60" s="1"/>
      <c r="CM60" s="1"/>
    </row>
    <row r="61" spans="1:91" ht="15.95" customHeight="1">
      <c r="A61" s="88">
        <v>48</v>
      </c>
      <c r="B61" s="164" t="s">
        <v>866</v>
      </c>
      <c r="C61" s="89"/>
      <c r="D61" s="89" t="s">
        <v>7</v>
      </c>
      <c r="E61" s="78">
        <v>3</v>
      </c>
      <c r="F61" s="54"/>
      <c r="G61" s="54"/>
      <c r="H61" s="8"/>
      <c r="I61" s="8"/>
      <c r="J61" s="8"/>
      <c r="K61" s="8"/>
      <c r="L61" s="8"/>
      <c r="M61" s="8"/>
      <c r="N61" s="8"/>
      <c r="O61" s="8"/>
      <c r="P61" s="8"/>
      <c r="CC61" s="1"/>
      <c r="CD61" s="1"/>
      <c r="CE61" s="1"/>
      <c r="CF61" s="1"/>
      <c r="CG61" s="1"/>
      <c r="CH61" s="1"/>
      <c r="CI61" s="1"/>
      <c r="CJ61" s="1"/>
      <c r="CK61" s="1"/>
      <c r="CL61" s="1"/>
      <c r="CM61" s="1"/>
    </row>
    <row r="62" spans="1:91" ht="15.95" customHeight="1">
      <c r="A62" s="88">
        <v>49</v>
      </c>
      <c r="B62" s="164" t="s">
        <v>867</v>
      </c>
      <c r="C62" s="89"/>
      <c r="D62" s="89" t="s">
        <v>7</v>
      </c>
      <c r="E62" s="78">
        <v>1</v>
      </c>
      <c r="F62" s="54"/>
      <c r="G62" s="54"/>
      <c r="H62" s="8"/>
      <c r="I62" s="8"/>
      <c r="J62" s="8"/>
      <c r="K62" s="8"/>
      <c r="L62" s="8"/>
      <c r="M62" s="8"/>
      <c r="N62" s="8"/>
      <c r="O62" s="8"/>
      <c r="P62" s="8"/>
      <c r="CC62" s="1"/>
      <c r="CD62" s="1"/>
      <c r="CE62" s="1"/>
      <c r="CF62" s="1"/>
      <c r="CG62" s="1"/>
      <c r="CH62" s="1"/>
      <c r="CI62" s="1"/>
      <c r="CJ62" s="1"/>
      <c r="CK62" s="1"/>
      <c r="CL62" s="1"/>
      <c r="CM62" s="1"/>
    </row>
    <row r="63" spans="1:91" ht="15.95" customHeight="1">
      <c r="A63" s="88">
        <v>50</v>
      </c>
      <c r="B63" s="164" t="s">
        <v>868</v>
      </c>
      <c r="C63" s="89"/>
      <c r="D63" s="89" t="s">
        <v>7</v>
      </c>
      <c r="E63" s="78">
        <v>1</v>
      </c>
      <c r="F63" s="54"/>
      <c r="G63" s="54"/>
      <c r="H63" s="8"/>
      <c r="I63" s="8"/>
      <c r="J63" s="8"/>
      <c r="K63" s="8"/>
      <c r="L63" s="8"/>
      <c r="M63" s="8"/>
      <c r="N63" s="8"/>
      <c r="O63" s="8"/>
      <c r="P63" s="8"/>
      <c r="CC63" s="1"/>
      <c r="CD63" s="1"/>
      <c r="CE63" s="1"/>
      <c r="CF63" s="1"/>
      <c r="CG63" s="1"/>
      <c r="CH63" s="1"/>
      <c r="CI63" s="1"/>
      <c r="CJ63" s="1"/>
      <c r="CK63" s="1"/>
      <c r="CL63" s="1"/>
      <c r="CM63" s="1"/>
    </row>
    <row r="64" spans="1:91" ht="15.95" customHeight="1">
      <c r="A64" s="88">
        <v>51</v>
      </c>
      <c r="B64" s="164" t="s">
        <v>869</v>
      </c>
      <c r="C64" s="89"/>
      <c r="D64" s="89" t="s">
        <v>7</v>
      </c>
      <c r="E64" s="78">
        <v>1</v>
      </c>
      <c r="F64" s="54"/>
      <c r="G64" s="54"/>
      <c r="H64" s="8"/>
      <c r="I64" s="8"/>
      <c r="J64" s="8"/>
      <c r="K64" s="8"/>
      <c r="L64" s="8"/>
      <c r="M64" s="8"/>
      <c r="N64" s="8"/>
      <c r="O64" s="8"/>
      <c r="P64" s="8"/>
      <c r="CC64" s="1"/>
      <c r="CD64" s="1"/>
      <c r="CE64" s="1"/>
      <c r="CF64" s="1"/>
      <c r="CG64" s="1"/>
      <c r="CH64" s="1"/>
      <c r="CI64" s="1"/>
      <c r="CJ64" s="1"/>
      <c r="CK64" s="1"/>
      <c r="CL64" s="1"/>
      <c r="CM64" s="1"/>
    </row>
    <row r="65" spans="1:91" ht="15.95" customHeight="1">
      <c r="A65" s="88">
        <v>52</v>
      </c>
      <c r="B65" s="164" t="s">
        <v>870</v>
      </c>
      <c r="C65" s="89"/>
      <c r="D65" s="89" t="s">
        <v>13</v>
      </c>
      <c r="E65" s="78">
        <v>1324</v>
      </c>
      <c r="F65" s="54"/>
      <c r="G65" s="54"/>
      <c r="H65" s="8"/>
      <c r="I65" s="8"/>
      <c r="J65" s="8"/>
      <c r="K65" s="8"/>
      <c r="L65" s="8"/>
      <c r="M65" s="8"/>
      <c r="N65" s="8"/>
      <c r="O65" s="8"/>
      <c r="P65" s="8"/>
      <c r="CC65" s="1"/>
      <c r="CD65" s="1"/>
      <c r="CE65" s="1"/>
      <c r="CF65" s="1"/>
      <c r="CG65" s="1"/>
      <c r="CH65" s="1"/>
      <c r="CI65" s="1"/>
      <c r="CJ65" s="1"/>
      <c r="CK65" s="1"/>
      <c r="CL65" s="1"/>
      <c r="CM65" s="1"/>
    </row>
    <row r="66" spans="1:91" ht="15.95" customHeight="1">
      <c r="A66" s="88">
        <v>53</v>
      </c>
      <c r="B66" s="164" t="s">
        <v>871</v>
      </c>
      <c r="C66" s="89"/>
      <c r="D66" s="89" t="s">
        <v>7</v>
      </c>
      <c r="E66" s="78">
        <v>1</v>
      </c>
      <c r="F66" s="54"/>
      <c r="G66" s="54"/>
      <c r="H66" s="8"/>
      <c r="I66" s="8"/>
      <c r="J66" s="8"/>
      <c r="K66" s="8"/>
      <c r="L66" s="8"/>
      <c r="M66" s="8"/>
      <c r="N66" s="8"/>
      <c r="O66" s="8"/>
      <c r="P66" s="8"/>
      <c r="CC66" s="1"/>
      <c r="CD66" s="1"/>
      <c r="CE66" s="1"/>
      <c r="CF66" s="1"/>
      <c r="CG66" s="1"/>
      <c r="CH66" s="1"/>
      <c r="CI66" s="1"/>
      <c r="CJ66" s="1"/>
      <c r="CK66" s="1"/>
      <c r="CL66" s="1"/>
      <c r="CM66" s="1"/>
    </row>
    <row r="67" spans="1:91" ht="15.95" customHeight="1">
      <c r="A67" s="88">
        <v>54</v>
      </c>
      <c r="B67" s="164" t="s">
        <v>872</v>
      </c>
      <c r="C67" s="89"/>
      <c r="D67" s="89" t="s">
        <v>7</v>
      </c>
      <c r="E67" s="78">
        <v>1</v>
      </c>
      <c r="F67" s="54"/>
      <c r="G67" s="54"/>
      <c r="H67" s="8"/>
      <c r="I67" s="8"/>
      <c r="J67" s="8"/>
      <c r="K67" s="8"/>
      <c r="L67" s="8"/>
      <c r="M67" s="8"/>
      <c r="N67" s="8"/>
      <c r="O67" s="8"/>
      <c r="P67" s="8"/>
      <c r="CC67" s="1"/>
      <c r="CD67" s="1"/>
      <c r="CE67" s="1"/>
      <c r="CF67" s="1"/>
      <c r="CG67" s="1"/>
      <c r="CH67" s="1"/>
      <c r="CI67" s="1"/>
      <c r="CJ67" s="1"/>
      <c r="CK67" s="1"/>
      <c r="CL67" s="1"/>
      <c r="CM67" s="1"/>
    </row>
    <row r="68" spans="1:91" ht="15.95" customHeight="1">
      <c r="A68" s="88">
        <v>55</v>
      </c>
      <c r="B68" s="163" t="s">
        <v>873</v>
      </c>
      <c r="C68" s="89"/>
      <c r="D68" s="89"/>
      <c r="E68" s="78"/>
      <c r="F68" s="54"/>
      <c r="G68" s="54"/>
      <c r="H68" s="8"/>
      <c r="I68" s="8"/>
      <c r="J68" s="8"/>
      <c r="K68" s="8"/>
      <c r="L68" s="8"/>
      <c r="M68" s="8"/>
      <c r="N68" s="8"/>
      <c r="O68" s="8"/>
      <c r="P68" s="8"/>
      <c r="CC68" s="1"/>
      <c r="CD68" s="1"/>
      <c r="CE68" s="1"/>
      <c r="CF68" s="1"/>
      <c r="CG68" s="1"/>
      <c r="CH68" s="1"/>
      <c r="CI68" s="1"/>
      <c r="CJ68" s="1"/>
      <c r="CK68" s="1"/>
      <c r="CL68" s="1"/>
      <c r="CM68" s="1"/>
    </row>
    <row r="69" spans="1:91" ht="15.95" customHeight="1">
      <c r="A69" s="88">
        <v>56</v>
      </c>
      <c r="B69" s="164" t="s">
        <v>2435</v>
      </c>
      <c r="C69" s="89"/>
      <c r="D69" s="89" t="s">
        <v>13</v>
      </c>
      <c r="E69" s="78">
        <v>72</v>
      </c>
      <c r="F69" s="54"/>
      <c r="G69" s="54"/>
      <c r="H69" s="8"/>
      <c r="I69" s="8"/>
      <c r="J69" s="8"/>
      <c r="K69" s="8"/>
      <c r="L69" s="8"/>
      <c r="M69" s="8"/>
      <c r="N69" s="8"/>
      <c r="O69" s="8"/>
      <c r="P69" s="8"/>
      <c r="CC69" s="1"/>
      <c r="CD69" s="1"/>
      <c r="CE69" s="1"/>
      <c r="CF69" s="1"/>
      <c r="CG69" s="1"/>
      <c r="CH69" s="1"/>
      <c r="CI69" s="1"/>
      <c r="CJ69" s="1"/>
      <c r="CK69" s="1"/>
      <c r="CL69" s="1"/>
      <c r="CM69" s="1"/>
    </row>
    <row r="70" spans="1:91" ht="15.95" customHeight="1">
      <c r="A70" s="88">
        <v>57</v>
      </c>
      <c r="B70" s="164" t="s">
        <v>2436</v>
      </c>
      <c r="C70" s="89"/>
      <c r="D70" s="89" t="s">
        <v>13</v>
      </c>
      <c r="E70" s="78">
        <v>51</v>
      </c>
      <c r="F70" s="54"/>
      <c r="G70" s="54"/>
      <c r="H70" s="8"/>
      <c r="I70" s="8"/>
      <c r="J70" s="8"/>
      <c r="K70" s="8"/>
      <c r="L70" s="8"/>
      <c r="M70" s="8"/>
      <c r="N70" s="8"/>
      <c r="O70" s="8"/>
      <c r="P70" s="8"/>
      <c r="CC70" s="1"/>
      <c r="CD70" s="1"/>
      <c r="CE70" s="1"/>
      <c r="CF70" s="1"/>
      <c r="CG70" s="1"/>
      <c r="CH70" s="1"/>
      <c r="CI70" s="1"/>
      <c r="CJ70" s="1"/>
      <c r="CK70" s="1"/>
      <c r="CL70" s="1"/>
      <c r="CM70" s="1"/>
    </row>
    <row r="71" spans="1:91" ht="15.95" customHeight="1">
      <c r="A71" s="88">
        <v>58</v>
      </c>
      <c r="B71" s="164" t="s">
        <v>2437</v>
      </c>
      <c r="C71" s="89"/>
      <c r="D71" s="89" t="s">
        <v>13</v>
      </c>
      <c r="E71" s="78">
        <v>4.5</v>
      </c>
      <c r="F71" s="54"/>
      <c r="G71" s="54"/>
      <c r="H71" s="8"/>
      <c r="I71" s="8"/>
      <c r="J71" s="8"/>
      <c r="K71" s="8"/>
      <c r="L71" s="8"/>
      <c r="M71" s="8"/>
      <c r="N71" s="8"/>
      <c r="O71" s="8"/>
      <c r="P71" s="8"/>
      <c r="CC71" s="1"/>
      <c r="CD71" s="1"/>
      <c r="CE71" s="1"/>
      <c r="CF71" s="1"/>
      <c r="CG71" s="1"/>
      <c r="CH71" s="1"/>
      <c r="CI71" s="1"/>
      <c r="CJ71" s="1"/>
      <c r="CK71" s="1"/>
      <c r="CL71" s="1"/>
      <c r="CM71" s="1"/>
    </row>
    <row r="72" spans="1:91" ht="15.95" customHeight="1">
      <c r="A72" s="88">
        <v>59</v>
      </c>
      <c r="B72" s="164" t="s">
        <v>2438</v>
      </c>
      <c r="C72" s="89"/>
      <c r="D72" s="89" t="s">
        <v>13</v>
      </c>
      <c r="E72" s="78">
        <v>62.5</v>
      </c>
      <c r="F72" s="54"/>
      <c r="G72" s="54"/>
      <c r="H72" s="8"/>
      <c r="I72" s="8"/>
      <c r="J72" s="8"/>
      <c r="K72" s="8"/>
      <c r="L72" s="8"/>
      <c r="M72" s="8"/>
      <c r="N72" s="8"/>
      <c r="O72" s="8"/>
      <c r="P72" s="8"/>
      <c r="CC72" s="1"/>
      <c r="CD72" s="1"/>
      <c r="CE72" s="1"/>
      <c r="CF72" s="1"/>
      <c r="CG72" s="1"/>
      <c r="CH72" s="1"/>
      <c r="CI72" s="1"/>
      <c r="CJ72" s="1"/>
      <c r="CK72" s="1"/>
      <c r="CL72" s="1"/>
      <c r="CM72" s="1"/>
    </row>
    <row r="73" spans="1:91" ht="15.95" customHeight="1">
      <c r="A73" s="88">
        <v>60</v>
      </c>
      <c r="B73" s="164" t="s">
        <v>2439</v>
      </c>
      <c r="C73" s="89"/>
      <c r="D73" s="89" t="s">
        <v>13</v>
      </c>
      <c r="E73" s="78">
        <v>148</v>
      </c>
      <c r="F73" s="54"/>
      <c r="G73" s="54"/>
      <c r="H73" s="8"/>
      <c r="I73" s="8"/>
      <c r="J73" s="8"/>
      <c r="K73" s="8"/>
      <c r="L73" s="8"/>
      <c r="M73" s="8"/>
      <c r="N73" s="8"/>
      <c r="O73" s="8"/>
      <c r="P73" s="8"/>
      <c r="CC73" s="1"/>
      <c r="CD73" s="1"/>
      <c r="CE73" s="1"/>
      <c r="CF73" s="1"/>
      <c r="CG73" s="1"/>
      <c r="CH73" s="1"/>
      <c r="CI73" s="1"/>
      <c r="CJ73" s="1"/>
      <c r="CK73" s="1"/>
      <c r="CL73" s="1"/>
      <c r="CM73" s="1"/>
    </row>
    <row r="74" spans="1:91" ht="15.95" customHeight="1">
      <c r="A74" s="88">
        <v>61</v>
      </c>
      <c r="B74" s="164" t="s">
        <v>2440</v>
      </c>
      <c r="C74" s="89"/>
      <c r="D74" s="89" t="s">
        <v>13</v>
      </c>
      <c r="E74" s="78">
        <v>663.5</v>
      </c>
      <c r="F74" s="54"/>
      <c r="G74" s="54"/>
      <c r="H74" s="8"/>
      <c r="I74" s="8"/>
      <c r="J74" s="8"/>
      <c r="K74" s="8"/>
      <c r="L74" s="8"/>
      <c r="M74" s="8"/>
      <c r="N74" s="8"/>
      <c r="O74" s="8"/>
      <c r="P74" s="8"/>
      <c r="CC74" s="1"/>
      <c r="CD74" s="1"/>
      <c r="CE74" s="1"/>
      <c r="CF74" s="1"/>
      <c r="CG74" s="1"/>
      <c r="CH74" s="1"/>
      <c r="CI74" s="1"/>
      <c r="CJ74" s="1"/>
      <c r="CK74" s="1"/>
      <c r="CL74" s="1"/>
      <c r="CM74" s="1"/>
    </row>
    <row r="75" spans="1:91" ht="15.95" customHeight="1">
      <c r="A75" s="88">
        <v>62</v>
      </c>
      <c r="B75" s="164" t="s">
        <v>874</v>
      </c>
      <c r="C75" s="89"/>
      <c r="D75" s="89" t="s">
        <v>13</v>
      </c>
      <c r="E75" s="78">
        <v>322.5</v>
      </c>
      <c r="F75" s="54"/>
      <c r="G75" s="54"/>
      <c r="H75" s="8"/>
      <c r="I75" s="8"/>
      <c r="J75" s="8"/>
      <c r="K75" s="8"/>
      <c r="L75" s="8"/>
      <c r="M75" s="8"/>
      <c r="N75" s="8"/>
      <c r="O75" s="8"/>
      <c r="P75" s="8"/>
      <c r="CC75" s="1"/>
      <c r="CD75" s="1"/>
      <c r="CE75" s="1"/>
      <c r="CF75" s="1"/>
      <c r="CG75" s="1"/>
      <c r="CH75" s="1"/>
      <c r="CI75" s="1"/>
      <c r="CJ75" s="1"/>
      <c r="CK75" s="1"/>
      <c r="CL75" s="1"/>
      <c r="CM75" s="1"/>
    </row>
    <row r="76" spans="1:91" ht="26.45" customHeight="1">
      <c r="A76" s="88">
        <v>63</v>
      </c>
      <c r="B76" s="164" t="s">
        <v>875</v>
      </c>
      <c r="C76" s="89"/>
      <c r="D76" s="89" t="s">
        <v>7</v>
      </c>
      <c r="E76" s="78">
        <v>7</v>
      </c>
      <c r="F76" s="54"/>
      <c r="G76" s="54"/>
      <c r="H76" s="8"/>
      <c r="I76" s="8"/>
      <c r="J76" s="8"/>
      <c r="K76" s="8"/>
      <c r="L76" s="8"/>
      <c r="M76" s="8"/>
      <c r="N76" s="8"/>
      <c r="O76" s="8"/>
      <c r="P76" s="8"/>
      <c r="CC76" s="1"/>
      <c r="CD76" s="1"/>
      <c r="CE76" s="1"/>
      <c r="CF76" s="1"/>
      <c r="CG76" s="1"/>
      <c r="CH76" s="1"/>
      <c r="CI76" s="1"/>
      <c r="CJ76" s="1"/>
      <c r="CK76" s="1"/>
      <c r="CL76" s="1"/>
      <c r="CM76" s="1"/>
    </row>
    <row r="77" spans="1:91" ht="26.45" customHeight="1">
      <c r="A77" s="88">
        <v>64</v>
      </c>
      <c r="B77" s="164" t="s">
        <v>876</v>
      </c>
      <c r="C77" s="89"/>
      <c r="D77" s="89" t="s">
        <v>7</v>
      </c>
      <c r="E77" s="78">
        <v>1</v>
      </c>
      <c r="F77" s="54"/>
      <c r="G77" s="54"/>
      <c r="H77" s="8"/>
      <c r="I77" s="8"/>
      <c r="J77" s="8"/>
      <c r="K77" s="8"/>
      <c r="L77" s="8"/>
      <c r="M77" s="8"/>
      <c r="N77" s="8"/>
      <c r="O77" s="8"/>
      <c r="P77" s="8"/>
      <c r="CC77" s="1"/>
      <c r="CD77" s="1"/>
      <c r="CE77" s="1"/>
      <c r="CF77" s="1"/>
      <c r="CG77" s="1"/>
      <c r="CH77" s="1"/>
      <c r="CI77" s="1"/>
      <c r="CJ77" s="1"/>
      <c r="CK77" s="1"/>
      <c r="CL77" s="1"/>
      <c r="CM77" s="1"/>
    </row>
    <row r="78" spans="1:91" ht="26.45" customHeight="1">
      <c r="A78" s="88">
        <v>65</v>
      </c>
      <c r="B78" s="164" t="s">
        <v>877</v>
      </c>
      <c r="C78" s="89"/>
      <c r="D78" s="89" t="s">
        <v>7</v>
      </c>
      <c r="E78" s="78">
        <v>1</v>
      </c>
      <c r="F78" s="54"/>
      <c r="G78" s="54"/>
      <c r="H78" s="8"/>
      <c r="I78" s="8"/>
      <c r="J78" s="8"/>
      <c r="K78" s="8"/>
      <c r="L78" s="8"/>
      <c r="M78" s="8"/>
      <c r="N78" s="8"/>
      <c r="O78" s="8"/>
      <c r="P78" s="8"/>
      <c r="CC78" s="1"/>
      <c r="CD78" s="1"/>
      <c r="CE78" s="1"/>
      <c r="CF78" s="1"/>
      <c r="CG78" s="1"/>
      <c r="CH78" s="1"/>
      <c r="CI78" s="1"/>
      <c r="CJ78" s="1"/>
      <c r="CK78" s="1"/>
      <c r="CL78" s="1"/>
      <c r="CM78" s="1"/>
    </row>
    <row r="79" spans="1:91" ht="26.45" customHeight="1">
      <c r="A79" s="88">
        <v>66</v>
      </c>
      <c r="B79" s="164" t="s">
        <v>877</v>
      </c>
      <c r="C79" s="89"/>
      <c r="D79" s="89" t="s">
        <v>7</v>
      </c>
      <c r="E79" s="78">
        <v>1</v>
      </c>
      <c r="F79" s="54"/>
      <c r="G79" s="54"/>
      <c r="H79" s="8"/>
      <c r="I79" s="8"/>
      <c r="J79" s="8"/>
      <c r="K79" s="8"/>
      <c r="L79" s="8"/>
      <c r="M79" s="8"/>
      <c r="N79" s="8"/>
      <c r="O79" s="8"/>
      <c r="P79" s="8"/>
      <c r="CC79" s="1"/>
      <c r="CD79" s="1"/>
      <c r="CE79" s="1"/>
      <c r="CF79" s="1"/>
      <c r="CG79" s="1"/>
      <c r="CH79" s="1"/>
      <c r="CI79" s="1"/>
      <c r="CJ79" s="1"/>
      <c r="CK79" s="1"/>
      <c r="CL79" s="1"/>
      <c r="CM79" s="1"/>
    </row>
    <row r="80" spans="1:91" ht="26.45" customHeight="1">
      <c r="A80" s="88">
        <v>67</v>
      </c>
      <c r="B80" s="164" t="s">
        <v>878</v>
      </c>
      <c r="C80" s="89"/>
      <c r="D80" s="89" t="s">
        <v>7</v>
      </c>
      <c r="E80" s="78">
        <v>5</v>
      </c>
      <c r="F80" s="54"/>
      <c r="G80" s="54"/>
      <c r="H80" s="8"/>
      <c r="I80" s="8"/>
      <c r="J80" s="8"/>
      <c r="K80" s="8"/>
      <c r="L80" s="8"/>
      <c r="M80" s="8"/>
      <c r="N80" s="8"/>
      <c r="O80" s="8"/>
      <c r="P80" s="8"/>
      <c r="CC80" s="1"/>
      <c r="CD80" s="1"/>
      <c r="CE80" s="1"/>
      <c r="CF80" s="1"/>
      <c r="CG80" s="1"/>
      <c r="CH80" s="1"/>
      <c r="CI80" s="1"/>
      <c r="CJ80" s="1"/>
      <c r="CK80" s="1"/>
      <c r="CL80" s="1"/>
      <c r="CM80" s="1"/>
    </row>
    <row r="81" spans="1:91" ht="26.45" customHeight="1">
      <c r="A81" s="88">
        <v>68</v>
      </c>
      <c r="B81" s="164" t="s">
        <v>879</v>
      </c>
      <c r="C81" s="89"/>
      <c r="D81" s="89" t="s">
        <v>7</v>
      </c>
      <c r="E81" s="78">
        <v>2</v>
      </c>
      <c r="F81" s="54"/>
      <c r="G81" s="54"/>
      <c r="H81" s="8"/>
      <c r="I81" s="8"/>
      <c r="J81" s="8"/>
      <c r="K81" s="8"/>
      <c r="L81" s="8"/>
      <c r="M81" s="8"/>
      <c r="N81" s="8"/>
      <c r="O81" s="8"/>
      <c r="P81" s="8"/>
      <c r="CC81" s="1"/>
      <c r="CD81" s="1"/>
      <c r="CE81" s="1"/>
      <c r="CF81" s="1"/>
      <c r="CG81" s="1"/>
      <c r="CH81" s="1"/>
      <c r="CI81" s="1"/>
      <c r="CJ81" s="1"/>
      <c r="CK81" s="1"/>
      <c r="CL81" s="1"/>
      <c r="CM81" s="1"/>
    </row>
    <row r="82" spans="1:91" ht="26.45" customHeight="1">
      <c r="A82" s="88">
        <v>69</v>
      </c>
      <c r="B82" s="164" t="s">
        <v>880</v>
      </c>
      <c r="C82" s="89"/>
      <c r="D82" s="89" t="s">
        <v>7</v>
      </c>
      <c r="E82" s="78">
        <v>1</v>
      </c>
      <c r="F82" s="54"/>
      <c r="G82" s="54"/>
      <c r="H82" s="8"/>
      <c r="I82" s="8"/>
      <c r="J82" s="8"/>
      <c r="K82" s="8"/>
      <c r="L82" s="8"/>
      <c r="M82" s="8"/>
      <c r="N82" s="8"/>
      <c r="O82" s="8"/>
      <c r="P82" s="8"/>
      <c r="CC82" s="1"/>
      <c r="CD82" s="1"/>
      <c r="CE82" s="1"/>
      <c r="CF82" s="1"/>
      <c r="CG82" s="1"/>
      <c r="CH82" s="1"/>
      <c r="CI82" s="1"/>
      <c r="CJ82" s="1"/>
      <c r="CK82" s="1"/>
      <c r="CL82" s="1"/>
      <c r="CM82" s="1"/>
    </row>
    <row r="83" spans="1:91" ht="26.45" customHeight="1">
      <c r="A83" s="88">
        <v>70</v>
      </c>
      <c r="B83" s="164" t="s">
        <v>881</v>
      </c>
      <c r="C83" s="89"/>
      <c r="D83" s="89" t="s">
        <v>7</v>
      </c>
      <c r="E83" s="78">
        <v>1</v>
      </c>
      <c r="F83" s="54"/>
      <c r="G83" s="54"/>
      <c r="H83" s="8"/>
      <c r="I83" s="8"/>
      <c r="J83" s="8"/>
      <c r="K83" s="8"/>
      <c r="L83" s="8"/>
      <c r="M83" s="8"/>
      <c r="N83" s="8"/>
      <c r="O83" s="8"/>
      <c r="P83" s="8"/>
      <c r="CC83" s="1"/>
      <c r="CD83" s="1"/>
      <c r="CE83" s="1"/>
      <c r="CF83" s="1"/>
      <c r="CG83" s="1"/>
      <c r="CH83" s="1"/>
      <c r="CI83" s="1"/>
      <c r="CJ83" s="1"/>
      <c r="CK83" s="1"/>
      <c r="CL83" s="1"/>
      <c r="CM83" s="1"/>
    </row>
    <row r="84" spans="1:91" ht="26.45" customHeight="1">
      <c r="A84" s="88">
        <v>71</v>
      </c>
      <c r="B84" s="164" t="s">
        <v>882</v>
      </c>
      <c r="C84" s="89"/>
      <c r="D84" s="89" t="s">
        <v>7</v>
      </c>
      <c r="E84" s="78">
        <v>1</v>
      </c>
      <c r="F84" s="54"/>
      <c r="G84" s="54"/>
      <c r="H84" s="8"/>
      <c r="I84" s="8"/>
      <c r="J84" s="8"/>
      <c r="K84" s="8"/>
      <c r="L84" s="8"/>
      <c r="M84" s="8"/>
      <c r="N84" s="8"/>
      <c r="O84" s="8"/>
      <c r="P84" s="8"/>
      <c r="CC84" s="1"/>
      <c r="CD84" s="1"/>
      <c r="CE84" s="1"/>
      <c r="CF84" s="1"/>
      <c r="CG84" s="1"/>
      <c r="CH84" s="1"/>
      <c r="CI84" s="1"/>
      <c r="CJ84" s="1"/>
      <c r="CK84" s="1"/>
      <c r="CL84" s="1"/>
      <c r="CM84" s="1"/>
    </row>
    <row r="85" spans="1:91" ht="26.45" customHeight="1">
      <c r="A85" s="88">
        <v>72</v>
      </c>
      <c r="B85" s="164" t="s">
        <v>883</v>
      </c>
      <c r="C85" s="89"/>
      <c r="D85" s="89" t="s">
        <v>7</v>
      </c>
      <c r="E85" s="78">
        <v>1</v>
      </c>
      <c r="F85" s="54"/>
      <c r="G85" s="54"/>
      <c r="H85" s="8"/>
      <c r="I85" s="8"/>
      <c r="J85" s="8"/>
      <c r="K85" s="8"/>
      <c r="L85" s="8"/>
      <c r="M85" s="8"/>
      <c r="N85" s="8"/>
      <c r="O85" s="8"/>
      <c r="P85" s="8"/>
      <c r="CC85" s="1"/>
      <c r="CD85" s="1"/>
      <c r="CE85" s="1"/>
      <c r="CF85" s="1"/>
      <c r="CG85" s="1"/>
      <c r="CH85" s="1"/>
      <c r="CI85" s="1"/>
      <c r="CJ85" s="1"/>
      <c r="CK85" s="1"/>
      <c r="CL85" s="1"/>
      <c r="CM85" s="1"/>
    </row>
    <row r="86" spans="1:91" ht="15.95" customHeight="1">
      <c r="A86" s="88">
        <v>73</v>
      </c>
      <c r="B86" s="164" t="s">
        <v>884</v>
      </c>
      <c r="C86" s="89"/>
      <c r="D86" s="89" t="s">
        <v>7</v>
      </c>
      <c r="E86" s="78">
        <v>26</v>
      </c>
      <c r="F86" s="54"/>
      <c r="G86" s="54"/>
      <c r="H86" s="8"/>
      <c r="I86" s="8"/>
      <c r="J86" s="8"/>
      <c r="K86" s="8"/>
      <c r="L86" s="8"/>
      <c r="M86" s="8"/>
      <c r="N86" s="8"/>
      <c r="O86" s="8"/>
      <c r="P86" s="8"/>
      <c r="CC86" s="1"/>
      <c r="CD86" s="1"/>
      <c r="CE86" s="1"/>
      <c r="CF86" s="1"/>
      <c r="CG86" s="1"/>
      <c r="CH86" s="1"/>
      <c r="CI86" s="1"/>
      <c r="CJ86" s="1"/>
      <c r="CK86" s="1"/>
      <c r="CL86" s="1"/>
      <c r="CM86" s="1"/>
    </row>
    <row r="87" spans="1:91" ht="15.95" customHeight="1">
      <c r="A87" s="88">
        <v>74</v>
      </c>
      <c r="B87" s="164" t="s">
        <v>2323</v>
      </c>
      <c r="C87" s="89"/>
      <c r="D87" s="89" t="s">
        <v>10</v>
      </c>
      <c r="E87" s="78">
        <v>3</v>
      </c>
      <c r="F87" s="54"/>
      <c r="G87" s="54"/>
      <c r="H87" s="8"/>
      <c r="I87" s="8"/>
      <c r="J87" s="8"/>
      <c r="K87" s="8"/>
      <c r="L87" s="8"/>
      <c r="M87" s="8"/>
      <c r="N87" s="8"/>
      <c r="O87" s="8"/>
      <c r="P87" s="8"/>
      <c r="CC87" s="1"/>
      <c r="CD87" s="1"/>
      <c r="CE87" s="1"/>
      <c r="CF87" s="1"/>
      <c r="CG87" s="1"/>
      <c r="CH87" s="1"/>
      <c r="CI87" s="1"/>
      <c r="CJ87" s="1"/>
      <c r="CK87" s="1"/>
      <c r="CL87" s="1"/>
      <c r="CM87" s="1"/>
    </row>
    <row r="88" spans="1:91" ht="15.95" customHeight="1">
      <c r="A88" s="88">
        <v>75</v>
      </c>
      <c r="B88" s="164" t="s">
        <v>2324</v>
      </c>
      <c r="C88" s="89"/>
      <c r="D88" s="89" t="s">
        <v>10</v>
      </c>
      <c r="E88" s="78">
        <v>1</v>
      </c>
      <c r="F88" s="54"/>
      <c r="G88" s="54"/>
      <c r="H88" s="8"/>
      <c r="I88" s="8"/>
      <c r="J88" s="8"/>
      <c r="K88" s="8"/>
      <c r="L88" s="8"/>
      <c r="M88" s="8"/>
      <c r="N88" s="8"/>
      <c r="O88" s="8"/>
      <c r="P88" s="8"/>
      <c r="CC88" s="1"/>
      <c r="CD88" s="1"/>
      <c r="CE88" s="1"/>
      <c r="CF88" s="1"/>
      <c r="CG88" s="1"/>
      <c r="CH88" s="1"/>
      <c r="CI88" s="1"/>
      <c r="CJ88" s="1"/>
      <c r="CK88" s="1"/>
      <c r="CL88" s="1"/>
      <c r="CM88" s="1"/>
    </row>
    <row r="89" spans="1:91" ht="15.95" customHeight="1">
      <c r="A89" s="88">
        <v>76</v>
      </c>
      <c r="B89" s="164" t="s">
        <v>2325</v>
      </c>
      <c r="C89" s="89"/>
      <c r="D89" s="89" t="s">
        <v>10</v>
      </c>
      <c r="E89" s="78">
        <v>1</v>
      </c>
      <c r="F89" s="54"/>
      <c r="G89" s="54"/>
      <c r="H89" s="8"/>
      <c r="I89" s="8"/>
      <c r="J89" s="8"/>
      <c r="K89" s="8"/>
      <c r="L89" s="8"/>
      <c r="M89" s="8"/>
      <c r="N89" s="8"/>
      <c r="O89" s="8"/>
      <c r="P89" s="8"/>
      <c r="CC89" s="1"/>
      <c r="CD89" s="1"/>
      <c r="CE89" s="1"/>
      <c r="CF89" s="1"/>
      <c r="CG89" s="1"/>
      <c r="CH89" s="1"/>
      <c r="CI89" s="1"/>
      <c r="CJ89" s="1"/>
      <c r="CK89" s="1"/>
      <c r="CL89" s="1"/>
      <c r="CM89" s="1"/>
    </row>
    <row r="90" spans="1:91" ht="15.95" customHeight="1">
      <c r="A90" s="88">
        <v>77</v>
      </c>
      <c r="B90" s="164" t="s">
        <v>2326</v>
      </c>
      <c r="C90" s="89"/>
      <c r="D90" s="89" t="s">
        <v>10</v>
      </c>
      <c r="E90" s="78">
        <v>1</v>
      </c>
      <c r="F90" s="54"/>
      <c r="G90" s="54"/>
      <c r="H90" s="8"/>
      <c r="I90" s="8"/>
      <c r="J90" s="8"/>
      <c r="K90" s="8"/>
      <c r="L90" s="8"/>
      <c r="M90" s="8"/>
      <c r="N90" s="8"/>
      <c r="O90" s="8"/>
      <c r="P90" s="8"/>
      <c r="CC90" s="1"/>
      <c r="CD90" s="1"/>
      <c r="CE90" s="1"/>
      <c r="CF90" s="1"/>
      <c r="CG90" s="1"/>
      <c r="CH90" s="1"/>
      <c r="CI90" s="1"/>
      <c r="CJ90" s="1"/>
      <c r="CK90" s="1"/>
      <c r="CL90" s="1"/>
      <c r="CM90" s="1"/>
    </row>
    <row r="91" spans="1:91" ht="15.95" customHeight="1">
      <c r="A91" s="88">
        <v>78</v>
      </c>
      <c r="B91" s="164" t="s">
        <v>2327</v>
      </c>
      <c r="C91" s="89"/>
      <c r="D91" s="89" t="s">
        <v>10</v>
      </c>
      <c r="E91" s="78">
        <v>3</v>
      </c>
      <c r="F91" s="54"/>
      <c r="G91" s="54"/>
      <c r="H91" s="8"/>
      <c r="I91" s="8"/>
      <c r="J91" s="8"/>
      <c r="K91" s="8"/>
      <c r="L91" s="8"/>
      <c r="M91" s="8"/>
      <c r="N91" s="8"/>
      <c r="O91" s="8"/>
      <c r="P91" s="8"/>
      <c r="CC91" s="1"/>
      <c r="CD91" s="1"/>
      <c r="CE91" s="1"/>
      <c r="CF91" s="1"/>
      <c r="CG91" s="1"/>
      <c r="CH91" s="1"/>
      <c r="CI91" s="1"/>
      <c r="CJ91" s="1"/>
      <c r="CK91" s="1"/>
      <c r="CL91" s="1"/>
      <c r="CM91" s="1"/>
    </row>
    <row r="92" spans="1:91" ht="15.95" customHeight="1">
      <c r="A92" s="88">
        <v>79</v>
      </c>
      <c r="B92" s="164" t="s">
        <v>2328</v>
      </c>
      <c r="C92" s="89"/>
      <c r="D92" s="89" t="s">
        <v>10</v>
      </c>
      <c r="E92" s="78">
        <v>1</v>
      </c>
      <c r="F92" s="54"/>
      <c r="G92" s="54"/>
      <c r="H92" s="8"/>
      <c r="I92" s="8"/>
      <c r="J92" s="8"/>
      <c r="K92" s="8"/>
      <c r="L92" s="8"/>
      <c r="M92" s="8"/>
      <c r="N92" s="8"/>
      <c r="O92" s="8"/>
      <c r="P92" s="8"/>
      <c r="CC92" s="1"/>
      <c r="CD92" s="1"/>
      <c r="CE92" s="1"/>
      <c r="CF92" s="1"/>
      <c r="CG92" s="1"/>
      <c r="CH92" s="1"/>
      <c r="CI92" s="1"/>
      <c r="CJ92" s="1"/>
      <c r="CK92" s="1"/>
      <c r="CL92" s="1"/>
      <c r="CM92" s="1"/>
    </row>
    <row r="93" spans="1:91" ht="15.95" customHeight="1">
      <c r="A93" s="88">
        <v>80</v>
      </c>
      <c r="B93" s="164" t="s">
        <v>2329</v>
      </c>
      <c r="C93" s="89"/>
      <c r="D93" s="89" t="s">
        <v>10</v>
      </c>
      <c r="E93" s="78">
        <v>10</v>
      </c>
      <c r="F93" s="54"/>
      <c r="G93" s="54"/>
      <c r="H93" s="8"/>
      <c r="I93" s="8"/>
      <c r="J93" s="8"/>
      <c r="K93" s="8"/>
      <c r="L93" s="8"/>
      <c r="M93" s="8"/>
      <c r="N93" s="8"/>
      <c r="O93" s="8"/>
      <c r="P93" s="8"/>
      <c r="CC93" s="1"/>
      <c r="CD93" s="1"/>
      <c r="CE93" s="1"/>
      <c r="CF93" s="1"/>
      <c r="CG93" s="1"/>
      <c r="CH93" s="1"/>
      <c r="CI93" s="1"/>
      <c r="CJ93" s="1"/>
      <c r="CK93" s="1"/>
      <c r="CL93" s="1"/>
      <c r="CM93" s="1"/>
    </row>
    <row r="94" spans="1:91" ht="15.95" customHeight="1">
      <c r="A94" s="88">
        <v>81</v>
      </c>
      <c r="B94" s="164" t="s">
        <v>2330</v>
      </c>
      <c r="C94" s="89"/>
      <c r="D94" s="89" t="s">
        <v>10</v>
      </c>
      <c r="E94" s="78">
        <v>3</v>
      </c>
      <c r="F94" s="54"/>
      <c r="G94" s="54"/>
      <c r="H94" s="8"/>
      <c r="I94" s="8"/>
      <c r="J94" s="8"/>
      <c r="K94" s="8"/>
      <c r="L94" s="8"/>
      <c r="M94" s="8"/>
      <c r="N94" s="8"/>
      <c r="O94" s="8"/>
      <c r="P94" s="8"/>
      <c r="CC94" s="1"/>
      <c r="CD94" s="1"/>
      <c r="CE94" s="1"/>
      <c r="CF94" s="1"/>
      <c r="CG94" s="1"/>
      <c r="CH94" s="1"/>
      <c r="CI94" s="1"/>
      <c r="CJ94" s="1"/>
      <c r="CK94" s="1"/>
      <c r="CL94" s="1"/>
      <c r="CM94" s="1"/>
    </row>
    <row r="95" spans="1:91" ht="15.95" customHeight="1">
      <c r="A95" s="88">
        <v>82</v>
      </c>
      <c r="B95" s="164" t="s">
        <v>2331</v>
      </c>
      <c r="C95" s="89"/>
      <c r="D95" s="89" t="s">
        <v>10</v>
      </c>
      <c r="E95" s="78">
        <v>19</v>
      </c>
      <c r="F95" s="54"/>
      <c r="G95" s="54"/>
      <c r="H95" s="8"/>
      <c r="I95" s="8"/>
      <c r="J95" s="8"/>
      <c r="K95" s="8"/>
      <c r="L95" s="8"/>
      <c r="M95" s="8"/>
      <c r="N95" s="8"/>
      <c r="O95" s="8"/>
      <c r="P95" s="8"/>
      <c r="CC95" s="1"/>
      <c r="CD95" s="1"/>
      <c r="CE95" s="1"/>
      <c r="CF95" s="1"/>
      <c r="CG95" s="1"/>
      <c r="CH95" s="1"/>
      <c r="CI95" s="1"/>
      <c r="CJ95" s="1"/>
      <c r="CK95" s="1"/>
      <c r="CL95" s="1"/>
      <c r="CM95" s="1"/>
    </row>
    <row r="96" spans="1:91" ht="15.95" customHeight="1">
      <c r="A96" s="88">
        <v>83</v>
      </c>
      <c r="B96" s="164" t="s">
        <v>2332</v>
      </c>
      <c r="C96" s="89"/>
      <c r="D96" s="89" t="s">
        <v>10</v>
      </c>
      <c r="E96" s="78">
        <v>4</v>
      </c>
      <c r="F96" s="54"/>
      <c r="G96" s="54"/>
      <c r="H96" s="8"/>
      <c r="I96" s="8"/>
      <c r="J96" s="8"/>
      <c r="K96" s="8"/>
      <c r="L96" s="8"/>
      <c r="M96" s="8"/>
      <c r="N96" s="8"/>
      <c r="O96" s="8"/>
      <c r="P96" s="8"/>
      <c r="CC96" s="1"/>
      <c r="CD96" s="1"/>
      <c r="CE96" s="1"/>
      <c r="CF96" s="1"/>
      <c r="CG96" s="1"/>
      <c r="CH96" s="1"/>
      <c r="CI96" s="1"/>
      <c r="CJ96" s="1"/>
      <c r="CK96" s="1"/>
      <c r="CL96" s="1"/>
      <c r="CM96" s="1"/>
    </row>
    <row r="97" spans="1:91" ht="15.95" customHeight="1">
      <c r="A97" s="88">
        <v>84</v>
      </c>
      <c r="B97" s="164" t="s">
        <v>885</v>
      </c>
      <c r="C97" s="89"/>
      <c r="D97" s="89" t="s">
        <v>10</v>
      </c>
      <c r="E97" s="78">
        <v>17</v>
      </c>
      <c r="F97" s="54"/>
      <c r="G97" s="54"/>
      <c r="H97" s="8"/>
      <c r="I97" s="8"/>
      <c r="J97" s="8"/>
      <c r="K97" s="8"/>
      <c r="L97" s="8"/>
      <c r="M97" s="8"/>
      <c r="N97" s="8"/>
      <c r="O97" s="8"/>
      <c r="P97" s="8"/>
      <c r="CC97" s="1"/>
      <c r="CD97" s="1"/>
      <c r="CE97" s="1"/>
      <c r="CF97" s="1"/>
      <c r="CG97" s="1"/>
      <c r="CH97" s="1"/>
      <c r="CI97" s="1"/>
      <c r="CJ97" s="1"/>
      <c r="CK97" s="1"/>
      <c r="CL97" s="1"/>
      <c r="CM97" s="1"/>
    </row>
    <row r="98" spans="1:91" ht="15.95" customHeight="1">
      <c r="A98" s="88">
        <v>85</v>
      </c>
      <c r="B98" s="164" t="s">
        <v>886</v>
      </c>
      <c r="C98" s="89"/>
      <c r="D98" s="89" t="s">
        <v>10</v>
      </c>
      <c r="E98" s="78">
        <v>5</v>
      </c>
      <c r="F98" s="54"/>
      <c r="G98" s="54"/>
      <c r="H98" s="8"/>
      <c r="I98" s="8"/>
      <c r="J98" s="8"/>
      <c r="K98" s="8"/>
      <c r="L98" s="8"/>
      <c r="M98" s="8"/>
      <c r="N98" s="8"/>
      <c r="O98" s="8"/>
      <c r="P98" s="8"/>
      <c r="CC98" s="1"/>
      <c r="CD98" s="1"/>
      <c r="CE98" s="1"/>
      <c r="CF98" s="1"/>
      <c r="CG98" s="1"/>
      <c r="CH98" s="1"/>
      <c r="CI98" s="1"/>
      <c r="CJ98" s="1"/>
      <c r="CK98" s="1"/>
      <c r="CL98" s="1"/>
      <c r="CM98" s="1"/>
    </row>
    <row r="99" spans="1:91" ht="15.95" customHeight="1">
      <c r="A99" s="88">
        <v>86</v>
      </c>
      <c r="B99" s="164" t="s">
        <v>887</v>
      </c>
      <c r="C99" s="89"/>
      <c r="D99" s="89" t="s">
        <v>10</v>
      </c>
      <c r="E99" s="78">
        <v>30</v>
      </c>
      <c r="F99" s="54"/>
      <c r="G99" s="54"/>
      <c r="H99" s="8"/>
      <c r="I99" s="8"/>
      <c r="J99" s="8"/>
      <c r="K99" s="8"/>
      <c r="L99" s="8"/>
      <c r="M99" s="8"/>
      <c r="N99" s="8"/>
      <c r="O99" s="8"/>
      <c r="P99" s="8"/>
      <c r="CC99" s="1"/>
      <c r="CD99" s="1"/>
      <c r="CE99" s="1"/>
      <c r="CF99" s="1"/>
      <c r="CG99" s="1"/>
      <c r="CH99" s="1"/>
      <c r="CI99" s="1"/>
      <c r="CJ99" s="1"/>
      <c r="CK99" s="1"/>
      <c r="CL99" s="1"/>
      <c r="CM99" s="1"/>
    </row>
    <row r="100" spans="1:91" ht="15.95" customHeight="1">
      <c r="A100" s="88">
        <v>87</v>
      </c>
      <c r="B100" s="164" t="s">
        <v>888</v>
      </c>
      <c r="C100" s="89"/>
      <c r="D100" s="89" t="s">
        <v>10</v>
      </c>
      <c r="E100" s="78">
        <v>8</v>
      </c>
      <c r="F100" s="54"/>
      <c r="G100" s="54"/>
      <c r="H100" s="8"/>
      <c r="I100" s="8"/>
      <c r="J100" s="8"/>
      <c r="K100" s="8"/>
      <c r="L100" s="8"/>
      <c r="M100" s="8"/>
      <c r="N100" s="8"/>
      <c r="O100" s="8"/>
      <c r="P100" s="8"/>
      <c r="CC100" s="1"/>
      <c r="CD100" s="1"/>
      <c r="CE100" s="1"/>
      <c r="CF100" s="1"/>
      <c r="CG100" s="1"/>
      <c r="CH100" s="1"/>
      <c r="CI100" s="1"/>
      <c r="CJ100" s="1"/>
      <c r="CK100" s="1"/>
      <c r="CL100" s="1"/>
      <c r="CM100" s="1"/>
    </row>
    <row r="101" spans="1:91" ht="15.95" customHeight="1">
      <c r="A101" s="88">
        <v>88</v>
      </c>
      <c r="B101" s="164" t="s">
        <v>2333</v>
      </c>
      <c r="C101" s="89"/>
      <c r="D101" s="89" t="s">
        <v>10</v>
      </c>
      <c r="E101" s="78">
        <v>6</v>
      </c>
      <c r="F101" s="54"/>
      <c r="G101" s="54"/>
      <c r="H101" s="8"/>
      <c r="I101" s="8"/>
      <c r="J101" s="8"/>
      <c r="K101" s="8"/>
      <c r="L101" s="8"/>
      <c r="M101" s="8"/>
      <c r="N101" s="8"/>
      <c r="O101" s="8"/>
      <c r="P101" s="8"/>
      <c r="CC101" s="1"/>
      <c r="CD101" s="1"/>
      <c r="CE101" s="1"/>
      <c r="CF101" s="1"/>
      <c r="CG101" s="1"/>
      <c r="CH101" s="1"/>
      <c r="CI101" s="1"/>
      <c r="CJ101" s="1"/>
      <c r="CK101" s="1"/>
      <c r="CL101" s="1"/>
      <c r="CM101" s="1"/>
    </row>
    <row r="102" spans="1:91" ht="15.95" customHeight="1">
      <c r="A102" s="88">
        <v>89</v>
      </c>
      <c r="B102" s="164" t="s">
        <v>2334</v>
      </c>
      <c r="C102" s="89"/>
      <c r="D102" s="89" t="s">
        <v>10</v>
      </c>
      <c r="E102" s="78">
        <v>4</v>
      </c>
      <c r="F102" s="54"/>
      <c r="G102" s="54"/>
      <c r="H102" s="8"/>
      <c r="I102" s="8"/>
      <c r="J102" s="8"/>
      <c r="K102" s="8"/>
      <c r="L102" s="8"/>
      <c r="M102" s="8"/>
      <c r="N102" s="8"/>
      <c r="O102" s="8"/>
      <c r="P102" s="8"/>
      <c r="CC102" s="1"/>
      <c r="CD102" s="1"/>
      <c r="CE102" s="1"/>
      <c r="CF102" s="1"/>
      <c r="CG102" s="1"/>
      <c r="CH102" s="1"/>
      <c r="CI102" s="1"/>
      <c r="CJ102" s="1"/>
      <c r="CK102" s="1"/>
      <c r="CL102" s="1"/>
      <c r="CM102" s="1"/>
    </row>
    <row r="103" spans="1:91" ht="15.95" customHeight="1">
      <c r="A103" s="88">
        <v>90</v>
      </c>
      <c r="B103" s="164" t="s">
        <v>2335</v>
      </c>
      <c r="C103" s="89"/>
      <c r="D103" s="89" t="s">
        <v>10</v>
      </c>
      <c r="E103" s="78">
        <v>1</v>
      </c>
      <c r="F103" s="54"/>
      <c r="G103" s="54"/>
      <c r="H103" s="8"/>
      <c r="I103" s="8"/>
      <c r="J103" s="8"/>
      <c r="K103" s="8"/>
      <c r="L103" s="8"/>
      <c r="M103" s="8"/>
      <c r="N103" s="8"/>
      <c r="O103" s="8"/>
      <c r="P103" s="8"/>
      <c r="CC103" s="1"/>
      <c r="CD103" s="1"/>
      <c r="CE103" s="1"/>
      <c r="CF103" s="1"/>
      <c r="CG103" s="1"/>
      <c r="CH103" s="1"/>
      <c r="CI103" s="1"/>
      <c r="CJ103" s="1"/>
      <c r="CK103" s="1"/>
      <c r="CL103" s="1"/>
      <c r="CM103" s="1"/>
    </row>
    <row r="104" spans="1:91" ht="15.95" customHeight="1">
      <c r="A104" s="88">
        <v>91</v>
      </c>
      <c r="B104" s="164" t="s">
        <v>2336</v>
      </c>
      <c r="C104" s="89"/>
      <c r="D104" s="89" t="s">
        <v>10</v>
      </c>
      <c r="E104" s="78">
        <v>1</v>
      </c>
      <c r="F104" s="54"/>
      <c r="G104" s="54"/>
      <c r="H104" s="8"/>
      <c r="I104" s="8"/>
      <c r="J104" s="8"/>
      <c r="K104" s="8"/>
      <c r="L104" s="8"/>
      <c r="M104" s="8"/>
      <c r="N104" s="8"/>
      <c r="O104" s="8"/>
      <c r="P104" s="8"/>
      <c r="CC104" s="1"/>
      <c r="CD104" s="1"/>
      <c r="CE104" s="1"/>
      <c r="CF104" s="1"/>
      <c r="CG104" s="1"/>
      <c r="CH104" s="1"/>
      <c r="CI104" s="1"/>
      <c r="CJ104" s="1"/>
      <c r="CK104" s="1"/>
      <c r="CL104" s="1"/>
      <c r="CM104" s="1"/>
    </row>
    <row r="105" spans="1:91" ht="15.95" customHeight="1">
      <c r="A105" s="88">
        <v>92</v>
      </c>
      <c r="B105" s="164" t="s">
        <v>2337</v>
      </c>
      <c r="C105" s="89"/>
      <c r="D105" s="89" t="s">
        <v>10</v>
      </c>
      <c r="E105" s="78">
        <v>1</v>
      </c>
      <c r="F105" s="54"/>
      <c r="G105" s="54"/>
      <c r="H105" s="8"/>
      <c r="I105" s="8"/>
      <c r="J105" s="8"/>
      <c r="K105" s="8"/>
      <c r="L105" s="8"/>
      <c r="M105" s="8"/>
      <c r="N105" s="8"/>
      <c r="O105" s="8"/>
      <c r="P105" s="8"/>
      <c r="CC105" s="1"/>
      <c r="CD105" s="1"/>
      <c r="CE105" s="1"/>
      <c r="CF105" s="1"/>
      <c r="CG105" s="1"/>
      <c r="CH105" s="1"/>
      <c r="CI105" s="1"/>
      <c r="CJ105" s="1"/>
      <c r="CK105" s="1"/>
      <c r="CL105" s="1"/>
      <c r="CM105" s="1"/>
    </row>
    <row r="106" spans="1:91" ht="15.95" customHeight="1">
      <c r="A106" s="88">
        <v>93</v>
      </c>
      <c r="B106" s="164" t="s">
        <v>2338</v>
      </c>
      <c r="C106" s="89"/>
      <c r="D106" s="89" t="s">
        <v>10</v>
      </c>
      <c r="E106" s="78">
        <v>1</v>
      </c>
      <c r="F106" s="54"/>
      <c r="G106" s="54"/>
      <c r="H106" s="8"/>
      <c r="I106" s="8"/>
      <c r="J106" s="8"/>
      <c r="K106" s="8"/>
      <c r="L106" s="8"/>
      <c r="M106" s="8"/>
      <c r="N106" s="8"/>
      <c r="O106" s="8"/>
      <c r="P106" s="8"/>
      <c r="CC106" s="1"/>
      <c r="CD106" s="1"/>
      <c r="CE106" s="1"/>
      <c r="CF106" s="1"/>
      <c r="CG106" s="1"/>
      <c r="CH106" s="1"/>
      <c r="CI106" s="1"/>
      <c r="CJ106" s="1"/>
      <c r="CK106" s="1"/>
      <c r="CL106" s="1"/>
      <c r="CM106" s="1"/>
    </row>
    <row r="107" spans="1:91" ht="15.95" customHeight="1">
      <c r="A107" s="88">
        <v>94</v>
      </c>
      <c r="B107" s="164" t="s">
        <v>2339</v>
      </c>
      <c r="C107" s="89"/>
      <c r="D107" s="89" t="s">
        <v>10</v>
      </c>
      <c r="E107" s="78">
        <v>2</v>
      </c>
      <c r="F107" s="54"/>
      <c r="G107" s="54"/>
      <c r="H107" s="8"/>
      <c r="I107" s="8"/>
      <c r="J107" s="8"/>
      <c r="K107" s="8"/>
      <c r="L107" s="8"/>
      <c r="M107" s="8"/>
      <c r="N107" s="8"/>
      <c r="O107" s="8"/>
      <c r="P107" s="8"/>
      <c r="CC107" s="1"/>
      <c r="CD107" s="1"/>
      <c r="CE107" s="1"/>
      <c r="CF107" s="1"/>
      <c r="CG107" s="1"/>
      <c r="CH107" s="1"/>
      <c r="CI107" s="1"/>
      <c r="CJ107" s="1"/>
      <c r="CK107" s="1"/>
      <c r="CL107" s="1"/>
      <c r="CM107" s="1"/>
    </row>
    <row r="108" spans="1:91" ht="15.95" customHeight="1">
      <c r="A108" s="88">
        <v>95</v>
      </c>
      <c r="B108" s="164" t="s">
        <v>2340</v>
      </c>
      <c r="C108" s="89"/>
      <c r="D108" s="89" t="s">
        <v>10</v>
      </c>
      <c r="E108" s="78">
        <v>7</v>
      </c>
      <c r="F108" s="54"/>
      <c r="G108" s="54"/>
      <c r="H108" s="8"/>
      <c r="I108" s="8"/>
      <c r="J108" s="8"/>
      <c r="K108" s="8"/>
      <c r="L108" s="8"/>
      <c r="M108" s="8"/>
      <c r="N108" s="8"/>
      <c r="O108" s="8"/>
      <c r="P108" s="8"/>
      <c r="CC108" s="1"/>
      <c r="CD108" s="1"/>
      <c r="CE108" s="1"/>
      <c r="CF108" s="1"/>
      <c r="CG108" s="1"/>
      <c r="CH108" s="1"/>
      <c r="CI108" s="1"/>
      <c r="CJ108" s="1"/>
      <c r="CK108" s="1"/>
      <c r="CL108" s="1"/>
      <c r="CM108" s="1"/>
    </row>
    <row r="109" spans="1:91" ht="15.95" customHeight="1">
      <c r="A109" s="88">
        <v>96</v>
      </c>
      <c r="B109" s="164" t="s">
        <v>2341</v>
      </c>
      <c r="C109" s="89"/>
      <c r="D109" s="89" t="s">
        <v>10</v>
      </c>
      <c r="E109" s="78">
        <v>1</v>
      </c>
      <c r="F109" s="54"/>
      <c r="G109" s="54"/>
      <c r="H109" s="8"/>
      <c r="I109" s="8"/>
      <c r="J109" s="8"/>
      <c r="K109" s="8"/>
      <c r="L109" s="8"/>
      <c r="M109" s="8"/>
      <c r="N109" s="8"/>
      <c r="O109" s="8"/>
      <c r="P109" s="8"/>
      <c r="CC109" s="1"/>
      <c r="CD109" s="1"/>
      <c r="CE109" s="1"/>
      <c r="CF109" s="1"/>
      <c r="CG109" s="1"/>
      <c r="CH109" s="1"/>
      <c r="CI109" s="1"/>
      <c r="CJ109" s="1"/>
      <c r="CK109" s="1"/>
      <c r="CL109" s="1"/>
      <c r="CM109" s="1"/>
    </row>
    <row r="110" spans="1:91" ht="15.95" customHeight="1">
      <c r="A110" s="88">
        <v>97</v>
      </c>
      <c r="B110" s="164" t="s">
        <v>2342</v>
      </c>
      <c r="C110" s="89"/>
      <c r="D110" s="89" t="s">
        <v>10</v>
      </c>
      <c r="E110" s="78">
        <v>5</v>
      </c>
      <c r="F110" s="54"/>
      <c r="G110" s="54"/>
      <c r="H110" s="8"/>
      <c r="I110" s="8"/>
      <c r="J110" s="8"/>
      <c r="K110" s="8"/>
      <c r="L110" s="8"/>
      <c r="M110" s="8"/>
      <c r="N110" s="8"/>
      <c r="O110" s="8"/>
      <c r="P110" s="8"/>
      <c r="CC110" s="1"/>
      <c r="CD110" s="1"/>
      <c r="CE110" s="1"/>
      <c r="CF110" s="1"/>
      <c r="CG110" s="1"/>
      <c r="CH110" s="1"/>
      <c r="CI110" s="1"/>
      <c r="CJ110" s="1"/>
      <c r="CK110" s="1"/>
      <c r="CL110" s="1"/>
      <c r="CM110" s="1"/>
    </row>
    <row r="111" spans="1:91" ht="15.95" customHeight="1">
      <c r="A111" s="88">
        <v>98</v>
      </c>
      <c r="B111" s="164" t="s">
        <v>2343</v>
      </c>
      <c r="C111" s="89"/>
      <c r="D111" s="89" t="s">
        <v>10</v>
      </c>
      <c r="E111" s="78">
        <v>2</v>
      </c>
      <c r="F111" s="54"/>
      <c r="G111" s="54"/>
      <c r="H111" s="8"/>
      <c r="I111" s="8"/>
      <c r="J111" s="8"/>
      <c r="K111" s="8"/>
      <c r="L111" s="8"/>
      <c r="M111" s="8"/>
      <c r="N111" s="8"/>
      <c r="O111" s="8"/>
      <c r="P111" s="8"/>
      <c r="CC111" s="1"/>
      <c r="CD111" s="1"/>
      <c r="CE111" s="1"/>
      <c r="CF111" s="1"/>
      <c r="CG111" s="1"/>
      <c r="CH111" s="1"/>
      <c r="CI111" s="1"/>
      <c r="CJ111" s="1"/>
      <c r="CK111" s="1"/>
      <c r="CL111" s="1"/>
      <c r="CM111" s="1"/>
    </row>
    <row r="112" spans="1:91" ht="15.95" customHeight="1">
      <c r="A112" s="88">
        <v>99</v>
      </c>
      <c r="B112" s="164" t="s">
        <v>2441</v>
      </c>
      <c r="C112" s="89"/>
      <c r="D112" s="89" t="s">
        <v>10</v>
      </c>
      <c r="E112" s="78">
        <v>11</v>
      </c>
      <c r="F112" s="54"/>
      <c r="G112" s="54"/>
      <c r="H112" s="8"/>
      <c r="I112" s="8"/>
      <c r="J112" s="8"/>
      <c r="K112" s="8"/>
      <c r="L112" s="8"/>
      <c r="M112" s="8"/>
      <c r="N112" s="8"/>
      <c r="O112" s="8"/>
      <c r="P112" s="8"/>
      <c r="CC112" s="1"/>
      <c r="CD112" s="1"/>
      <c r="CE112" s="1"/>
      <c r="CF112" s="1"/>
      <c r="CG112" s="1"/>
      <c r="CH112" s="1"/>
      <c r="CI112" s="1"/>
      <c r="CJ112" s="1"/>
      <c r="CK112" s="1"/>
      <c r="CL112" s="1"/>
      <c r="CM112" s="1"/>
    </row>
    <row r="113" spans="1:91" ht="15.95" customHeight="1">
      <c r="A113" s="88">
        <v>100</v>
      </c>
      <c r="B113" s="164" t="s">
        <v>2442</v>
      </c>
      <c r="C113" s="89"/>
      <c r="D113" s="89" t="s">
        <v>10</v>
      </c>
      <c r="E113" s="78">
        <v>6</v>
      </c>
      <c r="F113" s="54"/>
      <c r="G113" s="54"/>
      <c r="H113" s="8"/>
      <c r="I113" s="8"/>
      <c r="J113" s="8"/>
      <c r="K113" s="8"/>
      <c r="L113" s="8"/>
      <c r="M113" s="8"/>
      <c r="N113" s="8"/>
      <c r="O113" s="8"/>
      <c r="P113" s="8"/>
      <c r="CC113" s="1"/>
      <c r="CD113" s="1"/>
      <c r="CE113" s="1"/>
      <c r="CF113" s="1"/>
      <c r="CG113" s="1"/>
      <c r="CH113" s="1"/>
      <c r="CI113" s="1"/>
      <c r="CJ113" s="1"/>
      <c r="CK113" s="1"/>
      <c r="CL113" s="1"/>
      <c r="CM113" s="1"/>
    </row>
    <row r="114" spans="1:91" ht="15.95" customHeight="1">
      <c r="A114" s="88">
        <v>101</v>
      </c>
      <c r="B114" s="164" t="s">
        <v>2443</v>
      </c>
      <c r="C114" s="89"/>
      <c r="D114" s="89" t="s">
        <v>10</v>
      </c>
      <c r="E114" s="78">
        <v>2</v>
      </c>
      <c r="F114" s="54"/>
      <c r="G114" s="54"/>
      <c r="H114" s="8"/>
      <c r="I114" s="8"/>
      <c r="J114" s="8"/>
      <c r="K114" s="8"/>
      <c r="L114" s="8"/>
      <c r="M114" s="8"/>
      <c r="N114" s="8"/>
      <c r="O114" s="8"/>
      <c r="P114" s="8"/>
      <c r="CC114" s="1"/>
      <c r="CD114" s="1"/>
      <c r="CE114" s="1"/>
      <c r="CF114" s="1"/>
      <c r="CG114" s="1"/>
      <c r="CH114" s="1"/>
      <c r="CI114" s="1"/>
      <c r="CJ114" s="1"/>
      <c r="CK114" s="1"/>
      <c r="CL114" s="1"/>
      <c r="CM114" s="1"/>
    </row>
    <row r="115" spans="1:91" ht="15.95" customHeight="1">
      <c r="A115" s="88">
        <v>102</v>
      </c>
      <c r="B115" s="164" t="s">
        <v>2344</v>
      </c>
      <c r="C115" s="89"/>
      <c r="D115" s="89" t="s">
        <v>10</v>
      </c>
      <c r="E115" s="78">
        <v>2</v>
      </c>
      <c r="F115" s="54"/>
      <c r="G115" s="54"/>
      <c r="H115" s="8"/>
      <c r="I115" s="8"/>
      <c r="J115" s="8"/>
      <c r="K115" s="8"/>
      <c r="L115" s="8"/>
      <c r="M115" s="8"/>
      <c r="N115" s="8"/>
      <c r="O115" s="8"/>
      <c r="P115" s="8"/>
      <c r="CC115" s="1"/>
      <c r="CD115" s="1"/>
      <c r="CE115" s="1"/>
      <c r="CF115" s="1"/>
      <c r="CG115" s="1"/>
      <c r="CH115" s="1"/>
      <c r="CI115" s="1"/>
      <c r="CJ115" s="1"/>
      <c r="CK115" s="1"/>
      <c r="CL115" s="1"/>
      <c r="CM115" s="1"/>
    </row>
    <row r="116" spans="1:91" ht="15.95" customHeight="1">
      <c r="A116" s="88">
        <v>103</v>
      </c>
      <c r="B116" s="164" t="s">
        <v>889</v>
      </c>
      <c r="C116" s="89"/>
      <c r="D116" s="89" t="s">
        <v>10</v>
      </c>
      <c r="E116" s="78">
        <v>1</v>
      </c>
      <c r="F116" s="54"/>
      <c r="G116" s="54"/>
      <c r="H116" s="8"/>
      <c r="I116" s="8"/>
      <c r="J116" s="8"/>
      <c r="K116" s="8"/>
      <c r="L116" s="8"/>
      <c r="M116" s="8"/>
      <c r="N116" s="8"/>
      <c r="O116" s="8"/>
      <c r="P116" s="8"/>
      <c r="CC116" s="1"/>
      <c r="CD116" s="1"/>
      <c r="CE116" s="1"/>
      <c r="CF116" s="1"/>
      <c r="CG116" s="1"/>
      <c r="CH116" s="1"/>
      <c r="CI116" s="1"/>
      <c r="CJ116" s="1"/>
      <c r="CK116" s="1"/>
      <c r="CL116" s="1"/>
      <c r="CM116" s="1"/>
    </row>
    <row r="117" spans="1:91" ht="15.95" customHeight="1">
      <c r="A117" s="88">
        <v>104</v>
      </c>
      <c r="B117" s="164" t="s">
        <v>890</v>
      </c>
      <c r="C117" s="89"/>
      <c r="D117" s="89" t="s">
        <v>10</v>
      </c>
      <c r="E117" s="78">
        <v>1</v>
      </c>
      <c r="F117" s="54"/>
      <c r="G117" s="54"/>
      <c r="H117" s="8"/>
      <c r="I117" s="8"/>
      <c r="J117" s="8"/>
      <c r="K117" s="8"/>
      <c r="L117" s="8"/>
      <c r="M117" s="8"/>
      <c r="N117" s="8"/>
      <c r="O117" s="8"/>
      <c r="P117" s="8"/>
      <c r="CC117" s="1"/>
      <c r="CD117" s="1"/>
      <c r="CE117" s="1"/>
      <c r="CF117" s="1"/>
      <c r="CG117" s="1"/>
      <c r="CH117" s="1"/>
      <c r="CI117" s="1"/>
      <c r="CJ117" s="1"/>
      <c r="CK117" s="1"/>
      <c r="CL117" s="1"/>
      <c r="CM117" s="1"/>
    </row>
    <row r="118" spans="1:91" ht="15.95" customHeight="1">
      <c r="A118" s="88">
        <v>105</v>
      </c>
      <c r="B118" s="164" t="s">
        <v>891</v>
      </c>
      <c r="C118" s="89"/>
      <c r="D118" s="89" t="s">
        <v>10</v>
      </c>
      <c r="E118" s="78">
        <v>5</v>
      </c>
      <c r="F118" s="54"/>
      <c r="G118" s="54"/>
      <c r="H118" s="8"/>
      <c r="I118" s="8"/>
      <c r="J118" s="8"/>
      <c r="K118" s="8"/>
      <c r="L118" s="8"/>
      <c r="M118" s="8"/>
      <c r="N118" s="8"/>
      <c r="O118" s="8"/>
      <c r="P118" s="8"/>
      <c r="CC118" s="1"/>
      <c r="CD118" s="1"/>
      <c r="CE118" s="1"/>
      <c r="CF118" s="1"/>
      <c r="CG118" s="1"/>
      <c r="CH118" s="1"/>
      <c r="CI118" s="1"/>
      <c r="CJ118" s="1"/>
      <c r="CK118" s="1"/>
      <c r="CL118" s="1"/>
      <c r="CM118" s="1"/>
    </row>
    <row r="119" spans="1:91" ht="15.95" customHeight="1">
      <c r="A119" s="88">
        <v>106</v>
      </c>
      <c r="B119" s="164" t="s">
        <v>892</v>
      </c>
      <c r="C119" s="89"/>
      <c r="D119" s="89" t="s">
        <v>10</v>
      </c>
      <c r="E119" s="78">
        <v>1</v>
      </c>
      <c r="F119" s="54"/>
      <c r="G119" s="54"/>
      <c r="H119" s="8"/>
      <c r="I119" s="8"/>
      <c r="J119" s="8"/>
      <c r="K119" s="8"/>
      <c r="L119" s="8"/>
      <c r="M119" s="8"/>
      <c r="N119" s="8"/>
      <c r="O119" s="8"/>
      <c r="P119" s="8"/>
      <c r="CC119" s="1"/>
      <c r="CD119" s="1"/>
      <c r="CE119" s="1"/>
      <c r="CF119" s="1"/>
      <c r="CG119" s="1"/>
      <c r="CH119" s="1"/>
      <c r="CI119" s="1"/>
      <c r="CJ119" s="1"/>
      <c r="CK119" s="1"/>
      <c r="CL119" s="1"/>
      <c r="CM119" s="1"/>
    </row>
    <row r="120" spans="1:91" ht="15.95" customHeight="1">
      <c r="A120" s="88">
        <v>107</v>
      </c>
      <c r="B120" s="164" t="s">
        <v>893</v>
      </c>
      <c r="C120" s="89"/>
      <c r="D120" s="89" t="s">
        <v>10</v>
      </c>
      <c r="E120" s="78">
        <v>1</v>
      </c>
      <c r="F120" s="54"/>
      <c r="G120" s="54"/>
      <c r="H120" s="8"/>
      <c r="I120" s="8"/>
      <c r="J120" s="8"/>
      <c r="K120" s="8"/>
      <c r="L120" s="8"/>
      <c r="M120" s="8"/>
      <c r="N120" s="8"/>
      <c r="O120" s="8"/>
      <c r="P120" s="8"/>
      <c r="CC120" s="1"/>
      <c r="CD120" s="1"/>
      <c r="CE120" s="1"/>
      <c r="CF120" s="1"/>
      <c r="CG120" s="1"/>
      <c r="CH120" s="1"/>
      <c r="CI120" s="1"/>
      <c r="CJ120" s="1"/>
      <c r="CK120" s="1"/>
      <c r="CL120" s="1"/>
      <c r="CM120" s="1"/>
    </row>
    <row r="121" spans="1:91" ht="15.95" customHeight="1">
      <c r="A121" s="88">
        <v>108</v>
      </c>
      <c r="B121" s="164" t="s">
        <v>894</v>
      </c>
      <c r="C121" s="89"/>
      <c r="D121" s="89" t="s">
        <v>10</v>
      </c>
      <c r="E121" s="78">
        <v>1</v>
      </c>
      <c r="F121" s="54"/>
      <c r="G121" s="54"/>
      <c r="H121" s="8"/>
      <c r="I121" s="8"/>
      <c r="J121" s="8"/>
      <c r="K121" s="8"/>
      <c r="L121" s="8"/>
      <c r="M121" s="8"/>
      <c r="N121" s="8"/>
      <c r="O121" s="8"/>
      <c r="P121" s="8"/>
      <c r="CC121" s="1"/>
      <c r="CD121" s="1"/>
      <c r="CE121" s="1"/>
      <c r="CF121" s="1"/>
      <c r="CG121" s="1"/>
      <c r="CH121" s="1"/>
      <c r="CI121" s="1"/>
      <c r="CJ121" s="1"/>
      <c r="CK121" s="1"/>
      <c r="CL121" s="1"/>
      <c r="CM121" s="1"/>
    </row>
    <row r="122" spans="1:91" ht="15.95" customHeight="1">
      <c r="A122" s="88">
        <v>109</v>
      </c>
      <c r="B122" s="164" t="s">
        <v>895</v>
      </c>
      <c r="C122" s="89"/>
      <c r="D122" s="89" t="s">
        <v>10</v>
      </c>
      <c r="E122" s="78">
        <v>1</v>
      </c>
      <c r="F122" s="54"/>
      <c r="G122" s="54"/>
      <c r="H122" s="8"/>
      <c r="I122" s="8"/>
      <c r="J122" s="8"/>
      <c r="K122" s="8"/>
      <c r="L122" s="8"/>
      <c r="M122" s="8"/>
      <c r="N122" s="8"/>
      <c r="O122" s="8"/>
      <c r="P122" s="8"/>
      <c r="CC122" s="1"/>
      <c r="CD122" s="1"/>
      <c r="CE122" s="1"/>
      <c r="CF122" s="1"/>
      <c r="CG122" s="1"/>
      <c r="CH122" s="1"/>
      <c r="CI122" s="1"/>
      <c r="CJ122" s="1"/>
      <c r="CK122" s="1"/>
      <c r="CL122" s="1"/>
      <c r="CM122" s="1"/>
    </row>
    <row r="123" spans="1:91" ht="15.95" customHeight="1">
      <c r="A123" s="88">
        <v>110</v>
      </c>
      <c r="B123" s="164" t="s">
        <v>896</v>
      </c>
      <c r="C123" s="89"/>
      <c r="D123" s="89" t="s">
        <v>10</v>
      </c>
      <c r="E123" s="78">
        <v>1</v>
      </c>
      <c r="F123" s="54"/>
      <c r="G123" s="54"/>
      <c r="H123" s="8"/>
      <c r="I123" s="8"/>
      <c r="J123" s="8"/>
      <c r="K123" s="8"/>
      <c r="L123" s="8"/>
      <c r="M123" s="8"/>
      <c r="N123" s="8"/>
      <c r="O123" s="8"/>
      <c r="P123" s="8"/>
      <c r="CC123" s="1"/>
      <c r="CD123" s="1"/>
      <c r="CE123" s="1"/>
      <c r="CF123" s="1"/>
      <c r="CG123" s="1"/>
      <c r="CH123" s="1"/>
      <c r="CI123" s="1"/>
      <c r="CJ123" s="1"/>
      <c r="CK123" s="1"/>
      <c r="CL123" s="1"/>
      <c r="CM123" s="1"/>
    </row>
    <row r="124" spans="1:91" ht="15.95" customHeight="1">
      <c r="A124" s="88">
        <v>111</v>
      </c>
      <c r="B124" s="164" t="s">
        <v>897</v>
      </c>
      <c r="C124" s="89"/>
      <c r="D124" s="89" t="s">
        <v>10</v>
      </c>
      <c r="E124" s="78">
        <v>2</v>
      </c>
      <c r="F124" s="54"/>
      <c r="G124" s="54"/>
      <c r="H124" s="8"/>
      <c r="I124" s="8"/>
      <c r="J124" s="8"/>
      <c r="K124" s="8"/>
      <c r="L124" s="8"/>
      <c r="M124" s="8"/>
      <c r="N124" s="8"/>
      <c r="O124" s="8"/>
      <c r="P124" s="8"/>
      <c r="CC124" s="1"/>
      <c r="CD124" s="1"/>
      <c r="CE124" s="1"/>
      <c r="CF124" s="1"/>
      <c r="CG124" s="1"/>
      <c r="CH124" s="1"/>
      <c r="CI124" s="1"/>
      <c r="CJ124" s="1"/>
      <c r="CK124" s="1"/>
      <c r="CL124" s="1"/>
      <c r="CM124" s="1"/>
    </row>
    <row r="125" spans="1:91" ht="15.95" customHeight="1">
      <c r="A125" s="88">
        <v>112</v>
      </c>
      <c r="B125" s="164" t="s">
        <v>898</v>
      </c>
      <c r="C125" s="89"/>
      <c r="D125" s="89" t="s">
        <v>10</v>
      </c>
      <c r="E125" s="78">
        <v>1</v>
      </c>
      <c r="F125" s="54"/>
      <c r="G125" s="54"/>
      <c r="H125" s="8"/>
      <c r="I125" s="8"/>
      <c r="J125" s="8"/>
      <c r="K125" s="8"/>
      <c r="L125" s="8"/>
      <c r="M125" s="8"/>
      <c r="N125" s="8"/>
      <c r="O125" s="8"/>
      <c r="P125" s="8"/>
      <c r="CC125" s="1"/>
      <c r="CD125" s="1"/>
      <c r="CE125" s="1"/>
      <c r="CF125" s="1"/>
      <c r="CG125" s="1"/>
      <c r="CH125" s="1"/>
      <c r="CI125" s="1"/>
      <c r="CJ125" s="1"/>
      <c r="CK125" s="1"/>
      <c r="CL125" s="1"/>
      <c r="CM125" s="1"/>
    </row>
    <row r="126" spans="1:91" ht="15.95" customHeight="1">
      <c r="A126" s="88">
        <v>113</v>
      </c>
      <c r="B126" s="164" t="s">
        <v>899</v>
      </c>
      <c r="C126" s="89"/>
      <c r="D126" s="89" t="s">
        <v>10</v>
      </c>
      <c r="E126" s="78">
        <v>1</v>
      </c>
      <c r="F126" s="54"/>
      <c r="G126" s="54"/>
      <c r="H126" s="8"/>
      <c r="I126" s="8"/>
      <c r="J126" s="8"/>
      <c r="K126" s="8"/>
      <c r="L126" s="8"/>
      <c r="M126" s="8"/>
      <c r="N126" s="8"/>
      <c r="O126" s="8"/>
      <c r="P126" s="8"/>
      <c r="CC126" s="1"/>
      <c r="CD126" s="1"/>
      <c r="CE126" s="1"/>
      <c r="CF126" s="1"/>
      <c r="CG126" s="1"/>
      <c r="CH126" s="1"/>
      <c r="CI126" s="1"/>
      <c r="CJ126" s="1"/>
      <c r="CK126" s="1"/>
      <c r="CL126" s="1"/>
      <c r="CM126" s="1"/>
    </row>
    <row r="127" spans="1:91" ht="15.95" customHeight="1">
      <c r="A127" s="88">
        <v>114</v>
      </c>
      <c r="B127" s="164" t="s">
        <v>900</v>
      </c>
      <c r="C127" s="89"/>
      <c r="D127" s="89" t="s">
        <v>10</v>
      </c>
      <c r="E127" s="78">
        <v>1</v>
      </c>
      <c r="F127" s="54"/>
      <c r="G127" s="54"/>
      <c r="H127" s="8"/>
      <c r="I127" s="8"/>
      <c r="J127" s="8"/>
      <c r="K127" s="8"/>
      <c r="L127" s="8"/>
      <c r="M127" s="8"/>
      <c r="N127" s="8"/>
      <c r="O127" s="8"/>
      <c r="P127" s="8"/>
      <c r="CC127" s="1"/>
      <c r="CD127" s="1"/>
      <c r="CE127" s="1"/>
      <c r="CF127" s="1"/>
      <c r="CG127" s="1"/>
      <c r="CH127" s="1"/>
      <c r="CI127" s="1"/>
      <c r="CJ127" s="1"/>
      <c r="CK127" s="1"/>
      <c r="CL127" s="1"/>
      <c r="CM127" s="1"/>
    </row>
    <row r="128" spans="1:91" ht="15.95" customHeight="1">
      <c r="A128" s="88">
        <v>115</v>
      </c>
      <c r="B128" s="164" t="s">
        <v>901</v>
      </c>
      <c r="C128" s="89"/>
      <c r="D128" s="89" t="s">
        <v>10</v>
      </c>
      <c r="E128" s="78">
        <v>17</v>
      </c>
      <c r="F128" s="54"/>
      <c r="G128" s="54"/>
      <c r="H128" s="8"/>
      <c r="I128" s="8"/>
      <c r="J128" s="8"/>
      <c r="K128" s="8"/>
      <c r="L128" s="8"/>
      <c r="M128" s="8"/>
      <c r="N128" s="8"/>
      <c r="O128" s="8"/>
      <c r="P128" s="8"/>
      <c r="CC128" s="1"/>
      <c r="CD128" s="1"/>
      <c r="CE128" s="1"/>
      <c r="CF128" s="1"/>
      <c r="CG128" s="1"/>
      <c r="CH128" s="1"/>
      <c r="CI128" s="1"/>
      <c r="CJ128" s="1"/>
      <c r="CK128" s="1"/>
      <c r="CL128" s="1"/>
      <c r="CM128" s="1"/>
    </row>
    <row r="129" spans="1:91" ht="15.95" customHeight="1">
      <c r="A129" s="88">
        <v>116</v>
      </c>
      <c r="B129" s="164" t="s">
        <v>902</v>
      </c>
      <c r="C129" s="89"/>
      <c r="D129" s="89" t="s">
        <v>10</v>
      </c>
      <c r="E129" s="78">
        <v>5</v>
      </c>
      <c r="F129" s="54"/>
      <c r="G129" s="54"/>
      <c r="H129" s="8"/>
      <c r="I129" s="8"/>
      <c r="J129" s="8"/>
      <c r="K129" s="8"/>
      <c r="L129" s="8"/>
      <c r="M129" s="8"/>
      <c r="N129" s="8"/>
      <c r="O129" s="8"/>
      <c r="P129" s="8"/>
      <c r="CC129" s="1"/>
      <c r="CD129" s="1"/>
      <c r="CE129" s="1"/>
      <c r="CF129" s="1"/>
      <c r="CG129" s="1"/>
      <c r="CH129" s="1"/>
      <c r="CI129" s="1"/>
      <c r="CJ129" s="1"/>
      <c r="CK129" s="1"/>
      <c r="CL129" s="1"/>
      <c r="CM129" s="1"/>
    </row>
    <row r="130" spans="1:91" ht="15.95" customHeight="1">
      <c r="A130" s="88">
        <v>117</v>
      </c>
      <c r="B130" s="164" t="s">
        <v>903</v>
      </c>
      <c r="C130" s="89"/>
      <c r="D130" s="89" t="s">
        <v>10</v>
      </c>
      <c r="E130" s="78">
        <v>30</v>
      </c>
      <c r="F130" s="54"/>
      <c r="G130" s="54"/>
      <c r="H130" s="8"/>
      <c r="I130" s="8"/>
      <c r="J130" s="8"/>
      <c r="K130" s="8"/>
      <c r="L130" s="8"/>
      <c r="M130" s="8"/>
      <c r="N130" s="8"/>
      <c r="O130" s="8"/>
      <c r="P130" s="8"/>
      <c r="CC130" s="1"/>
      <c r="CD130" s="1"/>
      <c r="CE130" s="1"/>
      <c r="CF130" s="1"/>
      <c r="CG130" s="1"/>
      <c r="CH130" s="1"/>
      <c r="CI130" s="1"/>
      <c r="CJ130" s="1"/>
      <c r="CK130" s="1"/>
      <c r="CL130" s="1"/>
      <c r="CM130" s="1"/>
    </row>
    <row r="131" spans="1:91" ht="15.95" customHeight="1">
      <c r="A131" s="88">
        <v>118</v>
      </c>
      <c r="B131" s="164" t="s">
        <v>904</v>
      </c>
      <c r="C131" s="89"/>
      <c r="D131" s="89" t="s">
        <v>10</v>
      </c>
      <c r="E131" s="78">
        <v>8</v>
      </c>
      <c r="F131" s="54"/>
      <c r="G131" s="54"/>
      <c r="H131" s="8"/>
      <c r="I131" s="8"/>
      <c r="J131" s="8"/>
      <c r="K131" s="8"/>
      <c r="L131" s="8"/>
      <c r="M131" s="8"/>
      <c r="N131" s="8"/>
      <c r="O131" s="8"/>
      <c r="P131" s="8"/>
      <c r="CC131" s="1"/>
      <c r="CD131" s="1"/>
      <c r="CE131" s="1"/>
      <c r="CF131" s="1"/>
      <c r="CG131" s="1"/>
      <c r="CH131" s="1"/>
      <c r="CI131" s="1"/>
      <c r="CJ131" s="1"/>
      <c r="CK131" s="1"/>
      <c r="CL131" s="1"/>
      <c r="CM131" s="1"/>
    </row>
    <row r="132" spans="1:91" ht="15.95" customHeight="1">
      <c r="A132" s="88">
        <v>119</v>
      </c>
      <c r="B132" s="164" t="s">
        <v>2345</v>
      </c>
      <c r="C132" s="89"/>
      <c r="D132" s="89" t="s">
        <v>10</v>
      </c>
      <c r="E132" s="78">
        <v>2</v>
      </c>
      <c r="F132" s="54"/>
      <c r="G132" s="54"/>
      <c r="H132" s="8"/>
      <c r="I132" s="8"/>
      <c r="J132" s="8"/>
      <c r="K132" s="8"/>
      <c r="L132" s="8"/>
      <c r="M132" s="8"/>
      <c r="N132" s="8"/>
      <c r="O132" s="8"/>
      <c r="P132" s="8"/>
      <c r="CC132" s="1"/>
      <c r="CD132" s="1"/>
      <c r="CE132" s="1"/>
      <c r="CF132" s="1"/>
      <c r="CG132" s="1"/>
      <c r="CH132" s="1"/>
      <c r="CI132" s="1"/>
      <c r="CJ132" s="1"/>
      <c r="CK132" s="1"/>
      <c r="CL132" s="1"/>
      <c r="CM132" s="1"/>
    </row>
    <row r="133" spans="1:91" ht="15.95" customHeight="1">
      <c r="A133" s="88">
        <v>120</v>
      </c>
      <c r="B133" s="164" t="s">
        <v>2346</v>
      </c>
      <c r="C133" s="89"/>
      <c r="D133" s="89" t="s">
        <v>10</v>
      </c>
      <c r="E133" s="78">
        <v>1</v>
      </c>
      <c r="F133" s="54"/>
      <c r="G133" s="54"/>
      <c r="H133" s="8"/>
      <c r="I133" s="8"/>
      <c r="J133" s="8"/>
      <c r="K133" s="8"/>
      <c r="L133" s="8"/>
      <c r="M133" s="8"/>
      <c r="N133" s="8"/>
      <c r="O133" s="8"/>
      <c r="P133" s="8"/>
      <c r="CC133" s="1"/>
      <c r="CD133" s="1"/>
      <c r="CE133" s="1"/>
      <c r="CF133" s="1"/>
      <c r="CG133" s="1"/>
      <c r="CH133" s="1"/>
      <c r="CI133" s="1"/>
      <c r="CJ133" s="1"/>
      <c r="CK133" s="1"/>
      <c r="CL133" s="1"/>
      <c r="CM133" s="1"/>
    </row>
    <row r="134" spans="1:91" ht="15.95" customHeight="1">
      <c r="A134" s="88">
        <v>121</v>
      </c>
      <c r="B134" s="164" t="s">
        <v>905</v>
      </c>
      <c r="C134" s="89"/>
      <c r="D134" s="89" t="s">
        <v>10</v>
      </c>
      <c r="E134" s="78">
        <v>2</v>
      </c>
      <c r="F134" s="54"/>
      <c r="G134" s="54"/>
      <c r="H134" s="8"/>
      <c r="I134" s="8"/>
      <c r="J134" s="8"/>
      <c r="K134" s="8"/>
      <c r="L134" s="8"/>
      <c r="M134" s="8"/>
      <c r="N134" s="8"/>
      <c r="O134" s="8"/>
      <c r="P134" s="8"/>
      <c r="CC134" s="1"/>
      <c r="CD134" s="1"/>
      <c r="CE134" s="1"/>
      <c r="CF134" s="1"/>
      <c r="CG134" s="1"/>
      <c r="CH134" s="1"/>
      <c r="CI134" s="1"/>
      <c r="CJ134" s="1"/>
      <c r="CK134" s="1"/>
      <c r="CL134" s="1"/>
      <c r="CM134" s="1"/>
    </row>
    <row r="135" spans="1:91" ht="15.95" customHeight="1">
      <c r="A135" s="88">
        <v>122</v>
      </c>
      <c r="B135" s="164" t="s">
        <v>906</v>
      </c>
      <c r="C135" s="89"/>
      <c r="D135" s="89" t="s">
        <v>10</v>
      </c>
      <c r="E135" s="78">
        <v>5</v>
      </c>
      <c r="F135" s="54"/>
      <c r="G135" s="54"/>
      <c r="H135" s="8"/>
      <c r="I135" s="8"/>
      <c r="J135" s="8"/>
      <c r="K135" s="8"/>
      <c r="L135" s="8"/>
      <c r="M135" s="8"/>
      <c r="N135" s="8"/>
      <c r="O135" s="8"/>
      <c r="P135" s="8"/>
      <c r="CC135" s="1"/>
      <c r="CD135" s="1"/>
      <c r="CE135" s="1"/>
      <c r="CF135" s="1"/>
      <c r="CG135" s="1"/>
      <c r="CH135" s="1"/>
      <c r="CI135" s="1"/>
      <c r="CJ135" s="1"/>
      <c r="CK135" s="1"/>
      <c r="CL135" s="1"/>
      <c r="CM135" s="1"/>
    </row>
    <row r="136" spans="1:91" ht="15.95" customHeight="1">
      <c r="A136" s="88">
        <v>123</v>
      </c>
      <c r="B136" s="164" t="s">
        <v>907</v>
      </c>
      <c r="C136" s="89"/>
      <c r="D136" s="89" t="s">
        <v>10</v>
      </c>
      <c r="E136" s="78">
        <v>1</v>
      </c>
      <c r="F136" s="54"/>
      <c r="G136" s="54"/>
      <c r="H136" s="8"/>
      <c r="I136" s="8"/>
      <c r="J136" s="8"/>
      <c r="K136" s="8"/>
      <c r="L136" s="8"/>
      <c r="M136" s="8"/>
      <c r="N136" s="8"/>
      <c r="O136" s="8"/>
      <c r="P136" s="8"/>
      <c r="CC136" s="1"/>
      <c r="CD136" s="1"/>
      <c r="CE136" s="1"/>
      <c r="CF136" s="1"/>
      <c r="CG136" s="1"/>
      <c r="CH136" s="1"/>
      <c r="CI136" s="1"/>
      <c r="CJ136" s="1"/>
      <c r="CK136" s="1"/>
      <c r="CL136" s="1"/>
      <c r="CM136" s="1"/>
    </row>
    <row r="137" spans="1:91" ht="15.95" customHeight="1">
      <c r="A137" s="88">
        <v>124</v>
      </c>
      <c r="B137" s="164" t="s">
        <v>908</v>
      </c>
      <c r="C137" s="89"/>
      <c r="D137" s="89" t="s">
        <v>10</v>
      </c>
      <c r="E137" s="78">
        <v>7</v>
      </c>
      <c r="F137" s="54"/>
      <c r="G137" s="54"/>
      <c r="H137" s="8"/>
      <c r="I137" s="8"/>
      <c r="J137" s="8"/>
      <c r="K137" s="8"/>
      <c r="L137" s="8"/>
      <c r="M137" s="8"/>
      <c r="N137" s="8"/>
      <c r="O137" s="8"/>
      <c r="P137" s="8"/>
      <c r="CC137" s="1"/>
      <c r="CD137" s="1"/>
      <c r="CE137" s="1"/>
      <c r="CF137" s="1"/>
      <c r="CG137" s="1"/>
      <c r="CH137" s="1"/>
      <c r="CI137" s="1"/>
      <c r="CJ137" s="1"/>
      <c r="CK137" s="1"/>
      <c r="CL137" s="1"/>
      <c r="CM137" s="1"/>
    </row>
    <row r="138" spans="1:91" ht="15.95" customHeight="1">
      <c r="A138" s="88">
        <v>125</v>
      </c>
      <c r="B138" s="164" t="s">
        <v>909</v>
      </c>
      <c r="C138" s="89"/>
      <c r="D138" s="89" t="s">
        <v>10</v>
      </c>
      <c r="E138" s="78">
        <v>3</v>
      </c>
      <c r="F138" s="54"/>
      <c r="G138" s="54"/>
      <c r="H138" s="8"/>
      <c r="I138" s="8"/>
      <c r="J138" s="8"/>
      <c r="K138" s="8"/>
      <c r="L138" s="8"/>
      <c r="M138" s="8"/>
      <c r="N138" s="8"/>
      <c r="O138" s="8"/>
      <c r="P138" s="8"/>
      <c r="CC138" s="1"/>
      <c r="CD138" s="1"/>
      <c r="CE138" s="1"/>
      <c r="CF138" s="1"/>
      <c r="CG138" s="1"/>
      <c r="CH138" s="1"/>
      <c r="CI138" s="1"/>
      <c r="CJ138" s="1"/>
      <c r="CK138" s="1"/>
      <c r="CL138" s="1"/>
      <c r="CM138" s="1"/>
    </row>
    <row r="139" spans="1:91" ht="15.95" customHeight="1">
      <c r="A139" s="88">
        <v>126</v>
      </c>
      <c r="B139" s="164" t="s">
        <v>910</v>
      </c>
      <c r="C139" s="89"/>
      <c r="D139" s="89" t="s">
        <v>10</v>
      </c>
      <c r="E139" s="78">
        <v>25</v>
      </c>
      <c r="F139" s="54"/>
      <c r="G139" s="54"/>
      <c r="H139" s="8"/>
      <c r="I139" s="8"/>
      <c r="J139" s="8"/>
      <c r="K139" s="8"/>
      <c r="L139" s="8"/>
      <c r="M139" s="8"/>
      <c r="N139" s="8"/>
      <c r="O139" s="8"/>
      <c r="P139" s="8"/>
      <c r="CC139" s="1"/>
      <c r="CD139" s="1"/>
      <c r="CE139" s="1"/>
      <c r="CF139" s="1"/>
      <c r="CG139" s="1"/>
      <c r="CH139" s="1"/>
      <c r="CI139" s="1"/>
      <c r="CJ139" s="1"/>
      <c r="CK139" s="1"/>
      <c r="CL139" s="1"/>
      <c r="CM139" s="1"/>
    </row>
    <row r="140" spans="1:91" ht="15.95" customHeight="1">
      <c r="A140" s="88">
        <v>127</v>
      </c>
      <c r="B140" s="164" t="s">
        <v>911</v>
      </c>
      <c r="C140" s="89"/>
      <c r="D140" s="89" t="s">
        <v>10</v>
      </c>
      <c r="E140" s="78">
        <v>3</v>
      </c>
      <c r="F140" s="54"/>
      <c r="G140" s="54"/>
      <c r="H140" s="8"/>
      <c r="I140" s="8"/>
      <c r="J140" s="8"/>
      <c r="K140" s="8"/>
      <c r="L140" s="8"/>
      <c r="M140" s="8"/>
      <c r="N140" s="8"/>
      <c r="O140" s="8"/>
      <c r="P140" s="8"/>
      <c r="CC140" s="1"/>
      <c r="CD140" s="1"/>
      <c r="CE140" s="1"/>
      <c r="CF140" s="1"/>
      <c r="CG140" s="1"/>
      <c r="CH140" s="1"/>
      <c r="CI140" s="1"/>
      <c r="CJ140" s="1"/>
      <c r="CK140" s="1"/>
      <c r="CL140" s="1"/>
      <c r="CM140" s="1"/>
    </row>
    <row r="141" spans="1:91" ht="15.95" customHeight="1">
      <c r="A141" s="88">
        <v>128</v>
      </c>
      <c r="B141" s="164" t="s">
        <v>912</v>
      </c>
      <c r="C141" s="89"/>
      <c r="D141" s="89" t="s">
        <v>10</v>
      </c>
      <c r="E141" s="78">
        <v>14</v>
      </c>
      <c r="F141" s="54"/>
      <c r="G141" s="54"/>
      <c r="H141" s="8"/>
      <c r="I141" s="8"/>
      <c r="J141" s="8"/>
      <c r="K141" s="8"/>
      <c r="L141" s="8"/>
      <c r="M141" s="8"/>
      <c r="N141" s="8"/>
      <c r="O141" s="8"/>
      <c r="P141" s="8"/>
      <c r="CC141" s="1"/>
      <c r="CD141" s="1"/>
      <c r="CE141" s="1"/>
      <c r="CF141" s="1"/>
      <c r="CG141" s="1"/>
      <c r="CH141" s="1"/>
      <c r="CI141" s="1"/>
      <c r="CJ141" s="1"/>
      <c r="CK141" s="1"/>
      <c r="CL141" s="1"/>
      <c r="CM141" s="1"/>
    </row>
    <row r="142" spans="1:91" ht="15.95" customHeight="1">
      <c r="A142" s="88">
        <v>129</v>
      </c>
      <c r="B142" s="164" t="s">
        <v>913</v>
      </c>
      <c r="C142" s="89"/>
      <c r="D142" s="89" t="s">
        <v>10</v>
      </c>
      <c r="E142" s="78">
        <v>3</v>
      </c>
      <c r="F142" s="54"/>
      <c r="G142" s="54"/>
      <c r="H142" s="8"/>
      <c r="I142" s="8"/>
      <c r="J142" s="8"/>
      <c r="K142" s="8"/>
      <c r="L142" s="8"/>
      <c r="M142" s="8"/>
      <c r="N142" s="8"/>
      <c r="O142" s="8"/>
      <c r="P142" s="8"/>
      <c r="CC142" s="1"/>
      <c r="CD142" s="1"/>
      <c r="CE142" s="1"/>
      <c r="CF142" s="1"/>
      <c r="CG142" s="1"/>
      <c r="CH142" s="1"/>
      <c r="CI142" s="1"/>
      <c r="CJ142" s="1"/>
      <c r="CK142" s="1"/>
      <c r="CL142" s="1"/>
      <c r="CM142" s="1"/>
    </row>
    <row r="143" spans="1:91" ht="15.95" customHeight="1">
      <c r="A143" s="88">
        <v>130</v>
      </c>
      <c r="B143" s="164" t="s">
        <v>914</v>
      </c>
      <c r="C143" s="89"/>
      <c r="D143" s="89" t="s">
        <v>10</v>
      </c>
      <c r="E143" s="78">
        <v>1</v>
      </c>
      <c r="F143" s="54"/>
      <c r="G143" s="54"/>
      <c r="H143" s="8"/>
      <c r="I143" s="8"/>
      <c r="J143" s="8"/>
      <c r="K143" s="8"/>
      <c r="L143" s="8"/>
      <c r="M143" s="8"/>
      <c r="N143" s="8"/>
      <c r="O143" s="8"/>
      <c r="P143" s="8"/>
      <c r="CC143" s="1"/>
      <c r="CD143" s="1"/>
      <c r="CE143" s="1"/>
      <c r="CF143" s="1"/>
      <c r="CG143" s="1"/>
      <c r="CH143" s="1"/>
      <c r="CI143" s="1"/>
      <c r="CJ143" s="1"/>
      <c r="CK143" s="1"/>
      <c r="CL143" s="1"/>
      <c r="CM143" s="1"/>
    </row>
    <row r="144" spans="1:91" ht="15.95" customHeight="1">
      <c r="A144" s="88">
        <v>131</v>
      </c>
      <c r="B144" s="164" t="s">
        <v>915</v>
      </c>
      <c r="C144" s="89"/>
      <c r="D144" s="89" t="s">
        <v>10</v>
      </c>
      <c r="E144" s="78">
        <v>6</v>
      </c>
      <c r="F144" s="54"/>
      <c r="G144" s="54"/>
      <c r="H144" s="8"/>
      <c r="I144" s="8"/>
      <c r="J144" s="8"/>
      <c r="K144" s="8"/>
      <c r="L144" s="8"/>
      <c r="M144" s="8"/>
      <c r="N144" s="8"/>
      <c r="O144" s="8"/>
      <c r="P144" s="8"/>
      <c r="CC144" s="1"/>
      <c r="CD144" s="1"/>
      <c r="CE144" s="1"/>
      <c r="CF144" s="1"/>
      <c r="CG144" s="1"/>
      <c r="CH144" s="1"/>
      <c r="CI144" s="1"/>
      <c r="CJ144" s="1"/>
      <c r="CK144" s="1"/>
      <c r="CL144" s="1"/>
      <c r="CM144" s="1"/>
    </row>
    <row r="145" spans="1:91" ht="15.95" customHeight="1">
      <c r="A145" s="88">
        <v>132</v>
      </c>
      <c r="B145" s="164" t="s">
        <v>916</v>
      </c>
      <c r="C145" s="89"/>
      <c r="D145" s="89" t="s">
        <v>10</v>
      </c>
      <c r="E145" s="78">
        <v>1</v>
      </c>
      <c r="F145" s="54"/>
      <c r="G145" s="54"/>
      <c r="H145" s="8"/>
      <c r="I145" s="8"/>
      <c r="J145" s="8"/>
      <c r="K145" s="8"/>
      <c r="L145" s="8"/>
      <c r="M145" s="8"/>
      <c r="N145" s="8"/>
      <c r="O145" s="8"/>
      <c r="P145" s="8"/>
      <c r="CC145" s="1"/>
      <c r="CD145" s="1"/>
      <c r="CE145" s="1"/>
      <c r="CF145" s="1"/>
      <c r="CG145" s="1"/>
      <c r="CH145" s="1"/>
      <c r="CI145" s="1"/>
      <c r="CJ145" s="1"/>
      <c r="CK145" s="1"/>
      <c r="CL145" s="1"/>
      <c r="CM145" s="1"/>
    </row>
    <row r="146" spans="1:91" ht="15.95" customHeight="1">
      <c r="A146" s="88">
        <v>133</v>
      </c>
      <c r="B146" s="164" t="s">
        <v>917</v>
      </c>
      <c r="C146" s="89"/>
      <c r="D146" s="89" t="s">
        <v>10</v>
      </c>
      <c r="E146" s="78">
        <v>1</v>
      </c>
      <c r="F146" s="54"/>
      <c r="G146" s="54"/>
      <c r="H146" s="8"/>
      <c r="I146" s="8"/>
      <c r="J146" s="8"/>
      <c r="K146" s="8"/>
      <c r="L146" s="8"/>
      <c r="M146" s="8"/>
      <c r="N146" s="8"/>
      <c r="O146" s="8"/>
      <c r="P146" s="8"/>
      <c r="CC146" s="1"/>
      <c r="CD146" s="1"/>
      <c r="CE146" s="1"/>
      <c r="CF146" s="1"/>
      <c r="CG146" s="1"/>
      <c r="CH146" s="1"/>
      <c r="CI146" s="1"/>
      <c r="CJ146" s="1"/>
      <c r="CK146" s="1"/>
      <c r="CL146" s="1"/>
      <c r="CM146" s="1"/>
    </row>
    <row r="147" spans="1:91" ht="15.95" customHeight="1">
      <c r="A147" s="88">
        <v>134</v>
      </c>
      <c r="B147" s="164" t="s">
        <v>918</v>
      </c>
      <c r="C147" s="89"/>
      <c r="D147" s="89" t="s">
        <v>10</v>
      </c>
      <c r="E147" s="78">
        <v>2</v>
      </c>
      <c r="F147" s="54"/>
      <c r="G147" s="54"/>
      <c r="H147" s="8"/>
      <c r="I147" s="8"/>
      <c r="J147" s="8"/>
      <c r="K147" s="8"/>
      <c r="L147" s="8"/>
      <c r="M147" s="8"/>
      <c r="N147" s="8"/>
      <c r="O147" s="8"/>
      <c r="P147" s="8"/>
      <c r="CC147" s="1"/>
      <c r="CD147" s="1"/>
      <c r="CE147" s="1"/>
      <c r="CF147" s="1"/>
      <c r="CG147" s="1"/>
      <c r="CH147" s="1"/>
      <c r="CI147" s="1"/>
      <c r="CJ147" s="1"/>
      <c r="CK147" s="1"/>
      <c r="CL147" s="1"/>
      <c r="CM147" s="1"/>
    </row>
    <row r="148" spans="1:91" ht="15.95" customHeight="1">
      <c r="A148" s="88">
        <v>135</v>
      </c>
      <c r="B148" s="164" t="s">
        <v>919</v>
      </c>
      <c r="C148" s="89"/>
      <c r="D148" s="89" t="s">
        <v>10</v>
      </c>
      <c r="E148" s="78">
        <v>3</v>
      </c>
      <c r="F148" s="54"/>
      <c r="G148" s="54"/>
      <c r="H148" s="8"/>
      <c r="I148" s="8"/>
      <c r="J148" s="8"/>
      <c r="K148" s="8"/>
      <c r="L148" s="8"/>
      <c r="M148" s="8"/>
      <c r="N148" s="8"/>
      <c r="O148" s="8"/>
      <c r="P148" s="8"/>
      <c r="CC148" s="1"/>
      <c r="CD148" s="1"/>
      <c r="CE148" s="1"/>
      <c r="CF148" s="1"/>
      <c r="CG148" s="1"/>
      <c r="CH148" s="1"/>
      <c r="CI148" s="1"/>
      <c r="CJ148" s="1"/>
      <c r="CK148" s="1"/>
      <c r="CL148" s="1"/>
      <c r="CM148" s="1"/>
    </row>
    <row r="149" spans="1:91" ht="15.95" customHeight="1">
      <c r="A149" s="88">
        <v>136</v>
      </c>
      <c r="B149" s="164" t="s">
        <v>919</v>
      </c>
      <c r="C149" s="89"/>
      <c r="D149" s="89" t="s">
        <v>10</v>
      </c>
      <c r="E149" s="78">
        <v>1</v>
      </c>
      <c r="F149" s="54"/>
      <c r="G149" s="54"/>
      <c r="H149" s="8"/>
      <c r="I149" s="8"/>
      <c r="J149" s="8"/>
      <c r="K149" s="8"/>
      <c r="L149" s="8"/>
      <c r="M149" s="8"/>
      <c r="N149" s="8"/>
      <c r="O149" s="8"/>
      <c r="P149" s="8"/>
      <c r="CC149" s="1"/>
      <c r="CD149" s="1"/>
      <c r="CE149" s="1"/>
      <c r="CF149" s="1"/>
      <c r="CG149" s="1"/>
      <c r="CH149" s="1"/>
      <c r="CI149" s="1"/>
      <c r="CJ149" s="1"/>
      <c r="CK149" s="1"/>
      <c r="CL149" s="1"/>
      <c r="CM149" s="1"/>
    </row>
    <row r="150" spans="1:91" ht="15.95" customHeight="1">
      <c r="A150" s="88">
        <v>137</v>
      </c>
      <c r="B150" s="164" t="s">
        <v>920</v>
      </c>
      <c r="C150" s="89"/>
      <c r="D150" s="89" t="s">
        <v>10</v>
      </c>
      <c r="E150" s="78">
        <v>5</v>
      </c>
      <c r="F150" s="54"/>
      <c r="G150" s="54"/>
      <c r="H150" s="8"/>
      <c r="I150" s="8"/>
      <c r="J150" s="8"/>
      <c r="K150" s="8"/>
      <c r="L150" s="8"/>
      <c r="M150" s="8"/>
      <c r="N150" s="8"/>
      <c r="O150" s="8"/>
      <c r="P150" s="8"/>
      <c r="CC150" s="1"/>
      <c r="CD150" s="1"/>
      <c r="CE150" s="1"/>
      <c r="CF150" s="1"/>
      <c r="CG150" s="1"/>
      <c r="CH150" s="1"/>
      <c r="CI150" s="1"/>
      <c r="CJ150" s="1"/>
      <c r="CK150" s="1"/>
      <c r="CL150" s="1"/>
      <c r="CM150" s="1"/>
    </row>
    <row r="151" spans="1:91" ht="15.95" customHeight="1">
      <c r="A151" s="88">
        <v>138</v>
      </c>
      <c r="B151" s="164" t="s">
        <v>921</v>
      </c>
      <c r="C151" s="89"/>
      <c r="D151" s="89" t="s">
        <v>10</v>
      </c>
      <c r="E151" s="78">
        <v>1</v>
      </c>
      <c r="F151" s="54"/>
      <c r="G151" s="54"/>
      <c r="H151" s="8"/>
      <c r="I151" s="8"/>
      <c r="J151" s="8"/>
      <c r="K151" s="8"/>
      <c r="L151" s="8"/>
      <c r="M151" s="8"/>
      <c r="N151" s="8"/>
      <c r="O151" s="8"/>
      <c r="P151" s="8"/>
      <c r="CC151" s="1"/>
      <c r="CD151" s="1"/>
      <c r="CE151" s="1"/>
      <c r="CF151" s="1"/>
      <c r="CG151" s="1"/>
      <c r="CH151" s="1"/>
      <c r="CI151" s="1"/>
      <c r="CJ151" s="1"/>
      <c r="CK151" s="1"/>
      <c r="CL151" s="1"/>
      <c r="CM151" s="1"/>
    </row>
    <row r="152" spans="1:91" ht="15.95" customHeight="1">
      <c r="A152" s="88">
        <v>139</v>
      </c>
      <c r="B152" s="164" t="s">
        <v>922</v>
      </c>
      <c r="C152" s="89"/>
      <c r="D152" s="89" t="s">
        <v>10</v>
      </c>
      <c r="E152" s="78">
        <v>1</v>
      </c>
      <c r="F152" s="54"/>
      <c r="G152" s="54"/>
      <c r="H152" s="8"/>
      <c r="I152" s="8"/>
      <c r="J152" s="8"/>
      <c r="K152" s="8"/>
      <c r="L152" s="8"/>
      <c r="M152" s="8"/>
      <c r="N152" s="8"/>
      <c r="O152" s="8"/>
      <c r="P152" s="8"/>
      <c r="CC152" s="1"/>
      <c r="CD152" s="1"/>
      <c r="CE152" s="1"/>
      <c r="CF152" s="1"/>
      <c r="CG152" s="1"/>
      <c r="CH152" s="1"/>
      <c r="CI152" s="1"/>
      <c r="CJ152" s="1"/>
      <c r="CK152" s="1"/>
      <c r="CL152" s="1"/>
      <c r="CM152" s="1"/>
    </row>
    <row r="153" spans="1:91" ht="15.95" customHeight="1">
      <c r="A153" s="88">
        <v>140</v>
      </c>
      <c r="B153" s="164" t="s">
        <v>923</v>
      </c>
      <c r="C153" s="89"/>
      <c r="D153" s="89" t="s">
        <v>10</v>
      </c>
      <c r="E153" s="78">
        <v>1</v>
      </c>
      <c r="F153" s="54"/>
      <c r="G153" s="54"/>
      <c r="H153" s="8"/>
      <c r="I153" s="8"/>
      <c r="J153" s="8"/>
      <c r="K153" s="8"/>
      <c r="L153" s="8"/>
      <c r="M153" s="8"/>
      <c r="N153" s="8"/>
      <c r="O153" s="8"/>
      <c r="P153" s="8"/>
      <c r="CC153" s="1"/>
      <c r="CD153" s="1"/>
      <c r="CE153" s="1"/>
      <c r="CF153" s="1"/>
      <c r="CG153" s="1"/>
      <c r="CH153" s="1"/>
      <c r="CI153" s="1"/>
      <c r="CJ153" s="1"/>
      <c r="CK153" s="1"/>
      <c r="CL153" s="1"/>
      <c r="CM153" s="1"/>
    </row>
    <row r="154" spans="1:91" ht="15.95" customHeight="1">
      <c r="A154" s="88">
        <v>141</v>
      </c>
      <c r="B154" s="164" t="s">
        <v>924</v>
      </c>
      <c r="C154" s="89"/>
      <c r="D154" s="89" t="s">
        <v>10</v>
      </c>
      <c r="E154" s="78">
        <v>1</v>
      </c>
      <c r="F154" s="54"/>
      <c r="G154" s="54"/>
      <c r="H154" s="8"/>
      <c r="I154" s="8"/>
      <c r="J154" s="8"/>
      <c r="K154" s="8"/>
      <c r="L154" s="8"/>
      <c r="M154" s="8"/>
      <c r="N154" s="8"/>
      <c r="O154" s="8"/>
      <c r="P154" s="8"/>
      <c r="CC154" s="1"/>
      <c r="CD154" s="1"/>
      <c r="CE154" s="1"/>
      <c r="CF154" s="1"/>
      <c r="CG154" s="1"/>
      <c r="CH154" s="1"/>
      <c r="CI154" s="1"/>
      <c r="CJ154" s="1"/>
      <c r="CK154" s="1"/>
      <c r="CL154" s="1"/>
      <c r="CM154" s="1"/>
    </row>
    <row r="155" spans="1:91" ht="15.95" customHeight="1">
      <c r="A155" s="88">
        <v>142</v>
      </c>
      <c r="B155" s="164" t="s">
        <v>925</v>
      </c>
      <c r="C155" s="89"/>
      <c r="D155" s="89" t="s">
        <v>10</v>
      </c>
      <c r="E155" s="78">
        <v>1</v>
      </c>
      <c r="F155" s="54"/>
      <c r="G155" s="54"/>
      <c r="H155" s="8"/>
      <c r="I155" s="8"/>
      <c r="J155" s="8"/>
      <c r="K155" s="8"/>
      <c r="L155" s="8"/>
      <c r="M155" s="8"/>
      <c r="N155" s="8"/>
      <c r="O155" s="8"/>
      <c r="P155" s="8"/>
      <c r="CC155" s="1"/>
      <c r="CD155" s="1"/>
      <c r="CE155" s="1"/>
      <c r="CF155" s="1"/>
      <c r="CG155" s="1"/>
      <c r="CH155" s="1"/>
      <c r="CI155" s="1"/>
      <c r="CJ155" s="1"/>
      <c r="CK155" s="1"/>
      <c r="CL155" s="1"/>
      <c r="CM155" s="1"/>
    </row>
    <row r="156" spans="1:91" ht="24.95" customHeight="1">
      <c r="A156" s="88">
        <v>143</v>
      </c>
      <c r="B156" s="164" t="s">
        <v>926</v>
      </c>
      <c r="C156" s="89"/>
      <c r="D156" s="89" t="s">
        <v>13</v>
      </c>
      <c r="E156" s="78">
        <v>9.5</v>
      </c>
      <c r="F156" s="54"/>
      <c r="G156" s="54"/>
      <c r="H156" s="8"/>
      <c r="I156" s="8"/>
      <c r="J156" s="8"/>
      <c r="K156" s="8"/>
      <c r="L156" s="8"/>
      <c r="M156" s="8"/>
      <c r="N156" s="8"/>
      <c r="O156" s="8"/>
      <c r="P156" s="8"/>
      <c r="CC156" s="1"/>
      <c r="CD156" s="1"/>
      <c r="CE156" s="1"/>
      <c r="CF156" s="1"/>
      <c r="CG156" s="1"/>
      <c r="CH156" s="1"/>
      <c r="CI156" s="1"/>
      <c r="CJ156" s="1"/>
      <c r="CK156" s="1"/>
      <c r="CL156" s="1"/>
      <c r="CM156" s="1"/>
    </row>
    <row r="157" spans="1:91" ht="18.95" customHeight="1">
      <c r="A157" s="88">
        <v>144</v>
      </c>
      <c r="B157" s="164" t="s">
        <v>1024</v>
      </c>
      <c r="C157" s="89"/>
      <c r="D157" s="89" t="s">
        <v>13</v>
      </c>
      <c r="E157" s="78">
        <v>60</v>
      </c>
      <c r="F157" s="54"/>
      <c r="G157" s="54"/>
      <c r="H157" s="8"/>
      <c r="I157" s="8"/>
      <c r="J157" s="8"/>
      <c r="K157" s="8"/>
      <c r="L157" s="8"/>
      <c r="M157" s="8"/>
      <c r="N157" s="8"/>
      <c r="O157" s="8"/>
      <c r="P157" s="8"/>
      <c r="CC157" s="1"/>
      <c r="CD157" s="1"/>
      <c r="CE157" s="1"/>
      <c r="CF157" s="1"/>
      <c r="CG157" s="1"/>
      <c r="CH157" s="1"/>
      <c r="CI157" s="1"/>
      <c r="CJ157" s="1"/>
      <c r="CK157" s="1"/>
      <c r="CL157" s="1"/>
      <c r="CM157" s="1"/>
    </row>
    <row r="158" spans="1:91" ht="15.95" customHeight="1">
      <c r="A158" s="88">
        <v>145</v>
      </c>
      <c r="B158" s="164" t="s">
        <v>927</v>
      </c>
      <c r="C158" s="89"/>
      <c r="D158" s="89" t="s">
        <v>13</v>
      </c>
      <c r="E158" s="78">
        <v>12.5</v>
      </c>
      <c r="F158" s="54"/>
      <c r="G158" s="54"/>
      <c r="H158" s="8"/>
      <c r="I158" s="8"/>
      <c r="J158" s="8"/>
      <c r="K158" s="8"/>
      <c r="L158" s="8"/>
      <c r="M158" s="8"/>
      <c r="N158" s="8"/>
      <c r="O158" s="8"/>
      <c r="P158" s="8"/>
      <c r="CC158" s="1"/>
      <c r="CD158" s="1"/>
      <c r="CE158" s="1"/>
      <c r="CF158" s="1"/>
      <c r="CG158" s="1"/>
      <c r="CH158" s="1"/>
      <c r="CI158" s="1"/>
      <c r="CJ158" s="1"/>
      <c r="CK158" s="1"/>
      <c r="CL158" s="1"/>
      <c r="CM158" s="1"/>
    </row>
    <row r="159" spans="1:91" ht="15.95" customHeight="1">
      <c r="A159" s="88">
        <v>146</v>
      </c>
      <c r="B159" s="164" t="s">
        <v>928</v>
      </c>
      <c r="C159" s="89"/>
      <c r="D159" s="89" t="s">
        <v>13</v>
      </c>
      <c r="E159" s="78">
        <v>12.5</v>
      </c>
      <c r="F159" s="54"/>
      <c r="G159" s="54"/>
      <c r="H159" s="8"/>
      <c r="I159" s="8"/>
      <c r="J159" s="8"/>
      <c r="K159" s="8"/>
      <c r="L159" s="8"/>
      <c r="M159" s="8"/>
      <c r="N159" s="8"/>
      <c r="O159" s="8"/>
      <c r="P159" s="8"/>
      <c r="CC159" s="1"/>
      <c r="CD159" s="1"/>
      <c r="CE159" s="1"/>
      <c r="CF159" s="1"/>
      <c r="CG159" s="1"/>
      <c r="CH159" s="1"/>
      <c r="CI159" s="1"/>
      <c r="CJ159" s="1"/>
      <c r="CK159" s="1"/>
      <c r="CL159" s="1"/>
      <c r="CM159" s="1"/>
    </row>
    <row r="160" spans="1:91" ht="15.95" customHeight="1">
      <c r="A160" s="88">
        <v>147</v>
      </c>
      <c r="B160" s="164" t="s">
        <v>929</v>
      </c>
      <c r="C160" s="89"/>
      <c r="D160" s="89" t="s">
        <v>13</v>
      </c>
      <c r="E160" s="78">
        <v>10</v>
      </c>
      <c r="F160" s="54"/>
      <c r="G160" s="54"/>
      <c r="H160" s="8"/>
      <c r="I160" s="8"/>
      <c r="J160" s="8"/>
      <c r="K160" s="8"/>
      <c r="L160" s="8"/>
      <c r="M160" s="8"/>
      <c r="N160" s="8"/>
      <c r="O160" s="8"/>
      <c r="P160" s="8"/>
      <c r="CC160" s="1"/>
      <c r="CD160" s="1"/>
      <c r="CE160" s="1"/>
      <c r="CF160" s="1"/>
      <c r="CG160" s="1"/>
      <c r="CH160" s="1"/>
      <c r="CI160" s="1"/>
      <c r="CJ160" s="1"/>
      <c r="CK160" s="1"/>
      <c r="CL160" s="1"/>
      <c r="CM160" s="1"/>
    </row>
    <row r="161" spans="1:91" ht="15.95" customHeight="1">
      <c r="A161" s="88">
        <v>148</v>
      </c>
      <c r="B161" s="164" t="s">
        <v>849</v>
      </c>
      <c r="C161" s="89"/>
      <c r="D161" s="89" t="s">
        <v>7</v>
      </c>
      <c r="E161" s="78">
        <v>1</v>
      </c>
      <c r="F161" s="54"/>
      <c r="G161" s="54"/>
      <c r="H161" s="8"/>
      <c r="I161" s="8"/>
      <c r="J161" s="8"/>
      <c r="K161" s="8"/>
      <c r="L161" s="8"/>
      <c r="M161" s="8"/>
      <c r="N161" s="8"/>
      <c r="O161" s="8"/>
      <c r="P161" s="8"/>
      <c r="CC161" s="1"/>
      <c r="CD161" s="1"/>
      <c r="CE161" s="1"/>
      <c r="CF161" s="1"/>
      <c r="CG161" s="1"/>
      <c r="CH161" s="1"/>
      <c r="CI161" s="1"/>
      <c r="CJ161" s="1"/>
      <c r="CK161" s="1"/>
      <c r="CL161" s="1"/>
      <c r="CM161" s="1"/>
    </row>
    <row r="162" spans="1:91" ht="15.95" customHeight="1">
      <c r="A162" s="88">
        <v>149</v>
      </c>
      <c r="B162" s="164" t="s">
        <v>930</v>
      </c>
      <c r="C162" s="89"/>
      <c r="D162" s="89" t="s">
        <v>63</v>
      </c>
      <c r="E162" s="78">
        <v>12.5</v>
      </c>
      <c r="F162" s="54"/>
      <c r="G162" s="54"/>
      <c r="H162" s="8"/>
      <c r="I162" s="8"/>
      <c r="J162" s="8"/>
      <c r="K162" s="8"/>
      <c r="L162" s="8"/>
      <c r="M162" s="8"/>
      <c r="N162" s="8"/>
      <c r="O162" s="8"/>
      <c r="P162" s="8"/>
      <c r="CC162" s="1"/>
      <c r="CD162" s="1"/>
      <c r="CE162" s="1"/>
      <c r="CF162" s="1"/>
      <c r="CG162" s="1"/>
      <c r="CH162" s="1"/>
      <c r="CI162" s="1"/>
      <c r="CJ162" s="1"/>
      <c r="CK162" s="1"/>
      <c r="CL162" s="1"/>
      <c r="CM162" s="1"/>
    </row>
    <row r="163" spans="1:91" ht="15.95" customHeight="1">
      <c r="A163" s="88">
        <v>150</v>
      </c>
      <c r="B163" s="164" t="s">
        <v>2347</v>
      </c>
      <c r="C163" s="89"/>
      <c r="D163" s="89" t="s">
        <v>656</v>
      </c>
      <c r="E163" s="78">
        <v>5</v>
      </c>
      <c r="F163" s="54"/>
      <c r="G163" s="54"/>
      <c r="H163" s="8"/>
      <c r="I163" s="8"/>
      <c r="J163" s="8"/>
      <c r="K163" s="8"/>
      <c r="L163" s="8"/>
      <c r="M163" s="8"/>
      <c r="N163" s="8"/>
      <c r="O163" s="8"/>
      <c r="P163" s="8"/>
      <c r="CC163" s="1"/>
      <c r="CD163" s="1"/>
      <c r="CE163" s="1"/>
      <c r="CF163" s="1"/>
      <c r="CG163" s="1"/>
      <c r="CH163" s="1"/>
      <c r="CI163" s="1"/>
      <c r="CJ163" s="1"/>
      <c r="CK163" s="1"/>
      <c r="CL163" s="1"/>
      <c r="CM163" s="1"/>
    </row>
    <row r="164" spans="1:91" ht="15.95" customHeight="1">
      <c r="A164" s="88">
        <v>151</v>
      </c>
      <c r="B164" s="164" t="s">
        <v>931</v>
      </c>
      <c r="C164" s="89"/>
      <c r="D164" s="89" t="s">
        <v>13</v>
      </c>
      <c r="E164" s="78">
        <v>38</v>
      </c>
      <c r="F164" s="54"/>
      <c r="G164" s="54"/>
      <c r="H164" s="8"/>
      <c r="I164" s="8"/>
      <c r="J164" s="8"/>
      <c r="K164" s="8"/>
      <c r="L164" s="8"/>
      <c r="M164" s="8"/>
      <c r="N164" s="8"/>
      <c r="O164" s="8"/>
      <c r="P164" s="8"/>
      <c r="CC164" s="1"/>
      <c r="CD164" s="1"/>
      <c r="CE164" s="1"/>
      <c r="CF164" s="1"/>
      <c r="CG164" s="1"/>
      <c r="CH164" s="1"/>
      <c r="CI164" s="1"/>
      <c r="CJ164" s="1"/>
      <c r="CK164" s="1"/>
      <c r="CL164" s="1"/>
      <c r="CM164" s="1"/>
    </row>
    <row r="165" spans="1:91" ht="15.95" customHeight="1">
      <c r="A165" s="88">
        <v>152</v>
      </c>
      <c r="B165" s="164" t="s">
        <v>932</v>
      </c>
      <c r="C165" s="89"/>
      <c r="D165" s="89" t="s">
        <v>13</v>
      </c>
      <c r="E165" s="78">
        <v>4</v>
      </c>
      <c r="F165" s="54"/>
      <c r="G165" s="54"/>
      <c r="H165" s="8"/>
      <c r="I165" s="8"/>
      <c r="J165" s="8"/>
      <c r="K165" s="8"/>
      <c r="L165" s="8"/>
      <c r="M165" s="8"/>
      <c r="N165" s="8"/>
      <c r="O165" s="8"/>
      <c r="P165" s="8"/>
      <c r="CC165" s="1"/>
      <c r="CD165" s="1"/>
      <c r="CE165" s="1"/>
      <c r="CF165" s="1"/>
      <c r="CG165" s="1"/>
      <c r="CH165" s="1"/>
      <c r="CI165" s="1"/>
      <c r="CJ165" s="1"/>
      <c r="CK165" s="1"/>
      <c r="CL165" s="1"/>
      <c r="CM165" s="1"/>
    </row>
    <row r="166" spans="1:91" ht="15.95" customHeight="1">
      <c r="A166" s="88">
        <v>153</v>
      </c>
      <c r="B166" s="164" t="s">
        <v>933</v>
      </c>
      <c r="C166" s="89"/>
      <c r="D166" s="89" t="s">
        <v>7</v>
      </c>
      <c r="E166" s="78">
        <v>1</v>
      </c>
      <c r="F166" s="54"/>
      <c r="G166" s="54"/>
      <c r="H166" s="8"/>
      <c r="I166" s="8"/>
      <c r="J166" s="8"/>
      <c r="K166" s="8"/>
      <c r="L166" s="8"/>
      <c r="M166" s="8"/>
      <c r="N166" s="8"/>
      <c r="O166" s="8"/>
      <c r="P166" s="8"/>
      <c r="CC166" s="1"/>
      <c r="CD166" s="1"/>
      <c r="CE166" s="1"/>
      <c r="CF166" s="1"/>
      <c r="CG166" s="1"/>
      <c r="CH166" s="1"/>
      <c r="CI166" s="1"/>
      <c r="CJ166" s="1"/>
      <c r="CK166" s="1"/>
      <c r="CL166" s="1"/>
      <c r="CM166" s="1"/>
    </row>
    <row r="167" spans="1:91" ht="15.95" customHeight="1">
      <c r="A167" s="88">
        <v>154</v>
      </c>
      <c r="B167" s="164" t="s">
        <v>934</v>
      </c>
      <c r="C167" s="89"/>
      <c r="D167" s="89" t="s">
        <v>63</v>
      </c>
      <c r="E167" s="78">
        <v>213</v>
      </c>
      <c r="F167" s="54"/>
      <c r="G167" s="54"/>
      <c r="H167" s="8"/>
      <c r="I167" s="8"/>
      <c r="J167" s="8"/>
      <c r="K167" s="8"/>
      <c r="L167" s="8"/>
      <c r="M167" s="8"/>
      <c r="N167" s="8"/>
      <c r="O167" s="8"/>
      <c r="P167" s="8"/>
      <c r="CC167" s="1"/>
      <c r="CD167" s="1"/>
      <c r="CE167" s="1"/>
      <c r="CF167" s="1"/>
      <c r="CG167" s="1"/>
      <c r="CH167" s="1"/>
      <c r="CI167" s="1"/>
      <c r="CJ167" s="1"/>
      <c r="CK167" s="1"/>
      <c r="CL167" s="1"/>
      <c r="CM167" s="1"/>
    </row>
    <row r="168" spans="1:91" ht="15.95" customHeight="1">
      <c r="A168" s="88">
        <v>155</v>
      </c>
      <c r="B168" s="164" t="s">
        <v>935</v>
      </c>
      <c r="C168" s="89"/>
      <c r="D168" s="89" t="s">
        <v>63</v>
      </c>
      <c r="E168" s="78">
        <v>558</v>
      </c>
      <c r="F168" s="54"/>
      <c r="G168" s="54"/>
      <c r="H168" s="8"/>
      <c r="I168" s="8"/>
      <c r="J168" s="8"/>
      <c r="K168" s="8"/>
      <c r="L168" s="8"/>
      <c r="M168" s="8"/>
      <c r="N168" s="8"/>
      <c r="O168" s="8"/>
      <c r="P168" s="8"/>
      <c r="CC168" s="1"/>
      <c r="CD168" s="1"/>
      <c r="CE168" s="1"/>
      <c r="CF168" s="1"/>
      <c r="CG168" s="1"/>
      <c r="CH168" s="1"/>
      <c r="CI168" s="1"/>
      <c r="CJ168" s="1"/>
      <c r="CK168" s="1"/>
      <c r="CL168" s="1"/>
      <c r="CM168" s="1"/>
    </row>
    <row r="169" spans="1:91" ht="15.95" customHeight="1">
      <c r="A169" s="88">
        <v>156</v>
      </c>
      <c r="B169" s="164" t="s">
        <v>2348</v>
      </c>
      <c r="C169" s="89"/>
      <c r="D169" s="89" t="s">
        <v>13</v>
      </c>
      <c r="E169" s="78">
        <v>1.5</v>
      </c>
      <c r="F169" s="54"/>
      <c r="G169" s="54"/>
      <c r="H169" s="8"/>
      <c r="I169" s="8"/>
      <c r="J169" s="8"/>
      <c r="K169" s="8"/>
      <c r="L169" s="8"/>
      <c r="M169" s="8"/>
      <c r="N169" s="8"/>
      <c r="O169" s="8"/>
      <c r="P169" s="8"/>
      <c r="CC169" s="1"/>
      <c r="CD169" s="1"/>
      <c r="CE169" s="1"/>
      <c r="CF169" s="1"/>
      <c r="CG169" s="1"/>
      <c r="CH169" s="1"/>
      <c r="CI169" s="1"/>
      <c r="CJ169" s="1"/>
      <c r="CK169" s="1"/>
      <c r="CL169" s="1"/>
      <c r="CM169" s="1"/>
    </row>
    <row r="170" spans="1:91" ht="15.95" customHeight="1">
      <c r="A170" s="88">
        <v>157</v>
      </c>
      <c r="B170" s="164" t="s">
        <v>936</v>
      </c>
      <c r="C170" s="89"/>
      <c r="D170" s="89" t="s">
        <v>63</v>
      </c>
      <c r="E170" s="78">
        <v>1805</v>
      </c>
      <c r="F170" s="54"/>
      <c r="G170" s="54"/>
      <c r="H170" s="8"/>
      <c r="I170" s="8"/>
      <c r="J170" s="8"/>
      <c r="K170" s="8"/>
      <c r="L170" s="8"/>
      <c r="M170" s="8"/>
      <c r="N170" s="8"/>
      <c r="O170" s="8"/>
      <c r="P170" s="8"/>
      <c r="CC170" s="1"/>
      <c r="CD170" s="1"/>
      <c r="CE170" s="1"/>
      <c r="CF170" s="1"/>
      <c r="CG170" s="1"/>
      <c r="CH170" s="1"/>
      <c r="CI170" s="1"/>
      <c r="CJ170" s="1"/>
      <c r="CK170" s="1"/>
      <c r="CL170" s="1"/>
      <c r="CM170" s="1"/>
    </row>
    <row r="171" spans="1:91" ht="15.95" customHeight="1">
      <c r="A171" s="88">
        <v>158</v>
      </c>
      <c r="B171" s="166" t="s">
        <v>937</v>
      </c>
      <c r="C171" s="89"/>
      <c r="D171" s="89"/>
      <c r="E171" s="78"/>
      <c r="F171" s="54"/>
      <c r="G171" s="54"/>
      <c r="H171" s="8"/>
      <c r="I171" s="8"/>
      <c r="J171" s="8"/>
      <c r="K171" s="8"/>
      <c r="L171" s="8"/>
      <c r="M171" s="8"/>
      <c r="N171" s="8"/>
      <c r="O171" s="8"/>
      <c r="P171" s="8"/>
      <c r="CC171" s="1"/>
      <c r="CD171" s="1"/>
      <c r="CE171" s="1"/>
      <c r="CF171" s="1"/>
      <c r="CG171" s="1"/>
      <c r="CH171" s="1"/>
      <c r="CI171" s="1"/>
      <c r="CJ171" s="1"/>
      <c r="CK171" s="1"/>
      <c r="CL171" s="1"/>
      <c r="CM171" s="1"/>
    </row>
    <row r="172" spans="1:91" ht="15.95" customHeight="1">
      <c r="A172" s="88">
        <v>159</v>
      </c>
      <c r="B172" s="141" t="s">
        <v>520</v>
      </c>
      <c r="C172" s="89"/>
      <c r="D172" s="89" t="s">
        <v>13</v>
      </c>
      <c r="E172" s="78">
        <v>1003.5</v>
      </c>
      <c r="F172" s="54"/>
      <c r="G172" s="54"/>
      <c r="H172" s="8"/>
      <c r="I172" s="8"/>
      <c r="J172" s="8"/>
      <c r="K172" s="8"/>
      <c r="L172" s="8"/>
      <c r="M172" s="8"/>
      <c r="N172" s="8"/>
      <c r="O172" s="8"/>
      <c r="P172" s="8"/>
      <c r="CC172" s="1"/>
      <c r="CD172" s="1"/>
      <c r="CE172" s="1"/>
      <c r="CF172" s="1"/>
      <c r="CG172" s="1"/>
      <c r="CH172" s="1"/>
      <c r="CI172" s="1"/>
      <c r="CJ172" s="1"/>
      <c r="CK172" s="1"/>
      <c r="CL172" s="1"/>
      <c r="CM172" s="1"/>
    </row>
    <row r="173" spans="1:91" ht="15.95" customHeight="1">
      <c r="A173" s="88">
        <v>160</v>
      </c>
      <c r="B173" s="141" t="s">
        <v>821</v>
      </c>
      <c r="C173" s="89"/>
      <c r="D173" s="89" t="s">
        <v>63</v>
      </c>
      <c r="E173" s="78">
        <v>10470</v>
      </c>
      <c r="F173" s="54"/>
      <c r="G173" s="54"/>
      <c r="H173" s="8"/>
      <c r="I173" s="8"/>
      <c r="J173" s="8"/>
      <c r="K173" s="8"/>
      <c r="L173" s="8"/>
      <c r="M173" s="8"/>
      <c r="N173" s="8"/>
      <c r="O173" s="8"/>
      <c r="P173" s="8"/>
      <c r="CC173" s="1"/>
      <c r="CD173" s="1"/>
      <c r="CE173" s="1"/>
      <c r="CF173" s="1"/>
      <c r="CG173" s="1"/>
      <c r="CH173" s="1"/>
      <c r="CI173" s="1"/>
      <c r="CJ173" s="1"/>
      <c r="CK173" s="1"/>
      <c r="CL173" s="1"/>
      <c r="CM173" s="1"/>
    </row>
    <row r="174" spans="1:91" ht="15.95" customHeight="1">
      <c r="A174" s="88">
        <v>161</v>
      </c>
      <c r="B174" s="141" t="s">
        <v>822</v>
      </c>
      <c r="C174" s="89"/>
      <c r="D174" s="89" t="s">
        <v>13</v>
      </c>
      <c r="E174" s="78">
        <v>1003.5</v>
      </c>
      <c r="F174" s="54"/>
      <c r="G174" s="54"/>
      <c r="H174" s="8"/>
      <c r="I174" s="8"/>
      <c r="J174" s="8"/>
      <c r="K174" s="8"/>
      <c r="L174" s="8"/>
      <c r="M174" s="8"/>
      <c r="N174" s="8"/>
      <c r="O174" s="8"/>
      <c r="P174" s="8"/>
      <c r="CC174" s="1"/>
      <c r="CD174" s="1"/>
      <c r="CE174" s="1"/>
      <c r="CF174" s="1"/>
      <c r="CG174" s="1"/>
      <c r="CH174" s="1"/>
      <c r="CI174" s="1"/>
      <c r="CJ174" s="1"/>
      <c r="CK174" s="1"/>
      <c r="CL174" s="1"/>
      <c r="CM174" s="1"/>
    </row>
    <row r="175" spans="1:91" ht="15.95" customHeight="1">
      <c r="A175" s="88">
        <v>162</v>
      </c>
      <c r="B175" s="141" t="s">
        <v>823</v>
      </c>
      <c r="C175" s="89"/>
      <c r="D175" s="89" t="s">
        <v>13</v>
      </c>
      <c r="E175" s="78">
        <v>1003.5</v>
      </c>
      <c r="F175" s="54"/>
      <c r="G175" s="54"/>
      <c r="H175" s="8"/>
      <c r="I175" s="8"/>
      <c r="J175" s="8"/>
      <c r="K175" s="8"/>
      <c r="L175" s="8"/>
      <c r="M175" s="8"/>
      <c r="N175" s="8"/>
      <c r="O175" s="8"/>
      <c r="P175" s="8"/>
      <c r="CC175" s="1"/>
      <c r="CD175" s="1"/>
      <c r="CE175" s="1"/>
      <c r="CF175" s="1"/>
      <c r="CG175" s="1"/>
      <c r="CH175" s="1"/>
      <c r="CI175" s="1"/>
      <c r="CJ175" s="1"/>
      <c r="CK175" s="1"/>
      <c r="CL175" s="1"/>
      <c r="CM175" s="1"/>
    </row>
    <row r="176" spans="1:91" ht="15.95" customHeight="1">
      <c r="A176" s="88">
        <v>163</v>
      </c>
      <c r="B176" s="141" t="s">
        <v>824</v>
      </c>
      <c r="C176" s="89"/>
      <c r="D176" s="89" t="s">
        <v>63</v>
      </c>
      <c r="E176" s="78">
        <v>1241</v>
      </c>
      <c r="F176" s="54"/>
      <c r="G176" s="54"/>
      <c r="H176" s="8"/>
      <c r="I176" s="8"/>
      <c r="J176" s="8"/>
      <c r="K176" s="8"/>
      <c r="L176" s="8"/>
      <c r="M176" s="8"/>
      <c r="N176" s="8"/>
      <c r="O176" s="8"/>
      <c r="P176" s="8"/>
      <c r="CC176" s="1"/>
      <c r="CD176" s="1"/>
      <c r="CE176" s="1"/>
      <c r="CF176" s="1"/>
      <c r="CG176" s="1"/>
      <c r="CH176" s="1"/>
      <c r="CI176" s="1"/>
      <c r="CJ176" s="1"/>
      <c r="CK176" s="1"/>
      <c r="CL176" s="1"/>
      <c r="CM176" s="1"/>
    </row>
    <row r="177" spans="1:91" ht="15.95" customHeight="1">
      <c r="A177" s="88">
        <v>164</v>
      </c>
      <c r="B177" s="141" t="s">
        <v>825</v>
      </c>
      <c r="C177" s="89"/>
      <c r="D177" s="89" t="s">
        <v>63</v>
      </c>
      <c r="E177" s="78">
        <v>5590</v>
      </c>
      <c r="F177" s="54"/>
      <c r="G177" s="54"/>
      <c r="H177" s="8"/>
      <c r="I177" s="8"/>
      <c r="J177" s="8"/>
      <c r="K177" s="8"/>
      <c r="L177" s="8"/>
      <c r="M177" s="8"/>
      <c r="N177" s="8"/>
      <c r="O177" s="8"/>
      <c r="P177" s="8"/>
      <c r="CC177" s="1"/>
      <c r="CD177" s="1"/>
      <c r="CE177" s="1"/>
      <c r="CF177" s="1"/>
      <c r="CG177" s="1"/>
      <c r="CH177" s="1"/>
      <c r="CI177" s="1"/>
      <c r="CJ177" s="1"/>
      <c r="CK177" s="1"/>
      <c r="CL177" s="1"/>
      <c r="CM177" s="1"/>
    </row>
    <row r="178" spans="1:91" ht="15.95" customHeight="1">
      <c r="A178" s="88">
        <v>165</v>
      </c>
      <c r="B178" s="141" t="s">
        <v>938</v>
      </c>
      <c r="C178" s="89"/>
      <c r="D178" s="89" t="s">
        <v>7</v>
      </c>
      <c r="E178" s="78">
        <v>5</v>
      </c>
      <c r="F178" s="54"/>
      <c r="G178" s="54"/>
      <c r="H178" s="8"/>
      <c r="I178" s="8"/>
      <c r="J178" s="8"/>
      <c r="K178" s="8"/>
      <c r="L178" s="8"/>
      <c r="M178" s="8"/>
      <c r="N178" s="8"/>
      <c r="O178" s="8"/>
      <c r="P178" s="8"/>
      <c r="CC178" s="1"/>
      <c r="CD178" s="1"/>
      <c r="CE178" s="1"/>
      <c r="CF178" s="1"/>
      <c r="CG178" s="1"/>
      <c r="CH178" s="1"/>
      <c r="CI178" s="1"/>
      <c r="CJ178" s="1"/>
      <c r="CK178" s="1"/>
      <c r="CL178" s="1"/>
      <c r="CM178" s="1"/>
    </row>
    <row r="179" spans="1:91" ht="15.95" customHeight="1">
      <c r="A179" s="88">
        <v>166</v>
      </c>
      <c r="B179" s="141" t="s">
        <v>939</v>
      </c>
      <c r="C179" s="89"/>
      <c r="D179" s="89" t="s">
        <v>7</v>
      </c>
      <c r="E179" s="78">
        <v>8</v>
      </c>
      <c r="F179" s="54"/>
      <c r="G179" s="54"/>
      <c r="H179" s="8"/>
      <c r="I179" s="8"/>
      <c r="J179" s="8"/>
      <c r="K179" s="8"/>
      <c r="L179" s="8"/>
      <c r="M179" s="8"/>
      <c r="N179" s="8"/>
      <c r="O179" s="8"/>
      <c r="P179" s="8"/>
      <c r="CC179" s="1"/>
      <c r="CD179" s="1"/>
      <c r="CE179" s="1"/>
      <c r="CF179" s="1"/>
      <c r="CG179" s="1"/>
      <c r="CH179" s="1"/>
      <c r="CI179" s="1"/>
      <c r="CJ179" s="1"/>
      <c r="CK179" s="1"/>
      <c r="CL179" s="1"/>
      <c r="CM179" s="1"/>
    </row>
    <row r="180" spans="1:91" ht="15.95" customHeight="1">
      <c r="A180" s="88">
        <v>167</v>
      </c>
      <c r="B180" s="141" t="s">
        <v>940</v>
      </c>
      <c r="C180" s="89"/>
      <c r="D180" s="89" t="s">
        <v>7</v>
      </c>
      <c r="E180" s="78">
        <v>2</v>
      </c>
      <c r="F180" s="54"/>
      <c r="G180" s="54"/>
      <c r="H180" s="8"/>
      <c r="I180" s="8"/>
      <c r="J180" s="8"/>
      <c r="K180" s="8"/>
      <c r="L180" s="8"/>
      <c r="M180" s="8"/>
      <c r="N180" s="8"/>
      <c r="O180" s="8"/>
      <c r="P180" s="8"/>
      <c r="CC180" s="1"/>
      <c r="CD180" s="1"/>
      <c r="CE180" s="1"/>
      <c r="CF180" s="1"/>
      <c r="CG180" s="1"/>
      <c r="CH180" s="1"/>
      <c r="CI180" s="1"/>
      <c r="CJ180" s="1"/>
      <c r="CK180" s="1"/>
      <c r="CL180" s="1"/>
      <c r="CM180" s="1"/>
    </row>
    <row r="181" spans="1:91" ht="15.95" customHeight="1">
      <c r="A181" s="88">
        <v>168</v>
      </c>
      <c r="B181" s="141" t="s">
        <v>941</v>
      </c>
      <c r="C181" s="89"/>
      <c r="D181" s="89" t="s">
        <v>7</v>
      </c>
      <c r="E181" s="78">
        <v>5</v>
      </c>
      <c r="F181" s="54"/>
      <c r="G181" s="54"/>
      <c r="H181" s="8"/>
      <c r="I181" s="8"/>
      <c r="J181" s="8"/>
      <c r="K181" s="8"/>
      <c r="L181" s="8"/>
      <c r="M181" s="8"/>
      <c r="N181" s="8"/>
      <c r="O181" s="8"/>
      <c r="P181" s="8"/>
      <c r="CC181" s="1"/>
      <c r="CD181" s="1"/>
      <c r="CE181" s="1"/>
      <c r="CF181" s="1"/>
      <c r="CG181" s="1"/>
      <c r="CH181" s="1"/>
      <c r="CI181" s="1"/>
      <c r="CJ181" s="1"/>
      <c r="CK181" s="1"/>
      <c r="CL181" s="1"/>
      <c r="CM181" s="1"/>
    </row>
    <row r="182" spans="1:91" ht="15.95" customHeight="1">
      <c r="A182" s="88">
        <v>169</v>
      </c>
      <c r="B182" s="141" t="s">
        <v>942</v>
      </c>
      <c r="C182" s="89"/>
      <c r="D182" s="89" t="s">
        <v>7</v>
      </c>
      <c r="E182" s="78">
        <v>2</v>
      </c>
      <c r="F182" s="54"/>
      <c r="G182" s="54"/>
      <c r="H182" s="8"/>
      <c r="I182" s="8"/>
      <c r="J182" s="8"/>
      <c r="K182" s="8"/>
      <c r="L182" s="8"/>
      <c r="M182" s="8"/>
      <c r="N182" s="8"/>
      <c r="O182" s="8"/>
      <c r="P182" s="8"/>
      <c r="CC182" s="1"/>
      <c r="CD182" s="1"/>
      <c r="CE182" s="1"/>
      <c r="CF182" s="1"/>
      <c r="CG182" s="1"/>
      <c r="CH182" s="1"/>
      <c r="CI182" s="1"/>
      <c r="CJ182" s="1"/>
      <c r="CK182" s="1"/>
      <c r="CL182" s="1"/>
      <c r="CM182" s="1"/>
    </row>
    <row r="183" spans="1:91" ht="15.95" customHeight="1">
      <c r="A183" s="88">
        <v>170</v>
      </c>
      <c r="B183" s="141" t="s">
        <v>943</v>
      </c>
      <c r="C183" s="89"/>
      <c r="D183" s="89" t="s">
        <v>7</v>
      </c>
      <c r="E183" s="78">
        <v>1</v>
      </c>
      <c r="F183" s="54"/>
      <c r="G183" s="54"/>
      <c r="H183" s="8"/>
      <c r="I183" s="8"/>
      <c r="J183" s="8"/>
      <c r="K183" s="8"/>
      <c r="L183" s="8"/>
      <c r="M183" s="8"/>
      <c r="N183" s="8"/>
      <c r="O183" s="8"/>
      <c r="P183" s="8"/>
      <c r="CC183" s="1"/>
      <c r="CD183" s="1"/>
      <c r="CE183" s="1"/>
      <c r="CF183" s="1"/>
      <c r="CG183" s="1"/>
      <c r="CH183" s="1"/>
      <c r="CI183" s="1"/>
      <c r="CJ183" s="1"/>
      <c r="CK183" s="1"/>
      <c r="CL183" s="1"/>
      <c r="CM183" s="1"/>
    </row>
    <row r="184" spans="1:91" ht="15.95" customHeight="1">
      <c r="A184" s="88">
        <v>171</v>
      </c>
      <c r="B184" s="141" t="s">
        <v>840</v>
      </c>
      <c r="C184" s="89"/>
      <c r="D184" s="89" t="s">
        <v>7</v>
      </c>
      <c r="E184" s="78">
        <v>23</v>
      </c>
      <c r="F184" s="54"/>
      <c r="G184" s="54"/>
      <c r="H184" s="8"/>
      <c r="I184" s="8"/>
      <c r="J184" s="8"/>
      <c r="K184" s="8"/>
      <c r="L184" s="8"/>
      <c r="M184" s="8"/>
      <c r="N184" s="8"/>
      <c r="O184" s="8"/>
      <c r="P184" s="8"/>
      <c r="CC184" s="1"/>
      <c r="CD184" s="1"/>
      <c r="CE184" s="1"/>
      <c r="CF184" s="1"/>
      <c r="CG184" s="1"/>
      <c r="CH184" s="1"/>
      <c r="CI184" s="1"/>
      <c r="CJ184" s="1"/>
      <c r="CK184" s="1"/>
      <c r="CL184" s="1"/>
      <c r="CM184" s="1"/>
    </row>
    <row r="185" spans="1:91" ht="15.95" customHeight="1">
      <c r="A185" s="88">
        <v>172</v>
      </c>
      <c r="B185" s="141" t="s">
        <v>944</v>
      </c>
      <c r="C185" s="89"/>
      <c r="D185" s="89" t="s">
        <v>7</v>
      </c>
      <c r="E185" s="78">
        <v>1</v>
      </c>
      <c r="F185" s="54"/>
      <c r="G185" s="54"/>
      <c r="H185" s="8"/>
      <c r="I185" s="8"/>
      <c r="J185" s="8"/>
      <c r="K185" s="8"/>
      <c r="L185" s="8"/>
      <c r="M185" s="8"/>
      <c r="N185" s="8"/>
      <c r="O185" s="8"/>
      <c r="P185" s="8"/>
      <c r="CC185" s="1"/>
      <c r="CD185" s="1"/>
      <c r="CE185" s="1"/>
      <c r="CF185" s="1"/>
      <c r="CG185" s="1"/>
      <c r="CH185" s="1"/>
      <c r="CI185" s="1"/>
      <c r="CJ185" s="1"/>
      <c r="CK185" s="1"/>
      <c r="CL185" s="1"/>
      <c r="CM185" s="1"/>
    </row>
    <row r="186" spans="1:91" ht="15.95" customHeight="1">
      <c r="A186" s="88">
        <v>173</v>
      </c>
      <c r="B186" s="141" t="s">
        <v>945</v>
      </c>
      <c r="C186" s="89"/>
      <c r="D186" s="89" t="s">
        <v>7</v>
      </c>
      <c r="E186" s="78">
        <v>4</v>
      </c>
      <c r="F186" s="54"/>
      <c r="G186" s="54"/>
      <c r="H186" s="8"/>
      <c r="I186" s="8"/>
      <c r="J186" s="8"/>
      <c r="K186" s="8"/>
      <c r="L186" s="8"/>
      <c r="M186" s="8"/>
      <c r="N186" s="8"/>
      <c r="O186" s="8"/>
      <c r="P186" s="8"/>
      <c r="CC186" s="1"/>
      <c r="CD186" s="1"/>
      <c r="CE186" s="1"/>
      <c r="CF186" s="1"/>
      <c r="CG186" s="1"/>
      <c r="CH186" s="1"/>
      <c r="CI186" s="1"/>
      <c r="CJ186" s="1"/>
      <c r="CK186" s="1"/>
      <c r="CL186" s="1"/>
      <c r="CM186" s="1"/>
    </row>
    <row r="187" spans="1:91" ht="15.95" customHeight="1">
      <c r="A187" s="88">
        <v>174</v>
      </c>
      <c r="B187" s="141" t="s">
        <v>946</v>
      </c>
      <c r="C187" s="89"/>
      <c r="D187" s="89" t="s">
        <v>7</v>
      </c>
      <c r="E187" s="78">
        <v>3</v>
      </c>
      <c r="F187" s="54"/>
      <c r="G187" s="54"/>
      <c r="H187" s="8"/>
      <c r="I187" s="8"/>
      <c r="J187" s="8"/>
      <c r="K187" s="8"/>
      <c r="L187" s="8"/>
      <c r="M187" s="8"/>
      <c r="N187" s="8"/>
      <c r="O187" s="8"/>
      <c r="P187" s="8"/>
      <c r="CC187" s="1"/>
      <c r="CD187" s="1"/>
      <c r="CE187" s="1"/>
      <c r="CF187" s="1"/>
      <c r="CG187" s="1"/>
      <c r="CH187" s="1"/>
      <c r="CI187" s="1"/>
      <c r="CJ187" s="1"/>
      <c r="CK187" s="1"/>
      <c r="CL187" s="1"/>
      <c r="CM187" s="1"/>
    </row>
    <row r="188" spans="1:91" ht="15.95" customHeight="1">
      <c r="A188" s="88">
        <v>175</v>
      </c>
      <c r="B188" s="141" t="s">
        <v>947</v>
      </c>
      <c r="C188" s="89"/>
      <c r="D188" s="89" t="s">
        <v>7</v>
      </c>
      <c r="E188" s="78">
        <v>3</v>
      </c>
      <c r="F188" s="54"/>
      <c r="G188" s="54"/>
      <c r="H188" s="8"/>
      <c r="I188" s="8"/>
      <c r="J188" s="8"/>
      <c r="K188" s="8"/>
      <c r="L188" s="8"/>
      <c r="M188" s="8"/>
      <c r="N188" s="8"/>
      <c r="O188" s="8"/>
      <c r="P188" s="8"/>
      <c r="CC188" s="1"/>
      <c r="CD188" s="1"/>
      <c r="CE188" s="1"/>
      <c r="CF188" s="1"/>
      <c r="CG188" s="1"/>
      <c r="CH188" s="1"/>
      <c r="CI188" s="1"/>
      <c r="CJ188" s="1"/>
      <c r="CK188" s="1"/>
      <c r="CL188" s="1"/>
      <c r="CM188" s="1"/>
    </row>
    <row r="189" spans="1:91" ht="15.95" customHeight="1">
      <c r="A189" s="88">
        <v>176</v>
      </c>
      <c r="B189" s="141" t="s">
        <v>849</v>
      </c>
      <c r="C189" s="89"/>
      <c r="D189" s="89" t="s">
        <v>7</v>
      </c>
      <c r="E189" s="78">
        <v>16</v>
      </c>
      <c r="F189" s="54"/>
      <c r="G189" s="54"/>
      <c r="H189" s="8"/>
      <c r="I189" s="8"/>
      <c r="J189" s="8"/>
      <c r="K189" s="8"/>
      <c r="L189" s="8"/>
      <c r="M189" s="8"/>
      <c r="N189" s="8"/>
      <c r="O189" s="8"/>
      <c r="P189" s="8"/>
      <c r="CC189" s="1"/>
      <c r="CD189" s="1"/>
      <c r="CE189" s="1"/>
      <c r="CF189" s="1"/>
      <c r="CG189" s="1"/>
      <c r="CH189" s="1"/>
      <c r="CI189" s="1"/>
      <c r="CJ189" s="1"/>
      <c r="CK189" s="1"/>
      <c r="CL189" s="1"/>
      <c r="CM189" s="1"/>
    </row>
    <row r="190" spans="1:91" ht="15.95" customHeight="1">
      <c r="A190" s="88">
        <v>177</v>
      </c>
      <c r="B190" s="141" t="s">
        <v>948</v>
      </c>
      <c r="C190" s="89"/>
      <c r="D190" s="89" t="s">
        <v>851</v>
      </c>
      <c r="E190" s="78">
        <v>2</v>
      </c>
      <c r="F190" s="54"/>
      <c r="G190" s="54"/>
      <c r="H190" s="8"/>
      <c r="I190" s="8"/>
      <c r="J190" s="8"/>
      <c r="K190" s="8"/>
      <c r="L190" s="8"/>
      <c r="M190" s="8"/>
      <c r="N190" s="8"/>
      <c r="O190" s="8"/>
      <c r="P190" s="8"/>
      <c r="CC190" s="1"/>
      <c r="CD190" s="1"/>
      <c r="CE190" s="1"/>
      <c r="CF190" s="1"/>
      <c r="CG190" s="1"/>
      <c r="CH190" s="1"/>
      <c r="CI190" s="1"/>
      <c r="CJ190" s="1"/>
      <c r="CK190" s="1"/>
      <c r="CL190" s="1"/>
      <c r="CM190" s="1"/>
    </row>
    <row r="191" spans="1:91" ht="15.95" customHeight="1">
      <c r="A191" s="88">
        <v>178</v>
      </c>
      <c r="B191" s="141" t="s">
        <v>949</v>
      </c>
      <c r="C191" s="89"/>
      <c r="D191" s="89" t="s">
        <v>851</v>
      </c>
      <c r="E191" s="78">
        <v>2</v>
      </c>
      <c r="F191" s="54"/>
      <c r="G191" s="54"/>
      <c r="H191" s="8"/>
      <c r="I191" s="8"/>
      <c r="J191" s="8"/>
      <c r="K191" s="8"/>
      <c r="L191" s="8"/>
      <c r="M191" s="8"/>
      <c r="N191" s="8"/>
      <c r="O191" s="8"/>
      <c r="P191" s="8"/>
      <c r="CC191" s="1"/>
      <c r="CD191" s="1"/>
      <c r="CE191" s="1"/>
      <c r="CF191" s="1"/>
      <c r="CG191" s="1"/>
      <c r="CH191" s="1"/>
      <c r="CI191" s="1"/>
      <c r="CJ191" s="1"/>
      <c r="CK191" s="1"/>
      <c r="CL191" s="1"/>
      <c r="CM191" s="1"/>
    </row>
    <row r="192" spans="1:91" ht="15.95" customHeight="1">
      <c r="A192" s="88">
        <v>179</v>
      </c>
      <c r="B192" s="141" t="s">
        <v>950</v>
      </c>
      <c r="C192" s="89"/>
      <c r="D192" s="89" t="s">
        <v>851</v>
      </c>
      <c r="E192" s="78">
        <v>1</v>
      </c>
      <c r="F192" s="54"/>
      <c r="G192" s="54"/>
      <c r="H192" s="8"/>
      <c r="I192" s="8"/>
      <c r="J192" s="8"/>
      <c r="K192" s="8"/>
      <c r="L192" s="8"/>
      <c r="M192" s="8"/>
      <c r="N192" s="8"/>
      <c r="O192" s="8"/>
      <c r="P192" s="8"/>
      <c r="CC192" s="1"/>
      <c r="CD192" s="1"/>
      <c r="CE192" s="1"/>
      <c r="CF192" s="1"/>
      <c r="CG192" s="1"/>
      <c r="CH192" s="1"/>
      <c r="CI192" s="1"/>
      <c r="CJ192" s="1"/>
      <c r="CK192" s="1"/>
      <c r="CL192" s="1"/>
      <c r="CM192" s="1"/>
    </row>
    <row r="193" spans="1:91" ht="15.95" customHeight="1">
      <c r="A193" s="88">
        <v>180</v>
      </c>
      <c r="B193" s="141" t="s">
        <v>951</v>
      </c>
      <c r="C193" s="89"/>
      <c r="D193" s="89" t="s">
        <v>851</v>
      </c>
      <c r="E193" s="78">
        <v>1</v>
      </c>
      <c r="F193" s="54"/>
      <c r="G193" s="54"/>
      <c r="H193" s="8"/>
      <c r="I193" s="8"/>
      <c r="J193" s="8"/>
      <c r="K193" s="8"/>
      <c r="L193" s="8"/>
      <c r="M193" s="8"/>
      <c r="N193" s="8"/>
      <c r="O193" s="8"/>
      <c r="P193" s="8"/>
      <c r="CC193" s="1"/>
      <c r="CD193" s="1"/>
      <c r="CE193" s="1"/>
      <c r="CF193" s="1"/>
      <c r="CG193" s="1"/>
      <c r="CH193" s="1"/>
      <c r="CI193" s="1"/>
      <c r="CJ193" s="1"/>
      <c r="CK193" s="1"/>
      <c r="CL193" s="1"/>
      <c r="CM193" s="1"/>
    </row>
    <row r="194" spans="1:91" ht="15.95" customHeight="1">
      <c r="A194" s="88">
        <v>181</v>
      </c>
      <c r="B194" s="141" t="s">
        <v>952</v>
      </c>
      <c r="C194" s="89"/>
      <c r="D194" s="89" t="s">
        <v>851</v>
      </c>
      <c r="E194" s="78">
        <v>2</v>
      </c>
      <c r="F194" s="54"/>
      <c r="G194" s="54"/>
      <c r="H194" s="8"/>
      <c r="I194" s="8"/>
      <c r="J194" s="8"/>
      <c r="K194" s="8"/>
      <c r="L194" s="8"/>
      <c r="M194" s="8"/>
      <c r="N194" s="8"/>
      <c r="O194" s="8"/>
      <c r="P194" s="8"/>
      <c r="CC194" s="1"/>
      <c r="CD194" s="1"/>
      <c r="CE194" s="1"/>
      <c r="CF194" s="1"/>
      <c r="CG194" s="1"/>
      <c r="CH194" s="1"/>
      <c r="CI194" s="1"/>
      <c r="CJ194" s="1"/>
      <c r="CK194" s="1"/>
      <c r="CL194" s="1"/>
      <c r="CM194" s="1"/>
    </row>
    <row r="195" spans="1:91" ht="15.95" customHeight="1">
      <c r="A195" s="88">
        <v>182</v>
      </c>
      <c r="B195" s="141" t="s">
        <v>953</v>
      </c>
      <c r="C195" s="89"/>
      <c r="D195" s="89" t="s">
        <v>851</v>
      </c>
      <c r="E195" s="78">
        <v>2</v>
      </c>
      <c r="F195" s="54"/>
      <c r="G195" s="54"/>
      <c r="H195" s="8"/>
      <c r="I195" s="8"/>
      <c r="J195" s="8"/>
      <c r="K195" s="8"/>
      <c r="L195" s="8"/>
      <c r="M195" s="8"/>
      <c r="N195" s="8"/>
      <c r="O195" s="8"/>
      <c r="P195" s="8"/>
      <c r="CC195" s="1"/>
      <c r="CD195" s="1"/>
      <c r="CE195" s="1"/>
      <c r="CF195" s="1"/>
      <c r="CG195" s="1"/>
      <c r="CH195" s="1"/>
      <c r="CI195" s="1"/>
      <c r="CJ195" s="1"/>
      <c r="CK195" s="1"/>
      <c r="CL195" s="1"/>
      <c r="CM195" s="1"/>
    </row>
    <row r="196" spans="1:91" ht="15.95" customHeight="1">
      <c r="A196" s="88">
        <v>183</v>
      </c>
      <c r="B196" s="141" t="s">
        <v>954</v>
      </c>
      <c r="C196" s="89"/>
      <c r="D196" s="89" t="s">
        <v>851</v>
      </c>
      <c r="E196" s="78">
        <v>1</v>
      </c>
      <c r="F196" s="54"/>
      <c r="G196" s="54"/>
      <c r="H196" s="8"/>
      <c r="I196" s="8"/>
      <c r="J196" s="8"/>
      <c r="K196" s="8"/>
      <c r="L196" s="8"/>
      <c r="M196" s="8"/>
      <c r="N196" s="8"/>
      <c r="O196" s="8"/>
      <c r="P196" s="8"/>
      <c r="CC196" s="1"/>
      <c r="CD196" s="1"/>
      <c r="CE196" s="1"/>
      <c r="CF196" s="1"/>
      <c r="CG196" s="1"/>
      <c r="CH196" s="1"/>
      <c r="CI196" s="1"/>
      <c r="CJ196" s="1"/>
      <c r="CK196" s="1"/>
      <c r="CL196" s="1"/>
      <c r="CM196" s="1"/>
    </row>
    <row r="197" spans="1:91" ht="15.95" customHeight="1">
      <c r="A197" s="88">
        <v>184</v>
      </c>
      <c r="B197" s="141" t="s">
        <v>858</v>
      </c>
      <c r="C197" s="89"/>
      <c r="D197" s="89" t="s">
        <v>851</v>
      </c>
      <c r="E197" s="78">
        <v>48</v>
      </c>
      <c r="F197" s="54"/>
      <c r="G197" s="54"/>
      <c r="H197" s="8"/>
      <c r="I197" s="8"/>
      <c r="J197" s="8"/>
      <c r="K197" s="8"/>
      <c r="L197" s="8"/>
      <c r="M197" s="8"/>
      <c r="N197" s="8"/>
      <c r="O197" s="8"/>
      <c r="P197" s="8"/>
      <c r="CC197" s="1"/>
      <c r="CD197" s="1"/>
      <c r="CE197" s="1"/>
      <c r="CF197" s="1"/>
      <c r="CG197" s="1"/>
      <c r="CH197" s="1"/>
      <c r="CI197" s="1"/>
      <c r="CJ197" s="1"/>
      <c r="CK197" s="1"/>
      <c r="CL197" s="1"/>
      <c r="CM197" s="1"/>
    </row>
    <row r="198" spans="1:91" ht="15.95" customHeight="1">
      <c r="A198" s="88">
        <v>185</v>
      </c>
      <c r="B198" s="141" t="s">
        <v>859</v>
      </c>
      <c r="C198" s="89"/>
      <c r="D198" s="89" t="s">
        <v>13</v>
      </c>
      <c r="E198" s="78">
        <v>52</v>
      </c>
      <c r="F198" s="54"/>
      <c r="G198" s="54"/>
      <c r="H198" s="8"/>
      <c r="I198" s="8"/>
      <c r="J198" s="8"/>
      <c r="K198" s="8"/>
      <c r="L198" s="8"/>
      <c r="M198" s="8"/>
      <c r="N198" s="8"/>
      <c r="O198" s="8"/>
      <c r="P198" s="8"/>
      <c r="CC198" s="1"/>
      <c r="CD198" s="1"/>
      <c r="CE198" s="1"/>
      <c r="CF198" s="1"/>
      <c r="CG198" s="1"/>
      <c r="CH198" s="1"/>
      <c r="CI198" s="1"/>
      <c r="CJ198" s="1"/>
      <c r="CK198" s="1"/>
      <c r="CL198" s="1"/>
      <c r="CM198" s="1"/>
    </row>
    <row r="199" spans="1:91" ht="15.95" customHeight="1">
      <c r="A199" s="88">
        <v>186</v>
      </c>
      <c r="B199" s="141" t="s">
        <v>955</v>
      </c>
      <c r="C199" s="89"/>
      <c r="D199" s="89" t="s">
        <v>13</v>
      </c>
      <c r="E199" s="78">
        <v>200</v>
      </c>
      <c r="F199" s="54"/>
      <c r="G199" s="54"/>
      <c r="H199" s="8"/>
      <c r="I199" s="8"/>
      <c r="J199" s="8"/>
      <c r="K199" s="8"/>
      <c r="L199" s="8"/>
      <c r="M199" s="8"/>
      <c r="N199" s="8"/>
      <c r="O199" s="8"/>
      <c r="P199" s="8"/>
      <c r="CC199" s="1"/>
      <c r="CD199" s="1"/>
      <c r="CE199" s="1"/>
      <c r="CF199" s="1"/>
      <c r="CG199" s="1"/>
      <c r="CH199" s="1"/>
      <c r="CI199" s="1"/>
      <c r="CJ199" s="1"/>
      <c r="CK199" s="1"/>
      <c r="CL199" s="1"/>
      <c r="CM199" s="1"/>
    </row>
    <row r="200" spans="1:91" ht="15.95" customHeight="1">
      <c r="A200" s="88">
        <v>187</v>
      </c>
      <c r="B200" s="141" t="s">
        <v>956</v>
      </c>
      <c r="C200" s="89"/>
      <c r="D200" s="89" t="s">
        <v>13</v>
      </c>
      <c r="E200" s="78">
        <v>370</v>
      </c>
      <c r="F200" s="54"/>
      <c r="G200" s="54"/>
      <c r="H200" s="8"/>
      <c r="I200" s="8"/>
      <c r="J200" s="8"/>
      <c r="K200" s="8"/>
      <c r="L200" s="8"/>
      <c r="M200" s="8"/>
      <c r="N200" s="8"/>
      <c r="O200" s="8"/>
      <c r="P200" s="8"/>
      <c r="CC200" s="1"/>
      <c r="CD200" s="1"/>
      <c r="CE200" s="1"/>
      <c r="CF200" s="1"/>
      <c r="CG200" s="1"/>
      <c r="CH200" s="1"/>
      <c r="CI200" s="1"/>
      <c r="CJ200" s="1"/>
      <c r="CK200" s="1"/>
      <c r="CL200" s="1"/>
      <c r="CM200" s="1"/>
    </row>
    <row r="201" spans="1:91" ht="15.95" customHeight="1">
      <c r="A201" s="88">
        <v>188</v>
      </c>
      <c r="B201" s="141" t="s">
        <v>957</v>
      </c>
      <c r="C201" s="89"/>
      <c r="D201" s="89" t="s">
        <v>13</v>
      </c>
      <c r="E201" s="78">
        <v>10</v>
      </c>
      <c r="F201" s="54"/>
      <c r="G201" s="54"/>
      <c r="H201" s="8"/>
      <c r="I201" s="8"/>
      <c r="J201" s="8"/>
      <c r="K201" s="8"/>
      <c r="L201" s="8"/>
      <c r="M201" s="8"/>
      <c r="N201" s="8"/>
      <c r="O201" s="8"/>
      <c r="P201" s="8"/>
      <c r="CC201" s="1"/>
      <c r="CD201" s="1"/>
      <c r="CE201" s="1"/>
      <c r="CF201" s="1"/>
      <c r="CG201" s="1"/>
      <c r="CH201" s="1"/>
      <c r="CI201" s="1"/>
      <c r="CJ201" s="1"/>
      <c r="CK201" s="1"/>
      <c r="CL201" s="1"/>
      <c r="CM201" s="1"/>
    </row>
    <row r="202" spans="1:91" ht="15.95" customHeight="1">
      <c r="A202" s="88">
        <v>189</v>
      </c>
      <c r="B202" s="141" t="s">
        <v>958</v>
      </c>
      <c r="C202" s="89"/>
      <c r="D202" s="89" t="s">
        <v>13</v>
      </c>
      <c r="E202" s="78">
        <v>25</v>
      </c>
      <c r="F202" s="54"/>
      <c r="G202" s="54"/>
      <c r="H202" s="8"/>
      <c r="I202" s="8"/>
      <c r="J202" s="8"/>
      <c r="K202" s="8"/>
      <c r="L202" s="8"/>
      <c r="M202" s="8"/>
      <c r="N202" s="8"/>
      <c r="O202" s="8"/>
      <c r="P202" s="8"/>
      <c r="CC202" s="1"/>
      <c r="CD202" s="1"/>
      <c r="CE202" s="1"/>
      <c r="CF202" s="1"/>
      <c r="CG202" s="1"/>
      <c r="CH202" s="1"/>
      <c r="CI202" s="1"/>
      <c r="CJ202" s="1"/>
      <c r="CK202" s="1"/>
      <c r="CL202" s="1"/>
      <c r="CM202" s="1"/>
    </row>
    <row r="203" spans="1:91" ht="15.95" customHeight="1">
      <c r="A203" s="88">
        <v>190</v>
      </c>
      <c r="B203" s="141" t="s">
        <v>959</v>
      </c>
      <c r="C203" s="89"/>
      <c r="D203" s="89" t="s">
        <v>7</v>
      </c>
      <c r="E203" s="78">
        <v>18</v>
      </c>
      <c r="F203" s="54"/>
      <c r="G203" s="54"/>
      <c r="H203" s="8"/>
      <c r="I203" s="8"/>
      <c r="J203" s="8"/>
      <c r="K203" s="8"/>
      <c r="L203" s="8"/>
      <c r="M203" s="8"/>
      <c r="N203" s="8"/>
      <c r="O203" s="8"/>
      <c r="P203" s="8"/>
      <c r="CC203" s="1"/>
      <c r="CD203" s="1"/>
      <c r="CE203" s="1"/>
      <c r="CF203" s="1"/>
      <c r="CG203" s="1"/>
      <c r="CH203" s="1"/>
      <c r="CI203" s="1"/>
      <c r="CJ203" s="1"/>
      <c r="CK203" s="1"/>
      <c r="CL203" s="1"/>
      <c r="CM203" s="1"/>
    </row>
    <row r="204" spans="1:91" ht="15.95" customHeight="1">
      <c r="A204" s="88">
        <v>191</v>
      </c>
      <c r="B204" s="141" t="s">
        <v>960</v>
      </c>
      <c r="C204" s="89"/>
      <c r="D204" s="89" t="s">
        <v>7</v>
      </c>
      <c r="E204" s="78">
        <v>1</v>
      </c>
      <c r="F204" s="54"/>
      <c r="G204" s="54"/>
      <c r="H204" s="8"/>
      <c r="I204" s="8"/>
      <c r="J204" s="8"/>
      <c r="K204" s="8"/>
      <c r="L204" s="8"/>
      <c r="M204" s="8"/>
      <c r="N204" s="8"/>
      <c r="O204" s="8"/>
      <c r="P204" s="8"/>
      <c r="CC204" s="1"/>
      <c r="CD204" s="1"/>
      <c r="CE204" s="1"/>
      <c r="CF204" s="1"/>
      <c r="CG204" s="1"/>
      <c r="CH204" s="1"/>
      <c r="CI204" s="1"/>
      <c r="CJ204" s="1"/>
      <c r="CK204" s="1"/>
      <c r="CL204" s="1"/>
      <c r="CM204" s="1"/>
    </row>
    <row r="205" spans="1:91" ht="15.95" customHeight="1">
      <c r="A205" s="88">
        <v>192</v>
      </c>
      <c r="B205" s="141" t="s">
        <v>867</v>
      </c>
      <c r="C205" s="89"/>
      <c r="D205" s="89" t="s">
        <v>7</v>
      </c>
      <c r="E205" s="78">
        <v>1</v>
      </c>
      <c r="F205" s="54"/>
      <c r="G205" s="54"/>
      <c r="H205" s="8"/>
      <c r="I205" s="8"/>
      <c r="J205" s="8"/>
      <c r="K205" s="8"/>
      <c r="L205" s="8"/>
      <c r="M205" s="8"/>
      <c r="N205" s="8"/>
      <c r="O205" s="8"/>
      <c r="P205" s="8"/>
      <c r="CC205" s="1"/>
      <c r="CD205" s="1"/>
      <c r="CE205" s="1"/>
      <c r="CF205" s="1"/>
      <c r="CG205" s="1"/>
      <c r="CH205" s="1"/>
      <c r="CI205" s="1"/>
      <c r="CJ205" s="1"/>
      <c r="CK205" s="1"/>
      <c r="CL205" s="1"/>
      <c r="CM205" s="1"/>
    </row>
    <row r="206" spans="1:91" ht="15.95" customHeight="1">
      <c r="A206" s="88">
        <v>193</v>
      </c>
      <c r="B206" s="141" t="s">
        <v>961</v>
      </c>
      <c r="C206" s="89"/>
      <c r="D206" s="89" t="s">
        <v>7</v>
      </c>
      <c r="E206" s="78">
        <v>1</v>
      </c>
      <c r="F206" s="54"/>
      <c r="G206" s="54"/>
      <c r="H206" s="8"/>
      <c r="I206" s="8"/>
      <c r="J206" s="8"/>
      <c r="K206" s="8"/>
      <c r="L206" s="8"/>
      <c r="M206" s="8"/>
      <c r="N206" s="8"/>
      <c r="O206" s="8"/>
      <c r="P206" s="8"/>
      <c r="CC206" s="1"/>
      <c r="CD206" s="1"/>
      <c r="CE206" s="1"/>
      <c r="CF206" s="1"/>
      <c r="CG206" s="1"/>
      <c r="CH206" s="1"/>
      <c r="CI206" s="1"/>
      <c r="CJ206" s="1"/>
      <c r="CK206" s="1"/>
      <c r="CL206" s="1"/>
      <c r="CM206" s="1"/>
    </row>
    <row r="207" spans="1:91" ht="15.95" customHeight="1">
      <c r="A207" s="88">
        <v>194</v>
      </c>
      <c r="B207" s="141" t="s">
        <v>869</v>
      </c>
      <c r="C207" s="89"/>
      <c r="D207" s="89" t="s">
        <v>7</v>
      </c>
      <c r="E207" s="78">
        <v>1</v>
      </c>
      <c r="F207" s="54"/>
      <c r="G207" s="54"/>
      <c r="H207" s="8"/>
      <c r="I207" s="8"/>
      <c r="J207" s="8"/>
      <c r="K207" s="8"/>
      <c r="L207" s="8"/>
      <c r="M207" s="8"/>
      <c r="N207" s="8"/>
      <c r="O207" s="8"/>
      <c r="P207" s="8"/>
      <c r="CC207" s="1"/>
      <c r="CD207" s="1"/>
      <c r="CE207" s="1"/>
      <c r="CF207" s="1"/>
      <c r="CG207" s="1"/>
      <c r="CH207" s="1"/>
      <c r="CI207" s="1"/>
      <c r="CJ207" s="1"/>
      <c r="CK207" s="1"/>
      <c r="CL207" s="1"/>
      <c r="CM207" s="1"/>
    </row>
    <row r="208" spans="1:91" ht="15.95" customHeight="1">
      <c r="A208" s="88">
        <v>195</v>
      </c>
      <c r="B208" s="141" t="s">
        <v>962</v>
      </c>
      <c r="C208" s="89"/>
      <c r="D208" s="89" t="s">
        <v>13</v>
      </c>
      <c r="E208" s="78">
        <v>1003.5</v>
      </c>
      <c r="F208" s="54"/>
      <c r="G208" s="54"/>
      <c r="H208" s="8"/>
      <c r="I208" s="8"/>
      <c r="J208" s="8"/>
      <c r="K208" s="8"/>
      <c r="L208" s="8"/>
      <c r="M208" s="8"/>
      <c r="N208" s="8"/>
      <c r="O208" s="8"/>
      <c r="P208" s="8"/>
      <c r="CC208" s="1"/>
      <c r="CD208" s="1"/>
      <c r="CE208" s="1"/>
      <c r="CF208" s="1"/>
      <c r="CG208" s="1"/>
      <c r="CH208" s="1"/>
      <c r="CI208" s="1"/>
      <c r="CJ208" s="1"/>
      <c r="CK208" s="1"/>
      <c r="CL208" s="1"/>
      <c r="CM208" s="1"/>
    </row>
    <row r="209" spans="1:91" ht="15.95" customHeight="1">
      <c r="A209" s="88">
        <v>196</v>
      </c>
      <c r="B209" s="141" t="s">
        <v>963</v>
      </c>
      <c r="C209" s="89"/>
      <c r="D209" s="89" t="s">
        <v>13</v>
      </c>
      <c r="E209" s="78">
        <v>937.5</v>
      </c>
      <c r="F209" s="54"/>
      <c r="G209" s="54"/>
      <c r="H209" s="8"/>
      <c r="I209" s="8"/>
      <c r="J209" s="8"/>
      <c r="K209" s="8"/>
      <c r="L209" s="8"/>
      <c r="M209" s="8"/>
      <c r="N209" s="8"/>
      <c r="O209" s="8"/>
      <c r="P209" s="8"/>
      <c r="CC209" s="1"/>
      <c r="CD209" s="1"/>
      <c r="CE209" s="1"/>
      <c r="CF209" s="1"/>
      <c r="CG209" s="1"/>
      <c r="CH209" s="1"/>
      <c r="CI209" s="1"/>
      <c r="CJ209" s="1"/>
      <c r="CK209" s="1"/>
      <c r="CL209" s="1"/>
      <c r="CM209" s="1"/>
    </row>
    <row r="210" spans="1:91" ht="15.95" customHeight="1">
      <c r="A210" s="88">
        <v>197</v>
      </c>
      <c r="B210" s="141" t="s">
        <v>871</v>
      </c>
      <c r="C210" s="89"/>
      <c r="D210" s="89" t="s">
        <v>7</v>
      </c>
      <c r="E210" s="78">
        <v>1</v>
      </c>
      <c r="F210" s="54"/>
      <c r="G210" s="54"/>
      <c r="H210" s="8"/>
      <c r="I210" s="8"/>
      <c r="J210" s="8"/>
      <c r="K210" s="8"/>
      <c r="L210" s="8"/>
      <c r="M210" s="8"/>
      <c r="N210" s="8"/>
      <c r="O210" s="8"/>
      <c r="P210" s="8"/>
      <c r="CC210" s="1"/>
      <c r="CD210" s="1"/>
      <c r="CE210" s="1"/>
      <c r="CF210" s="1"/>
      <c r="CG210" s="1"/>
      <c r="CH210" s="1"/>
      <c r="CI210" s="1"/>
      <c r="CJ210" s="1"/>
      <c r="CK210" s="1"/>
      <c r="CL210" s="1"/>
      <c r="CM210" s="1"/>
    </row>
    <row r="211" spans="1:91" ht="15.95" customHeight="1">
      <c r="A211" s="88">
        <v>198</v>
      </c>
      <c r="B211" s="141" t="s">
        <v>964</v>
      </c>
      <c r="C211" s="89"/>
      <c r="D211" s="89" t="s">
        <v>7</v>
      </c>
      <c r="E211" s="78">
        <v>1</v>
      </c>
      <c r="F211" s="54"/>
      <c r="G211" s="54"/>
      <c r="H211" s="8"/>
      <c r="I211" s="8"/>
      <c r="J211" s="8"/>
      <c r="K211" s="8"/>
      <c r="L211" s="8"/>
      <c r="M211" s="8"/>
      <c r="N211" s="8"/>
      <c r="O211" s="8"/>
      <c r="P211" s="8"/>
      <c r="CC211" s="1"/>
      <c r="CD211" s="1"/>
      <c r="CE211" s="1"/>
      <c r="CF211" s="1"/>
      <c r="CG211" s="1"/>
      <c r="CH211" s="1"/>
      <c r="CI211" s="1"/>
      <c r="CJ211" s="1"/>
      <c r="CK211" s="1"/>
      <c r="CL211" s="1"/>
      <c r="CM211" s="1"/>
    </row>
    <row r="212" spans="1:91" ht="15.95" customHeight="1">
      <c r="A212" s="88">
        <v>199</v>
      </c>
      <c r="B212" s="166" t="s">
        <v>965</v>
      </c>
      <c r="C212" s="89"/>
      <c r="D212" s="89"/>
      <c r="E212" s="78"/>
      <c r="F212" s="54"/>
      <c r="G212" s="54"/>
      <c r="H212" s="8"/>
      <c r="I212" s="8"/>
      <c r="J212" s="8"/>
      <c r="K212" s="8"/>
      <c r="L212" s="8"/>
      <c r="M212" s="8"/>
      <c r="N212" s="8"/>
      <c r="O212" s="8"/>
      <c r="P212" s="8"/>
      <c r="CC212" s="1"/>
      <c r="CD212" s="1"/>
      <c r="CE212" s="1"/>
      <c r="CF212" s="1"/>
      <c r="CG212" s="1"/>
      <c r="CH212" s="1"/>
      <c r="CI212" s="1"/>
      <c r="CJ212" s="1"/>
      <c r="CK212" s="1"/>
      <c r="CL212" s="1"/>
      <c r="CM212" s="1"/>
    </row>
    <row r="213" spans="1:91" ht="27.6" customHeight="1">
      <c r="A213" s="88">
        <v>200</v>
      </c>
      <c r="B213" s="141" t="s">
        <v>2444</v>
      </c>
      <c r="C213" s="89"/>
      <c r="D213" s="89" t="s">
        <v>13</v>
      </c>
      <c r="E213" s="78">
        <v>434</v>
      </c>
      <c r="F213" s="54"/>
      <c r="G213" s="54"/>
      <c r="H213" s="8"/>
      <c r="I213" s="8"/>
      <c r="J213" s="8"/>
      <c r="K213" s="8"/>
      <c r="L213" s="8"/>
      <c r="M213" s="8"/>
      <c r="N213" s="8"/>
      <c r="O213" s="8"/>
      <c r="P213" s="8"/>
      <c r="CC213" s="1"/>
      <c r="CD213" s="1"/>
      <c r="CE213" s="1"/>
      <c r="CF213" s="1"/>
      <c r="CG213" s="1"/>
      <c r="CH213" s="1"/>
      <c r="CI213" s="1"/>
      <c r="CJ213" s="1"/>
      <c r="CK213" s="1"/>
      <c r="CL213" s="1"/>
      <c r="CM213" s="1"/>
    </row>
    <row r="214" spans="1:91" ht="27.6" customHeight="1">
      <c r="A214" s="88">
        <v>201</v>
      </c>
      <c r="B214" s="141" t="s">
        <v>2445</v>
      </c>
      <c r="C214" s="89"/>
      <c r="D214" s="89" t="s">
        <v>13</v>
      </c>
      <c r="E214" s="78">
        <v>427</v>
      </c>
      <c r="F214" s="54"/>
      <c r="G214" s="54"/>
      <c r="H214" s="8"/>
      <c r="I214" s="8"/>
      <c r="J214" s="8"/>
      <c r="K214" s="8"/>
      <c r="L214" s="8"/>
      <c r="M214" s="8"/>
      <c r="N214" s="8"/>
      <c r="O214" s="8"/>
      <c r="P214" s="8"/>
      <c r="CC214" s="1"/>
      <c r="CD214" s="1"/>
      <c r="CE214" s="1"/>
      <c r="CF214" s="1"/>
      <c r="CG214" s="1"/>
      <c r="CH214" s="1"/>
      <c r="CI214" s="1"/>
      <c r="CJ214" s="1"/>
      <c r="CK214" s="1"/>
      <c r="CL214" s="1"/>
      <c r="CM214" s="1"/>
    </row>
    <row r="215" spans="1:91" ht="26.1" customHeight="1">
      <c r="A215" s="88">
        <v>202</v>
      </c>
      <c r="B215" s="141" t="s">
        <v>2446</v>
      </c>
      <c r="C215" s="89"/>
      <c r="D215" s="89" t="s">
        <v>13</v>
      </c>
      <c r="E215" s="78">
        <v>44</v>
      </c>
      <c r="F215" s="54"/>
      <c r="G215" s="54"/>
      <c r="H215" s="8"/>
      <c r="I215" s="8"/>
      <c r="J215" s="8"/>
      <c r="K215" s="8"/>
      <c r="L215" s="8"/>
      <c r="M215" s="8"/>
      <c r="N215" s="8"/>
      <c r="O215" s="8"/>
      <c r="P215" s="8"/>
      <c r="CC215" s="1"/>
      <c r="CD215" s="1"/>
      <c r="CE215" s="1"/>
      <c r="CF215" s="1"/>
      <c r="CG215" s="1"/>
      <c r="CH215" s="1"/>
      <c r="CI215" s="1"/>
      <c r="CJ215" s="1"/>
      <c r="CK215" s="1"/>
      <c r="CL215" s="1"/>
      <c r="CM215" s="1"/>
    </row>
    <row r="216" spans="1:91" ht="15.95" customHeight="1">
      <c r="A216" s="88">
        <v>203</v>
      </c>
      <c r="B216" s="141" t="s">
        <v>2447</v>
      </c>
      <c r="C216" s="89"/>
      <c r="D216" s="89" t="s">
        <v>13</v>
      </c>
      <c r="E216" s="78">
        <v>32.5</v>
      </c>
      <c r="F216" s="54"/>
      <c r="G216" s="54"/>
      <c r="H216" s="8"/>
      <c r="I216" s="8"/>
      <c r="J216" s="8"/>
      <c r="K216" s="8"/>
      <c r="L216" s="8"/>
      <c r="M216" s="8"/>
      <c r="N216" s="8"/>
      <c r="O216" s="8"/>
      <c r="P216" s="8"/>
      <c r="CC216" s="1"/>
      <c r="CD216" s="1"/>
      <c r="CE216" s="1"/>
      <c r="CF216" s="1"/>
      <c r="CG216" s="1"/>
      <c r="CH216" s="1"/>
      <c r="CI216" s="1"/>
      <c r="CJ216" s="1"/>
      <c r="CK216" s="1"/>
      <c r="CL216" s="1"/>
      <c r="CM216" s="1"/>
    </row>
    <row r="217" spans="1:91" ht="15.95" customHeight="1">
      <c r="A217" s="88">
        <v>204</v>
      </c>
      <c r="B217" s="141" t="s">
        <v>2448</v>
      </c>
      <c r="C217" s="89"/>
      <c r="D217" s="89" t="s">
        <v>13</v>
      </c>
      <c r="E217" s="78">
        <v>51.5</v>
      </c>
      <c r="F217" s="54"/>
      <c r="G217" s="54"/>
      <c r="H217" s="8"/>
      <c r="I217" s="8"/>
      <c r="J217" s="8"/>
      <c r="K217" s="8"/>
      <c r="L217" s="8"/>
      <c r="M217" s="8"/>
      <c r="N217" s="8"/>
      <c r="O217" s="8"/>
      <c r="P217" s="8"/>
      <c r="CC217" s="1"/>
      <c r="CD217" s="1"/>
      <c r="CE217" s="1"/>
      <c r="CF217" s="1"/>
      <c r="CG217" s="1"/>
      <c r="CH217" s="1"/>
      <c r="CI217" s="1"/>
      <c r="CJ217" s="1"/>
      <c r="CK217" s="1"/>
      <c r="CL217" s="1"/>
      <c r="CM217" s="1"/>
    </row>
    <row r="218" spans="1:91" ht="15.95" customHeight="1">
      <c r="A218" s="88">
        <v>205</v>
      </c>
      <c r="B218" s="141" t="s">
        <v>2449</v>
      </c>
      <c r="C218" s="89"/>
      <c r="D218" s="89" t="s">
        <v>13</v>
      </c>
      <c r="E218" s="78">
        <v>14.5</v>
      </c>
      <c r="F218" s="54"/>
      <c r="G218" s="54"/>
      <c r="H218" s="8"/>
      <c r="I218" s="8"/>
      <c r="J218" s="8"/>
      <c r="K218" s="8"/>
      <c r="L218" s="8"/>
      <c r="M218" s="8"/>
      <c r="N218" s="8"/>
      <c r="O218" s="8"/>
      <c r="P218" s="8"/>
      <c r="CC218" s="1"/>
      <c r="CD218" s="1"/>
      <c r="CE218" s="1"/>
      <c r="CF218" s="1"/>
      <c r="CG218" s="1"/>
      <c r="CH218" s="1"/>
      <c r="CI218" s="1"/>
      <c r="CJ218" s="1"/>
      <c r="CK218" s="1"/>
      <c r="CL218" s="1"/>
      <c r="CM218" s="1"/>
    </row>
    <row r="219" spans="1:91" ht="35.450000000000003" customHeight="1">
      <c r="A219" s="88">
        <v>206</v>
      </c>
      <c r="B219" s="141" t="s">
        <v>2450</v>
      </c>
      <c r="C219" s="89"/>
      <c r="D219" s="89" t="s">
        <v>7</v>
      </c>
      <c r="E219" s="78">
        <v>3</v>
      </c>
      <c r="F219" s="54"/>
      <c r="G219" s="54"/>
      <c r="H219" s="8"/>
      <c r="I219" s="8"/>
      <c r="J219" s="8"/>
      <c r="K219" s="8"/>
      <c r="L219" s="8"/>
      <c r="M219" s="8"/>
      <c r="N219" s="8"/>
      <c r="O219" s="8"/>
      <c r="P219" s="8"/>
      <c r="CC219" s="1"/>
      <c r="CD219" s="1"/>
      <c r="CE219" s="1"/>
      <c r="CF219" s="1"/>
      <c r="CG219" s="1"/>
      <c r="CH219" s="1"/>
      <c r="CI219" s="1"/>
      <c r="CJ219" s="1"/>
      <c r="CK219" s="1"/>
      <c r="CL219" s="1"/>
      <c r="CM219" s="1"/>
    </row>
    <row r="220" spans="1:91" ht="38.450000000000003" customHeight="1">
      <c r="A220" s="88">
        <v>207</v>
      </c>
      <c r="B220" s="141" t="s">
        <v>2451</v>
      </c>
      <c r="C220" s="89"/>
      <c r="D220" s="89" t="s">
        <v>7</v>
      </c>
      <c r="E220" s="78">
        <v>1</v>
      </c>
      <c r="F220" s="54"/>
      <c r="G220" s="54"/>
      <c r="H220" s="8"/>
      <c r="I220" s="8"/>
      <c r="J220" s="8"/>
      <c r="K220" s="8"/>
      <c r="L220" s="8"/>
      <c r="M220" s="8"/>
      <c r="N220" s="8"/>
      <c r="O220" s="8"/>
      <c r="P220" s="8"/>
      <c r="CC220" s="1"/>
      <c r="CD220" s="1"/>
      <c r="CE220" s="1"/>
      <c r="CF220" s="1"/>
      <c r="CG220" s="1"/>
      <c r="CH220" s="1"/>
      <c r="CI220" s="1"/>
      <c r="CJ220" s="1"/>
      <c r="CK220" s="1"/>
      <c r="CL220" s="1"/>
      <c r="CM220" s="1"/>
    </row>
    <row r="221" spans="1:91" ht="35.450000000000003" customHeight="1">
      <c r="A221" s="88">
        <v>208</v>
      </c>
      <c r="B221" s="141" t="s">
        <v>2452</v>
      </c>
      <c r="C221" s="89"/>
      <c r="D221" s="89" t="s">
        <v>7</v>
      </c>
      <c r="E221" s="78">
        <v>1</v>
      </c>
      <c r="F221" s="54"/>
      <c r="G221" s="54"/>
      <c r="H221" s="8"/>
      <c r="I221" s="8"/>
      <c r="J221" s="8"/>
      <c r="K221" s="8"/>
      <c r="L221" s="8"/>
      <c r="M221" s="8"/>
      <c r="N221" s="8"/>
      <c r="O221" s="8"/>
      <c r="P221" s="8"/>
      <c r="CC221" s="1"/>
      <c r="CD221" s="1"/>
      <c r="CE221" s="1"/>
      <c r="CF221" s="1"/>
      <c r="CG221" s="1"/>
      <c r="CH221" s="1"/>
      <c r="CI221" s="1"/>
      <c r="CJ221" s="1"/>
      <c r="CK221" s="1"/>
      <c r="CL221" s="1"/>
      <c r="CM221" s="1"/>
    </row>
    <row r="222" spans="1:91" ht="26.1" customHeight="1">
      <c r="A222" s="88">
        <v>209</v>
      </c>
      <c r="B222" s="141" t="s">
        <v>2453</v>
      </c>
      <c r="C222" s="89"/>
      <c r="D222" s="89" t="s">
        <v>7</v>
      </c>
      <c r="E222" s="78">
        <v>1</v>
      </c>
      <c r="F222" s="54"/>
      <c r="G222" s="54"/>
      <c r="H222" s="8"/>
      <c r="I222" s="8"/>
      <c r="J222" s="8"/>
      <c r="K222" s="8"/>
      <c r="L222" s="8"/>
      <c r="M222" s="8"/>
      <c r="N222" s="8"/>
      <c r="O222" s="8"/>
      <c r="P222" s="8"/>
      <c r="CC222" s="1"/>
      <c r="CD222" s="1"/>
      <c r="CE222" s="1"/>
      <c r="CF222" s="1"/>
      <c r="CG222" s="1"/>
      <c r="CH222" s="1"/>
      <c r="CI222" s="1"/>
      <c r="CJ222" s="1"/>
      <c r="CK222" s="1"/>
      <c r="CL222" s="1"/>
      <c r="CM222" s="1"/>
    </row>
    <row r="223" spans="1:91" ht="26.1" customHeight="1">
      <c r="A223" s="88">
        <v>210</v>
      </c>
      <c r="B223" s="141" t="s">
        <v>2454</v>
      </c>
      <c r="C223" s="89"/>
      <c r="D223" s="89" t="s">
        <v>7</v>
      </c>
      <c r="E223" s="78">
        <v>1</v>
      </c>
      <c r="F223" s="54"/>
      <c r="G223" s="54"/>
      <c r="H223" s="8"/>
      <c r="I223" s="8"/>
      <c r="J223" s="8"/>
      <c r="K223" s="8"/>
      <c r="L223" s="8"/>
      <c r="M223" s="8"/>
      <c r="N223" s="8"/>
      <c r="O223" s="8"/>
      <c r="P223" s="8"/>
      <c r="CC223" s="1"/>
      <c r="CD223" s="1"/>
      <c r="CE223" s="1"/>
      <c r="CF223" s="1"/>
      <c r="CG223" s="1"/>
      <c r="CH223" s="1"/>
      <c r="CI223" s="1"/>
      <c r="CJ223" s="1"/>
      <c r="CK223" s="1"/>
      <c r="CL223" s="1"/>
      <c r="CM223" s="1"/>
    </row>
    <row r="224" spans="1:91" ht="26.1" customHeight="1">
      <c r="A224" s="88">
        <v>211</v>
      </c>
      <c r="B224" s="141" t="s">
        <v>2455</v>
      </c>
      <c r="C224" s="89"/>
      <c r="D224" s="89" t="s">
        <v>7</v>
      </c>
      <c r="E224" s="78">
        <v>1</v>
      </c>
      <c r="F224" s="54"/>
      <c r="G224" s="54"/>
      <c r="H224" s="8"/>
      <c r="I224" s="8"/>
      <c r="J224" s="8"/>
      <c r="K224" s="8"/>
      <c r="L224" s="8"/>
      <c r="M224" s="8"/>
      <c r="N224" s="8"/>
      <c r="O224" s="8"/>
      <c r="P224" s="8"/>
      <c r="CC224" s="1"/>
      <c r="CD224" s="1"/>
      <c r="CE224" s="1"/>
      <c r="CF224" s="1"/>
      <c r="CG224" s="1"/>
      <c r="CH224" s="1"/>
      <c r="CI224" s="1"/>
      <c r="CJ224" s="1"/>
      <c r="CK224" s="1"/>
      <c r="CL224" s="1"/>
      <c r="CM224" s="1"/>
    </row>
    <row r="225" spans="1:91" ht="26.1" customHeight="1">
      <c r="A225" s="88">
        <v>212</v>
      </c>
      <c r="B225" s="141" t="s">
        <v>2456</v>
      </c>
      <c r="C225" s="89"/>
      <c r="D225" s="89" t="s">
        <v>7</v>
      </c>
      <c r="E225" s="78">
        <v>3</v>
      </c>
      <c r="F225" s="54"/>
      <c r="G225" s="54"/>
      <c r="H225" s="8"/>
      <c r="I225" s="8"/>
      <c r="J225" s="8"/>
      <c r="K225" s="8"/>
      <c r="L225" s="8"/>
      <c r="M225" s="8"/>
      <c r="N225" s="8"/>
      <c r="O225" s="8"/>
      <c r="P225" s="8"/>
      <c r="CC225" s="1"/>
      <c r="CD225" s="1"/>
      <c r="CE225" s="1"/>
      <c r="CF225" s="1"/>
      <c r="CG225" s="1"/>
      <c r="CH225" s="1"/>
      <c r="CI225" s="1"/>
      <c r="CJ225" s="1"/>
      <c r="CK225" s="1"/>
      <c r="CL225" s="1"/>
      <c r="CM225" s="1"/>
    </row>
    <row r="226" spans="1:91" ht="26.1" customHeight="1">
      <c r="A226" s="88">
        <v>213</v>
      </c>
      <c r="B226" s="141" t="s">
        <v>2457</v>
      </c>
      <c r="C226" s="89"/>
      <c r="D226" s="89" t="s">
        <v>7</v>
      </c>
      <c r="E226" s="78">
        <v>2</v>
      </c>
      <c r="F226" s="54"/>
      <c r="G226" s="54"/>
      <c r="H226" s="8"/>
      <c r="I226" s="8"/>
      <c r="J226" s="8"/>
      <c r="K226" s="8"/>
      <c r="L226" s="8"/>
      <c r="M226" s="8"/>
      <c r="N226" s="8"/>
      <c r="O226" s="8"/>
      <c r="P226" s="8"/>
      <c r="CC226" s="1"/>
      <c r="CD226" s="1"/>
      <c r="CE226" s="1"/>
      <c r="CF226" s="1"/>
      <c r="CG226" s="1"/>
      <c r="CH226" s="1"/>
      <c r="CI226" s="1"/>
      <c r="CJ226" s="1"/>
      <c r="CK226" s="1"/>
      <c r="CL226" s="1"/>
      <c r="CM226" s="1"/>
    </row>
    <row r="227" spans="1:91" ht="26.1" customHeight="1">
      <c r="A227" s="88">
        <v>214</v>
      </c>
      <c r="B227" s="141" t="s">
        <v>2458</v>
      </c>
      <c r="C227" s="89"/>
      <c r="D227" s="89" t="s">
        <v>7</v>
      </c>
      <c r="E227" s="78">
        <v>1</v>
      </c>
      <c r="F227" s="54"/>
      <c r="G227" s="54"/>
      <c r="H227" s="8"/>
      <c r="I227" s="8"/>
      <c r="J227" s="8"/>
      <c r="K227" s="8"/>
      <c r="L227" s="8"/>
      <c r="M227" s="8"/>
      <c r="N227" s="8"/>
      <c r="O227" s="8"/>
      <c r="P227" s="8"/>
      <c r="CC227" s="1"/>
      <c r="CD227" s="1"/>
      <c r="CE227" s="1"/>
      <c r="CF227" s="1"/>
      <c r="CG227" s="1"/>
      <c r="CH227" s="1"/>
      <c r="CI227" s="1"/>
      <c r="CJ227" s="1"/>
      <c r="CK227" s="1"/>
      <c r="CL227" s="1"/>
      <c r="CM227" s="1"/>
    </row>
    <row r="228" spans="1:91" ht="26.1" customHeight="1">
      <c r="A228" s="88">
        <v>215</v>
      </c>
      <c r="B228" s="141" t="s">
        <v>2459</v>
      </c>
      <c r="C228" s="89"/>
      <c r="D228" s="89" t="s">
        <v>7</v>
      </c>
      <c r="E228" s="78">
        <v>1</v>
      </c>
      <c r="F228" s="54"/>
      <c r="G228" s="54"/>
      <c r="H228" s="8"/>
      <c r="I228" s="8"/>
      <c r="J228" s="8"/>
      <c r="K228" s="8"/>
      <c r="L228" s="8"/>
      <c r="M228" s="8"/>
      <c r="N228" s="8"/>
      <c r="O228" s="8"/>
      <c r="P228" s="8"/>
      <c r="CC228" s="1"/>
      <c r="CD228" s="1"/>
      <c r="CE228" s="1"/>
      <c r="CF228" s="1"/>
      <c r="CG228" s="1"/>
      <c r="CH228" s="1"/>
      <c r="CI228" s="1"/>
      <c r="CJ228" s="1"/>
      <c r="CK228" s="1"/>
      <c r="CL228" s="1"/>
      <c r="CM228" s="1"/>
    </row>
    <row r="229" spans="1:91" ht="26.1" customHeight="1">
      <c r="A229" s="88">
        <v>216</v>
      </c>
      <c r="B229" s="141" t="s">
        <v>2460</v>
      </c>
      <c r="C229" s="89"/>
      <c r="D229" s="89" t="s">
        <v>7</v>
      </c>
      <c r="E229" s="78">
        <v>4</v>
      </c>
      <c r="F229" s="54"/>
      <c r="G229" s="54"/>
      <c r="H229" s="8"/>
      <c r="I229" s="8"/>
      <c r="J229" s="8"/>
      <c r="K229" s="8"/>
      <c r="L229" s="8"/>
      <c r="M229" s="8"/>
      <c r="N229" s="8"/>
      <c r="O229" s="8"/>
      <c r="P229" s="8"/>
      <c r="CC229" s="1"/>
      <c r="CD229" s="1"/>
      <c r="CE229" s="1"/>
      <c r="CF229" s="1"/>
      <c r="CG229" s="1"/>
      <c r="CH229" s="1"/>
      <c r="CI229" s="1"/>
      <c r="CJ229" s="1"/>
      <c r="CK229" s="1"/>
      <c r="CL229" s="1"/>
      <c r="CM229" s="1"/>
    </row>
    <row r="230" spans="1:91" ht="26.1" customHeight="1">
      <c r="A230" s="88">
        <v>217</v>
      </c>
      <c r="B230" s="141" t="s">
        <v>2461</v>
      </c>
      <c r="C230" s="89"/>
      <c r="D230" s="89" t="s">
        <v>7</v>
      </c>
      <c r="E230" s="78">
        <v>1</v>
      </c>
      <c r="F230" s="54"/>
      <c r="G230" s="54"/>
      <c r="H230" s="8"/>
      <c r="I230" s="8"/>
      <c r="J230" s="8"/>
      <c r="K230" s="8"/>
      <c r="L230" s="8"/>
      <c r="M230" s="8"/>
      <c r="N230" s="8"/>
      <c r="O230" s="8"/>
      <c r="P230" s="8"/>
      <c r="CC230" s="1"/>
      <c r="CD230" s="1"/>
      <c r="CE230" s="1"/>
      <c r="CF230" s="1"/>
      <c r="CG230" s="1"/>
      <c r="CH230" s="1"/>
      <c r="CI230" s="1"/>
      <c r="CJ230" s="1"/>
      <c r="CK230" s="1"/>
      <c r="CL230" s="1"/>
      <c r="CM230" s="1"/>
    </row>
    <row r="231" spans="1:91" ht="26.1" customHeight="1">
      <c r="A231" s="88">
        <v>218</v>
      </c>
      <c r="B231" s="141" t="s">
        <v>966</v>
      </c>
      <c r="C231" s="89"/>
      <c r="D231" s="89" t="s">
        <v>7</v>
      </c>
      <c r="E231" s="78">
        <v>1</v>
      </c>
      <c r="F231" s="54"/>
      <c r="G231" s="54"/>
      <c r="H231" s="8"/>
      <c r="I231" s="8"/>
      <c r="J231" s="8"/>
      <c r="K231" s="8"/>
      <c r="L231" s="8"/>
      <c r="M231" s="8"/>
      <c r="N231" s="8"/>
      <c r="O231" s="8"/>
      <c r="P231" s="8"/>
      <c r="CC231" s="1"/>
      <c r="CD231" s="1"/>
      <c r="CE231" s="1"/>
      <c r="CF231" s="1"/>
      <c r="CG231" s="1"/>
      <c r="CH231" s="1"/>
      <c r="CI231" s="1"/>
      <c r="CJ231" s="1"/>
      <c r="CK231" s="1"/>
      <c r="CL231" s="1"/>
      <c r="CM231" s="1"/>
    </row>
    <row r="232" spans="1:91" ht="26.1" customHeight="1">
      <c r="A232" s="88">
        <v>219</v>
      </c>
      <c r="B232" s="141" t="s">
        <v>967</v>
      </c>
      <c r="C232" s="89"/>
      <c r="D232" s="89" t="s">
        <v>7</v>
      </c>
      <c r="E232" s="78">
        <v>1</v>
      </c>
      <c r="F232" s="54"/>
      <c r="G232" s="54"/>
      <c r="H232" s="8"/>
      <c r="I232" s="8"/>
      <c r="J232" s="8"/>
      <c r="K232" s="8"/>
      <c r="L232" s="8"/>
      <c r="M232" s="8"/>
      <c r="N232" s="8"/>
      <c r="O232" s="8"/>
      <c r="P232" s="8"/>
      <c r="CC232" s="1"/>
      <c r="CD232" s="1"/>
      <c r="CE232" s="1"/>
      <c r="CF232" s="1"/>
      <c r="CG232" s="1"/>
      <c r="CH232" s="1"/>
      <c r="CI232" s="1"/>
      <c r="CJ232" s="1"/>
      <c r="CK232" s="1"/>
      <c r="CL232" s="1"/>
      <c r="CM232" s="1"/>
    </row>
    <row r="233" spans="1:91" ht="26.1" customHeight="1">
      <c r="A233" s="88">
        <v>220</v>
      </c>
      <c r="B233" s="141" t="s">
        <v>968</v>
      </c>
      <c r="C233" s="89"/>
      <c r="D233" s="89" t="s">
        <v>7</v>
      </c>
      <c r="E233" s="78">
        <v>1</v>
      </c>
      <c r="F233" s="54"/>
      <c r="G233" s="54"/>
      <c r="H233" s="8"/>
      <c r="I233" s="8"/>
      <c r="J233" s="8"/>
      <c r="K233" s="8"/>
      <c r="L233" s="8"/>
      <c r="M233" s="8"/>
      <c r="N233" s="8"/>
      <c r="O233" s="8"/>
      <c r="P233" s="8"/>
      <c r="CC233" s="1"/>
      <c r="CD233" s="1"/>
      <c r="CE233" s="1"/>
      <c r="CF233" s="1"/>
      <c r="CG233" s="1"/>
      <c r="CH233" s="1"/>
      <c r="CI233" s="1"/>
      <c r="CJ233" s="1"/>
      <c r="CK233" s="1"/>
      <c r="CL233" s="1"/>
      <c r="CM233" s="1"/>
    </row>
    <row r="234" spans="1:91" ht="15.95" customHeight="1">
      <c r="A234" s="88">
        <v>221</v>
      </c>
      <c r="B234" s="141" t="s">
        <v>969</v>
      </c>
      <c r="C234" s="89"/>
      <c r="D234" s="89" t="s">
        <v>7</v>
      </c>
      <c r="E234" s="78">
        <v>23</v>
      </c>
      <c r="F234" s="54"/>
      <c r="G234" s="54"/>
      <c r="H234" s="8"/>
      <c r="I234" s="8"/>
      <c r="J234" s="8"/>
      <c r="K234" s="8"/>
      <c r="L234" s="8"/>
      <c r="M234" s="8"/>
      <c r="N234" s="8"/>
      <c r="O234" s="8"/>
      <c r="P234" s="8"/>
      <c r="CC234" s="1"/>
      <c r="CD234" s="1"/>
      <c r="CE234" s="1"/>
      <c r="CF234" s="1"/>
      <c r="CG234" s="1"/>
      <c r="CH234" s="1"/>
      <c r="CI234" s="1"/>
      <c r="CJ234" s="1"/>
      <c r="CK234" s="1"/>
      <c r="CL234" s="1"/>
      <c r="CM234" s="1"/>
    </row>
    <row r="235" spans="1:91" ht="15.95" customHeight="1">
      <c r="A235" s="88">
        <v>222</v>
      </c>
      <c r="B235" s="141" t="s">
        <v>970</v>
      </c>
      <c r="C235" s="89"/>
      <c r="D235" s="89" t="s">
        <v>7</v>
      </c>
      <c r="E235" s="78">
        <v>1</v>
      </c>
      <c r="F235" s="54"/>
      <c r="G235" s="54"/>
      <c r="H235" s="8"/>
      <c r="I235" s="8"/>
      <c r="J235" s="8"/>
      <c r="K235" s="8"/>
      <c r="L235" s="8"/>
      <c r="M235" s="8"/>
      <c r="N235" s="8"/>
      <c r="O235" s="8"/>
      <c r="P235" s="8"/>
      <c r="CC235" s="1"/>
      <c r="CD235" s="1"/>
      <c r="CE235" s="1"/>
      <c r="CF235" s="1"/>
      <c r="CG235" s="1"/>
      <c r="CH235" s="1"/>
      <c r="CI235" s="1"/>
      <c r="CJ235" s="1"/>
      <c r="CK235" s="1"/>
      <c r="CL235" s="1"/>
      <c r="CM235" s="1"/>
    </row>
    <row r="236" spans="1:91" ht="15.95" customHeight="1">
      <c r="A236" s="88">
        <v>223</v>
      </c>
      <c r="B236" s="141" t="s">
        <v>971</v>
      </c>
      <c r="C236" s="89"/>
      <c r="D236" s="89" t="s">
        <v>7</v>
      </c>
      <c r="E236" s="78">
        <v>1</v>
      </c>
      <c r="F236" s="54"/>
      <c r="G236" s="54"/>
      <c r="H236" s="8"/>
      <c r="I236" s="8"/>
      <c r="J236" s="8"/>
      <c r="K236" s="8"/>
      <c r="L236" s="8"/>
      <c r="M236" s="8"/>
      <c r="N236" s="8"/>
      <c r="O236" s="8"/>
      <c r="P236" s="8"/>
      <c r="CC236" s="1"/>
      <c r="CD236" s="1"/>
      <c r="CE236" s="1"/>
      <c r="CF236" s="1"/>
      <c r="CG236" s="1"/>
      <c r="CH236" s="1"/>
      <c r="CI236" s="1"/>
      <c r="CJ236" s="1"/>
      <c r="CK236" s="1"/>
      <c r="CL236" s="1"/>
      <c r="CM236" s="1"/>
    </row>
    <row r="237" spans="1:91" ht="15.95" customHeight="1">
      <c r="A237" s="88">
        <v>224</v>
      </c>
      <c r="B237" s="141" t="s">
        <v>972</v>
      </c>
      <c r="C237" s="89"/>
      <c r="D237" s="89" t="s">
        <v>7</v>
      </c>
      <c r="E237" s="78">
        <v>1</v>
      </c>
      <c r="F237" s="54"/>
      <c r="G237" s="54"/>
      <c r="H237" s="8"/>
      <c r="I237" s="8"/>
      <c r="J237" s="8"/>
      <c r="K237" s="8"/>
      <c r="L237" s="8"/>
      <c r="M237" s="8"/>
      <c r="N237" s="8"/>
      <c r="O237" s="8"/>
      <c r="P237" s="8"/>
      <c r="CC237" s="1"/>
      <c r="CD237" s="1"/>
      <c r="CE237" s="1"/>
      <c r="CF237" s="1"/>
      <c r="CG237" s="1"/>
      <c r="CH237" s="1"/>
      <c r="CI237" s="1"/>
      <c r="CJ237" s="1"/>
      <c r="CK237" s="1"/>
      <c r="CL237" s="1"/>
      <c r="CM237" s="1"/>
    </row>
    <row r="238" spans="1:91" ht="24" customHeight="1">
      <c r="A238" s="88">
        <v>225</v>
      </c>
      <c r="B238" s="141" t="s">
        <v>2462</v>
      </c>
      <c r="C238" s="89"/>
      <c r="D238" s="89" t="s">
        <v>13</v>
      </c>
      <c r="E238" s="78">
        <v>1</v>
      </c>
      <c r="F238" s="54"/>
      <c r="G238" s="54"/>
      <c r="H238" s="8"/>
      <c r="I238" s="8"/>
      <c r="J238" s="8"/>
      <c r="K238" s="8"/>
      <c r="L238" s="8"/>
      <c r="M238" s="8"/>
      <c r="N238" s="8"/>
      <c r="O238" s="8"/>
      <c r="P238" s="8"/>
      <c r="CC238" s="1"/>
      <c r="CD238" s="1"/>
      <c r="CE238" s="1"/>
      <c r="CF238" s="1"/>
      <c r="CG238" s="1"/>
      <c r="CH238" s="1"/>
      <c r="CI238" s="1"/>
      <c r="CJ238" s="1"/>
      <c r="CK238" s="1"/>
      <c r="CL238" s="1"/>
      <c r="CM238" s="1"/>
    </row>
    <row r="239" spans="1:91" ht="15.95" customHeight="1">
      <c r="A239" s="88">
        <v>226</v>
      </c>
      <c r="B239" s="141" t="s">
        <v>973</v>
      </c>
      <c r="C239" s="89"/>
      <c r="D239" s="89" t="s">
        <v>7</v>
      </c>
      <c r="E239" s="78">
        <v>1</v>
      </c>
      <c r="F239" s="54"/>
      <c r="G239" s="54"/>
      <c r="H239" s="8"/>
      <c r="I239" s="8"/>
      <c r="J239" s="8"/>
      <c r="K239" s="8"/>
      <c r="L239" s="8"/>
      <c r="M239" s="8"/>
      <c r="N239" s="8"/>
      <c r="O239" s="8"/>
      <c r="P239" s="8"/>
      <c r="CC239" s="1"/>
      <c r="CD239" s="1"/>
      <c r="CE239" s="1"/>
      <c r="CF239" s="1"/>
      <c r="CG239" s="1"/>
      <c r="CH239" s="1"/>
      <c r="CI239" s="1"/>
      <c r="CJ239" s="1"/>
      <c r="CK239" s="1"/>
      <c r="CL239" s="1"/>
      <c r="CM239" s="1"/>
    </row>
    <row r="240" spans="1:91" ht="15.95" customHeight="1">
      <c r="A240" s="88">
        <v>227</v>
      </c>
      <c r="B240" s="141" t="s">
        <v>974</v>
      </c>
      <c r="C240" s="89"/>
      <c r="D240" s="89" t="s">
        <v>7</v>
      </c>
      <c r="E240" s="78">
        <v>3</v>
      </c>
      <c r="F240" s="54"/>
      <c r="G240" s="54"/>
      <c r="H240" s="8"/>
      <c r="I240" s="8"/>
      <c r="J240" s="8"/>
      <c r="K240" s="8"/>
      <c r="L240" s="8"/>
      <c r="M240" s="8"/>
      <c r="N240" s="8"/>
      <c r="O240" s="8"/>
      <c r="P240" s="8"/>
      <c r="CC240" s="1"/>
      <c r="CD240" s="1"/>
      <c r="CE240" s="1"/>
      <c r="CF240" s="1"/>
      <c r="CG240" s="1"/>
      <c r="CH240" s="1"/>
      <c r="CI240" s="1"/>
      <c r="CJ240" s="1"/>
      <c r="CK240" s="1"/>
      <c r="CL240" s="1"/>
      <c r="CM240" s="1"/>
    </row>
    <row r="241" spans="1:91" ht="15.95" customHeight="1">
      <c r="A241" s="88">
        <v>228</v>
      </c>
      <c r="B241" s="141" t="s">
        <v>975</v>
      </c>
      <c r="C241" s="89"/>
      <c r="D241" s="89" t="s">
        <v>7</v>
      </c>
      <c r="E241" s="78">
        <v>3</v>
      </c>
      <c r="F241" s="54"/>
      <c r="G241" s="54"/>
      <c r="H241" s="8"/>
      <c r="I241" s="8"/>
      <c r="J241" s="8"/>
      <c r="K241" s="8"/>
      <c r="L241" s="8"/>
      <c r="M241" s="8"/>
      <c r="N241" s="8"/>
      <c r="O241" s="8"/>
      <c r="P241" s="8"/>
      <c r="CC241" s="1"/>
      <c r="CD241" s="1"/>
      <c r="CE241" s="1"/>
      <c r="CF241" s="1"/>
      <c r="CG241" s="1"/>
      <c r="CH241" s="1"/>
      <c r="CI241" s="1"/>
      <c r="CJ241" s="1"/>
      <c r="CK241" s="1"/>
      <c r="CL241" s="1"/>
      <c r="CM241" s="1"/>
    </row>
    <row r="242" spans="1:91" ht="15.95" customHeight="1">
      <c r="A242" s="88">
        <v>229</v>
      </c>
      <c r="B242" s="141" t="s">
        <v>933</v>
      </c>
      <c r="C242" s="89"/>
      <c r="D242" s="89" t="s">
        <v>7</v>
      </c>
      <c r="E242" s="78">
        <v>1</v>
      </c>
      <c r="F242" s="54"/>
      <c r="G242" s="54"/>
      <c r="H242" s="8"/>
      <c r="I242" s="8"/>
      <c r="J242" s="8"/>
      <c r="K242" s="8"/>
      <c r="L242" s="8"/>
      <c r="M242" s="8"/>
      <c r="N242" s="8"/>
      <c r="O242" s="8"/>
      <c r="P242" s="8"/>
      <c r="CC242" s="1"/>
      <c r="CD242" s="1"/>
      <c r="CE242" s="1"/>
      <c r="CF242" s="1"/>
      <c r="CG242" s="1"/>
      <c r="CH242" s="1"/>
      <c r="CI242" s="1"/>
      <c r="CJ242" s="1"/>
      <c r="CK242" s="1"/>
      <c r="CL242" s="1"/>
      <c r="CM242" s="1"/>
    </row>
    <row r="243" spans="1:91" ht="15.95" customHeight="1">
      <c r="A243" s="88">
        <v>230</v>
      </c>
      <c r="B243" s="141" t="s">
        <v>931</v>
      </c>
      <c r="C243" s="89"/>
      <c r="D243" s="89" t="s">
        <v>13</v>
      </c>
      <c r="E243" s="78">
        <v>40</v>
      </c>
      <c r="F243" s="54"/>
      <c r="G243" s="54"/>
      <c r="H243" s="8"/>
      <c r="I243" s="8"/>
      <c r="J243" s="8"/>
      <c r="K243" s="8"/>
      <c r="L243" s="8"/>
      <c r="M243" s="8"/>
      <c r="N243" s="8"/>
      <c r="O243" s="8"/>
      <c r="P243" s="8"/>
      <c r="CC243" s="1"/>
      <c r="CD243" s="1"/>
      <c r="CE243" s="1"/>
      <c r="CF243" s="1"/>
      <c r="CG243" s="1"/>
      <c r="CH243" s="1"/>
      <c r="CI243" s="1"/>
      <c r="CJ243" s="1"/>
      <c r="CK243" s="1"/>
      <c r="CL243" s="1"/>
      <c r="CM243" s="1"/>
    </row>
    <row r="244" spans="1:91" ht="15.95" customHeight="1">
      <c r="A244" s="88">
        <v>231</v>
      </c>
      <c r="B244" s="141" t="s">
        <v>976</v>
      </c>
      <c r="C244" s="89"/>
      <c r="D244" s="89" t="s">
        <v>13</v>
      </c>
      <c r="E244" s="78">
        <v>12</v>
      </c>
      <c r="F244" s="54"/>
      <c r="G244" s="54"/>
      <c r="H244" s="8"/>
      <c r="I244" s="8"/>
      <c r="J244" s="8"/>
      <c r="K244" s="8"/>
      <c r="L244" s="8"/>
      <c r="M244" s="8"/>
      <c r="N244" s="8"/>
      <c r="O244" s="8"/>
      <c r="P244" s="8"/>
      <c r="CC244" s="1"/>
      <c r="CD244" s="1"/>
      <c r="CE244" s="1"/>
      <c r="CF244" s="1"/>
      <c r="CG244" s="1"/>
      <c r="CH244" s="1"/>
      <c r="CI244" s="1"/>
      <c r="CJ244" s="1"/>
      <c r="CK244" s="1"/>
      <c r="CL244" s="1"/>
      <c r="CM244" s="1"/>
    </row>
    <row r="245" spans="1:91" ht="15.95" customHeight="1">
      <c r="A245" s="88">
        <v>232</v>
      </c>
      <c r="B245" s="141" t="s">
        <v>977</v>
      </c>
      <c r="C245" s="89"/>
      <c r="D245" s="89" t="s">
        <v>63</v>
      </c>
      <c r="E245" s="78">
        <v>259</v>
      </c>
      <c r="F245" s="54"/>
      <c r="G245" s="54"/>
      <c r="H245" s="8"/>
      <c r="I245" s="8"/>
      <c r="J245" s="8"/>
      <c r="K245" s="8"/>
      <c r="L245" s="8"/>
      <c r="M245" s="8"/>
      <c r="N245" s="8"/>
      <c r="O245" s="8"/>
      <c r="P245" s="8"/>
      <c r="CC245" s="1"/>
      <c r="CD245" s="1"/>
      <c r="CE245" s="1"/>
      <c r="CF245" s="1"/>
      <c r="CG245" s="1"/>
      <c r="CH245" s="1"/>
      <c r="CI245" s="1"/>
      <c r="CJ245" s="1"/>
      <c r="CK245" s="1"/>
      <c r="CL245" s="1"/>
      <c r="CM245" s="1"/>
    </row>
    <row r="246" spans="1:91" ht="15.95" customHeight="1">
      <c r="A246" s="88">
        <v>233</v>
      </c>
      <c r="B246" s="141" t="s">
        <v>935</v>
      </c>
      <c r="C246" s="89"/>
      <c r="D246" s="89" t="s">
        <v>63</v>
      </c>
      <c r="E246" s="78">
        <v>982</v>
      </c>
      <c r="F246" s="54"/>
      <c r="G246" s="54"/>
      <c r="H246" s="8"/>
      <c r="I246" s="8"/>
      <c r="J246" s="8"/>
      <c r="K246" s="8"/>
      <c r="L246" s="8"/>
      <c r="M246" s="8"/>
      <c r="N246" s="8"/>
      <c r="O246" s="8"/>
      <c r="P246" s="8"/>
      <c r="CC246" s="1"/>
      <c r="CD246" s="1"/>
      <c r="CE246" s="1"/>
      <c r="CF246" s="1"/>
      <c r="CG246" s="1"/>
      <c r="CH246" s="1"/>
      <c r="CI246" s="1"/>
      <c r="CJ246" s="1"/>
      <c r="CK246" s="1"/>
      <c r="CL246" s="1"/>
      <c r="CM246" s="1"/>
    </row>
    <row r="247" spans="1:91" ht="15.95" customHeight="1">
      <c r="A247" s="88">
        <v>234</v>
      </c>
      <c r="B247" s="141" t="s">
        <v>978</v>
      </c>
      <c r="C247" s="89"/>
      <c r="D247" s="89" t="s">
        <v>63</v>
      </c>
      <c r="E247" s="78">
        <v>5590</v>
      </c>
      <c r="F247" s="54"/>
      <c r="G247" s="54"/>
      <c r="H247" s="8"/>
      <c r="I247" s="8"/>
      <c r="J247" s="8"/>
      <c r="K247" s="8"/>
      <c r="L247" s="8"/>
      <c r="M247" s="8"/>
      <c r="N247" s="8"/>
      <c r="O247" s="8"/>
      <c r="P247" s="8"/>
      <c r="CC247" s="1"/>
      <c r="CD247" s="1"/>
      <c r="CE247" s="1"/>
      <c r="CF247" s="1"/>
      <c r="CG247" s="1"/>
      <c r="CH247" s="1"/>
      <c r="CI247" s="1"/>
      <c r="CJ247" s="1"/>
      <c r="CK247" s="1"/>
      <c r="CL247" s="1"/>
      <c r="CM247" s="1"/>
    </row>
    <row r="248" spans="1:91" ht="15.95" customHeight="1">
      <c r="A248" s="88">
        <v>235</v>
      </c>
      <c r="B248" s="166" t="s">
        <v>979</v>
      </c>
      <c r="C248" s="89"/>
      <c r="D248" s="89"/>
      <c r="E248" s="78"/>
      <c r="F248" s="54"/>
      <c r="G248" s="54"/>
      <c r="H248" s="8"/>
      <c r="I248" s="8"/>
      <c r="J248" s="8"/>
      <c r="K248" s="8"/>
      <c r="L248" s="8"/>
      <c r="M248" s="8"/>
      <c r="N248" s="8"/>
      <c r="O248" s="8"/>
      <c r="P248" s="8"/>
      <c r="CC248" s="1"/>
      <c r="CD248" s="1"/>
      <c r="CE248" s="1"/>
      <c r="CF248" s="1"/>
      <c r="CG248" s="1"/>
      <c r="CH248" s="1"/>
      <c r="CI248" s="1"/>
      <c r="CJ248" s="1"/>
      <c r="CK248" s="1"/>
      <c r="CL248" s="1"/>
      <c r="CM248" s="1"/>
    </row>
    <row r="249" spans="1:91" ht="15.95" customHeight="1">
      <c r="A249" s="88">
        <v>236</v>
      </c>
      <c r="B249" s="141" t="s">
        <v>520</v>
      </c>
      <c r="C249" s="89"/>
      <c r="D249" s="89" t="s">
        <v>13</v>
      </c>
      <c r="E249" s="78">
        <v>58.5</v>
      </c>
      <c r="F249" s="54"/>
      <c r="G249" s="54"/>
      <c r="H249" s="8"/>
      <c r="I249" s="8"/>
      <c r="J249" s="8"/>
      <c r="K249" s="8"/>
      <c r="L249" s="8"/>
      <c r="M249" s="8"/>
      <c r="N249" s="8"/>
      <c r="O249" s="8"/>
      <c r="P249" s="8"/>
      <c r="CC249" s="1"/>
      <c r="CD249" s="1"/>
      <c r="CE249" s="1"/>
      <c r="CF249" s="1"/>
      <c r="CG249" s="1"/>
      <c r="CH249" s="1"/>
      <c r="CI249" s="1"/>
      <c r="CJ249" s="1"/>
      <c r="CK249" s="1"/>
      <c r="CL249" s="1"/>
      <c r="CM249" s="1"/>
    </row>
    <row r="250" spans="1:91" ht="15.95" customHeight="1">
      <c r="A250" s="88">
        <v>237</v>
      </c>
      <c r="B250" s="141" t="s">
        <v>821</v>
      </c>
      <c r="C250" s="89"/>
      <c r="D250" s="89" t="s">
        <v>63</v>
      </c>
      <c r="E250" s="78">
        <v>275</v>
      </c>
      <c r="F250" s="54"/>
      <c r="G250" s="54"/>
      <c r="H250" s="8"/>
      <c r="I250" s="8"/>
      <c r="J250" s="8"/>
      <c r="K250" s="8"/>
      <c r="L250" s="8"/>
      <c r="M250" s="8"/>
      <c r="N250" s="8"/>
      <c r="O250" s="8"/>
      <c r="P250" s="8"/>
      <c r="CC250" s="1"/>
      <c r="CD250" s="1"/>
      <c r="CE250" s="1"/>
      <c r="CF250" s="1"/>
      <c r="CG250" s="1"/>
      <c r="CH250" s="1"/>
      <c r="CI250" s="1"/>
      <c r="CJ250" s="1"/>
      <c r="CK250" s="1"/>
      <c r="CL250" s="1"/>
      <c r="CM250" s="1"/>
    </row>
    <row r="251" spans="1:91" ht="15.95" customHeight="1">
      <c r="A251" s="88">
        <v>238</v>
      </c>
      <c r="B251" s="141" t="s">
        <v>822</v>
      </c>
      <c r="C251" s="89"/>
      <c r="D251" s="89" t="s">
        <v>13</v>
      </c>
      <c r="E251" s="78">
        <v>58.5</v>
      </c>
      <c r="F251" s="54"/>
      <c r="G251" s="54"/>
      <c r="H251" s="8"/>
      <c r="I251" s="8"/>
      <c r="J251" s="8"/>
      <c r="K251" s="8"/>
      <c r="L251" s="8"/>
      <c r="M251" s="8"/>
      <c r="N251" s="8"/>
      <c r="O251" s="8"/>
      <c r="P251" s="8"/>
      <c r="CC251" s="1"/>
      <c r="CD251" s="1"/>
      <c r="CE251" s="1"/>
      <c r="CF251" s="1"/>
      <c r="CG251" s="1"/>
      <c r="CH251" s="1"/>
      <c r="CI251" s="1"/>
      <c r="CJ251" s="1"/>
      <c r="CK251" s="1"/>
      <c r="CL251" s="1"/>
      <c r="CM251" s="1"/>
    </row>
    <row r="252" spans="1:91" ht="15.95" customHeight="1">
      <c r="A252" s="88">
        <v>239</v>
      </c>
      <c r="B252" s="141" t="s">
        <v>823</v>
      </c>
      <c r="C252" s="89"/>
      <c r="D252" s="89" t="s">
        <v>13</v>
      </c>
      <c r="E252" s="78">
        <v>58.5</v>
      </c>
      <c r="F252" s="54"/>
      <c r="G252" s="54"/>
      <c r="H252" s="8"/>
      <c r="I252" s="8"/>
      <c r="J252" s="8"/>
      <c r="K252" s="8"/>
      <c r="L252" s="8"/>
      <c r="M252" s="8"/>
      <c r="N252" s="8"/>
      <c r="O252" s="8"/>
      <c r="P252" s="8"/>
      <c r="CC252" s="1"/>
      <c r="CD252" s="1"/>
      <c r="CE252" s="1"/>
      <c r="CF252" s="1"/>
      <c r="CG252" s="1"/>
      <c r="CH252" s="1"/>
      <c r="CI252" s="1"/>
      <c r="CJ252" s="1"/>
      <c r="CK252" s="1"/>
      <c r="CL252" s="1"/>
      <c r="CM252" s="1"/>
    </row>
    <row r="253" spans="1:91" ht="15.95" customHeight="1">
      <c r="A253" s="88">
        <v>240</v>
      </c>
      <c r="B253" s="141" t="s">
        <v>824</v>
      </c>
      <c r="C253" s="89"/>
      <c r="D253" s="89" t="s">
        <v>63</v>
      </c>
      <c r="E253" s="78">
        <v>51</v>
      </c>
      <c r="F253" s="54"/>
      <c r="G253" s="54"/>
      <c r="H253" s="8"/>
      <c r="I253" s="8"/>
      <c r="J253" s="8"/>
      <c r="K253" s="8"/>
      <c r="L253" s="8"/>
      <c r="M253" s="8"/>
      <c r="N253" s="8"/>
      <c r="O253" s="8"/>
      <c r="P253" s="8"/>
      <c r="CC253" s="1"/>
      <c r="CD253" s="1"/>
      <c r="CE253" s="1"/>
      <c r="CF253" s="1"/>
      <c r="CG253" s="1"/>
      <c r="CH253" s="1"/>
      <c r="CI253" s="1"/>
      <c r="CJ253" s="1"/>
      <c r="CK253" s="1"/>
      <c r="CL253" s="1"/>
      <c r="CM253" s="1"/>
    </row>
    <row r="254" spans="1:91" ht="15.95" customHeight="1">
      <c r="A254" s="88">
        <v>241</v>
      </c>
      <c r="B254" s="141" t="s">
        <v>825</v>
      </c>
      <c r="C254" s="89"/>
      <c r="D254" s="89" t="s">
        <v>63</v>
      </c>
      <c r="E254" s="78">
        <v>122</v>
      </c>
      <c r="F254" s="54"/>
      <c r="G254" s="54"/>
      <c r="H254" s="8"/>
      <c r="I254" s="8"/>
      <c r="J254" s="8"/>
      <c r="K254" s="8"/>
      <c r="L254" s="8"/>
      <c r="M254" s="8"/>
      <c r="N254" s="8"/>
      <c r="O254" s="8"/>
      <c r="P254" s="8"/>
      <c r="CC254" s="1"/>
      <c r="CD254" s="1"/>
      <c r="CE254" s="1"/>
      <c r="CF254" s="1"/>
      <c r="CG254" s="1"/>
      <c r="CH254" s="1"/>
      <c r="CI254" s="1"/>
      <c r="CJ254" s="1"/>
      <c r="CK254" s="1"/>
      <c r="CL254" s="1"/>
      <c r="CM254" s="1"/>
    </row>
    <row r="255" spans="1:91" ht="15.95" customHeight="1">
      <c r="A255" s="88">
        <v>242</v>
      </c>
      <c r="B255" s="141" t="s">
        <v>835</v>
      </c>
      <c r="C255" s="89"/>
      <c r="D255" s="89" t="s">
        <v>7</v>
      </c>
      <c r="E255" s="78">
        <v>3</v>
      </c>
      <c r="F255" s="54"/>
      <c r="G255" s="54"/>
      <c r="H255" s="8"/>
      <c r="I255" s="8"/>
      <c r="J255" s="8"/>
      <c r="K255" s="8"/>
      <c r="L255" s="8"/>
      <c r="M255" s="8"/>
      <c r="N255" s="8"/>
      <c r="O255" s="8"/>
      <c r="P255" s="8"/>
      <c r="CC255" s="1"/>
      <c r="CD255" s="1"/>
      <c r="CE255" s="1"/>
      <c r="CF255" s="1"/>
      <c r="CG255" s="1"/>
      <c r="CH255" s="1"/>
      <c r="CI255" s="1"/>
      <c r="CJ255" s="1"/>
      <c r="CK255" s="1"/>
      <c r="CL255" s="1"/>
      <c r="CM255" s="1"/>
    </row>
    <row r="256" spans="1:91" ht="15.95" customHeight="1">
      <c r="A256" s="88">
        <v>243</v>
      </c>
      <c r="B256" s="141" t="s">
        <v>840</v>
      </c>
      <c r="C256" s="89"/>
      <c r="D256" s="89" t="s">
        <v>7</v>
      </c>
      <c r="E256" s="78">
        <v>3</v>
      </c>
      <c r="F256" s="54"/>
      <c r="G256" s="54"/>
      <c r="H256" s="8"/>
      <c r="I256" s="8"/>
      <c r="J256" s="8"/>
      <c r="K256" s="8"/>
      <c r="L256" s="8"/>
      <c r="M256" s="8"/>
      <c r="N256" s="8"/>
      <c r="O256" s="8"/>
      <c r="P256" s="8"/>
      <c r="CC256" s="1"/>
      <c r="CD256" s="1"/>
      <c r="CE256" s="1"/>
      <c r="CF256" s="1"/>
      <c r="CG256" s="1"/>
      <c r="CH256" s="1"/>
      <c r="CI256" s="1"/>
      <c r="CJ256" s="1"/>
      <c r="CK256" s="1"/>
      <c r="CL256" s="1"/>
      <c r="CM256" s="1"/>
    </row>
    <row r="257" spans="1:91" ht="15.95" customHeight="1">
      <c r="A257" s="88">
        <v>244</v>
      </c>
      <c r="B257" s="141" t="s">
        <v>980</v>
      </c>
      <c r="C257" s="89"/>
      <c r="D257" s="89" t="s">
        <v>7</v>
      </c>
      <c r="E257" s="78">
        <v>3</v>
      </c>
      <c r="F257" s="54"/>
      <c r="G257" s="54"/>
      <c r="H257" s="8"/>
      <c r="I257" s="8"/>
      <c r="J257" s="8"/>
      <c r="K257" s="8"/>
      <c r="L257" s="8"/>
      <c r="M257" s="8"/>
      <c r="N257" s="8"/>
      <c r="O257" s="8"/>
      <c r="P257" s="8"/>
      <c r="CC257" s="1"/>
      <c r="CD257" s="1"/>
      <c r="CE257" s="1"/>
      <c r="CF257" s="1"/>
      <c r="CG257" s="1"/>
      <c r="CH257" s="1"/>
      <c r="CI257" s="1"/>
      <c r="CJ257" s="1"/>
      <c r="CK257" s="1"/>
      <c r="CL257" s="1"/>
      <c r="CM257" s="1"/>
    </row>
    <row r="258" spans="1:91" ht="15.95" customHeight="1">
      <c r="A258" s="88">
        <v>245</v>
      </c>
      <c r="B258" s="141" t="s">
        <v>981</v>
      </c>
      <c r="C258" s="89"/>
      <c r="D258" s="89" t="s">
        <v>7</v>
      </c>
      <c r="E258" s="78">
        <v>2</v>
      </c>
      <c r="F258" s="54"/>
      <c r="G258" s="54"/>
      <c r="H258" s="8"/>
      <c r="I258" s="8"/>
      <c r="J258" s="8"/>
      <c r="K258" s="8"/>
      <c r="L258" s="8"/>
      <c r="M258" s="8"/>
      <c r="N258" s="8"/>
      <c r="O258" s="8"/>
      <c r="P258" s="8"/>
      <c r="CC258" s="1"/>
      <c r="CD258" s="1"/>
      <c r="CE258" s="1"/>
      <c r="CF258" s="1"/>
      <c r="CG258" s="1"/>
      <c r="CH258" s="1"/>
      <c r="CI258" s="1"/>
      <c r="CJ258" s="1"/>
      <c r="CK258" s="1"/>
      <c r="CL258" s="1"/>
      <c r="CM258" s="1"/>
    </row>
    <row r="259" spans="1:91" ht="15.95" customHeight="1">
      <c r="A259" s="88">
        <v>246</v>
      </c>
      <c r="B259" s="141" t="s">
        <v>982</v>
      </c>
      <c r="C259" s="89"/>
      <c r="D259" s="89" t="s">
        <v>851</v>
      </c>
      <c r="E259" s="78">
        <v>2</v>
      </c>
      <c r="F259" s="54"/>
      <c r="G259" s="54"/>
      <c r="H259" s="8"/>
      <c r="I259" s="8"/>
      <c r="J259" s="8"/>
      <c r="K259" s="8"/>
      <c r="L259" s="8"/>
      <c r="M259" s="8"/>
      <c r="N259" s="8"/>
      <c r="O259" s="8"/>
      <c r="P259" s="8"/>
      <c r="CC259" s="1"/>
      <c r="CD259" s="1"/>
      <c r="CE259" s="1"/>
      <c r="CF259" s="1"/>
      <c r="CG259" s="1"/>
      <c r="CH259" s="1"/>
      <c r="CI259" s="1"/>
      <c r="CJ259" s="1"/>
      <c r="CK259" s="1"/>
      <c r="CL259" s="1"/>
      <c r="CM259" s="1"/>
    </row>
    <row r="260" spans="1:91" ht="15.95" customHeight="1">
      <c r="A260" s="88">
        <v>247</v>
      </c>
      <c r="B260" s="141" t="s">
        <v>858</v>
      </c>
      <c r="C260" s="89"/>
      <c r="D260" s="89" t="s">
        <v>851</v>
      </c>
      <c r="E260" s="78">
        <v>2</v>
      </c>
      <c r="F260" s="54"/>
      <c r="G260" s="54"/>
      <c r="H260" s="8"/>
      <c r="I260" s="8"/>
      <c r="J260" s="8"/>
      <c r="K260" s="8"/>
      <c r="L260" s="8"/>
      <c r="M260" s="8"/>
      <c r="N260" s="8"/>
      <c r="O260" s="8"/>
      <c r="P260" s="8"/>
      <c r="CC260" s="1"/>
      <c r="CD260" s="1"/>
      <c r="CE260" s="1"/>
      <c r="CF260" s="1"/>
      <c r="CG260" s="1"/>
      <c r="CH260" s="1"/>
      <c r="CI260" s="1"/>
      <c r="CJ260" s="1"/>
      <c r="CK260" s="1"/>
      <c r="CL260" s="1"/>
      <c r="CM260" s="1"/>
    </row>
    <row r="261" spans="1:91" ht="15.95" customHeight="1">
      <c r="A261" s="88">
        <v>248</v>
      </c>
      <c r="B261" s="141" t="s">
        <v>983</v>
      </c>
      <c r="C261" s="89"/>
      <c r="D261" s="89" t="s">
        <v>13</v>
      </c>
      <c r="E261" s="78">
        <v>18</v>
      </c>
      <c r="F261" s="54"/>
      <c r="G261" s="54"/>
      <c r="H261" s="8"/>
      <c r="I261" s="8"/>
      <c r="J261" s="8"/>
      <c r="K261" s="8"/>
      <c r="L261" s="8"/>
      <c r="M261" s="8"/>
      <c r="N261" s="8"/>
      <c r="O261" s="8"/>
      <c r="P261" s="8"/>
      <c r="CC261" s="1"/>
      <c r="CD261" s="1"/>
      <c r="CE261" s="1"/>
      <c r="CF261" s="1"/>
      <c r="CG261" s="1"/>
      <c r="CH261" s="1"/>
      <c r="CI261" s="1"/>
      <c r="CJ261" s="1"/>
      <c r="CK261" s="1"/>
      <c r="CL261" s="1"/>
      <c r="CM261" s="1"/>
    </row>
    <row r="262" spans="1:91" ht="15.95" customHeight="1">
      <c r="A262" s="88">
        <v>249</v>
      </c>
      <c r="B262" s="141" t="s">
        <v>984</v>
      </c>
      <c r="C262" s="89"/>
      <c r="D262" s="89" t="s">
        <v>7</v>
      </c>
      <c r="E262" s="78">
        <v>2</v>
      </c>
      <c r="F262" s="54"/>
      <c r="G262" s="54"/>
      <c r="H262" s="8"/>
      <c r="I262" s="8"/>
      <c r="J262" s="8"/>
      <c r="K262" s="8"/>
      <c r="L262" s="8"/>
      <c r="M262" s="8"/>
      <c r="N262" s="8"/>
      <c r="O262" s="8"/>
      <c r="P262" s="8"/>
      <c r="CC262" s="1"/>
      <c r="CD262" s="1"/>
      <c r="CE262" s="1"/>
      <c r="CF262" s="1"/>
      <c r="CG262" s="1"/>
      <c r="CH262" s="1"/>
      <c r="CI262" s="1"/>
      <c r="CJ262" s="1"/>
      <c r="CK262" s="1"/>
      <c r="CL262" s="1"/>
      <c r="CM262" s="1"/>
    </row>
    <row r="263" spans="1:91" ht="15.95" customHeight="1">
      <c r="A263" s="88">
        <v>250</v>
      </c>
      <c r="B263" s="141" t="s">
        <v>962</v>
      </c>
      <c r="C263" s="89"/>
      <c r="D263" s="89" t="s">
        <v>13</v>
      </c>
      <c r="E263" s="78">
        <v>58.5</v>
      </c>
      <c r="F263" s="54"/>
      <c r="G263" s="54"/>
      <c r="H263" s="8"/>
      <c r="I263" s="8"/>
      <c r="J263" s="8"/>
      <c r="K263" s="8"/>
      <c r="L263" s="8"/>
      <c r="M263" s="8"/>
      <c r="N263" s="8"/>
      <c r="O263" s="8"/>
      <c r="P263" s="8"/>
      <c r="CC263" s="1"/>
      <c r="CD263" s="1"/>
      <c r="CE263" s="1"/>
      <c r="CF263" s="1"/>
      <c r="CG263" s="1"/>
      <c r="CH263" s="1"/>
      <c r="CI263" s="1"/>
      <c r="CJ263" s="1"/>
      <c r="CK263" s="1"/>
      <c r="CL263" s="1"/>
      <c r="CM263" s="1"/>
    </row>
    <row r="264" spans="1:91" ht="15.95" customHeight="1">
      <c r="A264" s="88">
        <v>251</v>
      </c>
      <c r="B264" s="141" t="s">
        <v>963</v>
      </c>
      <c r="C264" s="89"/>
      <c r="D264" s="89" t="s">
        <v>13</v>
      </c>
      <c r="E264" s="78">
        <v>58.5</v>
      </c>
      <c r="F264" s="54"/>
      <c r="G264" s="54"/>
      <c r="H264" s="8"/>
      <c r="I264" s="8"/>
      <c r="J264" s="8"/>
      <c r="K264" s="8"/>
      <c r="L264" s="8"/>
      <c r="M264" s="8"/>
      <c r="N264" s="8"/>
      <c r="O264" s="8"/>
      <c r="P264" s="8"/>
      <c r="CC264" s="1"/>
      <c r="CD264" s="1"/>
      <c r="CE264" s="1"/>
      <c r="CF264" s="1"/>
      <c r="CG264" s="1"/>
      <c r="CH264" s="1"/>
      <c r="CI264" s="1"/>
      <c r="CJ264" s="1"/>
      <c r="CK264" s="1"/>
      <c r="CL264" s="1"/>
      <c r="CM264" s="1"/>
    </row>
    <row r="265" spans="1:91" ht="15.95" customHeight="1">
      <c r="A265" s="88">
        <v>252</v>
      </c>
      <c r="B265" s="141" t="s">
        <v>867</v>
      </c>
      <c r="C265" s="89"/>
      <c r="D265" s="89" t="s">
        <v>7</v>
      </c>
      <c r="E265" s="78">
        <v>1</v>
      </c>
      <c r="F265" s="54"/>
      <c r="G265" s="54"/>
      <c r="H265" s="8"/>
      <c r="I265" s="8"/>
      <c r="J265" s="8"/>
      <c r="K265" s="8"/>
      <c r="L265" s="8"/>
      <c r="M265" s="8"/>
      <c r="N265" s="8"/>
      <c r="O265" s="8"/>
      <c r="P265" s="8"/>
      <c r="CC265" s="1"/>
      <c r="CD265" s="1"/>
      <c r="CE265" s="1"/>
      <c r="CF265" s="1"/>
      <c r="CG265" s="1"/>
      <c r="CH265" s="1"/>
      <c r="CI265" s="1"/>
      <c r="CJ265" s="1"/>
      <c r="CK265" s="1"/>
      <c r="CL265" s="1"/>
      <c r="CM265" s="1"/>
    </row>
    <row r="266" spans="1:91" ht="15.95" customHeight="1">
      <c r="A266" s="88">
        <v>253</v>
      </c>
      <c r="B266" s="141" t="s">
        <v>961</v>
      </c>
      <c r="C266" s="89"/>
      <c r="D266" s="89" t="s">
        <v>7</v>
      </c>
      <c r="E266" s="78">
        <v>1</v>
      </c>
      <c r="F266" s="54"/>
      <c r="G266" s="54"/>
      <c r="H266" s="8"/>
      <c r="I266" s="8"/>
      <c r="J266" s="8"/>
      <c r="K266" s="8"/>
      <c r="L266" s="8"/>
      <c r="M266" s="8"/>
      <c r="N266" s="8"/>
      <c r="O266" s="8"/>
      <c r="P266" s="8"/>
      <c r="CC266" s="1"/>
      <c r="CD266" s="1"/>
      <c r="CE266" s="1"/>
      <c r="CF266" s="1"/>
      <c r="CG266" s="1"/>
      <c r="CH266" s="1"/>
      <c r="CI266" s="1"/>
      <c r="CJ266" s="1"/>
      <c r="CK266" s="1"/>
      <c r="CL266" s="1"/>
      <c r="CM266" s="1"/>
    </row>
    <row r="267" spans="1:91" ht="15.95" customHeight="1">
      <c r="A267" s="88">
        <v>254</v>
      </c>
      <c r="B267" s="141" t="s">
        <v>869</v>
      </c>
      <c r="C267" s="89"/>
      <c r="D267" s="89" t="s">
        <v>7</v>
      </c>
      <c r="E267" s="78">
        <v>1</v>
      </c>
      <c r="F267" s="54"/>
      <c r="G267" s="54"/>
      <c r="H267" s="8"/>
      <c r="I267" s="8"/>
      <c r="J267" s="8"/>
      <c r="K267" s="8"/>
      <c r="L267" s="8"/>
      <c r="M267" s="8"/>
      <c r="N267" s="8"/>
      <c r="O267" s="8"/>
      <c r="P267" s="8"/>
      <c r="CC267" s="1"/>
      <c r="CD267" s="1"/>
      <c r="CE267" s="1"/>
      <c r="CF267" s="1"/>
      <c r="CG267" s="1"/>
      <c r="CH267" s="1"/>
      <c r="CI267" s="1"/>
      <c r="CJ267" s="1"/>
      <c r="CK267" s="1"/>
      <c r="CL267" s="1"/>
      <c r="CM267" s="1"/>
    </row>
    <row r="268" spans="1:91" ht="15.95" customHeight="1">
      <c r="A268" s="88">
        <v>255</v>
      </c>
      <c r="B268" s="141" t="s">
        <v>871</v>
      </c>
      <c r="C268" s="89"/>
      <c r="D268" s="89" t="s">
        <v>7</v>
      </c>
      <c r="E268" s="78">
        <v>1</v>
      </c>
      <c r="F268" s="54"/>
      <c r="G268" s="54"/>
      <c r="H268" s="8"/>
      <c r="I268" s="8"/>
      <c r="J268" s="8"/>
      <c r="K268" s="8"/>
      <c r="L268" s="8"/>
      <c r="M268" s="8"/>
      <c r="N268" s="8"/>
      <c r="O268" s="8"/>
      <c r="P268" s="8"/>
      <c r="CC268" s="1"/>
      <c r="CD268" s="1"/>
      <c r="CE268" s="1"/>
      <c r="CF268" s="1"/>
      <c r="CG268" s="1"/>
      <c r="CH268" s="1"/>
      <c r="CI268" s="1"/>
      <c r="CJ268" s="1"/>
      <c r="CK268" s="1"/>
      <c r="CL268" s="1"/>
      <c r="CM268" s="1"/>
    </row>
    <row r="269" spans="1:91" ht="15.95" customHeight="1">
      <c r="A269" s="88">
        <v>256</v>
      </c>
      <c r="B269" s="141" t="s">
        <v>964</v>
      </c>
      <c r="C269" s="89"/>
      <c r="D269" s="89" t="s">
        <v>7</v>
      </c>
      <c r="E269" s="78">
        <v>1</v>
      </c>
      <c r="F269" s="54"/>
      <c r="G269" s="54"/>
      <c r="H269" s="8"/>
      <c r="I269" s="8"/>
      <c r="J269" s="8"/>
      <c r="K269" s="8"/>
      <c r="L269" s="8"/>
      <c r="M269" s="8"/>
      <c r="N269" s="8"/>
      <c r="O269" s="8"/>
      <c r="P269" s="8"/>
      <c r="CC269" s="1"/>
      <c r="CD269" s="1"/>
      <c r="CE269" s="1"/>
      <c r="CF269" s="1"/>
      <c r="CG269" s="1"/>
      <c r="CH269" s="1"/>
      <c r="CI269" s="1"/>
      <c r="CJ269" s="1"/>
      <c r="CK269" s="1"/>
      <c r="CL269" s="1"/>
      <c r="CM269" s="1"/>
    </row>
    <row r="270" spans="1:91" ht="15.95" customHeight="1">
      <c r="A270" s="88">
        <v>257</v>
      </c>
      <c r="B270" s="166" t="s">
        <v>985</v>
      </c>
      <c r="C270" s="89"/>
      <c r="D270" s="89"/>
      <c r="E270" s="78"/>
      <c r="F270" s="54"/>
      <c r="G270" s="54"/>
      <c r="H270" s="8"/>
      <c r="I270" s="8"/>
      <c r="J270" s="8"/>
      <c r="K270" s="8"/>
      <c r="L270" s="8"/>
      <c r="M270" s="8"/>
      <c r="N270" s="8"/>
      <c r="O270" s="8"/>
      <c r="P270" s="8"/>
      <c r="CC270" s="1"/>
      <c r="CD270" s="1"/>
      <c r="CE270" s="1"/>
      <c r="CF270" s="1"/>
      <c r="CG270" s="1"/>
      <c r="CH270" s="1"/>
      <c r="CI270" s="1"/>
      <c r="CJ270" s="1"/>
      <c r="CK270" s="1"/>
      <c r="CL270" s="1"/>
      <c r="CM270" s="1"/>
    </row>
    <row r="271" spans="1:91" ht="26.1" customHeight="1">
      <c r="A271" s="88">
        <v>258</v>
      </c>
      <c r="B271" s="141" t="s">
        <v>2463</v>
      </c>
      <c r="C271" s="89"/>
      <c r="D271" s="89" t="s">
        <v>13</v>
      </c>
      <c r="E271" s="78">
        <v>58.5</v>
      </c>
      <c r="F271" s="54"/>
      <c r="G271" s="54"/>
      <c r="H271" s="8"/>
      <c r="I271" s="8"/>
      <c r="J271" s="8"/>
      <c r="K271" s="8"/>
      <c r="L271" s="8"/>
      <c r="M271" s="8"/>
      <c r="N271" s="8"/>
      <c r="O271" s="8"/>
      <c r="P271" s="8"/>
      <c r="CC271" s="1"/>
      <c r="CD271" s="1"/>
      <c r="CE271" s="1"/>
      <c r="CF271" s="1"/>
      <c r="CG271" s="1"/>
      <c r="CH271" s="1"/>
      <c r="CI271" s="1"/>
      <c r="CJ271" s="1"/>
      <c r="CK271" s="1"/>
      <c r="CL271" s="1"/>
      <c r="CM271" s="1"/>
    </row>
    <row r="272" spans="1:91" ht="27.6" customHeight="1">
      <c r="A272" s="88">
        <v>259</v>
      </c>
      <c r="B272" s="141" t="s">
        <v>986</v>
      </c>
      <c r="C272" s="89"/>
      <c r="D272" s="89" t="s">
        <v>7</v>
      </c>
      <c r="E272" s="78">
        <v>2</v>
      </c>
      <c r="F272" s="54"/>
      <c r="G272" s="54"/>
      <c r="H272" s="8"/>
      <c r="I272" s="8"/>
      <c r="J272" s="8"/>
      <c r="K272" s="8"/>
      <c r="L272" s="8"/>
      <c r="M272" s="8"/>
      <c r="N272" s="8"/>
      <c r="O272" s="8"/>
      <c r="P272" s="8"/>
      <c r="CC272" s="1"/>
      <c r="CD272" s="1"/>
      <c r="CE272" s="1"/>
      <c r="CF272" s="1"/>
      <c r="CG272" s="1"/>
      <c r="CH272" s="1"/>
      <c r="CI272" s="1"/>
      <c r="CJ272" s="1"/>
      <c r="CK272" s="1"/>
      <c r="CL272" s="1"/>
      <c r="CM272" s="1"/>
    </row>
    <row r="273" spans="1:91" ht="27.6" customHeight="1">
      <c r="A273" s="88">
        <v>260</v>
      </c>
      <c r="B273" s="141" t="s">
        <v>987</v>
      </c>
      <c r="C273" s="89"/>
      <c r="D273" s="89" t="s">
        <v>7</v>
      </c>
      <c r="E273" s="78">
        <v>1</v>
      </c>
      <c r="F273" s="54"/>
      <c r="G273" s="54"/>
      <c r="H273" s="8"/>
      <c r="I273" s="8"/>
      <c r="J273" s="8"/>
      <c r="K273" s="8"/>
      <c r="L273" s="8"/>
      <c r="M273" s="8"/>
      <c r="N273" s="8"/>
      <c r="O273" s="8"/>
      <c r="P273" s="8"/>
      <c r="CC273" s="1"/>
      <c r="CD273" s="1"/>
      <c r="CE273" s="1"/>
      <c r="CF273" s="1"/>
      <c r="CG273" s="1"/>
      <c r="CH273" s="1"/>
      <c r="CI273" s="1"/>
      <c r="CJ273" s="1"/>
      <c r="CK273" s="1"/>
      <c r="CL273" s="1"/>
      <c r="CM273" s="1"/>
    </row>
    <row r="274" spans="1:91" ht="15.95" customHeight="1">
      <c r="A274" s="88">
        <v>261</v>
      </c>
      <c r="B274" s="141" t="s">
        <v>969</v>
      </c>
      <c r="C274" s="89"/>
      <c r="D274" s="89" t="s">
        <v>7</v>
      </c>
      <c r="E274" s="78">
        <v>3</v>
      </c>
      <c r="F274" s="54"/>
      <c r="G274" s="54"/>
      <c r="H274" s="8"/>
      <c r="I274" s="8"/>
      <c r="J274" s="8"/>
      <c r="K274" s="8"/>
      <c r="L274" s="8"/>
      <c r="M274" s="8"/>
      <c r="N274" s="8"/>
      <c r="O274" s="8"/>
      <c r="P274" s="8"/>
      <c r="CC274" s="1"/>
      <c r="CD274" s="1"/>
      <c r="CE274" s="1"/>
      <c r="CF274" s="1"/>
      <c r="CG274" s="1"/>
      <c r="CH274" s="1"/>
      <c r="CI274" s="1"/>
      <c r="CJ274" s="1"/>
      <c r="CK274" s="1"/>
      <c r="CL274" s="1"/>
      <c r="CM274" s="1"/>
    </row>
    <row r="275" spans="1:91" ht="15.95" customHeight="1">
      <c r="A275" s="88">
        <v>262</v>
      </c>
      <c r="B275" s="141" t="s">
        <v>988</v>
      </c>
      <c r="C275" s="89"/>
      <c r="D275" s="89" t="s">
        <v>7</v>
      </c>
      <c r="E275" s="78">
        <v>4</v>
      </c>
      <c r="F275" s="54"/>
      <c r="G275" s="54"/>
      <c r="H275" s="8"/>
      <c r="I275" s="8"/>
      <c r="J275" s="8"/>
      <c r="K275" s="8"/>
      <c r="L275" s="8"/>
      <c r="M275" s="8"/>
      <c r="N275" s="8"/>
      <c r="O275" s="8"/>
      <c r="P275" s="8"/>
      <c r="CC275" s="1"/>
      <c r="CD275" s="1"/>
      <c r="CE275" s="1"/>
      <c r="CF275" s="1"/>
      <c r="CG275" s="1"/>
      <c r="CH275" s="1"/>
      <c r="CI275" s="1"/>
      <c r="CJ275" s="1"/>
      <c r="CK275" s="1"/>
      <c r="CL275" s="1"/>
      <c r="CM275" s="1"/>
    </row>
    <row r="276" spans="1:91" ht="15.95" customHeight="1">
      <c r="A276" s="88">
        <v>263</v>
      </c>
      <c r="B276" s="141" t="s">
        <v>989</v>
      </c>
      <c r="C276" s="89"/>
      <c r="D276" s="89" t="s">
        <v>7</v>
      </c>
      <c r="E276" s="78">
        <v>2</v>
      </c>
      <c r="F276" s="54"/>
      <c r="G276" s="54"/>
      <c r="H276" s="8"/>
      <c r="I276" s="8"/>
      <c r="J276" s="8"/>
      <c r="K276" s="8"/>
      <c r="L276" s="8"/>
      <c r="M276" s="8"/>
      <c r="N276" s="8"/>
      <c r="O276" s="8"/>
      <c r="P276" s="8"/>
      <c r="CC276" s="1"/>
      <c r="CD276" s="1"/>
      <c r="CE276" s="1"/>
      <c r="CF276" s="1"/>
      <c r="CG276" s="1"/>
      <c r="CH276" s="1"/>
      <c r="CI276" s="1"/>
      <c r="CJ276" s="1"/>
      <c r="CK276" s="1"/>
      <c r="CL276" s="1"/>
      <c r="CM276" s="1"/>
    </row>
    <row r="277" spans="1:91" ht="15.95" customHeight="1">
      <c r="A277" s="88">
        <v>264</v>
      </c>
      <c r="B277" s="141" t="s">
        <v>933</v>
      </c>
      <c r="C277" s="89"/>
      <c r="D277" s="89" t="s">
        <v>7</v>
      </c>
      <c r="E277" s="78">
        <v>1</v>
      </c>
      <c r="F277" s="54"/>
      <c r="G277" s="54"/>
      <c r="H277" s="8"/>
      <c r="I277" s="8"/>
      <c r="J277" s="8"/>
      <c r="K277" s="8"/>
      <c r="L277" s="8"/>
      <c r="M277" s="8"/>
      <c r="N277" s="8"/>
      <c r="O277" s="8"/>
      <c r="P277" s="8"/>
      <c r="CC277" s="1"/>
      <c r="CD277" s="1"/>
      <c r="CE277" s="1"/>
      <c r="CF277" s="1"/>
      <c r="CG277" s="1"/>
      <c r="CH277" s="1"/>
      <c r="CI277" s="1"/>
      <c r="CJ277" s="1"/>
      <c r="CK277" s="1"/>
      <c r="CL277" s="1"/>
      <c r="CM277" s="1"/>
    </row>
    <row r="278" spans="1:91" ht="15.95" customHeight="1">
      <c r="A278" s="88">
        <v>265</v>
      </c>
      <c r="B278" s="141" t="s">
        <v>977</v>
      </c>
      <c r="C278" s="89"/>
      <c r="D278" s="89" t="s">
        <v>63</v>
      </c>
      <c r="E278" s="78">
        <v>14</v>
      </c>
      <c r="F278" s="54"/>
      <c r="G278" s="54"/>
      <c r="H278" s="8"/>
      <c r="I278" s="8"/>
      <c r="J278" s="8"/>
      <c r="K278" s="8"/>
      <c r="L278" s="8"/>
      <c r="M278" s="8"/>
      <c r="N278" s="8"/>
      <c r="O278" s="8"/>
      <c r="P278" s="8"/>
      <c r="CC278" s="1"/>
      <c r="CD278" s="1"/>
      <c r="CE278" s="1"/>
      <c r="CF278" s="1"/>
      <c r="CG278" s="1"/>
      <c r="CH278" s="1"/>
      <c r="CI278" s="1"/>
      <c r="CJ278" s="1"/>
      <c r="CK278" s="1"/>
      <c r="CL278" s="1"/>
      <c r="CM278" s="1"/>
    </row>
    <row r="279" spans="1:91" ht="15.95" customHeight="1">
      <c r="A279" s="88">
        <v>266</v>
      </c>
      <c r="B279" s="141" t="s">
        <v>935</v>
      </c>
      <c r="C279" s="89"/>
      <c r="D279" s="89" t="s">
        <v>63</v>
      </c>
      <c r="E279" s="78">
        <v>37</v>
      </c>
      <c r="F279" s="54"/>
      <c r="G279" s="54"/>
      <c r="H279" s="8"/>
      <c r="I279" s="8"/>
      <c r="J279" s="8"/>
      <c r="K279" s="8"/>
      <c r="L279" s="8"/>
      <c r="M279" s="8"/>
      <c r="N279" s="8"/>
      <c r="O279" s="8"/>
      <c r="P279" s="8"/>
      <c r="CC279" s="1"/>
      <c r="CD279" s="1"/>
      <c r="CE279" s="1"/>
      <c r="CF279" s="1"/>
      <c r="CG279" s="1"/>
      <c r="CH279" s="1"/>
      <c r="CI279" s="1"/>
      <c r="CJ279" s="1"/>
      <c r="CK279" s="1"/>
      <c r="CL279" s="1"/>
      <c r="CM279" s="1"/>
    </row>
    <row r="280" spans="1:91" ht="15.95" customHeight="1">
      <c r="A280" s="88">
        <v>267</v>
      </c>
      <c r="B280" s="141" t="s">
        <v>978</v>
      </c>
      <c r="C280" s="89"/>
      <c r="D280" s="89" t="s">
        <v>63</v>
      </c>
      <c r="E280" s="78">
        <v>122</v>
      </c>
      <c r="F280" s="54"/>
      <c r="G280" s="54"/>
      <c r="H280" s="8"/>
      <c r="I280" s="8"/>
      <c r="J280" s="8"/>
      <c r="K280" s="8"/>
      <c r="L280" s="8"/>
      <c r="M280" s="8"/>
      <c r="N280" s="8"/>
      <c r="O280" s="8"/>
      <c r="P280" s="8"/>
      <c r="CC280" s="1"/>
      <c r="CD280" s="1"/>
      <c r="CE280" s="1"/>
      <c r="CF280" s="1"/>
      <c r="CG280" s="1"/>
      <c r="CH280" s="1"/>
      <c r="CI280" s="1"/>
      <c r="CJ280" s="1"/>
      <c r="CK280" s="1"/>
      <c r="CL280" s="1"/>
      <c r="CM280" s="1"/>
    </row>
    <row r="281" spans="1:91" ht="15.95" customHeight="1">
      <c r="A281" s="88">
        <v>268</v>
      </c>
      <c r="B281" s="166" t="s">
        <v>990</v>
      </c>
      <c r="C281" s="89"/>
      <c r="D281" s="89"/>
      <c r="E281" s="78"/>
      <c r="F281" s="54"/>
      <c r="G281" s="54"/>
      <c r="H281" s="8"/>
      <c r="I281" s="8"/>
      <c r="J281" s="8"/>
      <c r="K281" s="8"/>
      <c r="L281" s="8"/>
      <c r="M281" s="8"/>
      <c r="N281" s="8"/>
      <c r="O281" s="8"/>
      <c r="P281" s="8"/>
      <c r="CC281" s="1"/>
      <c r="CD281" s="1"/>
      <c r="CE281" s="1"/>
      <c r="CF281" s="1"/>
      <c r="CG281" s="1"/>
      <c r="CH281" s="1"/>
      <c r="CI281" s="1"/>
      <c r="CJ281" s="1"/>
      <c r="CK281" s="1"/>
      <c r="CL281" s="1"/>
      <c r="CM281" s="1"/>
    </row>
    <row r="282" spans="1:91" ht="15.95" customHeight="1">
      <c r="A282" s="88">
        <v>269</v>
      </c>
      <c r="B282" s="141" t="s">
        <v>520</v>
      </c>
      <c r="C282" s="89"/>
      <c r="D282" s="89" t="s">
        <v>13</v>
      </c>
      <c r="E282" s="78">
        <v>107.5</v>
      </c>
      <c r="F282" s="54"/>
      <c r="G282" s="54"/>
      <c r="H282" s="8"/>
      <c r="I282" s="8"/>
      <c r="J282" s="8"/>
      <c r="K282" s="8"/>
      <c r="L282" s="8"/>
      <c r="M282" s="8"/>
      <c r="N282" s="8"/>
      <c r="O282" s="8"/>
      <c r="P282" s="8"/>
      <c r="CC282" s="1"/>
      <c r="CD282" s="1"/>
      <c r="CE282" s="1"/>
      <c r="CF282" s="1"/>
      <c r="CG282" s="1"/>
      <c r="CH282" s="1"/>
      <c r="CI282" s="1"/>
      <c r="CJ282" s="1"/>
      <c r="CK282" s="1"/>
      <c r="CL282" s="1"/>
      <c r="CM282" s="1"/>
    </row>
    <row r="283" spans="1:91" ht="15.95" customHeight="1">
      <c r="A283" s="88">
        <v>270</v>
      </c>
      <c r="B283" s="141" t="s">
        <v>821</v>
      </c>
      <c r="C283" s="89"/>
      <c r="D283" s="89" t="s">
        <v>63</v>
      </c>
      <c r="E283" s="78">
        <v>379</v>
      </c>
      <c r="F283" s="54"/>
      <c r="G283" s="54"/>
      <c r="H283" s="8"/>
      <c r="I283" s="8"/>
      <c r="J283" s="8"/>
      <c r="K283" s="8"/>
      <c r="L283" s="8"/>
      <c r="M283" s="8"/>
      <c r="N283" s="8"/>
      <c r="O283" s="8"/>
      <c r="P283" s="8"/>
      <c r="CC283" s="1"/>
      <c r="CD283" s="1"/>
      <c r="CE283" s="1"/>
      <c r="CF283" s="1"/>
      <c r="CG283" s="1"/>
      <c r="CH283" s="1"/>
      <c r="CI283" s="1"/>
      <c r="CJ283" s="1"/>
      <c r="CK283" s="1"/>
      <c r="CL283" s="1"/>
      <c r="CM283" s="1"/>
    </row>
    <row r="284" spans="1:91" ht="15.95" customHeight="1">
      <c r="A284" s="88">
        <v>271</v>
      </c>
      <c r="B284" s="141" t="s">
        <v>822</v>
      </c>
      <c r="C284" s="89"/>
      <c r="D284" s="89" t="s">
        <v>13</v>
      </c>
      <c r="E284" s="78">
        <v>107.5</v>
      </c>
      <c r="F284" s="54"/>
      <c r="G284" s="54"/>
      <c r="H284" s="8"/>
      <c r="I284" s="8"/>
      <c r="J284" s="8"/>
      <c r="K284" s="8"/>
      <c r="L284" s="8"/>
      <c r="M284" s="8"/>
      <c r="N284" s="8"/>
      <c r="O284" s="8"/>
      <c r="P284" s="8"/>
      <c r="CC284" s="1"/>
      <c r="CD284" s="1"/>
      <c r="CE284" s="1"/>
      <c r="CF284" s="1"/>
      <c r="CG284" s="1"/>
      <c r="CH284" s="1"/>
      <c r="CI284" s="1"/>
      <c r="CJ284" s="1"/>
      <c r="CK284" s="1"/>
      <c r="CL284" s="1"/>
      <c r="CM284" s="1"/>
    </row>
    <row r="285" spans="1:91" ht="15.95" customHeight="1">
      <c r="A285" s="88">
        <v>272</v>
      </c>
      <c r="B285" s="141" t="s">
        <v>823</v>
      </c>
      <c r="C285" s="89"/>
      <c r="D285" s="89" t="s">
        <v>13</v>
      </c>
      <c r="E285" s="78">
        <v>107.5</v>
      </c>
      <c r="F285" s="54"/>
      <c r="G285" s="54"/>
      <c r="H285" s="8"/>
      <c r="I285" s="8"/>
      <c r="J285" s="8"/>
      <c r="K285" s="8"/>
      <c r="L285" s="8"/>
      <c r="M285" s="8"/>
      <c r="N285" s="8"/>
      <c r="O285" s="8"/>
      <c r="P285" s="8"/>
      <c r="CC285" s="1"/>
      <c r="CD285" s="1"/>
      <c r="CE285" s="1"/>
      <c r="CF285" s="1"/>
      <c r="CG285" s="1"/>
      <c r="CH285" s="1"/>
      <c r="CI285" s="1"/>
      <c r="CJ285" s="1"/>
      <c r="CK285" s="1"/>
      <c r="CL285" s="1"/>
      <c r="CM285" s="1"/>
    </row>
    <row r="286" spans="1:91" ht="15.95" customHeight="1">
      <c r="A286" s="88">
        <v>273</v>
      </c>
      <c r="B286" s="141" t="s">
        <v>824</v>
      </c>
      <c r="C286" s="89"/>
      <c r="D286" s="89" t="s">
        <v>63</v>
      </c>
      <c r="E286" s="78">
        <v>55</v>
      </c>
      <c r="F286" s="54"/>
      <c r="G286" s="54"/>
      <c r="H286" s="8"/>
      <c r="I286" s="8"/>
      <c r="J286" s="8"/>
      <c r="K286" s="8"/>
      <c r="L286" s="8"/>
      <c r="M286" s="8"/>
      <c r="N286" s="8"/>
      <c r="O286" s="8"/>
      <c r="P286" s="8"/>
      <c r="CC286" s="1"/>
      <c r="CD286" s="1"/>
      <c r="CE286" s="1"/>
      <c r="CF286" s="1"/>
      <c r="CG286" s="1"/>
      <c r="CH286" s="1"/>
      <c r="CI286" s="1"/>
      <c r="CJ286" s="1"/>
      <c r="CK286" s="1"/>
      <c r="CL286" s="1"/>
      <c r="CM286" s="1"/>
    </row>
    <row r="287" spans="1:91" ht="15.95" customHeight="1">
      <c r="A287" s="88">
        <v>274</v>
      </c>
      <c r="B287" s="141" t="s">
        <v>825</v>
      </c>
      <c r="C287" s="89"/>
      <c r="D287" s="89" t="s">
        <v>63</v>
      </c>
      <c r="E287" s="78">
        <v>258</v>
      </c>
      <c r="F287" s="54"/>
      <c r="G287" s="54"/>
      <c r="H287" s="8"/>
      <c r="I287" s="8"/>
      <c r="J287" s="8"/>
      <c r="K287" s="8"/>
      <c r="L287" s="8"/>
      <c r="M287" s="8"/>
      <c r="N287" s="8"/>
      <c r="O287" s="8"/>
      <c r="P287" s="8"/>
      <c r="CC287" s="1"/>
      <c r="CD287" s="1"/>
      <c r="CE287" s="1"/>
      <c r="CF287" s="1"/>
      <c r="CG287" s="1"/>
      <c r="CH287" s="1"/>
      <c r="CI287" s="1"/>
      <c r="CJ287" s="1"/>
      <c r="CK287" s="1"/>
      <c r="CL287" s="1"/>
      <c r="CM287" s="1"/>
    </row>
    <row r="288" spans="1:91" ht="15.95" customHeight="1">
      <c r="A288" s="88">
        <v>275</v>
      </c>
      <c r="B288" s="141" t="s">
        <v>991</v>
      </c>
      <c r="C288" s="89"/>
      <c r="D288" s="89" t="s">
        <v>7</v>
      </c>
      <c r="E288" s="78">
        <v>4</v>
      </c>
      <c r="F288" s="54"/>
      <c r="G288" s="54"/>
      <c r="H288" s="8"/>
      <c r="I288" s="8"/>
      <c r="J288" s="8"/>
      <c r="K288" s="8"/>
      <c r="L288" s="8"/>
      <c r="M288" s="8"/>
      <c r="N288" s="8"/>
      <c r="O288" s="8"/>
      <c r="P288" s="8"/>
      <c r="CC288" s="1"/>
      <c r="CD288" s="1"/>
      <c r="CE288" s="1"/>
      <c r="CF288" s="1"/>
      <c r="CG288" s="1"/>
      <c r="CH288" s="1"/>
      <c r="CI288" s="1"/>
      <c r="CJ288" s="1"/>
      <c r="CK288" s="1"/>
      <c r="CL288" s="1"/>
      <c r="CM288" s="1"/>
    </row>
    <row r="289" spans="1:91" ht="15.95" customHeight="1">
      <c r="A289" s="88">
        <v>276</v>
      </c>
      <c r="B289" s="141" t="s">
        <v>835</v>
      </c>
      <c r="C289" s="89"/>
      <c r="D289" s="89" t="s">
        <v>7</v>
      </c>
      <c r="E289" s="78">
        <v>2</v>
      </c>
      <c r="F289" s="54"/>
      <c r="G289" s="54"/>
      <c r="H289" s="8"/>
      <c r="I289" s="8"/>
      <c r="J289" s="8"/>
      <c r="K289" s="8"/>
      <c r="L289" s="8"/>
      <c r="M289" s="8"/>
      <c r="N289" s="8"/>
      <c r="O289" s="8"/>
      <c r="P289" s="8"/>
      <c r="CC289" s="1"/>
      <c r="CD289" s="1"/>
      <c r="CE289" s="1"/>
      <c r="CF289" s="1"/>
      <c r="CG289" s="1"/>
      <c r="CH289" s="1"/>
      <c r="CI289" s="1"/>
      <c r="CJ289" s="1"/>
      <c r="CK289" s="1"/>
      <c r="CL289" s="1"/>
      <c r="CM289" s="1"/>
    </row>
    <row r="290" spans="1:91" ht="15.95" customHeight="1">
      <c r="A290" s="88">
        <v>277</v>
      </c>
      <c r="B290" s="141" t="s">
        <v>840</v>
      </c>
      <c r="C290" s="89"/>
      <c r="D290" s="89" t="s">
        <v>7</v>
      </c>
      <c r="E290" s="78">
        <v>6</v>
      </c>
      <c r="F290" s="54"/>
      <c r="G290" s="54"/>
      <c r="H290" s="8"/>
      <c r="I290" s="8"/>
      <c r="J290" s="8"/>
      <c r="K290" s="8"/>
      <c r="L290" s="8"/>
      <c r="M290" s="8"/>
      <c r="N290" s="8"/>
      <c r="O290" s="8"/>
      <c r="P290" s="8"/>
      <c r="CC290" s="1"/>
      <c r="CD290" s="1"/>
      <c r="CE290" s="1"/>
      <c r="CF290" s="1"/>
      <c r="CG290" s="1"/>
      <c r="CH290" s="1"/>
      <c r="CI290" s="1"/>
      <c r="CJ290" s="1"/>
      <c r="CK290" s="1"/>
      <c r="CL290" s="1"/>
      <c r="CM290" s="1"/>
    </row>
    <row r="291" spans="1:91" ht="15.95" customHeight="1">
      <c r="A291" s="88">
        <v>278</v>
      </c>
      <c r="B291" s="141" t="s">
        <v>980</v>
      </c>
      <c r="C291" s="89"/>
      <c r="D291" s="89" t="s">
        <v>7</v>
      </c>
      <c r="E291" s="78">
        <v>2</v>
      </c>
      <c r="F291" s="54"/>
      <c r="G291" s="54"/>
      <c r="H291" s="8"/>
      <c r="I291" s="8"/>
      <c r="J291" s="8"/>
      <c r="K291" s="8"/>
      <c r="L291" s="8"/>
      <c r="M291" s="8"/>
      <c r="N291" s="8"/>
      <c r="O291" s="8"/>
      <c r="P291" s="8"/>
      <c r="CC291" s="1"/>
      <c r="CD291" s="1"/>
      <c r="CE291" s="1"/>
      <c r="CF291" s="1"/>
      <c r="CG291" s="1"/>
      <c r="CH291" s="1"/>
      <c r="CI291" s="1"/>
      <c r="CJ291" s="1"/>
      <c r="CK291" s="1"/>
      <c r="CL291" s="1"/>
      <c r="CM291" s="1"/>
    </row>
    <row r="292" spans="1:91" ht="15.95" customHeight="1">
      <c r="A292" s="88">
        <v>279</v>
      </c>
      <c r="B292" s="141" t="s">
        <v>992</v>
      </c>
      <c r="C292" s="89"/>
      <c r="D292" s="89" t="s">
        <v>7</v>
      </c>
      <c r="E292" s="78">
        <v>8</v>
      </c>
      <c r="F292" s="54"/>
      <c r="G292" s="54"/>
      <c r="H292" s="8"/>
      <c r="I292" s="8"/>
      <c r="J292" s="8"/>
      <c r="K292" s="8"/>
      <c r="L292" s="8"/>
      <c r="M292" s="8"/>
      <c r="N292" s="8"/>
      <c r="O292" s="8"/>
      <c r="P292" s="8"/>
      <c r="CC292" s="1"/>
      <c r="CD292" s="1"/>
      <c r="CE292" s="1"/>
      <c r="CF292" s="1"/>
      <c r="CG292" s="1"/>
      <c r="CH292" s="1"/>
      <c r="CI292" s="1"/>
      <c r="CJ292" s="1"/>
      <c r="CK292" s="1"/>
      <c r="CL292" s="1"/>
      <c r="CM292" s="1"/>
    </row>
    <row r="293" spans="1:91" ht="15.95" customHeight="1">
      <c r="A293" s="88">
        <v>280</v>
      </c>
      <c r="B293" s="141" t="s">
        <v>944</v>
      </c>
      <c r="C293" s="89"/>
      <c r="D293" s="89" t="s">
        <v>7</v>
      </c>
      <c r="E293" s="78">
        <v>3</v>
      </c>
      <c r="F293" s="54"/>
      <c r="G293" s="54"/>
      <c r="H293" s="8"/>
      <c r="I293" s="8"/>
      <c r="J293" s="8"/>
      <c r="K293" s="8"/>
      <c r="L293" s="8"/>
      <c r="M293" s="8"/>
      <c r="N293" s="8"/>
      <c r="O293" s="8"/>
      <c r="P293" s="8"/>
      <c r="CC293" s="1"/>
      <c r="CD293" s="1"/>
      <c r="CE293" s="1"/>
      <c r="CF293" s="1"/>
      <c r="CG293" s="1"/>
      <c r="CH293" s="1"/>
      <c r="CI293" s="1"/>
      <c r="CJ293" s="1"/>
      <c r="CK293" s="1"/>
      <c r="CL293" s="1"/>
      <c r="CM293" s="1"/>
    </row>
    <row r="294" spans="1:91" ht="15.95" customHeight="1">
      <c r="A294" s="88">
        <v>281</v>
      </c>
      <c r="B294" s="141" t="s">
        <v>981</v>
      </c>
      <c r="C294" s="89"/>
      <c r="D294" s="89" t="s">
        <v>7</v>
      </c>
      <c r="E294" s="78">
        <v>1</v>
      </c>
      <c r="F294" s="54"/>
      <c r="G294" s="54"/>
      <c r="H294" s="8"/>
      <c r="I294" s="8"/>
      <c r="J294" s="8"/>
      <c r="K294" s="8"/>
      <c r="L294" s="8"/>
      <c r="M294" s="8"/>
      <c r="N294" s="8"/>
      <c r="O294" s="8"/>
      <c r="P294" s="8"/>
      <c r="CC294" s="1"/>
      <c r="CD294" s="1"/>
      <c r="CE294" s="1"/>
      <c r="CF294" s="1"/>
      <c r="CG294" s="1"/>
      <c r="CH294" s="1"/>
      <c r="CI294" s="1"/>
      <c r="CJ294" s="1"/>
      <c r="CK294" s="1"/>
      <c r="CL294" s="1"/>
      <c r="CM294" s="1"/>
    </row>
    <row r="295" spans="1:91" ht="15.95" customHeight="1">
      <c r="A295" s="88">
        <v>282</v>
      </c>
      <c r="B295" s="141" t="s">
        <v>993</v>
      </c>
      <c r="C295" s="89"/>
      <c r="D295" s="89" t="s">
        <v>7</v>
      </c>
      <c r="E295" s="78">
        <v>2</v>
      </c>
      <c r="F295" s="54"/>
      <c r="G295" s="54"/>
      <c r="H295" s="8"/>
      <c r="I295" s="8"/>
      <c r="J295" s="8"/>
      <c r="K295" s="8"/>
      <c r="L295" s="8"/>
      <c r="M295" s="8"/>
      <c r="N295" s="8"/>
      <c r="O295" s="8"/>
      <c r="P295" s="8"/>
      <c r="CC295" s="1"/>
      <c r="CD295" s="1"/>
      <c r="CE295" s="1"/>
      <c r="CF295" s="1"/>
      <c r="CG295" s="1"/>
      <c r="CH295" s="1"/>
      <c r="CI295" s="1"/>
      <c r="CJ295" s="1"/>
      <c r="CK295" s="1"/>
      <c r="CL295" s="1"/>
      <c r="CM295" s="1"/>
    </row>
    <row r="296" spans="1:91" ht="15.95" customHeight="1">
      <c r="A296" s="88">
        <v>283</v>
      </c>
      <c r="B296" s="141" t="s">
        <v>994</v>
      </c>
      <c r="C296" s="89"/>
      <c r="D296" s="89" t="s">
        <v>851</v>
      </c>
      <c r="E296" s="78">
        <v>2</v>
      </c>
      <c r="F296" s="54"/>
      <c r="G296" s="54"/>
      <c r="H296" s="8"/>
      <c r="I296" s="8"/>
      <c r="J296" s="8"/>
      <c r="K296" s="8"/>
      <c r="L296" s="8"/>
      <c r="M296" s="8"/>
      <c r="N296" s="8"/>
      <c r="O296" s="8"/>
      <c r="P296" s="8"/>
      <c r="CC296" s="1"/>
      <c r="CD296" s="1"/>
      <c r="CE296" s="1"/>
      <c r="CF296" s="1"/>
      <c r="CG296" s="1"/>
      <c r="CH296" s="1"/>
      <c r="CI296" s="1"/>
      <c r="CJ296" s="1"/>
      <c r="CK296" s="1"/>
      <c r="CL296" s="1"/>
      <c r="CM296" s="1"/>
    </row>
    <row r="297" spans="1:91" ht="15.95" customHeight="1">
      <c r="A297" s="88">
        <v>284</v>
      </c>
      <c r="B297" s="141" t="s">
        <v>995</v>
      </c>
      <c r="C297" s="89"/>
      <c r="D297" s="89" t="s">
        <v>851</v>
      </c>
      <c r="E297" s="78">
        <v>1</v>
      </c>
      <c r="F297" s="54"/>
      <c r="G297" s="54"/>
      <c r="H297" s="8"/>
      <c r="I297" s="8"/>
      <c r="J297" s="8"/>
      <c r="K297" s="8"/>
      <c r="L297" s="8"/>
      <c r="M297" s="8"/>
      <c r="N297" s="8"/>
      <c r="O297" s="8"/>
      <c r="P297" s="8"/>
      <c r="CC297" s="1"/>
      <c r="CD297" s="1"/>
      <c r="CE297" s="1"/>
      <c r="CF297" s="1"/>
      <c r="CG297" s="1"/>
      <c r="CH297" s="1"/>
      <c r="CI297" s="1"/>
      <c r="CJ297" s="1"/>
      <c r="CK297" s="1"/>
      <c r="CL297" s="1"/>
      <c r="CM297" s="1"/>
    </row>
    <row r="298" spans="1:91" ht="15.95" customHeight="1">
      <c r="A298" s="88">
        <v>285</v>
      </c>
      <c r="B298" s="141" t="s">
        <v>996</v>
      </c>
      <c r="C298" s="89"/>
      <c r="D298" s="89" t="s">
        <v>851</v>
      </c>
      <c r="E298" s="78">
        <v>2</v>
      </c>
      <c r="F298" s="54"/>
      <c r="G298" s="54"/>
      <c r="H298" s="8"/>
      <c r="I298" s="8"/>
      <c r="J298" s="8"/>
      <c r="K298" s="8"/>
      <c r="L298" s="8"/>
      <c r="M298" s="8"/>
      <c r="N298" s="8"/>
      <c r="O298" s="8"/>
      <c r="P298" s="8"/>
      <c r="CC298" s="1"/>
      <c r="CD298" s="1"/>
      <c r="CE298" s="1"/>
      <c r="CF298" s="1"/>
      <c r="CG298" s="1"/>
      <c r="CH298" s="1"/>
      <c r="CI298" s="1"/>
      <c r="CJ298" s="1"/>
      <c r="CK298" s="1"/>
      <c r="CL298" s="1"/>
      <c r="CM298" s="1"/>
    </row>
    <row r="299" spans="1:91" ht="15.95" customHeight="1">
      <c r="A299" s="88">
        <v>286</v>
      </c>
      <c r="B299" s="141" t="s">
        <v>997</v>
      </c>
      <c r="C299" s="89"/>
      <c r="D299" s="89" t="s">
        <v>851</v>
      </c>
      <c r="E299" s="78">
        <v>1</v>
      </c>
      <c r="F299" s="54"/>
      <c r="G299" s="54"/>
      <c r="H299" s="8"/>
      <c r="I299" s="8"/>
      <c r="J299" s="8"/>
      <c r="K299" s="8"/>
      <c r="L299" s="8"/>
      <c r="M299" s="8"/>
      <c r="N299" s="8"/>
      <c r="O299" s="8"/>
      <c r="P299" s="8"/>
      <c r="CC299" s="1"/>
      <c r="CD299" s="1"/>
      <c r="CE299" s="1"/>
      <c r="CF299" s="1"/>
      <c r="CG299" s="1"/>
      <c r="CH299" s="1"/>
      <c r="CI299" s="1"/>
      <c r="CJ299" s="1"/>
      <c r="CK299" s="1"/>
      <c r="CL299" s="1"/>
      <c r="CM299" s="1"/>
    </row>
    <row r="300" spans="1:91" ht="15.95" customHeight="1">
      <c r="A300" s="88">
        <v>287</v>
      </c>
      <c r="B300" s="141" t="s">
        <v>858</v>
      </c>
      <c r="C300" s="89"/>
      <c r="D300" s="89" t="s">
        <v>851</v>
      </c>
      <c r="E300" s="78">
        <v>3</v>
      </c>
      <c r="F300" s="54"/>
      <c r="G300" s="54"/>
      <c r="H300" s="8"/>
      <c r="I300" s="8"/>
      <c r="J300" s="8"/>
      <c r="K300" s="8"/>
      <c r="L300" s="8"/>
      <c r="M300" s="8"/>
      <c r="N300" s="8"/>
      <c r="O300" s="8"/>
      <c r="P300" s="8"/>
      <c r="CC300" s="1"/>
      <c r="CD300" s="1"/>
      <c r="CE300" s="1"/>
      <c r="CF300" s="1"/>
      <c r="CG300" s="1"/>
      <c r="CH300" s="1"/>
      <c r="CI300" s="1"/>
      <c r="CJ300" s="1"/>
      <c r="CK300" s="1"/>
      <c r="CL300" s="1"/>
      <c r="CM300" s="1"/>
    </row>
    <row r="301" spans="1:91" ht="15.95" customHeight="1">
      <c r="A301" s="88">
        <v>288</v>
      </c>
      <c r="B301" s="141" t="s">
        <v>998</v>
      </c>
      <c r="C301" s="89"/>
      <c r="D301" s="89" t="s">
        <v>13</v>
      </c>
      <c r="E301" s="78">
        <v>24</v>
      </c>
      <c r="F301" s="54"/>
      <c r="G301" s="54"/>
      <c r="H301" s="8"/>
      <c r="I301" s="8"/>
      <c r="J301" s="8"/>
      <c r="K301" s="8"/>
      <c r="L301" s="8"/>
      <c r="M301" s="8"/>
      <c r="N301" s="8"/>
      <c r="O301" s="8"/>
      <c r="P301" s="8"/>
      <c r="CC301" s="1"/>
      <c r="CD301" s="1"/>
      <c r="CE301" s="1"/>
      <c r="CF301" s="1"/>
      <c r="CG301" s="1"/>
      <c r="CH301" s="1"/>
      <c r="CI301" s="1"/>
      <c r="CJ301" s="1"/>
      <c r="CK301" s="1"/>
      <c r="CL301" s="1"/>
      <c r="CM301" s="1"/>
    </row>
    <row r="302" spans="1:91" ht="15.95" customHeight="1">
      <c r="A302" s="88">
        <v>289</v>
      </c>
      <c r="B302" s="141" t="s">
        <v>999</v>
      </c>
      <c r="C302" s="89"/>
      <c r="D302" s="89" t="s">
        <v>13</v>
      </c>
      <c r="E302" s="78">
        <v>10.5</v>
      </c>
      <c r="F302" s="54"/>
      <c r="G302" s="54"/>
      <c r="H302" s="8"/>
      <c r="I302" s="8"/>
      <c r="J302" s="8"/>
      <c r="K302" s="8"/>
      <c r="L302" s="8"/>
      <c r="M302" s="8"/>
      <c r="N302" s="8"/>
      <c r="O302" s="8"/>
      <c r="P302" s="8"/>
      <c r="CC302" s="1"/>
      <c r="CD302" s="1"/>
      <c r="CE302" s="1"/>
      <c r="CF302" s="1"/>
      <c r="CG302" s="1"/>
      <c r="CH302" s="1"/>
      <c r="CI302" s="1"/>
      <c r="CJ302" s="1"/>
      <c r="CK302" s="1"/>
      <c r="CL302" s="1"/>
      <c r="CM302" s="1"/>
    </row>
    <row r="303" spans="1:91" ht="15.95" customHeight="1">
      <c r="A303" s="88">
        <v>290</v>
      </c>
      <c r="B303" s="141" t="s">
        <v>984</v>
      </c>
      <c r="C303" s="89"/>
      <c r="D303" s="89" t="s">
        <v>7</v>
      </c>
      <c r="E303" s="78">
        <v>6</v>
      </c>
      <c r="F303" s="54"/>
      <c r="G303" s="54"/>
      <c r="H303" s="8"/>
      <c r="I303" s="8"/>
      <c r="J303" s="8"/>
      <c r="K303" s="8"/>
      <c r="L303" s="8"/>
      <c r="M303" s="8"/>
      <c r="N303" s="8"/>
      <c r="O303" s="8"/>
      <c r="P303" s="8"/>
      <c r="CC303" s="1"/>
      <c r="CD303" s="1"/>
      <c r="CE303" s="1"/>
      <c r="CF303" s="1"/>
      <c r="CG303" s="1"/>
      <c r="CH303" s="1"/>
      <c r="CI303" s="1"/>
      <c r="CJ303" s="1"/>
      <c r="CK303" s="1"/>
      <c r="CL303" s="1"/>
      <c r="CM303" s="1"/>
    </row>
    <row r="304" spans="1:91" ht="15.95" customHeight="1">
      <c r="A304" s="88">
        <v>291</v>
      </c>
      <c r="B304" s="141" t="s">
        <v>962</v>
      </c>
      <c r="C304" s="89"/>
      <c r="D304" s="89" t="s">
        <v>13</v>
      </c>
      <c r="E304" s="78">
        <v>107.5</v>
      </c>
      <c r="F304" s="54"/>
      <c r="G304" s="54"/>
      <c r="H304" s="8"/>
      <c r="I304" s="8"/>
      <c r="J304" s="8"/>
      <c r="K304" s="8"/>
      <c r="L304" s="8"/>
      <c r="M304" s="8"/>
      <c r="N304" s="8"/>
      <c r="O304" s="8"/>
      <c r="P304" s="8"/>
      <c r="CC304" s="1"/>
      <c r="CD304" s="1"/>
      <c r="CE304" s="1"/>
      <c r="CF304" s="1"/>
      <c r="CG304" s="1"/>
      <c r="CH304" s="1"/>
      <c r="CI304" s="1"/>
      <c r="CJ304" s="1"/>
      <c r="CK304" s="1"/>
      <c r="CL304" s="1"/>
      <c r="CM304" s="1"/>
    </row>
    <row r="305" spans="1:91" ht="15.95" customHeight="1">
      <c r="A305" s="88">
        <v>292</v>
      </c>
      <c r="B305" s="141" t="s">
        <v>963</v>
      </c>
      <c r="C305" s="89"/>
      <c r="D305" s="89" t="s">
        <v>13</v>
      </c>
      <c r="E305" s="78">
        <v>107.5</v>
      </c>
      <c r="F305" s="54"/>
      <c r="G305" s="54"/>
      <c r="H305" s="8"/>
      <c r="I305" s="8"/>
      <c r="J305" s="8"/>
      <c r="K305" s="8"/>
      <c r="L305" s="8"/>
      <c r="M305" s="8"/>
      <c r="N305" s="8"/>
      <c r="O305" s="8"/>
      <c r="P305" s="8"/>
      <c r="CC305" s="1"/>
      <c r="CD305" s="1"/>
      <c r="CE305" s="1"/>
      <c r="CF305" s="1"/>
      <c r="CG305" s="1"/>
      <c r="CH305" s="1"/>
      <c r="CI305" s="1"/>
      <c r="CJ305" s="1"/>
      <c r="CK305" s="1"/>
      <c r="CL305" s="1"/>
      <c r="CM305" s="1"/>
    </row>
    <row r="306" spans="1:91" ht="15.95" customHeight="1">
      <c r="A306" s="88">
        <v>293</v>
      </c>
      <c r="B306" s="141" t="s">
        <v>867</v>
      </c>
      <c r="C306" s="89"/>
      <c r="D306" s="89" t="s">
        <v>7</v>
      </c>
      <c r="E306" s="78">
        <v>1</v>
      </c>
      <c r="F306" s="54"/>
      <c r="G306" s="54"/>
      <c r="H306" s="8"/>
      <c r="I306" s="8"/>
      <c r="J306" s="8"/>
      <c r="K306" s="8"/>
      <c r="L306" s="8"/>
      <c r="M306" s="8"/>
      <c r="N306" s="8"/>
      <c r="O306" s="8"/>
      <c r="P306" s="8"/>
      <c r="CC306" s="1"/>
      <c r="CD306" s="1"/>
      <c r="CE306" s="1"/>
      <c r="CF306" s="1"/>
      <c r="CG306" s="1"/>
      <c r="CH306" s="1"/>
      <c r="CI306" s="1"/>
      <c r="CJ306" s="1"/>
      <c r="CK306" s="1"/>
      <c r="CL306" s="1"/>
      <c r="CM306" s="1"/>
    </row>
    <row r="307" spans="1:91" ht="15.95" customHeight="1">
      <c r="A307" s="88">
        <v>294</v>
      </c>
      <c r="B307" s="141" t="s">
        <v>961</v>
      </c>
      <c r="C307" s="89"/>
      <c r="D307" s="89" t="s">
        <v>7</v>
      </c>
      <c r="E307" s="78">
        <v>1</v>
      </c>
      <c r="F307" s="54"/>
      <c r="G307" s="54"/>
      <c r="H307" s="8"/>
      <c r="I307" s="8"/>
      <c r="J307" s="8"/>
      <c r="K307" s="8"/>
      <c r="L307" s="8"/>
      <c r="M307" s="8"/>
      <c r="N307" s="8"/>
      <c r="O307" s="8"/>
      <c r="P307" s="8"/>
      <c r="CC307" s="1"/>
      <c r="CD307" s="1"/>
      <c r="CE307" s="1"/>
      <c r="CF307" s="1"/>
      <c r="CG307" s="1"/>
      <c r="CH307" s="1"/>
      <c r="CI307" s="1"/>
      <c r="CJ307" s="1"/>
      <c r="CK307" s="1"/>
      <c r="CL307" s="1"/>
      <c r="CM307" s="1"/>
    </row>
    <row r="308" spans="1:91" ht="15.95" customHeight="1">
      <c r="A308" s="88">
        <v>295</v>
      </c>
      <c r="B308" s="141" t="s">
        <v>869</v>
      </c>
      <c r="C308" s="89"/>
      <c r="D308" s="89" t="s">
        <v>7</v>
      </c>
      <c r="E308" s="78">
        <v>1</v>
      </c>
      <c r="F308" s="54"/>
      <c r="G308" s="54"/>
      <c r="H308" s="8"/>
      <c r="I308" s="8"/>
      <c r="J308" s="8"/>
      <c r="K308" s="8"/>
      <c r="L308" s="8"/>
      <c r="M308" s="8"/>
      <c r="N308" s="8"/>
      <c r="O308" s="8"/>
      <c r="P308" s="8"/>
      <c r="CC308" s="1"/>
      <c r="CD308" s="1"/>
      <c r="CE308" s="1"/>
      <c r="CF308" s="1"/>
      <c r="CG308" s="1"/>
      <c r="CH308" s="1"/>
      <c r="CI308" s="1"/>
      <c r="CJ308" s="1"/>
      <c r="CK308" s="1"/>
      <c r="CL308" s="1"/>
      <c r="CM308" s="1"/>
    </row>
    <row r="309" spans="1:91" ht="15.95" customHeight="1">
      <c r="A309" s="88">
        <v>296</v>
      </c>
      <c r="B309" s="141" t="s">
        <v>871</v>
      </c>
      <c r="C309" s="89"/>
      <c r="D309" s="89" t="s">
        <v>7</v>
      </c>
      <c r="E309" s="78">
        <v>1</v>
      </c>
      <c r="F309" s="54"/>
      <c r="G309" s="54"/>
      <c r="H309" s="8"/>
      <c r="I309" s="8"/>
      <c r="J309" s="8"/>
      <c r="K309" s="8"/>
      <c r="L309" s="8"/>
      <c r="M309" s="8"/>
      <c r="N309" s="8"/>
      <c r="O309" s="8"/>
      <c r="P309" s="8"/>
      <c r="CC309" s="1"/>
      <c r="CD309" s="1"/>
      <c r="CE309" s="1"/>
      <c r="CF309" s="1"/>
      <c r="CG309" s="1"/>
      <c r="CH309" s="1"/>
      <c r="CI309" s="1"/>
      <c r="CJ309" s="1"/>
      <c r="CK309" s="1"/>
      <c r="CL309" s="1"/>
      <c r="CM309" s="1"/>
    </row>
    <row r="310" spans="1:91" ht="15.95" customHeight="1">
      <c r="A310" s="88">
        <v>297</v>
      </c>
      <c r="B310" s="141" t="s">
        <v>964</v>
      </c>
      <c r="C310" s="89"/>
      <c r="D310" s="89" t="s">
        <v>7</v>
      </c>
      <c r="E310" s="78">
        <v>1</v>
      </c>
      <c r="F310" s="54"/>
      <c r="G310" s="54"/>
      <c r="H310" s="8"/>
      <c r="I310" s="8"/>
      <c r="J310" s="8"/>
      <c r="K310" s="8"/>
      <c r="L310" s="8"/>
      <c r="M310" s="8"/>
      <c r="N310" s="8"/>
      <c r="O310" s="8"/>
      <c r="P310" s="8"/>
      <c r="CC310" s="1"/>
      <c r="CD310" s="1"/>
      <c r="CE310" s="1"/>
      <c r="CF310" s="1"/>
      <c r="CG310" s="1"/>
      <c r="CH310" s="1"/>
      <c r="CI310" s="1"/>
      <c r="CJ310" s="1"/>
      <c r="CK310" s="1"/>
      <c r="CL310" s="1"/>
      <c r="CM310" s="1"/>
    </row>
    <row r="311" spans="1:91" ht="15.95" customHeight="1">
      <c r="A311" s="88">
        <v>298</v>
      </c>
      <c r="B311" s="166" t="s">
        <v>1000</v>
      </c>
      <c r="C311" s="89"/>
      <c r="D311" s="89"/>
      <c r="E311" s="78"/>
      <c r="F311" s="54"/>
      <c r="G311" s="54"/>
      <c r="H311" s="8"/>
      <c r="I311" s="8"/>
      <c r="J311" s="8"/>
      <c r="K311" s="8"/>
      <c r="L311" s="8"/>
      <c r="M311" s="8"/>
      <c r="N311" s="8"/>
      <c r="O311" s="8"/>
      <c r="P311" s="8"/>
      <c r="CC311" s="1"/>
      <c r="CD311" s="1"/>
      <c r="CE311" s="1"/>
      <c r="CF311" s="1"/>
      <c r="CG311" s="1"/>
      <c r="CH311" s="1"/>
      <c r="CI311" s="1"/>
      <c r="CJ311" s="1"/>
      <c r="CK311" s="1"/>
      <c r="CL311" s="1"/>
      <c r="CM311" s="1"/>
    </row>
    <row r="312" spans="1:91" ht="25.5" customHeight="1">
      <c r="A312" s="88">
        <v>299</v>
      </c>
      <c r="B312" s="141" t="s">
        <v>2463</v>
      </c>
      <c r="C312" s="89"/>
      <c r="D312" s="89" t="s">
        <v>13</v>
      </c>
      <c r="E312" s="78">
        <v>23</v>
      </c>
      <c r="F312" s="54"/>
      <c r="G312" s="54"/>
      <c r="H312" s="8"/>
      <c r="I312" s="8"/>
      <c r="J312" s="8"/>
      <c r="K312" s="8"/>
      <c r="L312" s="8"/>
      <c r="M312" s="8"/>
      <c r="N312" s="8"/>
      <c r="O312" s="8"/>
      <c r="P312" s="8"/>
      <c r="CC312" s="1"/>
      <c r="CD312" s="1"/>
      <c r="CE312" s="1"/>
      <c r="CF312" s="1"/>
      <c r="CG312" s="1"/>
      <c r="CH312" s="1"/>
      <c r="CI312" s="1"/>
      <c r="CJ312" s="1"/>
      <c r="CK312" s="1"/>
      <c r="CL312" s="1"/>
      <c r="CM312" s="1"/>
    </row>
    <row r="313" spans="1:91" ht="15.95" customHeight="1">
      <c r="A313" s="88">
        <v>300</v>
      </c>
      <c r="B313" s="141" t="s">
        <v>2464</v>
      </c>
      <c r="C313" s="89"/>
      <c r="D313" s="89" t="s">
        <v>13</v>
      </c>
      <c r="E313" s="78">
        <v>74</v>
      </c>
      <c r="F313" s="54"/>
      <c r="G313" s="54"/>
      <c r="H313" s="8"/>
      <c r="I313" s="8"/>
      <c r="J313" s="8"/>
      <c r="K313" s="8"/>
      <c r="L313" s="8"/>
      <c r="M313" s="8"/>
      <c r="N313" s="8"/>
      <c r="O313" s="8"/>
      <c r="P313" s="8"/>
      <c r="CC313" s="1"/>
      <c r="CD313" s="1"/>
      <c r="CE313" s="1"/>
      <c r="CF313" s="1"/>
      <c r="CG313" s="1"/>
      <c r="CH313" s="1"/>
      <c r="CI313" s="1"/>
      <c r="CJ313" s="1"/>
      <c r="CK313" s="1"/>
      <c r="CL313" s="1"/>
      <c r="CM313" s="1"/>
    </row>
    <row r="314" spans="1:91" ht="15.95" customHeight="1">
      <c r="A314" s="88">
        <v>301</v>
      </c>
      <c r="B314" s="141" t="s">
        <v>2465</v>
      </c>
      <c r="C314" s="89"/>
      <c r="D314" s="89" t="s">
        <v>13</v>
      </c>
      <c r="E314" s="78">
        <v>10.5</v>
      </c>
      <c r="F314" s="54"/>
      <c r="G314" s="54"/>
      <c r="H314" s="8"/>
      <c r="I314" s="8"/>
      <c r="J314" s="8"/>
      <c r="K314" s="8"/>
      <c r="L314" s="8"/>
      <c r="M314" s="8"/>
      <c r="N314" s="8"/>
      <c r="O314" s="8"/>
      <c r="P314" s="8"/>
      <c r="CC314" s="1"/>
      <c r="CD314" s="1"/>
      <c r="CE314" s="1"/>
      <c r="CF314" s="1"/>
      <c r="CG314" s="1"/>
      <c r="CH314" s="1"/>
      <c r="CI314" s="1"/>
      <c r="CJ314" s="1"/>
      <c r="CK314" s="1"/>
      <c r="CL314" s="1"/>
      <c r="CM314" s="1"/>
    </row>
    <row r="315" spans="1:91" ht="28.5" customHeight="1">
      <c r="A315" s="88">
        <v>302</v>
      </c>
      <c r="B315" s="141" t="s">
        <v>1001</v>
      </c>
      <c r="C315" s="89"/>
      <c r="D315" s="89" t="s">
        <v>7</v>
      </c>
      <c r="E315" s="78">
        <v>1</v>
      </c>
      <c r="F315" s="54"/>
      <c r="G315" s="54"/>
      <c r="H315" s="8"/>
      <c r="I315" s="8"/>
      <c r="J315" s="8"/>
      <c r="K315" s="8"/>
      <c r="L315" s="8"/>
      <c r="M315" s="8"/>
      <c r="N315" s="8"/>
      <c r="O315" s="8"/>
      <c r="P315" s="8"/>
      <c r="CC315" s="1"/>
      <c r="CD315" s="1"/>
      <c r="CE315" s="1"/>
      <c r="CF315" s="1"/>
      <c r="CG315" s="1"/>
      <c r="CH315" s="1"/>
      <c r="CI315" s="1"/>
      <c r="CJ315" s="1"/>
      <c r="CK315" s="1"/>
      <c r="CL315" s="1"/>
      <c r="CM315" s="1"/>
    </row>
    <row r="316" spans="1:91" ht="28.5" customHeight="1">
      <c r="A316" s="88">
        <v>303</v>
      </c>
      <c r="B316" s="141" t="s">
        <v>1002</v>
      </c>
      <c r="C316" s="89"/>
      <c r="D316" s="89" t="s">
        <v>7</v>
      </c>
      <c r="E316" s="78">
        <v>1</v>
      </c>
      <c r="F316" s="54"/>
      <c r="G316" s="54"/>
      <c r="H316" s="8"/>
      <c r="I316" s="8"/>
      <c r="J316" s="8"/>
      <c r="K316" s="8"/>
      <c r="L316" s="8"/>
      <c r="M316" s="8"/>
      <c r="N316" s="8"/>
      <c r="O316" s="8"/>
      <c r="P316" s="8"/>
      <c r="CC316" s="1"/>
      <c r="CD316" s="1"/>
      <c r="CE316" s="1"/>
      <c r="CF316" s="1"/>
      <c r="CG316" s="1"/>
      <c r="CH316" s="1"/>
      <c r="CI316" s="1"/>
      <c r="CJ316" s="1"/>
      <c r="CK316" s="1"/>
      <c r="CL316" s="1"/>
      <c r="CM316" s="1"/>
    </row>
    <row r="317" spans="1:91" ht="28.5" customHeight="1">
      <c r="A317" s="88">
        <v>304</v>
      </c>
      <c r="B317" s="141" t="s">
        <v>1003</v>
      </c>
      <c r="C317" s="89"/>
      <c r="D317" s="89" t="s">
        <v>7</v>
      </c>
      <c r="E317" s="78">
        <v>1</v>
      </c>
      <c r="F317" s="54"/>
      <c r="G317" s="54"/>
      <c r="H317" s="8"/>
      <c r="I317" s="8"/>
      <c r="J317" s="8"/>
      <c r="K317" s="8"/>
      <c r="L317" s="8"/>
      <c r="M317" s="8"/>
      <c r="N317" s="8"/>
      <c r="O317" s="8"/>
      <c r="P317" s="8"/>
      <c r="CC317" s="1"/>
      <c r="CD317" s="1"/>
      <c r="CE317" s="1"/>
      <c r="CF317" s="1"/>
      <c r="CG317" s="1"/>
      <c r="CH317" s="1"/>
      <c r="CI317" s="1"/>
      <c r="CJ317" s="1"/>
      <c r="CK317" s="1"/>
      <c r="CL317" s="1"/>
      <c r="CM317" s="1"/>
    </row>
    <row r="318" spans="1:91" ht="28.5" customHeight="1">
      <c r="A318" s="88">
        <v>305</v>
      </c>
      <c r="B318" s="141" t="s">
        <v>1004</v>
      </c>
      <c r="C318" s="89"/>
      <c r="D318" s="89" t="s">
        <v>7</v>
      </c>
      <c r="E318" s="78">
        <v>1</v>
      </c>
      <c r="F318" s="54"/>
      <c r="G318" s="54"/>
      <c r="H318" s="8"/>
      <c r="I318" s="8"/>
      <c r="J318" s="8"/>
      <c r="K318" s="8"/>
      <c r="L318" s="8"/>
      <c r="M318" s="8"/>
      <c r="N318" s="8"/>
      <c r="O318" s="8"/>
      <c r="P318" s="8"/>
      <c r="CC318" s="1"/>
      <c r="CD318" s="1"/>
      <c r="CE318" s="1"/>
      <c r="CF318" s="1"/>
      <c r="CG318" s="1"/>
      <c r="CH318" s="1"/>
      <c r="CI318" s="1"/>
      <c r="CJ318" s="1"/>
      <c r="CK318" s="1"/>
      <c r="CL318" s="1"/>
      <c r="CM318" s="1"/>
    </row>
    <row r="319" spans="1:91" ht="28.5" customHeight="1">
      <c r="A319" s="88">
        <v>306</v>
      </c>
      <c r="B319" s="141" t="s">
        <v>1005</v>
      </c>
      <c r="C319" s="89"/>
      <c r="D319" s="89" t="s">
        <v>7</v>
      </c>
      <c r="E319" s="78">
        <v>1</v>
      </c>
      <c r="F319" s="54"/>
      <c r="G319" s="54"/>
      <c r="H319" s="8"/>
      <c r="I319" s="8"/>
      <c r="J319" s="8"/>
      <c r="K319" s="8"/>
      <c r="L319" s="8"/>
      <c r="M319" s="8"/>
      <c r="N319" s="8"/>
      <c r="O319" s="8"/>
      <c r="P319" s="8"/>
      <c r="CC319" s="1"/>
      <c r="CD319" s="1"/>
      <c r="CE319" s="1"/>
      <c r="CF319" s="1"/>
      <c r="CG319" s="1"/>
      <c r="CH319" s="1"/>
      <c r="CI319" s="1"/>
      <c r="CJ319" s="1"/>
      <c r="CK319" s="1"/>
      <c r="CL319" s="1"/>
      <c r="CM319" s="1"/>
    </row>
    <row r="320" spans="1:91" ht="28.5" customHeight="1">
      <c r="A320" s="88">
        <v>307</v>
      </c>
      <c r="B320" s="141" t="s">
        <v>1005</v>
      </c>
      <c r="C320" s="89"/>
      <c r="D320" s="89" t="s">
        <v>7</v>
      </c>
      <c r="E320" s="78">
        <v>1</v>
      </c>
      <c r="F320" s="54"/>
      <c r="G320" s="54"/>
      <c r="H320" s="8"/>
      <c r="I320" s="8"/>
      <c r="J320" s="8"/>
      <c r="K320" s="8"/>
      <c r="L320" s="8"/>
      <c r="M320" s="8"/>
      <c r="N320" s="8"/>
      <c r="O320" s="8"/>
      <c r="P320" s="8"/>
      <c r="CC320" s="1"/>
      <c r="CD320" s="1"/>
      <c r="CE320" s="1"/>
      <c r="CF320" s="1"/>
      <c r="CG320" s="1"/>
      <c r="CH320" s="1"/>
      <c r="CI320" s="1"/>
      <c r="CJ320" s="1"/>
      <c r="CK320" s="1"/>
      <c r="CL320" s="1"/>
      <c r="CM320" s="1"/>
    </row>
    <row r="321" spans="1:91" ht="15.95" customHeight="1">
      <c r="A321" s="88">
        <v>308</v>
      </c>
      <c r="B321" s="141" t="s">
        <v>969</v>
      </c>
      <c r="C321" s="89"/>
      <c r="D321" s="89" t="s">
        <v>7</v>
      </c>
      <c r="E321" s="78">
        <v>6</v>
      </c>
      <c r="F321" s="54"/>
      <c r="G321" s="54"/>
      <c r="H321" s="8"/>
      <c r="I321" s="8"/>
      <c r="J321" s="8"/>
      <c r="K321" s="8"/>
      <c r="L321" s="8"/>
      <c r="M321" s="8"/>
      <c r="N321" s="8"/>
      <c r="O321" s="8"/>
      <c r="P321" s="8"/>
      <c r="CC321" s="1"/>
      <c r="CD321" s="1"/>
      <c r="CE321" s="1"/>
      <c r="CF321" s="1"/>
      <c r="CG321" s="1"/>
      <c r="CH321" s="1"/>
      <c r="CI321" s="1"/>
      <c r="CJ321" s="1"/>
      <c r="CK321" s="1"/>
      <c r="CL321" s="1"/>
      <c r="CM321" s="1"/>
    </row>
    <row r="322" spans="1:91" ht="15.95" customHeight="1">
      <c r="A322" s="88">
        <v>309</v>
      </c>
      <c r="B322" s="141" t="s">
        <v>988</v>
      </c>
      <c r="C322" s="89"/>
      <c r="D322" s="89" t="s">
        <v>7</v>
      </c>
      <c r="E322" s="78">
        <v>2</v>
      </c>
      <c r="F322" s="54"/>
      <c r="G322" s="54"/>
      <c r="H322" s="8"/>
      <c r="I322" s="8"/>
      <c r="J322" s="8"/>
      <c r="K322" s="8"/>
      <c r="L322" s="8"/>
      <c r="M322" s="8"/>
      <c r="N322" s="8"/>
      <c r="O322" s="8"/>
      <c r="P322" s="8"/>
      <c r="CC322" s="1"/>
      <c r="CD322" s="1"/>
      <c r="CE322" s="1"/>
      <c r="CF322" s="1"/>
      <c r="CG322" s="1"/>
      <c r="CH322" s="1"/>
      <c r="CI322" s="1"/>
      <c r="CJ322" s="1"/>
      <c r="CK322" s="1"/>
      <c r="CL322" s="1"/>
      <c r="CM322" s="1"/>
    </row>
    <row r="323" spans="1:91" ht="15.95" customHeight="1">
      <c r="A323" s="88">
        <v>310</v>
      </c>
      <c r="B323" s="141" t="s">
        <v>911</v>
      </c>
      <c r="C323" s="89"/>
      <c r="D323" s="89" t="s">
        <v>7</v>
      </c>
      <c r="E323" s="78">
        <v>8</v>
      </c>
      <c r="F323" s="54"/>
      <c r="G323" s="54"/>
      <c r="H323" s="8"/>
      <c r="I323" s="8"/>
      <c r="J323" s="8"/>
      <c r="K323" s="8"/>
      <c r="L323" s="8"/>
      <c r="M323" s="8"/>
      <c r="N323" s="8"/>
      <c r="O323" s="8"/>
      <c r="P323" s="8"/>
      <c r="CC323" s="1"/>
      <c r="CD323" s="1"/>
      <c r="CE323" s="1"/>
      <c r="CF323" s="1"/>
      <c r="CG323" s="1"/>
      <c r="CH323" s="1"/>
      <c r="CI323" s="1"/>
      <c r="CJ323" s="1"/>
      <c r="CK323" s="1"/>
      <c r="CL323" s="1"/>
      <c r="CM323" s="1"/>
    </row>
    <row r="324" spans="1:91" ht="15.95" customHeight="1">
      <c r="A324" s="88">
        <v>311</v>
      </c>
      <c r="B324" s="141" t="s">
        <v>1006</v>
      </c>
      <c r="C324" s="89"/>
      <c r="D324" s="89" t="s">
        <v>7</v>
      </c>
      <c r="E324" s="78">
        <v>3</v>
      </c>
      <c r="F324" s="54"/>
      <c r="G324" s="54"/>
      <c r="H324" s="8"/>
      <c r="I324" s="8"/>
      <c r="J324" s="8"/>
      <c r="K324" s="8"/>
      <c r="L324" s="8"/>
      <c r="M324" s="8"/>
      <c r="N324" s="8"/>
      <c r="O324" s="8"/>
      <c r="P324" s="8"/>
      <c r="CC324" s="1"/>
      <c r="CD324" s="1"/>
      <c r="CE324" s="1"/>
      <c r="CF324" s="1"/>
      <c r="CG324" s="1"/>
      <c r="CH324" s="1"/>
      <c r="CI324" s="1"/>
      <c r="CJ324" s="1"/>
      <c r="CK324" s="1"/>
      <c r="CL324" s="1"/>
      <c r="CM324" s="1"/>
    </row>
    <row r="325" spans="1:91" ht="15.95" customHeight="1">
      <c r="A325" s="88">
        <v>312</v>
      </c>
      <c r="B325" s="141" t="s">
        <v>1007</v>
      </c>
      <c r="C325" s="89"/>
      <c r="D325" s="89" t="s">
        <v>7</v>
      </c>
      <c r="E325" s="78">
        <v>1</v>
      </c>
      <c r="F325" s="54"/>
      <c r="G325" s="54"/>
      <c r="H325" s="8"/>
      <c r="I325" s="8"/>
      <c r="J325" s="8"/>
      <c r="K325" s="8"/>
      <c r="L325" s="8"/>
      <c r="M325" s="8"/>
      <c r="N325" s="8"/>
      <c r="O325" s="8"/>
      <c r="P325" s="8"/>
      <c r="CC325" s="1"/>
      <c r="CD325" s="1"/>
      <c r="CE325" s="1"/>
      <c r="CF325" s="1"/>
      <c r="CG325" s="1"/>
      <c r="CH325" s="1"/>
      <c r="CI325" s="1"/>
      <c r="CJ325" s="1"/>
      <c r="CK325" s="1"/>
      <c r="CL325" s="1"/>
      <c r="CM325" s="1"/>
    </row>
    <row r="326" spans="1:91" ht="15.95" customHeight="1">
      <c r="A326" s="88">
        <v>313</v>
      </c>
      <c r="B326" s="141" t="s">
        <v>1008</v>
      </c>
      <c r="C326" s="89"/>
      <c r="D326" s="89" t="s">
        <v>7</v>
      </c>
      <c r="E326" s="78">
        <v>2</v>
      </c>
      <c r="F326" s="54"/>
      <c r="G326" s="54"/>
      <c r="H326" s="8"/>
      <c r="I326" s="8"/>
      <c r="J326" s="8"/>
      <c r="K326" s="8"/>
      <c r="L326" s="8"/>
      <c r="M326" s="8"/>
      <c r="N326" s="8"/>
      <c r="O326" s="8"/>
      <c r="P326" s="8"/>
      <c r="CC326" s="1"/>
      <c r="CD326" s="1"/>
      <c r="CE326" s="1"/>
      <c r="CF326" s="1"/>
      <c r="CG326" s="1"/>
      <c r="CH326" s="1"/>
      <c r="CI326" s="1"/>
      <c r="CJ326" s="1"/>
      <c r="CK326" s="1"/>
      <c r="CL326" s="1"/>
      <c r="CM326" s="1"/>
    </row>
    <row r="327" spans="1:91" ht="15.95" customHeight="1">
      <c r="A327" s="88">
        <v>314</v>
      </c>
      <c r="B327" s="141" t="s">
        <v>933</v>
      </c>
      <c r="C327" s="89"/>
      <c r="D327" s="89" t="s">
        <v>7</v>
      </c>
      <c r="E327" s="78">
        <v>1</v>
      </c>
      <c r="F327" s="54"/>
      <c r="G327" s="54"/>
      <c r="H327" s="8"/>
      <c r="I327" s="8"/>
      <c r="J327" s="8"/>
      <c r="K327" s="8"/>
      <c r="L327" s="8"/>
      <c r="M327" s="8"/>
      <c r="N327" s="8"/>
      <c r="O327" s="8"/>
      <c r="P327" s="8"/>
      <c r="CC327" s="1"/>
      <c r="CD327" s="1"/>
      <c r="CE327" s="1"/>
      <c r="CF327" s="1"/>
      <c r="CG327" s="1"/>
      <c r="CH327" s="1"/>
      <c r="CI327" s="1"/>
      <c r="CJ327" s="1"/>
      <c r="CK327" s="1"/>
      <c r="CL327" s="1"/>
      <c r="CM327" s="1"/>
    </row>
    <row r="328" spans="1:91" ht="15.95" customHeight="1">
      <c r="A328" s="88">
        <v>315</v>
      </c>
      <c r="B328" s="141" t="s">
        <v>977</v>
      </c>
      <c r="C328" s="89"/>
      <c r="D328" s="89" t="s">
        <v>63</v>
      </c>
      <c r="E328" s="78">
        <v>19</v>
      </c>
      <c r="F328" s="54"/>
      <c r="G328" s="54"/>
      <c r="H328" s="8"/>
      <c r="I328" s="8"/>
      <c r="J328" s="8"/>
      <c r="K328" s="8"/>
      <c r="L328" s="8"/>
      <c r="M328" s="8"/>
      <c r="N328" s="8"/>
      <c r="O328" s="8"/>
      <c r="P328" s="8"/>
      <c r="CC328" s="1"/>
      <c r="CD328" s="1"/>
      <c r="CE328" s="1"/>
      <c r="CF328" s="1"/>
      <c r="CG328" s="1"/>
      <c r="CH328" s="1"/>
      <c r="CI328" s="1"/>
      <c r="CJ328" s="1"/>
      <c r="CK328" s="1"/>
      <c r="CL328" s="1"/>
      <c r="CM328" s="1"/>
    </row>
    <row r="329" spans="1:91" ht="15.95" customHeight="1">
      <c r="A329" s="88">
        <v>316</v>
      </c>
      <c r="B329" s="141" t="s">
        <v>935</v>
      </c>
      <c r="C329" s="89"/>
      <c r="D329" s="89" t="s">
        <v>63</v>
      </c>
      <c r="E329" s="78">
        <v>36</v>
      </c>
      <c r="F329" s="54"/>
      <c r="G329" s="54"/>
      <c r="H329" s="8"/>
      <c r="I329" s="8"/>
      <c r="J329" s="8"/>
      <c r="K329" s="8"/>
      <c r="L329" s="8"/>
      <c r="M329" s="8"/>
      <c r="N329" s="8"/>
      <c r="O329" s="8"/>
      <c r="P329" s="8"/>
      <c r="CC329" s="1"/>
      <c r="CD329" s="1"/>
      <c r="CE329" s="1"/>
      <c r="CF329" s="1"/>
      <c r="CG329" s="1"/>
      <c r="CH329" s="1"/>
      <c r="CI329" s="1"/>
      <c r="CJ329" s="1"/>
      <c r="CK329" s="1"/>
      <c r="CL329" s="1"/>
      <c r="CM329" s="1"/>
    </row>
    <row r="330" spans="1:91" ht="15.95" customHeight="1">
      <c r="A330" s="88">
        <v>317</v>
      </c>
      <c r="B330" s="141" t="s">
        <v>978</v>
      </c>
      <c r="C330" s="89"/>
      <c r="D330" s="89" t="s">
        <v>63</v>
      </c>
      <c r="E330" s="78">
        <v>258</v>
      </c>
      <c r="F330" s="54"/>
      <c r="G330" s="54"/>
      <c r="H330" s="8"/>
      <c r="I330" s="8"/>
      <c r="J330" s="8"/>
      <c r="K330" s="8"/>
      <c r="L330" s="8"/>
      <c r="M330" s="8"/>
      <c r="N330" s="8"/>
      <c r="O330" s="8"/>
      <c r="P330" s="8"/>
      <c r="CC330" s="1"/>
      <c r="CD330" s="1"/>
      <c r="CE330" s="1"/>
      <c r="CF330" s="1"/>
      <c r="CG330" s="1"/>
      <c r="CH330" s="1"/>
      <c r="CI330" s="1"/>
      <c r="CJ330" s="1"/>
      <c r="CK330" s="1"/>
      <c r="CL330" s="1"/>
      <c r="CM330" s="1"/>
    </row>
    <row r="331" spans="1:91" ht="15.95" customHeight="1">
      <c r="A331" s="88">
        <v>318</v>
      </c>
      <c r="B331" s="166" t="s">
        <v>1009</v>
      </c>
      <c r="C331" s="89"/>
      <c r="D331" s="89"/>
      <c r="E331" s="78"/>
      <c r="F331" s="54"/>
      <c r="G331" s="54"/>
      <c r="H331" s="8"/>
      <c r="I331" s="8"/>
      <c r="J331" s="8"/>
      <c r="K331" s="8"/>
      <c r="L331" s="8"/>
      <c r="M331" s="8"/>
      <c r="N331" s="8"/>
      <c r="O331" s="8"/>
      <c r="P331" s="8"/>
      <c r="CC331" s="1"/>
      <c r="CD331" s="1"/>
      <c r="CE331" s="1"/>
      <c r="CF331" s="1"/>
      <c r="CG331" s="1"/>
      <c r="CH331" s="1"/>
      <c r="CI331" s="1"/>
      <c r="CJ331" s="1"/>
      <c r="CK331" s="1"/>
      <c r="CL331" s="1"/>
      <c r="CM331" s="1"/>
    </row>
    <row r="332" spans="1:91" ht="15.95" customHeight="1">
      <c r="A332" s="88">
        <v>319</v>
      </c>
      <c r="B332" s="141" t="s">
        <v>520</v>
      </c>
      <c r="C332" s="89"/>
      <c r="D332" s="89" t="s">
        <v>13</v>
      </c>
      <c r="E332" s="78">
        <v>109.5</v>
      </c>
      <c r="F332" s="54"/>
      <c r="G332" s="54"/>
      <c r="H332" s="8"/>
      <c r="I332" s="8"/>
      <c r="J332" s="8"/>
      <c r="K332" s="8"/>
      <c r="L332" s="8"/>
      <c r="M332" s="8"/>
      <c r="N332" s="8"/>
      <c r="O332" s="8"/>
      <c r="P332" s="8"/>
      <c r="CC332" s="1"/>
      <c r="CD332" s="1"/>
      <c r="CE332" s="1"/>
      <c r="CF332" s="1"/>
      <c r="CG332" s="1"/>
      <c r="CH332" s="1"/>
      <c r="CI332" s="1"/>
      <c r="CJ332" s="1"/>
      <c r="CK332" s="1"/>
      <c r="CL332" s="1"/>
      <c r="CM332" s="1"/>
    </row>
    <row r="333" spans="1:91" ht="15.95" customHeight="1">
      <c r="A333" s="88">
        <v>320</v>
      </c>
      <c r="B333" s="141" t="s">
        <v>821</v>
      </c>
      <c r="C333" s="89"/>
      <c r="D333" s="89" t="s">
        <v>63</v>
      </c>
      <c r="E333" s="78">
        <v>252</v>
      </c>
      <c r="F333" s="54"/>
      <c r="G333" s="54"/>
      <c r="H333" s="8"/>
      <c r="I333" s="8"/>
      <c r="J333" s="8"/>
      <c r="K333" s="8"/>
      <c r="L333" s="8"/>
      <c r="M333" s="8"/>
      <c r="N333" s="8"/>
      <c r="O333" s="8"/>
      <c r="P333" s="8"/>
      <c r="CC333" s="1"/>
      <c r="CD333" s="1"/>
      <c r="CE333" s="1"/>
      <c r="CF333" s="1"/>
      <c r="CG333" s="1"/>
      <c r="CH333" s="1"/>
      <c r="CI333" s="1"/>
      <c r="CJ333" s="1"/>
      <c r="CK333" s="1"/>
      <c r="CL333" s="1"/>
      <c r="CM333" s="1"/>
    </row>
    <row r="334" spans="1:91" ht="15.95" customHeight="1">
      <c r="A334" s="88">
        <v>321</v>
      </c>
      <c r="B334" s="141" t="s">
        <v>822</v>
      </c>
      <c r="C334" s="89"/>
      <c r="D334" s="89" t="s">
        <v>13</v>
      </c>
      <c r="E334" s="78">
        <v>109.5</v>
      </c>
      <c r="F334" s="54"/>
      <c r="G334" s="54"/>
      <c r="H334" s="8"/>
      <c r="I334" s="8"/>
      <c r="J334" s="8"/>
      <c r="K334" s="8"/>
      <c r="L334" s="8"/>
      <c r="M334" s="8"/>
      <c r="N334" s="8"/>
      <c r="O334" s="8"/>
      <c r="P334" s="8"/>
      <c r="CC334" s="1"/>
      <c r="CD334" s="1"/>
      <c r="CE334" s="1"/>
      <c r="CF334" s="1"/>
      <c r="CG334" s="1"/>
      <c r="CH334" s="1"/>
      <c r="CI334" s="1"/>
      <c r="CJ334" s="1"/>
      <c r="CK334" s="1"/>
      <c r="CL334" s="1"/>
      <c r="CM334" s="1"/>
    </row>
    <row r="335" spans="1:91" ht="15.95" customHeight="1">
      <c r="A335" s="88">
        <v>322</v>
      </c>
      <c r="B335" s="141" t="s">
        <v>823</v>
      </c>
      <c r="C335" s="89"/>
      <c r="D335" s="89" t="s">
        <v>13</v>
      </c>
      <c r="E335" s="78">
        <v>100.5</v>
      </c>
      <c r="F335" s="54"/>
      <c r="G335" s="54"/>
      <c r="H335" s="8"/>
      <c r="I335" s="8"/>
      <c r="J335" s="8"/>
      <c r="K335" s="8"/>
      <c r="L335" s="8"/>
      <c r="M335" s="8"/>
      <c r="N335" s="8"/>
      <c r="O335" s="8"/>
      <c r="P335" s="8"/>
      <c r="CC335" s="1"/>
      <c r="CD335" s="1"/>
      <c r="CE335" s="1"/>
      <c r="CF335" s="1"/>
      <c r="CG335" s="1"/>
      <c r="CH335" s="1"/>
      <c r="CI335" s="1"/>
      <c r="CJ335" s="1"/>
      <c r="CK335" s="1"/>
      <c r="CL335" s="1"/>
      <c r="CM335" s="1"/>
    </row>
    <row r="336" spans="1:91" ht="15.95" customHeight="1">
      <c r="A336" s="88">
        <v>323</v>
      </c>
      <c r="B336" s="141" t="s">
        <v>1010</v>
      </c>
      <c r="C336" s="89"/>
      <c r="D336" s="89" t="s">
        <v>13</v>
      </c>
      <c r="E336" s="78">
        <v>9</v>
      </c>
      <c r="F336" s="54"/>
      <c r="G336" s="54"/>
      <c r="H336" s="8"/>
      <c r="I336" s="8"/>
      <c r="J336" s="8"/>
      <c r="K336" s="8"/>
      <c r="L336" s="8"/>
      <c r="M336" s="8"/>
      <c r="N336" s="8"/>
      <c r="O336" s="8"/>
      <c r="P336" s="8"/>
      <c r="CC336" s="1"/>
      <c r="CD336" s="1"/>
      <c r="CE336" s="1"/>
      <c r="CF336" s="1"/>
      <c r="CG336" s="1"/>
      <c r="CH336" s="1"/>
      <c r="CI336" s="1"/>
      <c r="CJ336" s="1"/>
      <c r="CK336" s="1"/>
      <c r="CL336" s="1"/>
      <c r="CM336" s="1"/>
    </row>
    <row r="337" spans="1:91" ht="15.95" customHeight="1">
      <c r="A337" s="88">
        <v>324</v>
      </c>
      <c r="B337" s="141" t="s">
        <v>824</v>
      </c>
      <c r="C337" s="89"/>
      <c r="D337" s="89" t="s">
        <v>63</v>
      </c>
      <c r="E337" s="78">
        <v>37</v>
      </c>
      <c r="F337" s="54"/>
      <c r="G337" s="54"/>
      <c r="H337" s="8"/>
      <c r="I337" s="8"/>
      <c r="J337" s="8"/>
      <c r="K337" s="8"/>
      <c r="L337" s="8"/>
      <c r="M337" s="8"/>
      <c r="N337" s="8"/>
      <c r="O337" s="8"/>
      <c r="P337" s="8"/>
      <c r="CC337" s="1"/>
      <c r="CD337" s="1"/>
      <c r="CE337" s="1"/>
      <c r="CF337" s="1"/>
      <c r="CG337" s="1"/>
      <c r="CH337" s="1"/>
      <c r="CI337" s="1"/>
      <c r="CJ337" s="1"/>
      <c r="CK337" s="1"/>
      <c r="CL337" s="1"/>
      <c r="CM337" s="1"/>
    </row>
    <row r="338" spans="1:91" ht="15.95" customHeight="1">
      <c r="A338" s="88">
        <v>325</v>
      </c>
      <c r="B338" s="141" t="s">
        <v>825</v>
      </c>
      <c r="C338" s="89"/>
      <c r="D338" s="89" t="s">
        <v>63</v>
      </c>
      <c r="E338" s="78">
        <v>229</v>
      </c>
      <c r="F338" s="54"/>
      <c r="G338" s="54"/>
      <c r="H338" s="8"/>
      <c r="I338" s="8"/>
      <c r="J338" s="8"/>
      <c r="K338" s="8"/>
      <c r="L338" s="8"/>
      <c r="M338" s="8"/>
      <c r="N338" s="8"/>
      <c r="O338" s="8"/>
      <c r="P338" s="8"/>
      <c r="CC338" s="1"/>
      <c r="CD338" s="1"/>
      <c r="CE338" s="1"/>
      <c r="CF338" s="1"/>
      <c r="CG338" s="1"/>
      <c r="CH338" s="1"/>
      <c r="CI338" s="1"/>
      <c r="CJ338" s="1"/>
      <c r="CK338" s="1"/>
      <c r="CL338" s="1"/>
      <c r="CM338" s="1"/>
    </row>
    <row r="339" spans="1:91" ht="15.95" customHeight="1">
      <c r="A339" s="88">
        <v>326</v>
      </c>
      <c r="B339" s="141" t="s">
        <v>991</v>
      </c>
      <c r="C339" s="89"/>
      <c r="D339" s="89" t="s">
        <v>7</v>
      </c>
      <c r="E339" s="78">
        <v>2</v>
      </c>
      <c r="F339" s="54"/>
      <c r="G339" s="54"/>
      <c r="H339" s="8"/>
      <c r="I339" s="8"/>
      <c r="J339" s="8"/>
      <c r="K339" s="8"/>
      <c r="L339" s="8"/>
      <c r="M339" s="8"/>
      <c r="N339" s="8"/>
      <c r="O339" s="8"/>
      <c r="P339" s="8"/>
      <c r="CC339" s="1"/>
      <c r="CD339" s="1"/>
      <c r="CE339" s="1"/>
      <c r="CF339" s="1"/>
      <c r="CG339" s="1"/>
      <c r="CH339" s="1"/>
      <c r="CI339" s="1"/>
      <c r="CJ339" s="1"/>
      <c r="CK339" s="1"/>
      <c r="CL339" s="1"/>
      <c r="CM339" s="1"/>
    </row>
    <row r="340" spans="1:91" ht="15.95" customHeight="1">
      <c r="A340" s="88">
        <v>327</v>
      </c>
      <c r="B340" s="141" t="s">
        <v>840</v>
      </c>
      <c r="C340" s="89"/>
      <c r="D340" s="89" t="s">
        <v>7</v>
      </c>
      <c r="E340" s="78">
        <v>2</v>
      </c>
      <c r="F340" s="54"/>
      <c r="G340" s="54"/>
      <c r="H340" s="8"/>
      <c r="I340" s="8"/>
      <c r="J340" s="8"/>
      <c r="K340" s="8"/>
      <c r="L340" s="8"/>
      <c r="M340" s="8"/>
      <c r="N340" s="8"/>
      <c r="O340" s="8"/>
      <c r="P340" s="8"/>
      <c r="CC340" s="1"/>
      <c r="CD340" s="1"/>
      <c r="CE340" s="1"/>
      <c r="CF340" s="1"/>
      <c r="CG340" s="1"/>
      <c r="CH340" s="1"/>
      <c r="CI340" s="1"/>
      <c r="CJ340" s="1"/>
      <c r="CK340" s="1"/>
      <c r="CL340" s="1"/>
      <c r="CM340" s="1"/>
    </row>
    <row r="341" spans="1:91" ht="15.95" customHeight="1">
      <c r="A341" s="88">
        <v>328</v>
      </c>
      <c r="B341" s="141" t="s">
        <v>1011</v>
      </c>
      <c r="C341" s="89"/>
      <c r="D341" s="89" t="s">
        <v>7</v>
      </c>
      <c r="E341" s="78">
        <v>1</v>
      </c>
      <c r="F341" s="54"/>
      <c r="G341" s="54"/>
      <c r="H341" s="8"/>
      <c r="I341" s="8"/>
      <c r="J341" s="8"/>
      <c r="K341" s="8"/>
      <c r="L341" s="8"/>
      <c r="M341" s="8"/>
      <c r="N341" s="8"/>
      <c r="O341" s="8"/>
      <c r="P341" s="8"/>
      <c r="CC341" s="1"/>
      <c r="CD341" s="1"/>
      <c r="CE341" s="1"/>
      <c r="CF341" s="1"/>
      <c r="CG341" s="1"/>
      <c r="CH341" s="1"/>
      <c r="CI341" s="1"/>
      <c r="CJ341" s="1"/>
      <c r="CK341" s="1"/>
      <c r="CL341" s="1"/>
      <c r="CM341" s="1"/>
    </row>
    <row r="342" spans="1:91" ht="15.95" customHeight="1">
      <c r="A342" s="88">
        <v>329</v>
      </c>
      <c r="B342" s="141" t="s">
        <v>1012</v>
      </c>
      <c r="C342" s="89"/>
      <c r="D342" s="89" t="s">
        <v>7</v>
      </c>
      <c r="E342" s="78">
        <v>1</v>
      </c>
      <c r="F342" s="54"/>
      <c r="G342" s="54"/>
      <c r="H342" s="8"/>
      <c r="I342" s="8"/>
      <c r="J342" s="8"/>
      <c r="K342" s="8"/>
      <c r="L342" s="8"/>
      <c r="M342" s="8"/>
      <c r="N342" s="8"/>
      <c r="O342" s="8"/>
      <c r="P342" s="8"/>
      <c r="CC342" s="1"/>
      <c r="CD342" s="1"/>
      <c r="CE342" s="1"/>
      <c r="CF342" s="1"/>
      <c r="CG342" s="1"/>
      <c r="CH342" s="1"/>
      <c r="CI342" s="1"/>
      <c r="CJ342" s="1"/>
      <c r="CK342" s="1"/>
      <c r="CL342" s="1"/>
      <c r="CM342" s="1"/>
    </row>
    <row r="343" spans="1:91" ht="15.95" customHeight="1">
      <c r="A343" s="88">
        <v>330</v>
      </c>
      <c r="B343" s="141" t="s">
        <v>1013</v>
      </c>
      <c r="C343" s="89"/>
      <c r="D343" s="89" t="s">
        <v>7</v>
      </c>
      <c r="E343" s="78">
        <v>2</v>
      </c>
      <c r="F343" s="54"/>
      <c r="G343" s="54"/>
      <c r="H343" s="8"/>
      <c r="I343" s="8"/>
      <c r="J343" s="8"/>
      <c r="K343" s="8"/>
      <c r="L343" s="8"/>
      <c r="M343" s="8"/>
      <c r="N343" s="8"/>
      <c r="O343" s="8"/>
      <c r="P343" s="8"/>
      <c r="CC343" s="1"/>
      <c r="CD343" s="1"/>
      <c r="CE343" s="1"/>
      <c r="CF343" s="1"/>
      <c r="CG343" s="1"/>
      <c r="CH343" s="1"/>
      <c r="CI343" s="1"/>
      <c r="CJ343" s="1"/>
      <c r="CK343" s="1"/>
      <c r="CL343" s="1"/>
      <c r="CM343" s="1"/>
    </row>
    <row r="344" spans="1:91" ht="15.95" customHeight="1">
      <c r="A344" s="88">
        <v>331</v>
      </c>
      <c r="B344" s="141" t="s">
        <v>858</v>
      </c>
      <c r="C344" s="89"/>
      <c r="D344" s="89" t="s">
        <v>851</v>
      </c>
      <c r="E344" s="78">
        <v>13</v>
      </c>
      <c r="F344" s="54"/>
      <c r="G344" s="54"/>
      <c r="H344" s="8"/>
      <c r="I344" s="8"/>
      <c r="J344" s="8"/>
      <c r="K344" s="8"/>
      <c r="L344" s="8"/>
      <c r="M344" s="8"/>
      <c r="N344" s="8"/>
      <c r="O344" s="8"/>
      <c r="P344" s="8"/>
      <c r="CC344" s="1"/>
      <c r="CD344" s="1"/>
      <c r="CE344" s="1"/>
      <c r="CF344" s="1"/>
      <c r="CG344" s="1"/>
      <c r="CH344" s="1"/>
      <c r="CI344" s="1"/>
      <c r="CJ344" s="1"/>
      <c r="CK344" s="1"/>
      <c r="CL344" s="1"/>
      <c r="CM344" s="1"/>
    </row>
    <row r="345" spans="1:91" ht="15.95" customHeight="1">
      <c r="A345" s="88">
        <v>332</v>
      </c>
      <c r="B345" s="141" t="s">
        <v>859</v>
      </c>
      <c r="C345" s="89"/>
      <c r="D345" s="89" t="s">
        <v>13</v>
      </c>
      <c r="E345" s="78">
        <v>4</v>
      </c>
      <c r="F345" s="54"/>
      <c r="G345" s="54"/>
      <c r="H345" s="8"/>
      <c r="I345" s="8"/>
      <c r="J345" s="8"/>
      <c r="K345" s="8"/>
      <c r="L345" s="8"/>
      <c r="M345" s="8"/>
      <c r="N345" s="8"/>
      <c r="O345" s="8"/>
      <c r="P345" s="8"/>
      <c r="CC345" s="1"/>
      <c r="CD345" s="1"/>
      <c r="CE345" s="1"/>
      <c r="CF345" s="1"/>
      <c r="CG345" s="1"/>
      <c r="CH345" s="1"/>
      <c r="CI345" s="1"/>
      <c r="CJ345" s="1"/>
      <c r="CK345" s="1"/>
      <c r="CL345" s="1"/>
      <c r="CM345" s="1"/>
    </row>
    <row r="346" spans="1:91" ht="15.95" customHeight="1">
      <c r="A346" s="88">
        <v>333</v>
      </c>
      <c r="B346" s="141" t="s">
        <v>1014</v>
      </c>
      <c r="C346" s="89"/>
      <c r="D346" s="89" t="s">
        <v>13</v>
      </c>
      <c r="E346" s="78">
        <v>40</v>
      </c>
      <c r="F346" s="54"/>
      <c r="G346" s="54"/>
      <c r="H346" s="8"/>
      <c r="I346" s="8"/>
      <c r="J346" s="8"/>
      <c r="K346" s="8"/>
      <c r="L346" s="8"/>
      <c r="M346" s="8"/>
      <c r="N346" s="8"/>
      <c r="O346" s="8"/>
      <c r="P346" s="8"/>
      <c r="CC346" s="1"/>
      <c r="CD346" s="1"/>
      <c r="CE346" s="1"/>
      <c r="CF346" s="1"/>
      <c r="CG346" s="1"/>
      <c r="CH346" s="1"/>
      <c r="CI346" s="1"/>
      <c r="CJ346" s="1"/>
      <c r="CK346" s="1"/>
      <c r="CL346" s="1"/>
      <c r="CM346" s="1"/>
    </row>
    <row r="347" spans="1:91" ht="15.95" customHeight="1">
      <c r="A347" s="88">
        <v>334</v>
      </c>
      <c r="B347" s="141" t="s">
        <v>1015</v>
      </c>
      <c r="C347" s="89"/>
      <c r="D347" s="89" t="s">
        <v>851</v>
      </c>
      <c r="E347" s="78">
        <v>2</v>
      </c>
      <c r="F347" s="54"/>
      <c r="G347" s="54"/>
      <c r="H347" s="8"/>
      <c r="I347" s="8"/>
      <c r="J347" s="8"/>
      <c r="K347" s="8"/>
      <c r="L347" s="8"/>
      <c r="M347" s="8"/>
      <c r="N347" s="8"/>
      <c r="O347" s="8"/>
      <c r="P347" s="8"/>
      <c r="CC347" s="1"/>
      <c r="CD347" s="1"/>
      <c r="CE347" s="1"/>
      <c r="CF347" s="1"/>
      <c r="CG347" s="1"/>
      <c r="CH347" s="1"/>
      <c r="CI347" s="1"/>
      <c r="CJ347" s="1"/>
      <c r="CK347" s="1"/>
      <c r="CL347" s="1"/>
      <c r="CM347" s="1"/>
    </row>
    <row r="348" spans="1:91" ht="15.95" customHeight="1">
      <c r="A348" s="88">
        <v>335</v>
      </c>
      <c r="B348" s="141" t="s">
        <v>962</v>
      </c>
      <c r="C348" s="89"/>
      <c r="D348" s="89" t="s">
        <v>13</v>
      </c>
      <c r="E348" s="78">
        <v>109.5</v>
      </c>
      <c r="F348" s="54"/>
      <c r="G348" s="54"/>
      <c r="H348" s="8"/>
      <c r="I348" s="8"/>
      <c r="J348" s="8"/>
      <c r="K348" s="8"/>
      <c r="L348" s="8"/>
      <c r="M348" s="8"/>
      <c r="N348" s="8"/>
      <c r="O348" s="8"/>
      <c r="P348" s="8"/>
      <c r="CC348" s="1"/>
      <c r="CD348" s="1"/>
      <c r="CE348" s="1"/>
      <c r="CF348" s="1"/>
      <c r="CG348" s="1"/>
      <c r="CH348" s="1"/>
      <c r="CI348" s="1"/>
      <c r="CJ348" s="1"/>
      <c r="CK348" s="1"/>
      <c r="CL348" s="1"/>
      <c r="CM348" s="1"/>
    </row>
    <row r="349" spans="1:91" ht="15.95" customHeight="1">
      <c r="A349" s="88">
        <v>336</v>
      </c>
      <c r="B349" s="141" t="s">
        <v>963</v>
      </c>
      <c r="C349" s="89"/>
      <c r="D349" s="89" t="s">
        <v>13</v>
      </c>
      <c r="E349" s="78">
        <v>109.5</v>
      </c>
      <c r="F349" s="54"/>
      <c r="G349" s="54"/>
      <c r="H349" s="8"/>
      <c r="I349" s="8"/>
      <c r="J349" s="8"/>
      <c r="K349" s="8"/>
      <c r="L349" s="8"/>
      <c r="M349" s="8"/>
      <c r="N349" s="8"/>
      <c r="O349" s="8"/>
      <c r="P349" s="8"/>
      <c r="CC349" s="1"/>
      <c r="CD349" s="1"/>
      <c r="CE349" s="1"/>
      <c r="CF349" s="1"/>
      <c r="CG349" s="1"/>
      <c r="CH349" s="1"/>
      <c r="CI349" s="1"/>
      <c r="CJ349" s="1"/>
      <c r="CK349" s="1"/>
      <c r="CL349" s="1"/>
      <c r="CM349" s="1"/>
    </row>
    <row r="350" spans="1:91" ht="15.95" customHeight="1">
      <c r="A350" s="88">
        <v>337</v>
      </c>
      <c r="B350" s="141" t="s">
        <v>867</v>
      </c>
      <c r="C350" s="89"/>
      <c r="D350" s="89" t="s">
        <v>7</v>
      </c>
      <c r="E350" s="78">
        <v>1</v>
      </c>
      <c r="F350" s="54"/>
      <c r="G350" s="54"/>
      <c r="H350" s="8"/>
      <c r="I350" s="8"/>
      <c r="J350" s="8"/>
      <c r="K350" s="8"/>
      <c r="L350" s="8"/>
      <c r="M350" s="8"/>
      <c r="N350" s="8"/>
      <c r="O350" s="8"/>
      <c r="P350" s="8"/>
      <c r="CC350" s="1"/>
      <c r="CD350" s="1"/>
      <c r="CE350" s="1"/>
      <c r="CF350" s="1"/>
      <c r="CG350" s="1"/>
      <c r="CH350" s="1"/>
      <c r="CI350" s="1"/>
      <c r="CJ350" s="1"/>
      <c r="CK350" s="1"/>
      <c r="CL350" s="1"/>
      <c r="CM350" s="1"/>
    </row>
    <row r="351" spans="1:91" ht="15.95" customHeight="1">
      <c r="A351" s="88">
        <v>338</v>
      </c>
      <c r="B351" s="141" t="s">
        <v>961</v>
      </c>
      <c r="C351" s="89"/>
      <c r="D351" s="89" t="s">
        <v>7</v>
      </c>
      <c r="E351" s="78">
        <v>1</v>
      </c>
      <c r="F351" s="54"/>
      <c r="G351" s="54"/>
      <c r="H351" s="8"/>
      <c r="I351" s="8"/>
      <c r="J351" s="8"/>
      <c r="K351" s="8"/>
      <c r="L351" s="8"/>
      <c r="M351" s="8"/>
      <c r="N351" s="8"/>
      <c r="O351" s="8"/>
      <c r="P351" s="8"/>
      <c r="CC351" s="1"/>
      <c r="CD351" s="1"/>
      <c r="CE351" s="1"/>
      <c r="CF351" s="1"/>
      <c r="CG351" s="1"/>
      <c r="CH351" s="1"/>
      <c r="CI351" s="1"/>
      <c r="CJ351" s="1"/>
      <c r="CK351" s="1"/>
      <c r="CL351" s="1"/>
      <c r="CM351" s="1"/>
    </row>
    <row r="352" spans="1:91" ht="15.95" customHeight="1">
      <c r="A352" s="88">
        <v>339</v>
      </c>
      <c r="B352" s="141" t="s">
        <v>869</v>
      </c>
      <c r="C352" s="89"/>
      <c r="D352" s="89" t="s">
        <v>7</v>
      </c>
      <c r="E352" s="78">
        <v>1</v>
      </c>
      <c r="F352" s="54"/>
      <c r="G352" s="54"/>
      <c r="H352" s="8"/>
      <c r="I352" s="8"/>
      <c r="J352" s="8"/>
      <c r="K352" s="8"/>
      <c r="L352" s="8"/>
      <c r="M352" s="8"/>
      <c r="N352" s="8"/>
      <c r="O352" s="8"/>
      <c r="P352" s="8"/>
      <c r="CC352" s="1"/>
      <c r="CD352" s="1"/>
      <c r="CE352" s="1"/>
      <c r="CF352" s="1"/>
      <c r="CG352" s="1"/>
      <c r="CH352" s="1"/>
      <c r="CI352" s="1"/>
      <c r="CJ352" s="1"/>
      <c r="CK352" s="1"/>
      <c r="CL352" s="1"/>
      <c r="CM352" s="1"/>
    </row>
    <row r="353" spans="1:91" ht="15.95" customHeight="1">
      <c r="A353" s="88">
        <v>340</v>
      </c>
      <c r="B353" s="141" t="s">
        <v>871</v>
      </c>
      <c r="C353" s="89"/>
      <c r="D353" s="89" t="s">
        <v>7</v>
      </c>
      <c r="E353" s="78">
        <v>1</v>
      </c>
      <c r="F353" s="54"/>
      <c r="G353" s="54"/>
      <c r="H353" s="8"/>
      <c r="I353" s="8"/>
      <c r="J353" s="8"/>
      <c r="K353" s="8"/>
      <c r="L353" s="8"/>
      <c r="M353" s="8"/>
      <c r="N353" s="8"/>
      <c r="O353" s="8"/>
      <c r="P353" s="8"/>
      <c r="CC353" s="1"/>
      <c r="CD353" s="1"/>
      <c r="CE353" s="1"/>
      <c r="CF353" s="1"/>
      <c r="CG353" s="1"/>
      <c r="CH353" s="1"/>
      <c r="CI353" s="1"/>
      <c r="CJ353" s="1"/>
      <c r="CK353" s="1"/>
      <c r="CL353" s="1"/>
      <c r="CM353" s="1"/>
    </row>
    <row r="354" spans="1:91" ht="15.95" customHeight="1">
      <c r="A354" s="88">
        <v>341</v>
      </c>
      <c r="B354" s="141" t="s">
        <v>964</v>
      </c>
      <c r="C354" s="89"/>
      <c r="D354" s="89" t="s">
        <v>7</v>
      </c>
      <c r="E354" s="78">
        <v>1</v>
      </c>
      <c r="F354" s="54"/>
      <c r="G354" s="54"/>
      <c r="H354" s="8"/>
      <c r="I354" s="8"/>
      <c r="J354" s="8"/>
      <c r="K354" s="8"/>
      <c r="L354" s="8"/>
      <c r="M354" s="8"/>
      <c r="N354" s="8"/>
      <c r="O354" s="8"/>
      <c r="P354" s="8"/>
      <c r="CC354" s="1"/>
      <c r="CD354" s="1"/>
      <c r="CE354" s="1"/>
      <c r="CF354" s="1"/>
      <c r="CG354" s="1"/>
      <c r="CH354" s="1"/>
      <c r="CI354" s="1"/>
      <c r="CJ354" s="1"/>
      <c r="CK354" s="1"/>
      <c r="CL354" s="1"/>
      <c r="CM354" s="1"/>
    </row>
    <row r="355" spans="1:91" ht="15.95" customHeight="1">
      <c r="A355" s="88">
        <v>342</v>
      </c>
      <c r="B355" s="166" t="s">
        <v>1016</v>
      </c>
      <c r="C355" s="89"/>
      <c r="D355" s="89"/>
      <c r="E355" s="78"/>
      <c r="F355" s="54"/>
      <c r="G355" s="54"/>
      <c r="H355" s="8"/>
      <c r="I355" s="8"/>
      <c r="J355" s="8"/>
      <c r="K355" s="8"/>
      <c r="L355" s="8"/>
      <c r="M355" s="8"/>
      <c r="N355" s="8"/>
      <c r="O355" s="8"/>
      <c r="P355" s="8"/>
      <c r="CC355" s="1"/>
      <c r="CD355" s="1"/>
      <c r="CE355" s="1"/>
      <c r="CF355" s="1"/>
      <c r="CG355" s="1"/>
      <c r="CH355" s="1"/>
      <c r="CI355" s="1"/>
      <c r="CJ355" s="1"/>
      <c r="CK355" s="1"/>
      <c r="CL355" s="1"/>
      <c r="CM355" s="1"/>
    </row>
    <row r="356" spans="1:91" ht="15.95" customHeight="1">
      <c r="A356" s="88">
        <v>343</v>
      </c>
      <c r="B356" s="141" t="s">
        <v>2448</v>
      </c>
      <c r="C356" s="89"/>
      <c r="D356" s="89" t="s">
        <v>13</v>
      </c>
      <c r="E356" s="78">
        <v>109.5</v>
      </c>
      <c r="F356" s="54"/>
      <c r="G356" s="54"/>
      <c r="H356" s="8"/>
      <c r="I356" s="8"/>
      <c r="J356" s="8"/>
      <c r="K356" s="8"/>
      <c r="L356" s="8"/>
      <c r="M356" s="8"/>
      <c r="N356" s="8"/>
      <c r="O356" s="8"/>
      <c r="P356" s="8"/>
      <c r="CC356" s="1"/>
      <c r="CD356" s="1"/>
      <c r="CE356" s="1"/>
      <c r="CF356" s="1"/>
      <c r="CG356" s="1"/>
      <c r="CH356" s="1"/>
      <c r="CI356" s="1"/>
      <c r="CJ356" s="1"/>
      <c r="CK356" s="1"/>
      <c r="CL356" s="1"/>
      <c r="CM356" s="1"/>
    </row>
    <row r="357" spans="1:91" ht="15.95" customHeight="1">
      <c r="A357" s="88">
        <v>344</v>
      </c>
      <c r="B357" s="141" t="s">
        <v>1017</v>
      </c>
      <c r="C357" s="89"/>
      <c r="D357" s="89" t="s">
        <v>13</v>
      </c>
      <c r="E357" s="78">
        <v>14</v>
      </c>
      <c r="F357" s="54"/>
      <c r="G357" s="54"/>
      <c r="H357" s="8"/>
      <c r="I357" s="8"/>
      <c r="J357" s="8"/>
      <c r="K357" s="8"/>
      <c r="L357" s="8"/>
      <c r="M357" s="8"/>
      <c r="N357" s="8"/>
      <c r="O357" s="8"/>
      <c r="P357" s="8"/>
      <c r="CC357" s="1"/>
      <c r="CD357" s="1"/>
      <c r="CE357" s="1"/>
      <c r="CF357" s="1"/>
      <c r="CG357" s="1"/>
      <c r="CH357" s="1"/>
      <c r="CI357" s="1"/>
      <c r="CJ357" s="1"/>
      <c r="CK357" s="1"/>
      <c r="CL357" s="1"/>
      <c r="CM357" s="1"/>
    </row>
    <row r="358" spans="1:91" ht="27" customHeight="1">
      <c r="A358" s="88">
        <v>345</v>
      </c>
      <c r="B358" s="141" t="s">
        <v>1018</v>
      </c>
      <c r="C358" s="89"/>
      <c r="D358" s="89" t="s">
        <v>7</v>
      </c>
      <c r="E358" s="78">
        <v>1</v>
      </c>
      <c r="F358" s="54"/>
      <c r="G358" s="54"/>
      <c r="H358" s="8"/>
      <c r="I358" s="8"/>
      <c r="J358" s="8"/>
      <c r="K358" s="8"/>
      <c r="L358" s="8"/>
      <c r="M358" s="8"/>
      <c r="N358" s="8"/>
      <c r="O358" s="8"/>
      <c r="P358" s="8"/>
      <c r="CC358" s="1"/>
      <c r="CD358" s="1"/>
      <c r="CE358" s="1"/>
      <c r="CF358" s="1"/>
      <c r="CG358" s="1"/>
      <c r="CH358" s="1"/>
      <c r="CI358" s="1"/>
      <c r="CJ358" s="1"/>
      <c r="CK358" s="1"/>
      <c r="CL358" s="1"/>
      <c r="CM358" s="1"/>
    </row>
    <row r="359" spans="1:91" ht="27" customHeight="1">
      <c r="A359" s="88">
        <v>346</v>
      </c>
      <c r="B359" s="141" t="s">
        <v>1019</v>
      </c>
      <c r="C359" s="89"/>
      <c r="D359" s="89" t="s">
        <v>7</v>
      </c>
      <c r="E359" s="78">
        <v>1</v>
      </c>
      <c r="F359" s="54"/>
      <c r="G359" s="54"/>
      <c r="H359" s="8"/>
      <c r="I359" s="8"/>
      <c r="J359" s="8"/>
      <c r="K359" s="8"/>
      <c r="L359" s="8"/>
      <c r="M359" s="8"/>
      <c r="N359" s="8"/>
      <c r="O359" s="8"/>
      <c r="P359" s="8"/>
      <c r="CC359" s="1"/>
      <c r="CD359" s="1"/>
      <c r="CE359" s="1"/>
      <c r="CF359" s="1"/>
      <c r="CG359" s="1"/>
      <c r="CH359" s="1"/>
      <c r="CI359" s="1"/>
      <c r="CJ359" s="1"/>
      <c r="CK359" s="1"/>
      <c r="CL359" s="1"/>
      <c r="CM359" s="1"/>
    </row>
    <row r="360" spans="1:91" ht="15.95" customHeight="1">
      <c r="A360" s="88">
        <v>347</v>
      </c>
      <c r="B360" s="141" t="s">
        <v>1020</v>
      </c>
      <c r="C360" s="89"/>
      <c r="D360" s="89"/>
      <c r="E360" s="78"/>
      <c r="F360" s="54"/>
      <c r="G360" s="54"/>
      <c r="H360" s="8"/>
      <c r="I360" s="8"/>
      <c r="J360" s="8"/>
      <c r="K360" s="8"/>
      <c r="L360" s="8"/>
      <c r="M360" s="8"/>
      <c r="N360" s="8"/>
      <c r="O360" s="8"/>
      <c r="P360" s="8"/>
      <c r="CC360" s="1"/>
      <c r="CD360" s="1"/>
      <c r="CE360" s="1"/>
      <c r="CF360" s="1"/>
      <c r="CG360" s="1"/>
      <c r="CH360" s="1"/>
      <c r="CI360" s="1"/>
      <c r="CJ360" s="1"/>
      <c r="CK360" s="1"/>
      <c r="CL360" s="1"/>
      <c r="CM360" s="1"/>
    </row>
    <row r="361" spans="1:91" ht="27" customHeight="1">
      <c r="A361" s="88">
        <v>348</v>
      </c>
      <c r="B361" s="141" t="s">
        <v>1021</v>
      </c>
      <c r="C361" s="89"/>
      <c r="D361" s="89" t="s">
        <v>7</v>
      </c>
      <c r="E361" s="78">
        <v>1</v>
      </c>
      <c r="F361" s="54"/>
      <c r="G361" s="54"/>
      <c r="H361" s="8"/>
      <c r="I361" s="8"/>
      <c r="J361" s="8"/>
      <c r="K361" s="8"/>
      <c r="L361" s="8"/>
      <c r="M361" s="8"/>
      <c r="N361" s="8"/>
      <c r="O361" s="8"/>
      <c r="P361" s="8"/>
      <c r="CC361" s="1"/>
      <c r="CD361" s="1"/>
      <c r="CE361" s="1"/>
      <c r="CF361" s="1"/>
      <c r="CG361" s="1"/>
      <c r="CH361" s="1"/>
      <c r="CI361" s="1"/>
      <c r="CJ361" s="1"/>
      <c r="CK361" s="1"/>
      <c r="CL361" s="1"/>
      <c r="CM361" s="1"/>
    </row>
    <row r="362" spans="1:91" ht="15.95" customHeight="1">
      <c r="A362" s="88">
        <v>349</v>
      </c>
      <c r="B362" s="141" t="s">
        <v>969</v>
      </c>
      <c r="C362" s="89"/>
      <c r="D362" s="89" t="s">
        <v>7</v>
      </c>
      <c r="E362" s="78">
        <v>2</v>
      </c>
      <c r="F362" s="54"/>
      <c r="G362" s="54"/>
      <c r="H362" s="8"/>
      <c r="I362" s="8"/>
      <c r="J362" s="8"/>
      <c r="K362" s="8"/>
      <c r="L362" s="8"/>
      <c r="M362" s="8"/>
      <c r="N362" s="8"/>
      <c r="O362" s="8"/>
      <c r="P362" s="8"/>
      <c r="CC362" s="1"/>
      <c r="CD362" s="1"/>
      <c r="CE362" s="1"/>
      <c r="CF362" s="1"/>
      <c r="CG362" s="1"/>
      <c r="CH362" s="1"/>
      <c r="CI362" s="1"/>
      <c r="CJ362" s="1"/>
      <c r="CK362" s="1"/>
      <c r="CL362" s="1"/>
      <c r="CM362" s="1"/>
    </row>
    <row r="363" spans="1:91" ht="15.95" customHeight="1">
      <c r="A363" s="88">
        <v>350</v>
      </c>
      <c r="B363" s="141" t="s">
        <v>1022</v>
      </c>
      <c r="C363" s="89"/>
      <c r="D363" s="89" t="s">
        <v>7</v>
      </c>
      <c r="E363" s="78">
        <v>5</v>
      </c>
      <c r="F363" s="54"/>
      <c r="G363" s="54"/>
      <c r="H363" s="8"/>
      <c r="I363" s="8"/>
      <c r="J363" s="8"/>
      <c r="K363" s="8"/>
      <c r="L363" s="8"/>
      <c r="M363" s="8"/>
      <c r="N363" s="8"/>
      <c r="O363" s="8"/>
      <c r="P363" s="8"/>
      <c r="CC363" s="1"/>
      <c r="CD363" s="1"/>
      <c r="CE363" s="1"/>
      <c r="CF363" s="1"/>
      <c r="CG363" s="1"/>
      <c r="CH363" s="1"/>
      <c r="CI363" s="1"/>
      <c r="CJ363" s="1"/>
      <c r="CK363" s="1"/>
      <c r="CL363" s="1"/>
      <c r="CM363" s="1"/>
    </row>
    <row r="364" spans="1:91" ht="15.95" customHeight="1">
      <c r="A364" s="88">
        <v>351</v>
      </c>
      <c r="B364" s="141" t="s">
        <v>1023</v>
      </c>
      <c r="C364" s="89"/>
      <c r="D364" s="89" t="s">
        <v>7</v>
      </c>
      <c r="E364" s="78">
        <v>1</v>
      </c>
      <c r="F364" s="54"/>
      <c r="G364" s="54"/>
      <c r="H364" s="8"/>
      <c r="I364" s="8"/>
      <c r="J364" s="8"/>
      <c r="K364" s="8"/>
      <c r="L364" s="8"/>
      <c r="M364" s="8"/>
      <c r="N364" s="8"/>
      <c r="O364" s="8"/>
      <c r="P364" s="8"/>
      <c r="CC364" s="1"/>
      <c r="CD364" s="1"/>
      <c r="CE364" s="1"/>
      <c r="CF364" s="1"/>
      <c r="CG364" s="1"/>
      <c r="CH364" s="1"/>
      <c r="CI364" s="1"/>
      <c r="CJ364" s="1"/>
      <c r="CK364" s="1"/>
      <c r="CL364" s="1"/>
      <c r="CM364" s="1"/>
    </row>
    <row r="365" spans="1:91" ht="15.95" customHeight="1">
      <c r="A365" s="88">
        <v>352</v>
      </c>
      <c r="B365" s="141" t="s">
        <v>933</v>
      </c>
      <c r="C365" s="89"/>
      <c r="D365" s="89" t="s">
        <v>7</v>
      </c>
      <c r="E365" s="78">
        <v>1</v>
      </c>
      <c r="F365" s="54"/>
      <c r="G365" s="54"/>
      <c r="H365" s="8"/>
      <c r="I365" s="8"/>
      <c r="J365" s="8"/>
      <c r="K365" s="8"/>
      <c r="L365" s="8"/>
      <c r="M365" s="8"/>
      <c r="N365" s="8"/>
      <c r="O365" s="8"/>
      <c r="P365" s="8"/>
      <c r="CC365" s="1"/>
      <c r="CD365" s="1"/>
      <c r="CE365" s="1"/>
      <c r="CF365" s="1"/>
      <c r="CG365" s="1"/>
      <c r="CH365" s="1"/>
      <c r="CI365" s="1"/>
      <c r="CJ365" s="1"/>
      <c r="CK365" s="1"/>
      <c r="CL365" s="1"/>
      <c r="CM365" s="1"/>
    </row>
    <row r="366" spans="1:91" ht="15.95" customHeight="1">
      <c r="A366" s="88">
        <v>353</v>
      </c>
      <c r="B366" s="141" t="s">
        <v>931</v>
      </c>
      <c r="C366" s="89"/>
      <c r="D366" s="89" t="s">
        <v>13</v>
      </c>
      <c r="E366" s="78">
        <v>4</v>
      </c>
      <c r="F366" s="54"/>
      <c r="G366" s="54"/>
      <c r="H366" s="8"/>
      <c r="I366" s="8"/>
      <c r="J366" s="8"/>
      <c r="K366" s="8"/>
      <c r="L366" s="8"/>
      <c r="M366" s="8"/>
      <c r="N366" s="8"/>
      <c r="O366" s="8"/>
      <c r="P366" s="8"/>
      <c r="CC366" s="1"/>
      <c r="CD366" s="1"/>
      <c r="CE366" s="1"/>
      <c r="CF366" s="1"/>
      <c r="CG366" s="1"/>
      <c r="CH366" s="1"/>
      <c r="CI366" s="1"/>
      <c r="CJ366" s="1"/>
      <c r="CK366" s="1"/>
      <c r="CL366" s="1"/>
      <c r="CM366" s="1"/>
    </row>
    <row r="367" spans="1:91" ht="15.95" customHeight="1">
      <c r="A367" s="88">
        <v>354</v>
      </c>
      <c r="B367" s="141" t="s">
        <v>977</v>
      </c>
      <c r="C367" s="89"/>
      <c r="D367" s="89" t="s">
        <v>63</v>
      </c>
      <c r="E367" s="78">
        <v>17</v>
      </c>
      <c r="F367" s="54"/>
      <c r="G367" s="54"/>
      <c r="H367" s="8"/>
      <c r="I367" s="8"/>
      <c r="J367" s="8"/>
      <c r="K367" s="8"/>
      <c r="L367" s="8"/>
      <c r="M367" s="8"/>
      <c r="N367" s="8"/>
      <c r="O367" s="8"/>
      <c r="P367" s="8"/>
      <c r="CC367" s="1"/>
      <c r="CD367" s="1"/>
      <c r="CE367" s="1"/>
      <c r="CF367" s="1"/>
      <c r="CG367" s="1"/>
      <c r="CH367" s="1"/>
      <c r="CI367" s="1"/>
      <c r="CJ367" s="1"/>
      <c r="CK367" s="1"/>
      <c r="CL367" s="1"/>
      <c r="CM367" s="1"/>
    </row>
    <row r="368" spans="1:91" ht="15.95" customHeight="1">
      <c r="A368" s="88">
        <v>355</v>
      </c>
      <c r="B368" s="141" t="s">
        <v>935</v>
      </c>
      <c r="C368" s="89"/>
      <c r="D368" s="89" t="s">
        <v>63</v>
      </c>
      <c r="E368" s="78">
        <v>20</v>
      </c>
      <c r="F368" s="54"/>
      <c r="G368" s="54"/>
      <c r="H368" s="8"/>
      <c r="I368" s="8"/>
      <c r="J368" s="8"/>
      <c r="K368" s="8"/>
      <c r="L368" s="8"/>
      <c r="M368" s="8"/>
      <c r="N368" s="8"/>
      <c r="O368" s="8"/>
      <c r="P368" s="8"/>
      <c r="CC368" s="1"/>
      <c r="CD368" s="1"/>
      <c r="CE368" s="1"/>
      <c r="CF368" s="1"/>
      <c r="CG368" s="1"/>
      <c r="CH368" s="1"/>
      <c r="CI368" s="1"/>
      <c r="CJ368" s="1"/>
      <c r="CK368" s="1"/>
      <c r="CL368" s="1"/>
      <c r="CM368" s="1"/>
    </row>
    <row r="369" spans="1:91" ht="15.95" customHeight="1">
      <c r="A369" s="88">
        <v>356</v>
      </c>
      <c r="B369" s="141" t="s">
        <v>978</v>
      </c>
      <c r="C369" s="89"/>
      <c r="D369" s="89" t="s">
        <v>63</v>
      </c>
      <c r="E369" s="78">
        <v>229</v>
      </c>
      <c r="F369" s="54"/>
      <c r="G369" s="54"/>
      <c r="H369" s="8"/>
      <c r="I369" s="8"/>
      <c r="J369" s="8"/>
      <c r="K369" s="8"/>
      <c r="L369" s="8"/>
      <c r="M369" s="8"/>
      <c r="N369" s="8"/>
      <c r="O369" s="8"/>
      <c r="P369" s="8"/>
      <c r="CC369" s="1"/>
      <c r="CD369" s="1"/>
      <c r="CE369" s="1"/>
      <c r="CF369" s="1"/>
      <c r="CG369" s="1"/>
      <c r="CH369" s="1"/>
      <c r="CI369" s="1"/>
      <c r="CJ369" s="1"/>
      <c r="CK369" s="1"/>
      <c r="CL369" s="1"/>
      <c r="CM369" s="1"/>
    </row>
    <row r="370" spans="1:91" ht="15.95" customHeight="1">
      <c r="A370" s="9"/>
      <c r="B370" s="16"/>
      <c r="C370" s="74"/>
      <c r="D370" s="15"/>
      <c r="E370" s="557" t="s">
        <v>127</v>
      </c>
      <c r="F370" s="557"/>
      <c r="G370" s="63">
        <f>SUM(G14:G369)</f>
        <v>0</v>
      </c>
      <c r="H370" s="8"/>
      <c r="I370" s="8"/>
      <c r="J370" s="8"/>
      <c r="K370" s="8"/>
      <c r="L370" s="8"/>
      <c r="M370" s="8"/>
      <c r="N370" s="8"/>
      <c r="O370" s="8"/>
      <c r="P370" s="8"/>
      <c r="CC370" s="1"/>
      <c r="CD370" s="1"/>
      <c r="CE370" s="1"/>
      <c r="CF370" s="1"/>
      <c r="CG370" s="1"/>
      <c r="CH370" s="1"/>
      <c r="CI370" s="1"/>
      <c r="CJ370" s="1"/>
      <c r="CK370" s="1"/>
      <c r="CL370" s="1"/>
      <c r="CM370" s="1"/>
    </row>
    <row r="371" spans="1:91" ht="15.95" customHeight="1">
      <c r="A371" s="9"/>
      <c r="B371" s="16"/>
      <c r="C371" s="74"/>
      <c r="D371" s="15"/>
      <c r="E371" s="557" t="s">
        <v>129</v>
      </c>
      <c r="F371" s="557"/>
      <c r="G371" s="63">
        <f>G370*0.21</f>
        <v>0</v>
      </c>
      <c r="H371" s="8"/>
      <c r="I371" s="8"/>
      <c r="J371" s="8"/>
      <c r="K371" s="8"/>
      <c r="L371" s="8"/>
      <c r="M371" s="8"/>
      <c r="N371" s="8"/>
      <c r="O371" s="8"/>
      <c r="P371" s="8"/>
      <c r="CC371" s="1"/>
      <c r="CD371" s="1"/>
      <c r="CE371" s="1"/>
      <c r="CF371" s="1"/>
      <c r="CG371" s="1"/>
      <c r="CH371" s="1"/>
      <c r="CI371" s="1"/>
      <c r="CJ371" s="1"/>
      <c r="CK371" s="1"/>
      <c r="CL371" s="1"/>
      <c r="CM371" s="1"/>
    </row>
    <row r="372" spans="1:91">
      <c r="A372" s="34"/>
      <c r="B372" s="35"/>
      <c r="C372" s="76"/>
      <c r="D372" s="35"/>
      <c r="E372" s="557" t="s">
        <v>128</v>
      </c>
      <c r="F372" s="557"/>
      <c r="G372" s="63">
        <f>G370+G371</f>
        <v>0</v>
      </c>
      <c r="H372" s="8"/>
      <c r="I372" s="8"/>
      <c r="J372" s="8"/>
      <c r="K372" s="8"/>
      <c r="L372" s="8"/>
      <c r="M372" s="8"/>
      <c r="N372" s="8"/>
      <c r="O372" s="8"/>
      <c r="P372" s="8"/>
      <c r="CC372" s="1"/>
      <c r="CD372" s="1"/>
      <c r="CE372" s="1"/>
      <c r="CF372" s="1"/>
      <c r="CG372" s="1"/>
      <c r="CH372" s="1"/>
      <c r="CI372" s="1"/>
      <c r="CJ372" s="1"/>
      <c r="CK372" s="1"/>
      <c r="CL372" s="1"/>
      <c r="CM372" s="1"/>
    </row>
    <row r="373" spans="1:91">
      <c r="E373" s="33"/>
      <c r="F373" s="33"/>
      <c r="G373" s="50"/>
      <c r="H373" s="8"/>
      <c r="I373" s="8"/>
      <c r="J373" s="8"/>
      <c r="K373" s="8"/>
      <c r="L373" s="8"/>
      <c r="M373" s="8"/>
      <c r="N373" s="8"/>
      <c r="O373" s="8"/>
      <c r="P373" s="8"/>
      <c r="CC373" s="1"/>
      <c r="CD373" s="1"/>
      <c r="CE373" s="1"/>
      <c r="CF373" s="1"/>
      <c r="CG373" s="1"/>
      <c r="CH373" s="1"/>
      <c r="CI373" s="1"/>
      <c r="CJ373" s="1"/>
      <c r="CK373" s="1"/>
      <c r="CL373" s="1"/>
      <c r="CM373" s="1"/>
    </row>
    <row r="374" spans="1:91">
      <c r="A374" s="546" t="s">
        <v>439</v>
      </c>
      <c r="B374" s="546"/>
      <c r="C374" s="546"/>
      <c r="D374" s="546"/>
      <c r="E374" s="546"/>
      <c r="F374" s="546"/>
      <c r="G374" s="546"/>
      <c r="H374" s="8"/>
      <c r="I374" s="8"/>
      <c r="J374" s="8"/>
      <c r="K374" s="8"/>
      <c r="L374" s="8"/>
      <c r="M374" s="8"/>
      <c r="N374" s="8"/>
      <c r="O374" s="8"/>
      <c r="P374" s="8"/>
      <c r="CC374" s="1"/>
      <c r="CD374" s="1"/>
      <c r="CE374" s="1"/>
      <c r="CF374" s="1"/>
      <c r="CG374" s="1"/>
      <c r="CH374" s="1"/>
      <c r="CI374" s="1"/>
      <c r="CJ374" s="1"/>
      <c r="CK374" s="1"/>
      <c r="CL374" s="1"/>
      <c r="CM374" s="1"/>
    </row>
    <row r="375" spans="1:91">
      <c r="A375" s="3"/>
      <c r="B375" s="29" t="s">
        <v>123</v>
      </c>
      <c r="C375" s="77"/>
      <c r="D375" s="29"/>
      <c r="E375" s="60"/>
      <c r="F375" s="50"/>
      <c r="G375" s="50"/>
      <c r="H375" s="8"/>
      <c r="I375" s="8"/>
      <c r="J375" s="8"/>
      <c r="K375" s="8"/>
      <c r="L375" s="8"/>
      <c r="M375" s="8"/>
      <c r="N375" s="8"/>
      <c r="O375" s="8"/>
      <c r="P375" s="8"/>
      <c r="CC375" s="1"/>
      <c r="CD375" s="1"/>
      <c r="CE375" s="1"/>
      <c r="CF375" s="1"/>
      <c r="CG375" s="1"/>
      <c r="CH375" s="1"/>
      <c r="CI375" s="1"/>
      <c r="CJ375" s="1"/>
      <c r="CK375" s="1"/>
      <c r="CL375" s="1"/>
      <c r="CM375" s="1"/>
    </row>
    <row r="376" spans="1:91">
      <c r="A376" s="5"/>
      <c r="B376" s="3"/>
      <c r="C376" s="70"/>
      <c r="D376" s="3"/>
      <c r="E376" s="52"/>
      <c r="F376" s="50"/>
      <c r="G376" s="50"/>
      <c r="H376" s="8"/>
      <c r="I376" s="8"/>
      <c r="J376" s="8"/>
      <c r="K376" s="8"/>
      <c r="L376" s="8"/>
      <c r="M376" s="8"/>
      <c r="N376" s="8"/>
      <c r="O376" s="8"/>
      <c r="P376" s="8"/>
      <c r="CC376" s="1"/>
      <c r="CD376" s="1"/>
      <c r="CE376" s="1"/>
      <c r="CF376" s="1"/>
      <c r="CG376" s="1"/>
      <c r="CH376" s="1"/>
      <c r="CI376" s="1"/>
      <c r="CJ376" s="1"/>
      <c r="CK376" s="1"/>
      <c r="CL376" s="1"/>
      <c r="CM376" s="1"/>
    </row>
    <row r="377" spans="1:91">
      <c r="A377" s="546" t="s">
        <v>125</v>
      </c>
      <c r="B377" s="546"/>
      <c r="C377" s="546"/>
      <c r="D377" s="546"/>
      <c r="E377" s="546"/>
      <c r="F377" s="546"/>
      <c r="G377" s="546"/>
      <c r="H377" s="8"/>
      <c r="I377" s="8"/>
      <c r="J377" s="8"/>
      <c r="K377" s="8"/>
      <c r="L377" s="8"/>
      <c r="M377" s="8"/>
      <c r="N377" s="8"/>
      <c r="O377" s="8"/>
      <c r="P377" s="8"/>
      <c r="CC377" s="1"/>
      <c r="CD377" s="1"/>
      <c r="CE377" s="1"/>
      <c r="CF377" s="1"/>
      <c r="CG377" s="1"/>
      <c r="CH377" s="1"/>
      <c r="CI377" s="1"/>
      <c r="CJ377" s="1"/>
      <c r="CK377" s="1"/>
      <c r="CL377" s="1"/>
      <c r="CM377" s="1"/>
    </row>
    <row r="378" spans="1:91">
      <c r="A378" s="3"/>
      <c r="B378" s="29" t="s">
        <v>122</v>
      </c>
      <c r="C378" s="77"/>
      <c r="D378" s="29"/>
      <c r="E378" s="60"/>
      <c r="F378" s="50"/>
      <c r="G378" s="50"/>
      <c r="H378" s="8"/>
      <c r="I378" s="8"/>
      <c r="J378" s="8"/>
      <c r="K378" s="8"/>
      <c r="L378" s="8"/>
      <c r="M378" s="8"/>
      <c r="N378" s="8"/>
      <c r="O378" s="8"/>
      <c r="P378" s="8"/>
      <c r="CC378" s="1"/>
      <c r="CD378" s="1"/>
      <c r="CE378" s="1"/>
      <c r="CF378" s="1"/>
      <c r="CG378" s="1"/>
      <c r="CH378" s="1"/>
      <c r="CI378" s="1"/>
      <c r="CJ378" s="1"/>
      <c r="CK378" s="1"/>
      <c r="CL378" s="1"/>
      <c r="CM378" s="1"/>
    </row>
    <row r="379" spans="1:91">
      <c r="A379" s="3"/>
      <c r="B379" s="29"/>
      <c r="C379" s="77"/>
      <c r="D379" s="29"/>
      <c r="E379" s="60"/>
      <c r="F379" s="50"/>
      <c r="G379" s="50"/>
      <c r="H379" s="8"/>
      <c r="I379" s="8"/>
      <c r="J379" s="8"/>
      <c r="K379" s="8"/>
      <c r="L379" s="8"/>
      <c r="M379" s="8"/>
      <c r="N379" s="8"/>
      <c r="O379" s="8"/>
      <c r="P379" s="8"/>
      <c r="CC379" s="1"/>
      <c r="CD379" s="1"/>
      <c r="CE379" s="1"/>
      <c r="CF379" s="1"/>
      <c r="CG379" s="1"/>
      <c r="CH379" s="1"/>
      <c r="CI379" s="1"/>
      <c r="CJ379" s="1"/>
      <c r="CK379" s="1"/>
      <c r="CL379" s="1"/>
      <c r="CM379" s="1"/>
    </row>
    <row r="380" spans="1:91">
      <c r="A380" s="546" t="s">
        <v>121</v>
      </c>
      <c r="B380" s="546"/>
      <c r="C380" s="546"/>
      <c r="D380" s="546"/>
      <c r="E380" s="546"/>
      <c r="F380" s="546"/>
      <c r="G380" s="546"/>
      <c r="H380" s="8"/>
      <c r="I380" s="8"/>
      <c r="J380" s="8"/>
      <c r="K380" s="8"/>
      <c r="L380" s="8"/>
      <c r="M380" s="8"/>
      <c r="N380" s="8"/>
      <c r="O380" s="8"/>
      <c r="P380" s="8"/>
      <c r="CC380" s="1"/>
      <c r="CD380" s="1"/>
      <c r="CE380" s="1"/>
      <c r="CF380" s="1"/>
      <c r="CG380" s="1"/>
      <c r="CH380" s="1"/>
      <c r="CI380" s="1"/>
      <c r="CJ380" s="1"/>
      <c r="CK380" s="1"/>
      <c r="CL380" s="1"/>
      <c r="CM380" s="1"/>
    </row>
    <row r="381" spans="1:91">
      <c r="A381" s="3"/>
      <c r="B381" s="29"/>
      <c r="C381" s="77"/>
      <c r="D381" s="29"/>
      <c r="E381" s="60"/>
      <c r="F381" s="50"/>
      <c r="G381" s="50"/>
      <c r="H381" s="8"/>
      <c r="I381" s="8"/>
      <c r="J381" s="8"/>
      <c r="K381" s="8"/>
      <c r="L381" s="8"/>
      <c r="M381" s="8"/>
      <c r="N381" s="8"/>
      <c r="O381" s="8"/>
      <c r="P381" s="8"/>
      <c r="CC381" s="1"/>
      <c r="CD381" s="1"/>
      <c r="CE381" s="1"/>
      <c r="CF381" s="1"/>
      <c r="CG381" s="1"/>
      <c r="CH381" s="1"/>
      <c r="CI381" s="1"/>
      <c r="CJ381" s="1"/>
      <c r="CK381" s="1"/>
      <c r="CL381" s="1"/>
      <c r="CM381" s="1"/>
    </row>
  </sheetData>
  <mergeCells count="21">
    <mergeCell ref="A377:G377"/>
    <mergeCell ref="A380:G380"/>
    <mergeCell ref="F12:F13"/>
    <mergeCell ref="G12:G13"/>
    <mergeCell ref="E370:F370"/>
    <mergeCell ref="E371:F371"/>
    <mergeCell ref="E372:F372"/>
    <mergeCell ref="A374:G374"/>
    <mergeCell ref="A7:E7"/>
    <mergeCell ref="A8:E8"/>
    <mergeCell ref="A12:A13"/>
    <mergeCell ref="B12:B13"/>
    <mergeCell ref="C12:C13"/>
    <mergeCell ref="D12:D13"/>
    <mergeCell ref="E12:E13"/>
    <mergeCell ref="A6:E6"/>
    <mergeCell ref="A1:G1"/>
    <mergeCell ref="A2:G2"/>
    <mergeCell ref="A3:G3"/>
    <mergeCell ref="A4:G4"/>
    <mergeCell ref="A5:E5"/>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3E39A-9023-4F68-8656-5ABB49FC912E}">
  <dimension ref="A1:CM345"/>
  <sheetViews>
    <sheetView view="pageBreakPreview" topLeftCell="A318" zoomScaleNormal="145" zoomScaleSheetLayoutView="100" workbookViewId="0">
      <selection activeCell="G333" sqref="F14:G333"/>
    </sheetView>
  </sheetViews>
  <sheetFormatPr defaultColWidth="9.42578125" defaultRowHeight="16.5"/>
  <cols>
    <col min="1" max="1" width="5.42578125" style="7" customWidth="1"/>
    <col min="2" max="2" width="94.7109375" style="1" customWidth="1"/>
    <col min="3" max="3" width="18.85546875" style="69" customWidth="1"/>
    <col min="4" max="4" width="6.42578125" style="1" customWidth="1"/>
    <col min="5" max="5" width="9" style="49" customWidth="1"/>
    <col min="6" max="6" width="11.85546875" style="52" customWidth="1"/>
    <col min="7" max="7" width="12.85546875" style="49" customWidth="1"/>
    <col min="8" max="8" width="8.42578125" style="1" customWidth="1"/>
    <col min="9" max="9" width="8" style="1" customWidth="1"/>
    <col min="10" max="10" width="8.42578125" style="1" customWidth="1"/>
    <col min="11" max="12" width="8.5703125" style="1" customWidth="1"/>
    <col min="13" max="15" width="9.42578125" style="1" customWidth="1"/>
    <col min="16" max="16" width="9.85546875" style="1" customWidth="1"/>
    <col min="17" max="91" width="9.42578125" style="8"/>
    <col min="92" max="16384" width="9.42578125" style="1"/>
  </cols>
  <sheetData>
    <row r="1" spans="1:91" ht="16.7" customHeight="1">
      <c r="A1" s="529" t="s">
        <v>298</v>
      </c>
      <c r="B1" s="529"/>
      <c r="C1" s="529"/>
      <c r="D1" s="529"/>
      <c r="E1" s="529"/>
      <c r="F1" s="529"/>
      <c r="G1" s="529"/>
      <c r="H1" s="8"/>
      <c r="I1" s="8"/>
      <c r="J1" s="8"/>
      <c r="K1" s="8"/>
      <c r="L1" s="8"/>
      <c r="M1" s="8"/>
      <c r="N1" s="8"/>
      <c r="O1" s="8"/>
      <c r="P1" s="8"/>
      <c r="CC1" s="1"/>
      <c r="CD1" s="1"/>
      <c r="CE1" s="1"/>
      <c r="CF1" s="1"/>
      <c r="CG1" s="1"/>
      <c r="CH1" s="1"/>
      <c r="CI1" s="1"/>
      <c r="CJ1" s="1"/>
      <c r="CK1" s="1"/>
      <c r="CL1" s="1"/>
      <c r="CM1" s="1"/>
    </row>
    <row r="2" spans="1:91">
      <c r="A2" s="554" t="s">
        <v>297</v>
      </c>
      <c r="B2" s="555"/>
      <c r="C2" s="555"/>
      <c r="D2" s="555"/>
      <c r="E2" s="555"/>
      <c r="F2" s="555"/>
      <c r="G2" s="555"/>
      <c r="H2" s="8"/>
      <c r="I2" s="8"/>
      <c r="J2" s="8"/>
      <c r="K2" s="8"/>
      <c r="L2" s="8"/>
      <c r="M2" s="8"/>
      <c r="N2" s="8"/>
      <c r="O2" s="8"/>
      <c r="P2" s="8"/>
      <c r="CC2" s="1"/>
      <c r="CD2" s="1"/>
      <c r="CE2" s="1"/>
      <c r="CF2" s="1"/>
      <c r="CG2" s="1"/>
      <c r="CH2" s="1"/>
      <c r="CI2" s="1"/>
      <c r="CJ2" s="1"/>
      <c r="CK2" s="1"/>
      <c r="CL2" s="1"/>
      <c r="CM2" s="1"/>
    </row>
    <row r="3" spans="1:91">
      <c r="A3" s="556" t="s">
        <v>57</v>
      </c>
      <c r="B3" s="556"/>
      <c r="C3" s="556"/>
      <c r="D3" s="556"/>
      <c r="E3" s="556"/>
      <c r="F3" s="556"/>
      <c r="G3" s="556"/>
      <c r="H3" s="8"/>
      <c r="I3" s="8"/>
      <c r="J3" s="8"/>
      <c r="K3" s="8"/>
      <c r="L3" s="8"/>
      <c r="M3" s="8"/>
      <c r="N3" s="8"/>
      <c r="O3" s="8"/>
      <c r="P3" s="8"/>
      <c r="CC3" s="1"/>
      <c r="CD3" s="1"/>
      <c r="CE3" s="1"/>
      <c r="CF3" s="1"/>
      <c r="CG3" s="1"/>
      <c r="CH3" s="1"/>
      <c r="CI3" s="1"/>
      <c r="CJ3" s="1"/>
      <c r="CK3" s="1"/>
      <c r="CL3" s="1"/>
      <c r="CM3" s="1"/>
    </row>
    <row r="4" spans="1:91">
      <c r="A4" s="558"/>
      <c r="B4" s="558"/>
      <c r="C4" s="558"/>
      <c r="D4" s="558"/>
      <c r="E4" s="558"/>
      <c r="F4" s="558"/>
      <c r="G4" s="558"/>
      <c r="H4" s="8"/>
      <c r="I4" s="8"/>
      <c r="J4" s="8"/>
      <c r="K4" s="8"/>
      <c r="L4" s="8"/>
      <c r="M4" s="8"/>
      <c r="N4" s="8"/>
      <c r="O4" s="8"/>
      <c r="P4" s="8"/>
      <c r="CC4" s="1"/>
      <c r="CD4" s="1"/>
      <c r="CE4" s="1"/>
      <c r="CF4" s="1"/>
      <c r="CG4" s="1"/>
      <c r="CH4" s="1"/>
      <c r="CI4" s="1"/>
      <c r="CJ4" s="1"/>
      <c r="CK4" s="1"/>
      <c r="CL4" s="1"/>
      <c r="CM4" s="1"/>
    </row>
    <row r="5" spans="1:91" ht="15.6" customHeight="1">
      <c r="A5" s="541" t="s">
        <v>67</v>
      </c>
      <c r="B5" s="541"/>
      <c r="C5" s="541"/>
      <c r="D5" s="541"/>
      <c r="E5" s="541"/>
      <c r="F5" s="51"/>
      <c r="G5" s="51"/>
      <c r="H5" s="8"/>
      <c r="I5" s="8"/>
      <c r="J5" s="8"/>
      <c r="K5" s="8"/>
      <c r="L5" s="8"/>
      <c r="M5" s="8"/>
      <c r="N5" s="8"/>
      <c r="O5" s="8"/>
      <c r="P5" s="8"/>
      <c r="CC5" s="1"/>
      <c r="CD5" s="1"/>
      <c r="CE5" s="1"/>
      <c r="CF5" s="1"/>
      <c r="CG5" s="1"/>
      <c r="CH5" s="1"/>
      <c r="CI5" s="1"/>
      <c r="CJ5" s="1"/>
      <c r="CK5" s="1"/>
      <c r="CL5" s="1"/>
      <c r="CM5" s="1"/>
    </row>
    <row r="6" spans="1:91" ht="15.6" customHeight="1">
      <c r="A6" s="551" t="s">
        <v>296</v>
      </c>
      <c r="B6" s="551"/>
      <c r="C6" s="551"/>
      <c r="D6" s="551"/>
      <c r="E6" s="551"/>
      <c r="F6" s="51"/>
      <c r="G6" s="51"/>
      <c r="H6" s="8"/>
      <c r="I6" s="8"/>
      <c r="J6" s="8"/>
      <c r="K6" s="8"/>
      <c r="L6" s="8"/>
      <c r="M6" s="8"/>
      <c r="N6" s="8"/>
      <c r="O6" s="8"/>
      <c r="P6" s="8"/>
      <c r="CC6" s="1"/>
      <c r="CD6" s="1"/>
      <c r="CE6" s="1"/>
      <c r="CF6" s="1"/>
      <c r="CG6" s="1"/>
      <c r="CH6" s="1"/>
      <c r="CI6" s="1"/>
      <c r="CJ6" s="1"/>
      <c r="CK6" s="1"/>
      <c r="CL6" s="1"/>
      <c r="CM6" s="1"/>
    </row>
    <row r="7" spans="1:91" ht="15.6" customHeight="1">
      <c r="A7" s="551" t="s">
        <v>70</v>
      </c>
      <c r="B7" s="551"/>
      <c r="C7" s="551"/>
      <c r="D7" s="551"/>
      <c r="E7" s="551"/>
      <c r="F7" s="51"/>
      <c r="G7" s="51"/>
      <c r="H7" s="8"/>
      <c r="I7" s="8"/>
      <c r="J7" s="8"/>
      <c r="K7" s="8"/>
      <c r="L7" s="8"/>
      <c r="M7" s="8"/>
      <c r="N7" s="8"/>
      <c r="O7" s="8"/>
      <c r="P7" s="8"/>
      <c r="CC7" s="1"/>
      <c r="CD7" s="1"/>
      <c r="CE7" s="1"/>
      <c r="CF7" s="1"/>
      <c r="CG7" s="1"/>
      <c r="CH7" s="1"/>
      <c r="CI7" s="1"/>
      <c r="CJ7" s="1"/>
      <c r="CK7" s="1"/>
      <c r="CL7" s="1"/>
      <c r="CM7" s="1"/>
    </row>
    <row r="8" spans="1:91">
      <c r="A8" s="552" t="s">
        <v>71</v>
      </c>
      <c r="B8" s="552"/>
      <c r="C8" s="552"/>
      <c r="D8" s="552"/>
      <c r="E8" s="552"/>
      <c r="F8" s="51"/>
      <c r="G8" s="51"/>
      <c r="H8" s="8"/>
      <c r="I8" s="8"/>
      <c r="J8" s="8"/>
      <c r="K8" s="8"/>
      <c r="L8" s="8"/>
      <c r="M8" s="8"/>
      <c r="N8" s="8"/>
      <c r="O8" s="8"/>
      <c r="P8" s="8"/>
      <c r="CC8" s="1"/>
      <c r="CD8" s="1"/>
      <c r="CE8" s="1"/>
      <c r="CF8" s="1"/>
      <c r="CG8" s="1"/>
      <c r="CH8" s="1"/>
      <c r="CI8" s="1"/>
      <c r="CJ8" s="1"/>
      <c r="CK8" s="1"/>
      <c r="CL8" s="1"/>
      <c r="CM8" s="1"/>
    </row>
    <row r="9" spans="1:91">
      <c r="A9" s="3"/>
      <c r="B9" s="3"/>
      <c r="C9" s="70"/>
      <c r="D9" s="4"/>
      <c r="E9" s="52"/>
      <c r="F9" s="50"/>
      <c r="G9" s="50"/>
      <c r="H9" s="8"/>
      <c r="I9" s="8"/>
      <c r="J9" s="8"/>
      <c r="K9" s="8"/>
      <c r="L9" s="8"/>
      <c r="M9" s="8"/>
      <c r="N9" s="8"/>
      <c r="O9" s="8"/>
      <c r="P9" s="8"/>
      <c r="CC9" s="1"/>
      <c r="CD9" s="1"/>
      <c r="CE9" s="1"/>
      <c r="CF9" s="1"/>
      <c r="CG9" s="1"/>
      <c r="CH9" s="1"/>
      <c r="CI9" s="1"/>
      <c r="CJ9" s="1"/>
      <c r="CK9" s="1"/>
      <c r="CL9" s="1"/>
      <c r="CM9" s="1"/>
    </row>
    <row r="10" spans="1:91">
      <c r="A10" s="3" t="s">
        <v>295</v>
      </c>
      <c r="B10" s="3"/>
      <c r="C10" s="70"/>
      <c r="D10" s="4"/>
      <c r="E10" s="52"/>
      <c r="F10" s="50"/>
      <c r="G10" s="50"/>
      <c r="H10" s="8"/>
      <c r="I10" s="8"/>
      <c r="J10" s="8"/>
      <c r="K10" s="8"/>
      <c r="L10" s="8"/>
      <c r="M10" s="8"/>
      <c r="N10" s="8"/>
      <c r="O10" s="8"/>
      <c r="P10" s="8"/>
      <c r="CC10" s="1"/>
      <c r="CD10" s="1"/>
      <c r="CE10" s="1"/>
      <c r="CF10" s="1"/>
      <c r="CG10" s="1"/>
      <c r="CH10" s="1"/>
      <c r="CI10" s="1"/>
      <c r="CJ10" s="1"/>
      <c r="CK10" s="1"/>
      <c r="CL10" s="1"/>
      <c r="CM10" s="1"/>
    </row>
    <row r="11" spans="1:91">
      <c r="A11" s="6"/>
      <c r="B11" s="3"/>
      <c r="C11" s="70"/>
      <c r="D11" s="4"/>
      <c r="E11" s="52"/>
      <c r="F11" s="50"/>
      <c r="G11" s="50"/>
      <c r="H11" s="8"/>
      <c r="I11" s="8"/>
      <c r="J11" s="8"/>
      <c r="K11" s="8"/>
      <c r="L11" s="8"/>
      <c r="M11" s="8"/>
      <c r="N11" s="8"/>
      <c r="O11" s="8"/>
      <c r="P11" s="8"/>
      <c r="CC11" s="1"/>
      <c r="CD11" s="1"/>
      <c r="CE11" s="1"/>
      <c r="CF11" s="1"/>
      <c r="CG11" s="1"/>
      <c r="CH11" s="1"/>
      <c r="CI11" s="1"/>
      <c r="CJ11" s="1"/>
      <c r="CK11" s="1"/>
      <c r="CL11" s="1"/>
      <c r="CM11" s="1"/>
    </row>
    <row r="12" spans="1:91">
      <c r="A12" s="553" t="s">
        <v>1</v>
      </c>
      <c r="B12" s="553" t="s">
        <v>2</v>
      </c>
      <c r="C12" s="549" t="s">
        <v>290</v>
      </c>
      <c r="D12" s="553" t="s">
        <v>3</v>
      </c>
      <c r="E12" s="553" t="s">
        <v>4</v>
      </c>
      <c r="F12" s="553" t="s">
        <v>223</v>
      </c>
      <c r="G12" s="553" t="s">
        <v>224</v>
      </c>
      <c r="H12" s="8"/>
      <c r="I12" s="8"/>
      <c r="J12" s="8"/>
      <c r="K12" s="8"/>
      <c r="L12" s="8"/>
      <c r="M12" s="8"/>
      <c r="N12" s="8"/>
      <c r="O12" s="8"/>
      <c r="P12" s="8"/>
      <c r="CC12" s="1"/>
      <c r="CD12" s="1"/>
      <c r="CE12" s="1"/>
      <c r="CF12" s="1"/>
      <c r="CG12" s="1"/>
      <c r="CH12" s="1"/>
      <c r="CI12" s="1"/>
      <c r="CJ12" s="1"/>
      <c r="CK12" s="1"/>
      <c r="CL12" s="1"/>
      <c r="CM12" s="1"/>
    </row>
    <row r="13" spans="1:91">
      <c r="A13" s="553"/>
      <c r="B13" s="553"/>
      <c r="C13" s="550"/>
      <c r="D13" s="553"/>
      <c r="E13" s="553"/>
      <c r="F13" s="553"/>
      <c r="G13" s="553"/>
      <c r="H13" s="8"/>
      <c r="I13" s="8"/>
      <c r="J13" s="8"/>
      <c r="K13" s="8"/>
      <c r="L13" s="8"/>
      <c r="M13" s="8"/>
      <c r="N13" s="8"/>
      <c r="O13" s="8"/>
      <c r="P13" s="8"/>
      <c r="CC13" s="1"/>
      <c r="CD13" s="1"/>
      <c r="CE13" s="1"/>
      <c r="CF13" s="1"/>
      <c r="CG13" s="1"/>
      <c r="CH13" s="1"/>
      <c r="CI13" s="1"/>
      <c r="CJ13" s="1"/>
      <c r="CK13" s="1"/>
      <c r="CL13" s="1"/>
      <c r="CM13" s="1"/>
    </row>
    <row r="14" spans="1:91">
      <c r="A14" s="85">
        <v>1</v>
      </c>
      <c r="B14" s="120" t="s">
        <v>1025</v>
      </c>
      <c r="C14" s="90"/>
      <c r="D14" s="90"/>
      <c r="E14" s="82"/>
      <c r="F14" s="83"/>
      <c r="G14" s="83"/>
      <c r="H14" s="8"/>
      <c r="I14" s="8"/>
      <c r="J14" s="8"/>
      <c r="K14" s="8"/>
      <c r="L14" s="8"/>
      <c r="M14" s="8"/>
      <c r="N14" s="8"/>
      <c r="O14" s="8"/>
      <c r="P14" s="8"/>
      <c r="CC14" s="1"/>
      <c r="CD14" s="1"/>
      <c r="CE14" s="1"/>
      <c r="CF14" s="1"/>
      <c r="CG14" s="1"/>
      <c r="CH14" s="1"/>
      <c r="CI14" s="1"/>
      <c r="CJ14" s="1"/>
      <c r="CK14" s="1"/>
      <c r="CL14" s="1"/>
      <c r="CM14" s="1"/>
    </row>
    <row r="15" spans="1:91">
      <c r="A15" s="88">
        <v>2</v>
      </c>
      <c r="B15" s="141" t="s">
        <v>520</v>
      </c>
      <c r="C15" s="89"/>
      <c r="D15" s="89" t="s">
        <v>13</v>
      </c>
      <c r="E15" s="78">
        <v>159</v>
      </c>
      <c r="F15" s="54"/>
      <c r="G15" s="54"/>
      <c r="H15" s="8"/>
      <c r="I15" s="8"/>
      <c r="J15" s="8"/>
      <c r="K15" s="8"/>
      <c r="L15" s="8"/>
      <c r="M15" s="8"/>
      <c r="N15" s="8"/>
      <c r="O15" s="8"/>
      <c r="P15" s="8"/>
      <c r="CC15" s="1"/>
      <c r="CD15" s="1"/>
      <c r="CE15" s="1"/>
      <c r="CF15" s="1"/>
      <c r="CG15" s="1"/>
      <c r="CH15" s="1"/>
      <c r="CI15" s="1"/>
      <c r="CJ15" s="1"/>
      <c r="CK15" s="1"/>
      <c r="CL15" s="1"/>
      <c r="CM15" s="1"/>
    </row>
    <row r="16" spans="1:91">
      <c r="A16" s="88">
        <v>3</v>
      </c>
      <c r="B16" s="141" t="s">
        <v>821</v>
      </c>
      <c r="C16" s="89"/>
      <c r="D16" s="89" t="s">
        <v>63</v>
      </c>
      <c r="E16" s="78">
        <v>334</v>
      </c>
      <c r="F16" s="54"/>
      <c r="G16" s="54"/>
      <c r="H16" s="8"/>
      <c r="I16" s="8"/>
      <c r="J16" s="8"/>
      <c r="K16" s="8"/>
      <c r="L16" s="8"/>
      <c r="M16" s="8"/>
      <c r="N16" s="8"/>
      <c r="O16" s="8"/>
      <c r="P16" s="8"/>
      <c r="CC16" s="1"/>
      <c r="CD16" s="1"/>
      <c r="CE16" s="1"/>
      <c r="CF16" s="1"/>
      <c r="CG16" s="1"/>
      <c r="CH16" s="1"/>
      <c r="CI16" s="1"/>
      <c r="CJ16" s="1"/>
      <c r="CK16" s="1"/>
      <c r="CL16" s="1"/>
      <c r="CM16" s="1"/>
    </row>
    <row r="17" spans="1:80" s="1" customFormat="1">
      <c r="A17" s="88">
        <v>4</v>
      </c>
      <c r="B17" s="141" t="s">
        <v>822</v>
      </c>
      <c r="C17" s="89"/>
      <c r="D17" s="89" t="s">
        <v>13</v>
      </c>
      <c r="E17" s="78">
        <v>159</v>
      </c>
      <c r="F17" s="54"/>
      <c r="G17" s="54"/>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row>
    <row r="18" spans="1:80" s="1" customFormat="1">
      <c r="A18" s="88">
        <v>5</v>
      </c>
      <c r="B18" s="141" t="s">
        <v>823</v>
      </c>
      <c r="C18" s="89"/>
      <c r="D18" s="89" t="s">
        <v>13</v>
      </c>
      <c r="E18" s="78">
        <v>159</v>
      </c>
      <c r="F18" s="54"/>
      <c r="G18" s="54"/>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row>
    <row r="19" spans="1:80" s="1" customFormat="1">
      <c r="A19" s="88">
        <v>6</v>
      </c>
      <c r="B19" s="141" t="s">
        <v>824</v>
      </c>
      <c r="C19" s="89"/>
      <c r="D19" s="89" t="s">
        <v>63</v>
      </c>
      <c r="E19" s="78">
        <v>74</v>
      </c>
      <c r="F19" s="54"/>
      <c r="G19" s="54"/>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row>
    <row r="20" spans="1:80" s="1" customFormat="1">
      <c r="A20" s="88">
        <v>7</v>
      </c>
      <c r="B20" s="141" t="s">
        <v>825</v>
      </c>
      <c r="C20" s="89"/>
      <c r="D20" s="89" t="s">
        <v>63</v>
      </c>
      <c r="E20" s="78">
        <v>239</v>
      </c>
      <c r="F20" s="54"/>
      <c r="G20" s="54"/>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row>
    <row r="21" spans="1:80" s="1" customFormat="1">
      <c r="A21" s="88">
        <v>8</v>
      </c>
      <c r="B21" s="141" t="s">
        <v>1026</v>
      </c>
      <c r="C21" s="89"/>
      <c r="D21" s="89" t="s">
        <v>7</v>
      </c>
      <c r="E21" s="78">
        <v>10</v>
      </c>
      <c r="F21" s="54"/>
      <c r="G21" s="54"/>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row>
    <row r="22" spans="1:80" s="1" customFormat="1">
      <c r="A22" s="88">
        <v>9</v>
      </c>
      <c r="B22" s="141" t="s">
        <v>1027</v>
      </c>
      <c r="C22" s="89"/>
      <c r="D22" s="89" t="s">
        <v>7</v>
      </c>
      <c r="E22" s="78">
        <v>1</v>
      </c>
      <c r="F22" s="54"/>
      <c r="G22" s="54"/>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row>
    <row r="23" spans="1:80" s="1" customFormat="1">
      <c r="A23" s="88">
        <v>10</v>
      </c>
      <c r="B23" s="141" t="s">
        <v>846</v>
      </c>
      <c r="C23" s="89"/>
      <c r="D23" s="89" t="s">
        <v>7</v>
      </c>
      <c r="E23" s="78">
        <v>2</v>
      </c>
      <c r="F23" s="54"/>
      <c r="G23" s="54"/>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row>
    <row r="24" spans="1:80" s="1" customFormat="1">
      <c r="A24" s="88">
        <v>11</v>
      </c>
      <c r="B24" s="141" t="s">
        <v>1028</v>
      </c>
      <c r="C24" s="89"/>
      <c r="D24" s="89" t="s">
        <v>7</v>
      </c>
      <c r="E24" s="78">
        <v>1</v>
      </c>
      <c r="F24" s="54"/>
      <c r="G24" s="54"/>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row>
    <row r="25" spans="1:80" s="1" customFormat="1" ht="27">
      <c r="A25" s="88">
        <v>12</v>
      </c>
      <c r="B25" s="141" t="s">
        <v>1029</v>
      </c>
      <c r="C25" s="89"/>
      <c r="D25" s="89" t="s">
        <v>7</v>
      </c>
      <c r="E25" s="78">
        <v>7</v>
      </c>
      <c r="F25" s="54"/>
      <c r="G25" s="54"/>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row>
    <row r="26" spans="1:80" s="1" customFormat="1">
      <c r="A26" s="88">
        <v>13</v>
      </c>
      <c r="B26" s="141" t="s">
        <v>962</v>
      </c>
      <c r="C26" s="89"/>
      <c r="D26" s="89" t="s">
        <v>13</v>
      </c>
      <c r="E26" s="78">
        <v>159</v>
      </c>
      <c r="F26" s="54"/>
      <c r="G26" s="54"/>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row>
    <row r="27" spans="1:80" s="1" customFormat="1">
      <c r="A27" s="88">
        <v>14</v>
      </c>
      <c r="B27" s="141" t="s">
        <v>963</v>
      </c>
      <c r="C27" s="89"/>
      <c r="D27" s="89" t="s">
        <v>13</v>
      </c>
      <c r="E27" s="78">
        <v>125</v>
      </c>
      <c r="F27" s="54"/>
      <c r="G27" s="54"/>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row>
    <row r="28" spans="1:80" s="1" customFormat="1">
      <c r="A28" s="88">
        <v>15</v>
      </c>
      <c r="B28" s="141" t="s">
        <v>867</v>
      </c>
      <c r="C28" s="89"/>
      <c r="D28" s="89" t="s">
        <v>7</v>
      </c>
      <c r="E28" s="78">
        <v>1</v>
      </c>
      <c r="F28" s="54"/>
      <c r="G28" s="54"/>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row>
    <row r="29" spans="1:80" s="1" customFormat="1">
      <c r="A29" s="88">
        <v>16</v>
      </c>
      <c r="B29" s="141" t="s">
        <v>869</v>
      </c>
      <c r="C29" s="89"/>
      <c r="D29" s="89" t="s">
        <v>7</v>
      </c>
      <c r="E29" s="78">
        <v>1</v>
      </c>
      <c r="F29" s="54"/>
      <c r="G29" s="54"/>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row>
    <row r="30" spans="1:80" s="1" customFormat="1">
      <c r="A30" s="88">
        <v>17</v>
      </c>
      <c r="B30" s="141" t="s">
        <v>871</v>
      </c>
      <c r="C30" s="89"/>
      <c r="D30" s="89" t="s">
        <v>7</v>
      </c>
      <c r="E30" s="78">
        <v>1</v>
      </c>
      <c r="F30" s="54"/>
      <c r="G30" s="54"/>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row>
    <row r="31" spans="1:80" s="1" customFormat="1">
      <c r="A31" s="88">
        <v>18</v>
      </c>
      <c r="B31" s="141" t="s">
        <v>964</v>
      </c>
      <c r="C31" s="89"/>
      <c r="D31" s="89" t="s">
        <v>7</v>
      </c>
      <c r="E31" s="78">
        <v>1</v>
      </c>
      <c r="F31" s="54"/>
      <c r="G31" s="54"/>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row>
    <row r="32" spans="1:80" s="1" customFormat="1">
      <c r="A32" s="88">
        <v>19</v>
      </c>
      <c r="B32" s="166" t="s">
        <v>1030</v>
      </c>
      <c r="C32" s="89"/>
      <c r="D32" s="89"/>
      <c r="E32" s="78"/>
      <c r="F32" s="54"/>
      <c r="G32" s="54"/>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row>
    <row r="33" spans="1:80" s="1" customFormat="1">
      <c r="A33" s="88">
        <v>20</v>
      </c>
      <c r="B33" s="141" t="s">
        <v>2404</v>
      </c>
      <c r="C33" s="89"/>
      <c r="D33" s="89" t="s">
        <v>13</v>
      </c>
      <c r="E33" s="78">
        <v>112</v>
      </c>
      <c r="F33" s="54"/>
      <c r="G33" s="54"/>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row>
    <row r="34" spans="1:80" s="1" customFormat="1">
      <c r="A34" s="88">
        <v>21</v>
      </c>
      <c r="B34" s="141" t="s">
        <v>2405</v>
      </c>
      <c r="C34" s="89"/>
      <c r="D34" s="89" t="s">
        <v>13</v>
      </c>
      <c r="E34" s="78">
        <v>47</v>
      </c>
      <c r="F34" s="54"/>
      <c r="G34" s="54"/>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row>
    <row r="35" spans="1:80" s="1" customFormat="1" ht="29.1" customHeight="1">
      <c r="A35" s="88">
        <v>22</v>
      </c>
      <c r="B35" s="141" t="s">
        <v>2406</v>
      </c>
      <c r="C35" s="89"/>
      <c r="D35" s="89" t="s">
        <v>7</v>
      </c>
      <c r="E35" s="78">
        <v>2</v>
      </c>
      <c r="F35" s="54"/>
      <c r="G35" s="54"/>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row>
    <row r="36" spans="1:80" s="1" customFormat="1" ht="29.1" customHeight="1">
      <c r="A36" s="88">
        <v>23</v>
      </c>
      <c r="B36" s="141" t="s">
        <v>2407</v>
      </c>
      <c r="C36" s="89"/>
      <c r="D36" s="89" t="s">
        <v>7</v>
      </c>
      <c r="E36" s="78">
        <v>4</v>
      </c>
      <c r="F36" s="54"/>
      <c r="G36" s="54"/>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row>
    <row r="37" spans="1:80" s="1" customFormat="1" ht="29.1" customHeight="1">
      <c r="A37" s="88">
        <v>24</v>
      </c>
      <c r="B37" s="141" t="s">
        <v>2408</v>
      </c>
      <c r="C37" s="89"/>
      <c r="D37" s="89" t="s">
        <v>7</v>
      </c>
      <c r="E37" s="78">
        <v>1</v>
      </c>
      <c r="F37" s="54"/>
      <c r="G37" s="54"/>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row>
    <row r="38" spans="1:80" s="1" customFormat="1" ht="29.1" customHeight="1">
      <c r="A38" s="88">
        <v>25</v>
      </c>
      <c r="B38" s="141" t="s">
        <v>2409</v>
      </c>
      <c r="C38" s="89"/>
      <c r="D38" s="89" t="s">
        <v>7</v>
      </c>
      <c r="E38" s="78">
        <v>1</v>
      </c>
      <c r="F38" s="54"/>
      <c r="G38" s="54"/>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row>
    <row r="39" spans="1:80" s="1" customFormat="1" ht="29.1" customHeight="1">
      <c r="A39" s="88">
        <v>26</v>
      </c>
      <c r="B39" s="141" t="s">
        <v>2410</v>
      </c>
      <c r="C39" s="89"/>
      <c r="D39" s="89" t="s">
        <v>7</v>
      </c>
      <c r="E39" s="78">
        <v>1</v>
      </c>
      <c r="F39" s="54"/>
      <c r="G39" s="54"/>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row>
    <row r="40" spans="1:80" s="1" customFormat="1" ht="29.1" customHeight="1">
      <c r="A40" s="88">
        <v>27</v>
      </c>
      <c r="B40" s="141" t="s">
        <v>2411</v>
      </c>
      <c r="C40" s="89"/>
      <c r="D40" s="89" t="s">
        <v>7</v>
      </c>
      <c r="E40" s="78">
        <v>1</v>
      </c>
      <c r="F40" s="54"/>
      <c r="G40" s="54"/>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row>
    <row r="41" spans="1:80" s="1" customFormat="1" ht="38.450000000000003" customHeight="1">
      <c r="A41" s="88">
        <v>28</v>
      </c>
      <c r="B41" s="141" t="s">
        <v>2412</v>
      </c>
      <c r="C41" s="89"/>
      <c r="D41" s="89" t="s">
        <v>7</v>
      </c>
      <c r="E41" s="78">
        <v>1</v>
      </c>
      <c r="F41" s="54"/>
      <c r="G41" s="54"/>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row>
    <row r="42" spans="1:80" s="1" customFormat="1">
      <c r="A42" s="88">
        <v>29</v>
      </c>
      <c r="B42" s="141" t="s">
        <v>1031</v>
      </c>
      <c r="C42" s="89"/>
      <c r="D42" s="89" t="s">
        <v>7</v>
      </c>
      <c r="E42" s="78">
        <v>2</v>
      </c>
      <c r="F42" s="54"/>
      <c r="G42" s="54"/>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row>
    <row r="43" spans="1:80" s="1" customFormat="1">
      <c r="A43" s="88">
        <v>30</v>
      </c>
      <c r="B43" s="141" t="s">
        <v>1032</v>
      </c>
      <c r="C43" s="89"/>
      <c r="D43" s="89" t="s">
        <v>7</v>
      </c>
      <c r="E43" s="78">
        <v>7</v>
      </c>
      <c r="F43" s="54"/>
      <c r="G43" s="54"/>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row>
    <row r="44" spans="1:80" s="1" customFormat="1">
      <c r="A44" s="88">
        <v>31</v>
      </c>
      <c r="B44" s="141" t="s">
        <v>933</v>
      </c>
      <c r="C44" s="89"/>
      <c r="D44" s="89" t="s">
        <v>7</v>
      </c>
      <c r="E44" s="78">
        <v>1</v>
      </c>
      <c r="F44" s="54"/>
      <c r="G44" s="54"/>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row>
    <row r="45" spans="1:80" s="1" customFormat="1">
      <c r="A45" s="88">
        <v>32</v>
      </c>
      <c r="B45" s="141" t="s">
        <v>977</v>
      </c>
      <c r="C45" s="89"/>
      <c r="D45" s="89" t="s">
        <v>63</v>
      </c>
      <c r="E45" s="78">
        <v>23</v>
      </c>
      <c r="F45" s="54"/>
      <c r="G45" s="54"/>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row>
    <row r="46" spans="1:80" s="1" customFormat="1">
      <c r="A46" s="88">
        <v>33</v>
      </c>
      <c r="B46" s="141" t="s">
        <v>935</v>
      </c>
      <c r="C46" s="89"/>
      <c r="D46" s="89" t="s">
        <v>63</v>
      </c>
      <c r="E46" s="78">
        <v>51</v>
      </c>
      <c r="F46" s="54"/>
      <c r="G46" s="54"/>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row>
    <row r="47" spans="1:80" s="1" customFormat="1">
      <c r="A47" s="88">
        <v>34</v>
      </c>
      <c r="B47" s="141" t="s">
        <v>978</v>
      </c>
      <c r="C47" s="89"/>
      <c r="D47" s="89" t="s">
        <v>63</v>
      </c>
      <c r="E47" s="78">
        <v>239</v>
      </c>
      <c r="F47" s="54"/>
      <c r="G47" s="54"/>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row>
    <row r="48" spans="1:80" s="1" customFormat="1">
      <c r="A48" s="88">
        <v>35</v>
      </c>
      <c r="B48" s="166" t="s">
        <v>1033</v>
      </c>
      <c r="C48" s="89"/>
      <c r="D48" s="89"/>
      <c r="E48" s="78"/>
      <c r="F48" s="54"/>
      <c r="G48" s="54"/>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row>
    <row r="49" spans="1:80" s="1" customFormat="1">
      <c r="A49" s="88">
        <v>36</v>
      </c>
      <c r="B49" s="141" t="s">
        <v>520</v>
      </c>
      <c r="C49" s="89"/>
      <c r="D49" s="89" t="s">
        <v>13</v>
      </c>
      <c r="E49" s="78">
        <v>87</v>
      </c>
      <c r="F49" s="54"/>
      <c r="G49" s="54"/>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row>
    <row r="50" spans="1:80" s="1" customFormat="1">
      <c r="A50" s="88">
        <v>37</v>
      </c>
      <c r="B50" s="141" t="s">
        <v>821</v>
      </c>
      <c r="C50" s="89"/>
      <c r="D50" s="89" t="s">
        <v>63</v>
      </c>
      <c r="E50" s="78">
        <v>298</v>
      </c>
      <c r="F50" s="54"/>
      <c r="G50" s="54"/>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row>
    <row r="51" spans="1:80" s="1" customFormat="1">
      <c r="A51" s="88">
        <v>38</v>
      </c>
      <c r="B51" s="141" t="s">
        <v>822</v>
      </c>
      <c r="C51" s="89"/>
      <c r="D51" s="89" t="s">
        <v>13</v>
      </c>
      <c r="E51" s="78">
        <v>82</v>
      </c>
      <c r="F51" s="54"/>
      <c r="G51" s="54"/>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row>
    <row r="52" spans="1:80" s="1" customFormat="1">
      <c r="A52" s="88">
        <v>39</v>
      </c>
      <c r="B52" s="141" t="s">
        <v>823</v>
      </c>
      <c r="C52" s="89"/>
      <c r="D52" s="89" t="s">
        <v>13</v>
      </c>
      <c r="E52" s="78">
        <v>82</v>
      </c>
      <c r="F52" s="54"/>
      <c r="G52" s="54"/>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row>
    <row r="53" spans="1:80" s="1" customFormat="1">
      <c r="A53" s="88">
        <v>40</v>
      </c>
      <c r="B53" s="141" t="s">
        <v>1034</v>
      </c>
      <c r="C53" s="89"/>
      <c r="D53" s="89" t="s">
        <v>13</v>
      </c>
      <c r="E53" s="78">
        <v>5</v>
      </c>
      <c r="F53" s="54"/>
      <c r="G53" s="54"/>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row>
    <row r="54" spans="1:80" s="1" customFormat="1">
      <c r="A54" s="88">
        <v>41</v>
      </c>
      <c r="B54" s="141" t="s">
        <v>824</v>
      </c>
      <c r="C54" s="89"/>
      <c r="D54" s="89" t="s">
        <v>63</v>
      </c>
      <c r="E54" s="78">
        <v>38</v>
      </c>
      <c r="F54" s="54"/>
      <c r="G54" s="54"/>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row>
    <row r="55" spans="1:80" s="1" customFormat="1">
      <c r="A55" s="88">
        <v>42</v>
      </c>
      <c r="B55" s="141" t="s">
        <v>825</v>
      </c>
      <c r="C55" s="89"/>
      <c r="D55" s="89" t="s">
        <v>63</v>
      </c>
      <c r="E55" s="78">
        <v>231</v>
      </c>
      <c r="F55" s="54"/>
      <c r="G55" s="54"/>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row>
    <row r="56" spans="1:80" s="1" customFormat="1">
      <c r="A56" s="88">
        <v>43</v>
      </c>
      <c r="B56" s="141" t="s">
        <v>1026</v>
      </c>
      <c r="C56" s="89"/>
      <c r="D56" s="89" t="s">
        <v>7</v>
      </c>
      <c r="E56" s="78">
        <v>4</v>
      </c>
      <c r="F56" s="54"/>
      <c r="G56" s="54"/>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row>
    <row r="57" spans="1:80" s="1" customFormat="1">
      <c r="A57" s="88">
        <v>44</v>
      </c>
      <c r="B57" s="141" t="s">
        <v>1035</v>
      </c>
      <c r="C57" s="89"/>
      <c r="D57" s="89" t="s">
        <v>7</v>
      </c>
      <c r="E57" s="78">
        <v>1</v>
      </c>
      <c r="F57" s="54"/>
      <c r="G57" s="54"/>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row>
    <row r="58" spans="1:80" s="1" customFormat="1" ht="27">
      <c r="A58" s="88">
        <v>45</v>
      </c>
      <c r="B58" s="141" t="s">
        <v>1029</v>
      </c>
      <c r="C58" s="89"/>
      <c r="D58" s="89" t="s">
        <v>7</v>
      </c>
      <c r="E58" s="78">
        <v>5</v>
      </c>
      <c r="F58" s="54"/>
      <c r="G58" s="54"/>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row>
    <row r="59" spans="1:80" s="1" customFormat="1">
      <c r="A59" s="88">
        <v>46</v>
      </c>
      <c r="B59" s="141" t="s">
        <v>1036</v>
      </c>
      <c r="C59" s="89"/>
      <c r="D59" s="89" t="s">
        <v>7</v>
      </c>
      <c r="E59" s="78">
        <v>2</v>
      </c>
      <c r="F59" s="54"/>
      <c r="G59" s="54"/>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row>
    <row r="60" spans="1:80" s="1" customFormat="1">
      <c r="A60" s="88">
        <v>47</v>
      </c>
      <c r="B60" s="141" t="s">
        <v>1037</v>
      </c>
      <c r="C60" s="89"/>
      <c r="D60" s="89" t="s">
        <v>7</v>
      </c>
      <c r="E60" s="78">
        <v>1</v>
      </c>
      <c r="F60" s="54"/>
      <c r="G60" s="54"/>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row>
    <row r="61" spans="1:80" s="1" customFormat="1">
      <c r="A61" s="88">
        <v>48</v>
      </c>
      <c r="B61" s="141" t="s">
        <v>846</v>
      </c>
      <c r="C61" s="89"/>
      <c r="D61" s="89" t="s">
        <v>7</v>
      </c>
      <c r="E61" s="78">
        <v>2</v>
      </c>
      <c r="F61" s="54"/>
      <c r="G61" s="54"/>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row>
    <row r="62" spans="1:80" s="1" customFormat="1">
      <c r="A62" s="88">
        <v>49</v>
      </c>
      <c r="B62" s="141" t="s">
        <v>1038</v>
      </c>
      <c r="C62" s="89"/>
      <c r="D62" s="89" t="s">
        <v>851</v>
      </c>
      <c r="E62" s="78">
        <v>1</v>
      </c>
      <c r="F62" s="54"/>
      <c r="G62" s="54"/>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row>
    <row r="63" spans="1:80" s="1" customFormat="1">
      <c r="A63" s="88">
        <v>50</v>
      </c>
      <c r="B63" s="141" t="s">
        <v>858</v>
      </c>
      <c r="C63" s="89"/>
      <c r="D63" s="89" t="s">
        <v>851</v>
      </c>
      <c r="E63" s="78">
        <v>1</v>
      </c>
      <c r="F63" s="54"/>
      <c r="G63" s="54"/>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row>
    <row r="64" spans="1:80" s="1" customFormat="1">
      <c r="A64" s="88">
        <v>51</v>
      </c>
      <c r="B64" s="141" t="s">
        <v>962</v>
      </c>
      <c r="C64" s="89"/>
      <c r="D64" s="89" t="s">
        <v>13</v>
      </c>
      <c r="E64" s="78">
        <v>87</v>
      </c>
      <c r="F64" s="54"/>
      <c r="G64" s="54"/>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row>
    <row r="65" spans="1:80" s="1" customFormat="1">
      <c r="A65" s="88">
        <v>52</v>
      </c>
      <c r="B65" s="141" t="s">
        <v>963</v>
      </c>
      <c r="C65" s="89"/>
      <c r="D65" s="89" t="s">
        <v>13</v>
      </c>
      <c r="E65" s="78">
        <v>73</v>
      </c>
      <c r="F65" s="54"/>
      <c r="G65" s="54"/>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row>
    <row r="66" spans="1:80" s="1" customFormat="1">
      <c r="A66" s="88">
        <v>53</v>
      </c>
      <c r="B66" s="141" t="s">
        <v>1039</v>
      </c>
      <c r="C66" s="89"/>
      <c r="D66" s="89" t="s">
        <v>7</v>
      </c>
      <c r="E66" s="78">
        <v>1</v>
      </c>
      <c r="F66" s="54"/>
      <c r="G66" s="54"/>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row>
    <row r="67" spans="1:80" s="1" customFormat="1">
      <c r="A67" s="88">
        <v>54</v>
      </c>
      <c r="B67" s="141" t="s">
        <v>1040</v>
      </c>
      <c r="C67" s="89"/>
      <c r="D67" s="89" t="s">
        <v>13</v>
      </c>
      <c r="E67" s="78">
        <v>10</v>
      </c>
      <c r="F67" s="54"/>
      <c r="G67" s="54"/>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row>
    <row r="68" spans="1:80" s="1" customFormat="1">
      <c r="A68" s="88">
        <v>55</v>
      </c>
      <c r="B68" s="141" t="s">
        <v>867</v>
      </c>
      <c r="C68" s="89"/>
      <c r="D68" s="89" t="s">
        <v>7</v>
      </c>
      <c r="E68" s="78">
        <v>1</v>
      </c>
      <c r="F68" s="54"/>
      <c r="G68" s="54"/>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row>
    <row r="69" spans="1:80" s="1" customFormat="1">
      <c r="A69" s="88">
        <v>56</v>
      </c>
      <c r="B69" s="141" t="s">
        <v>961</v>
      </c>
      <c r="C69" s="89"/>
      <c r="D69" s="89" t="s">
        <v>7</v>
      </c>
      <c r="E69" s="78">
        <v>1</v>
      </c>
      <c r="F69" s="54"/>
      <c r="G69" s="54"/>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row>
    <row r="70" spans="1:80" s="1" customFormat="1">
      <c r="A70" s="88">
        <v>57</v>
      </c>
      <c r="B70" s="141" t="s">
        <v>869</v>
      </c>
      <c r="C70" s="89"/>
      <c r="D70" s="89" t="s">
        <v>7</v>
      </c>
      <c r="E70" s="78">
        <v>1</v>
      </c>
      <c r="F70" s="54"/>
      <c r="G70" s="54"/>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row>
    <row r="71" spans="1:80" s="1" customFormat="1">
      <c r="A71" s="88">
        <v>58</v>
      </c>
      <c r="B71" s="141" t="s">
        <v>871</v>
      </c>
      <c r="C71" s="89"/>
      <c r="D71" s="89" t="s">
        <v>7</v>
      </c>
      <c r="E71" s="78">
        <v>1</v>
      </c>
      <c r="F71" s="54"/>
      <c r="G71" s="54"/>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row>
    <row r="72" spans="1:80" s="1" customFormat="1">
      <c r="A72" s="88">
        <v>59</v>
      </c>
      <c r="B72" s="141" t="s">
        <v>964</v>
      </c>
      <c r="C72" s="89"/>
      <c r="D72" s="89" t="s">
        <v>7</v>
      </c>
      <c r="E72" s="78">
        <v>1</v>
      </c>
      <c r="F72" s="54"/>
      <c r="G72" s="54"/>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row>
    <row r="73" spans="1:80" s="1" customFormat="1">
      <c r="A73" s="88">
        <v>60</v>
      </c>
      <c r="B73" s="166" t="s">
        <v>1041</v>
      </c>
      <c r="C73" s="89"/>
      <c r="D73" s="89"/>
      <c r="E73" s="78"/>
      <c r="F73" s="54"/>
      <c r="G73" s="54"/>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row>
    <row r="74" spans="1:80" s="1" customFormat="1">
      <c r="A74" s="88">
        <v>61</v>
      </c>
      <c r="B74" s="141" t="s">
        <v>2405</v>
      </c>
      <c r="C74" s="89"/>
      <c r="D74" s="89" t="s">
        <v>13</v>
      </c>
      <c r="E74" s="78">
        <v>9</v>
      </c>
      <c r="F74" s="54"/>
      <c r="G74" s="54"/>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row>
    <row r="75" spans="1:80" s="1" customFormat="1">
      <c r="A75" s="88">
        <v>62</v>
      </c>
      <c r="B75" s="141" t="s">
        <v>2404</v>
      </c>
      <c r="C75" s="89"/>
      <c r="D75" s="89" t="s">
        <v>13</v>
      </c>
      <c r="E75" s="78">
        <v>73</v>
      </c>
      <c r="F75" s="54"/>
      <c r="G75" s="54"/>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row>
    <row r="76" spans="1:80" s="1" customFormat="1">
      <c r="A76" s="88">
        <v>63</v>
      </c>
      <c r="B76" s="141" t="s">
        <v>2413</v>
      </c>
      <c r="C76" s="89"/>
      <c r="D76" s="89" t="s">
        <v>13</v>
      </c>
      <c r="E76" s="78">
        <v>5</v>
      </c>
      <c r="F76" s="54"/>
      <c r="G76" s="54"/>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row>
    <row r="77" spans="1:80" s="1" customFormat="1" ht="30" customHeight="1">
      <c r="A77" s="88">
        <v>64</v>
      </c>
      <c r="B77" s="141" t="s">
        <v>2414</v>
      </c>
      <c r="C77" s="89"/>
      <c r="D77" s="89" t="s">
        <v>7</v>
      </c>
      <c r="E77" s="78">
        <v>1</v>
      </c>
      <c r="F77" s="54"/>
      <c r="G77" s="54"/>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row>
    <row r="78" spans="1:80" s="1" customFormat="1" ht="30" customHeight="1">
      <c r="A78" s="88">
        <v>65</v>
      </c>
      <c r="B78" s="141" t="s">
        <v>2415</v>
      </c>
      <c r="C78" s="89"/>
      <c r="D78" s="89" t="s">
        <v>7</v>
      </c>
      <c r="E78" s="78">
        <v>1</v>
      </c>
      <c r="F78" s="54"/>
      <c r="G78" s="54"/>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row>
    <row r="79" spans="1:80" s="1" customFormat="1" ht="30" customHeight="1">
      <c r="A79" s="88">
        <v>66</v>
      </c>
      <c r="B79" s="141" t="s">
        <v>2416</v>
      </c>
      <c r="C79" s="89"/>
      <c r="D79" s="89" t="s">
        <v>7</v>
      </c>
      <c r="E79" s="78">
        <v>1</v>
      </c>
      <c r="F79" s="54"/>
      <c r="G79" s="54"/>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row>
    <row r="80" spans="1:80" s="1" customFormat="1" ht="30" customHeight="1">
      <c r="A80" s="88">
        <v>67</v>
      </c>
      <c r="B80" s="141" t="s">
        <v>2417</v>
      </c>
      <c r="C80" s="89"/>
      <c r="D80" s="89" t="s">
        <v>7</v>
      </c>
      <c r="E80" s="78">
        <v>1</v>
      </c>
      <c r="F80" s="54"/>
      <c r="G80" s="54"/>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row>
    <row r="81" spans="1:80" s="1" customFormat="1" ht="30" customHeight="1">
      <c r="A81" s="88">
        <v>68</v>
      </c>
      <c r="B81" s="141" t="s">
        <v>1042</v>
      </c>
      <c r="C81" s="89"/>
      <c r="D81" s="89" t="s">
        <v>7</v>
      </c>
      <c r="E81" s="78">
        <v>1</v>
      </c>
      <c r="F81" s="54"/>
      <c r="G81" s="54"/>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row>
    <row r="82" spans="1:80" s="1" customFormat="1">
      <c r="A82" s="88">
        <v>69</v>
      </c>
      <c r="B82" s="141" t="s">
        <v>1032</v>
      </c>
      <c r="C82" s="89"/>
      <c r="D82" s="89" t="s">
        <v>7</v>
      </c>
      <c r="E82" s="78">
        <v>5</v>
      </c>
      <c r="F82" s="54"/>
      <c r="G82" s="54"/>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row>
    <row r="83" spans="1:80" s="1" customFormat="1">
      <c r="A83" s="88">
        <v>70</v>
      </c>
      <c r="B83" s="141" t="s">
        <v>1043</v>
      </c>
      <c r="C83" s="89"/>
      <c r="D83" s="89" t="s">
        <v>7</v>
      </c>
      <c r="E83" s="78">
        <v>1</v>
      </c>
      <c r="F83" s="54"/>
      <c r="G83" s="54"/>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row>
    <row r="84" spans="1:80" s="1" customFormat="1">
      <c r="A84" s="88">
        <v>71</v>
      </c>
      <c r="B84" s="141" t="s">
        <v>1044</v>
      </c>
      <c r="C84" s="89"/>
      <c r="D84" s="89" t="s">
        <v>7</v>
      </c>
      <c r="E84" s="78">
        <v>1</v>
      </c>
      <c r="F84" s="54"/>
      <c r="G84" s="54"/>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row>
    <row r="85" spans="1:80" s="1" customFormat="1">
      <c r="A85" s="88">
        <v>72</v>
      </c>
      <c r="B85" s="141" t="s">
        <v>1045</v>
      </c>
      <c r="C85" s="89"/>
      <c r="D85" s="89" t="s">
        <v>7</v>
      </c>
      <c r="E85" s="78">
        <v>4</v>
      </c>
      <c r="F85" s="54"/>
      <c r="G85" s="54"/>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row>
    <row r="86" spans="1:80" s="1" customFormat="1">
      <c r="A86" s="88">
        <v>73</v>
      </c>
      <c r="B86" s="141" t="s">
        <v>1046</v>
      </c>
      <c r="C86" s="89"/>
      <c r="D86" s="89" t="s">
        <v>7</v>
      </c>
      <c r="E86" s="78">
        <v>2</v>
      </c>
      <c r="F86" s="54"/>
      <c r="G86" s="54"/>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row>
    <row r="87" spans="1:80" s="1" customFormat="1">
      <c r="A87" s="88">
        <v>74</v>
      </c>
      <c r="B87" s="141" t="s">
        <v>1047</v>
      </c>
      <c r="C87" s="89"/>
      <c r="D87" s="89" t="s">
        <v>7</v>
      </c>
      <c r="E87" s="78">
        <v>2</v>
      </c>
      <c r="F87" s="54"/>
      <c r="G87" s="54"/>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row>
    <row r="88" spans="1:80" s="1" customFormat="1">
      <c r="A88" s="88">
        <v>75</v>
      </c>
      <c r="B88" s="141" t="s">
        <v>1022</v>
      </c>
      <c r="C88" s="89"/>
      <c r="D88" s="89" t="s">
        <v>7</v>
      </c>
      <c r="E88" s="78">
        <v>1</v>
      </c>
      <c r="F88" s="54"/>
      <c r="G88" s="54"/>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row>
    <row r="89" spans="1:80" s="1" customFormat="1">
      <c r="A89" s="88">
        <v>76</v>
      </c>
      <c r="B89" s="141" t="s">
        <v>1048</v>
      </c>
      <c r="C89" s="89"/>
      <c r="D89" s="89" t="s">
        <v>7</v>
      </c>
      <c r="E89" s="78">
        <v>1</v>
      </c>
      <c r="F89" s="54"/>
      <c r="G89" s="54"/>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row>
    <row r="90" spans="1:80" s="1" customFormat="1">
      <c r="A90" s="88">
        <v>77</v>
      </c>
      <c r="B90" s="141" t="s">
        <v>933</v>
      </c>
      <c r="C90" s="89"/>
      <c r="D90" s="89" t="s">
        <v>7</v>
      </c>
      <c r="E90" s="78">
        <v>1</v>
      </c>
      <c r="F90" s="54"/>
      <c r="G90" s="54"/>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row>
    <row r="91" spans="1:80" s="1" customFormat="1">
      <c r="A91" s="88">
        <v>78</v>
      </c>
      <c r="B91" s="141" t="s">
        <v>977</v>
      </c>
      <c r="C91" s="89"/>
      <c r="D91" s="89" t="s">
        <v>63</v>
      </c>
      <c r="E91" s="78">
        <v>12</v>
      </c>
      <c r="F91" s="54"/>
      <c r="G91" s="54"/>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row>
    <row r="92" spans="1:80" s="1" customFormat="1">
      <c r="A92" s="88">
        <v>79</v>
      </c>
      <c r="B92" s="141" t="s">
        <v>935</v>
      </c>
      <c r="C92" s="89"/>
      <c r="D92" s="89" t="s">
        <v>63</v>
      </c>
      <c r="E92" s="78">
        <v>26</v>
      </c>
      <c r="F92" s="54"/>
      <c r="G92" s="54"/>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row>
    <row r="93" spans="1:80" s="1" customFormat="1">
      <c r="A93" s="88">
        <v>80</v>
      </c>
      <c r="B93" s="141" t="s">
        <v>978</v>
      </c>
      <c r="C93" s="89"/>
      <c r="D93" s="89" t="s">
        <v>63</v>
      </c>
      <c r="E93" s="78">
        <v>231</v>
      </c>
      <c r="F93" s="54"/>
      <c r="G93" s="54"/>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row>
    <row r="94" spans="1:80" s="1" customFormat="1">
      <c r="A94" s="88">
        <v>81</v>
      </c>
      <c r="B94" s="166" t="s">
        <v>1049</v>
      </c>
      <c r="C94" s="89"/>
      <c r="D94" s="89"/>
      <c r="E94" s="78"/>
      <c r="F94" s="54"/>
      <c r="G94" s="54"/>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row>
    <row r="95" spans="1:80" s="1" customFormat="1">
      <c r="A95" s="88">
        <v>82</v>
      </c>
      <c r="B95" s="141" t="s">
        <v>520</v>
      </c>
      <c r="C95" s="89"/>
      <c r="D95" s="89" t="s">
        <v>13</v>
      </c>
      <c r="E95" s="78">
        <v>411</v>
      </c>
      <c r="F95" s="54"/>
      <c r="G95" s="54"/>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row>
    <row r="96" spans="1:80" s="1" customFormat="1">
      <c r="A96" s="88">
        <v>83</v>
      </c>
      <c r="B96" s="141" t="s">
        <v>821</v>
      </c>
      <c r="C96" s="89"/>
      <c r="D96" s="89" t="s">
        <v>63</v>
      </c>
      <c r="E96" s="78">
        <v>920</v>
      </c>
      <c r="F96" s="54"/>
      <c r="G96" s="54"/>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row>
    <row r="97" spans="1:80" s="1" customFormat="1">
      <c r="A97" s="88">
        <v>84</v>
      </c>
      <c r="B97" s="141" t="s">
        <v>822</v>
      </c>
      <c r="C97" s="89"/>
      <c r="D97" s="89" t="s">
        <v>13</v>
      </c>
      <c r="E97" s="78">
        <v>411</v>
      </c>
      <c r="F97" s="54"/>
      <c r="G97" s="54"/>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row>
    <row r="98" spans="1:80" s="1" customFormat="1">
      <c r="A98" s="88">
        <v>85</v>
      </c>
      <c r="B98" s="141" t="s">
        <v>823</v>
      </c>
      <c r="C98" s="89"/>
      <c r="D98" s="89" t="s">
        <v>13</v>
      </c>
      <c r="E98" s="78">
        <v>411</v>
      </c>
      <c r="F98" s="54"/>
      <c r="G98" s="54"/>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row>
    <row r="99" spans="1:80" s="1" customFormat="1">
      <c r="A99" s="88">
        <v>86</v>
      </c>
      <c r="B99" s="141" t="s">
        <v>824</v>
      </c>
      <c r="C99" s="89"/>
      <c r="D99" s="89" t="s">
        <v>63</v>
      </c>
      <c r="E99" s="78">
        <v>213</v>
      </c>
      <c r="F99" s="54"/>
      <c r="G99" s="54"/>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row>
    <row r="100" spans="1:80" s="1" customFormat="1">
      <c r="A100" s="88">
        <v>87</v>
      </c>
      <c r="B100" s="141" t="s">
        <v>825</v>
      </c>
      <c r="C100" s="89"/>
      <c r="D100" s="89" t="s">
        <v>63</v>
      </c>
      <c r="E100" s="78">
        <v>402</v>
      </c>
      <c r="F100" s="54"/>
      <c r="G100" s="54"/>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row>
    <row r="101" spans="1:80" s="1" customFormat="1">
      <c r="A101" s="88">
        <v>88</v>
      </c>
      <c r="B101" s="141" t="s">
        <v>1026</v>
      </c>
      <c r="C101" s="89"/>
      <c r="D101" s="89" t="s">
        <v>7</v>
      </c>
      <c r="E101" s="78">
        <v>12</v>
      </c>
      <c r="F101" s="54"/>
      <c r="G101" s="54"/>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row>
    <row r="102" spans="1:80" s="1" customFormat="1">
      <c r="A102" s="88">
        <v>89</v>
      </c>
      <c r="B102" s="141" t="s">
        <v>1050</v>
      </c>
      <c r="C102" s="89"/>
      <c r="D102" s="89" t="s">
        <v>7</v>
      </c>
      <c r="E102" s="78">
        <v>6</v>
      </c>
      <c r="F102" s="54"/>
      <c r="G102" s="54"/>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row>
    <row r="103" spans="1:80" s="1" customFormat="1">
      <c r="A103" s="88">
        <v>90</v>
      </c>
      <c r="B103" s="141" t="s">
        <v>1051</v>
      </c>
      <c r="C103" s="89"/>
      <c r="D103" s="89" t="s">
        <v>7</v>
      </c>
      <c r="E103" s="78">
        <v>14</v>
      </c>
      <c r="F103" s="54"/>
      <c r="G103" s="54"/>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row>
    <row r="104" spans="1:80" s="1" customFormat="1" ht="27">
      <c r="A104" s="88">
        <v>91</v>
      </c>
      <c r="B104" s="141" t="s">
        <v>1029</v>
      </c>
      <c r="C104" s="89"/>
      <c r="D104" s="89" t="s">
        <v>7</v>
      </c>
      <c r="E104" s="78">
        <v>4</v>
      </c>
      <c r="F104" s="54"/>
      <c r="G104" s="54"/>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row>
    <row r="105" spans="1:80" s="1" customFormat="1">
      <c r="A105" s="88">
        <v>92</v>
      </c>
      <c r="B105" s="141" t="s">
        <v>1052</v>
      </c>
      <c r="C105" s="89"/>
      <c r="D105" s="89" t="s">
        <v>7</v>
      </c>
      <c r="E105" s="78">
        <v>1</v>
      </c>
      <c r="F105" s="54"/>
      <c r="G105" s="54"/>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row>
    <row r="106" spans="1:80" s="1" customFormat="1">
      <c r="A106" s="88">
        <v>93</v>
      </c>
      <c r="B106" s="141" t="s">
        <v>846</v>
      </c>
      <c r="C106" s="89"/>
      <c r="D106" s="89" t="s">
        <v>7</v>
      </c>
      <c r="E106" s="78">
        <v>4</v>
      </c>
      <c r="F106" s="54"/>
      <c r="G106" s="54"/>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row>
    <row r="107" spans="1:80" s="1" customFormat="1">
      <c r="A107" s="88">
        <v>94</v>
      </c>
      <c r="B107" s="141" t="s">
        <v>1037</v>
      </c>
      <c r="C107" s="89"/>
      <c r="D107" s="89" t="s">
        <v>7</v>
      </c>
      <c r="E107" s="78">
        <v>4</v>
      </c>
      <c r="F107" s="54"/>
      <c r="G107" s="54"/>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row>
    <row r="108" spans="1:80" s="1" customFormat="1">
      <c r="A108" s="88">
        <v>95</v>
      </c>
      <c r="B108" s="141" t="s">
        <v>1038</v>
      </c>
      <c r="C108" s="89"/>
      <c r="D108" s="89" t="s">
        <v>851</v>
      </c>
      <c r="E108" s="78">
        <v>1</v>
      </c>
      <c r="F108" s="54"/>
      <c r="G108" s="54"/>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row>
    <row r="109" spans="1:80" s="1" customFormat="1">
      <c r="A109" s="88">
        <v>96</v>
      </c>
      <c r="B109" s="141" t="s">
        <v>1053</v>
      </c>
      <c r="C109" s="89"/>
      <c r="D109" s="89" t="s">
        <v>851</v>
      </c>
      <c r="E109" s="78">
        <v>2</v>
      </c>
      <c r="F109" s="54"/>
      <c r="G109" s="54"/>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row>
    <row r="110" spans="1:80" s="1" customFormat="1">
      <c r="A110" s="88">
        <v>97</v>
      </c>
      <c r="B110" s="141" t="s">
        <v>1054</v>
      </c>
      <c r="C110" s="89"/>
      <c r="D110" s="89" t="s">
        <v>851</v>
      </c>
      <c r="E110" s="78">
        <v>3</v>
      </c>
      <c r="F110" s="54"/>
      <c r="G110" s="54"/>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row>
    <row r="111" spans="1:80" s="1" customFormat="1">
      <c r="A111" s="88">
        <v>98</v>
      </c>
      <c r="B111" s="141" t="s">
        <v>858</v>
      </c>
      <c r="C111" s="89"/>
      <c r="D111" s="89" t="s">
        <v>851</v>
      </c>
      <c r="E111" s="78">
        <v>22</v>
      </c>
      <c r="F111" s="54"/>
      <c r="G111" s="54"/>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row>
    <row r="112" spans="1:80" s="1" customFormat="1">
      <c r="A112" s="88">
        <v>99</v>
      </c>
      <c r="B112" s="141" t="s">
        <v>962</v>
      </c>
      <c r="C112" s="89"/>
      <c r="D112" s="89" t="s">
        <v>13</v>
      </c>
      <c r="E112" s="78">
        <v>411</v>
      </c>
      <c r="F112" s="54"/>
      <c r="G112" s="54"/>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row>
    <row r="113" spans="1:80" s="1" customFormat="1">
      <c r="A113" s="88">
        <v>100</v>
      </c>
      <c r="B113" s="141" t="s">
        <v>963</v>
      </c>
      <c r="C113" s="89"/>
      <c r="D113" s="89" t="s">
        <v>13</v>
      </c>
      <c r="E113" s="78">
        <v>288</v>
      </c>
      <c r="F113" s="54"/>
      <c r="G113" s="54"/>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row>
    <row r="114" spans="1:80" s="1" customFormat="1">
      <c r="A114" s="88">
        <v>101</v>
      </c>
      <c r="B114" s="141" t="s">
        <v>1055</v>
      </c>
      <c r="C114" s="89"/>
      <c r="D114" s="89" t="s">
        <v>7</v>
      </c>
      <c r="E114" s="78">
        <v>1</v>
      </c>
      <c r="F114" s="54"/>
      <c r="G114" s="54"/>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row>
    <row r="115" spans="1:80" s="1" customFormat="1">
      <c r="A115" s="88">
        <v>102</v>
      </c>
      <c r="B115" s="141" t="s">
        <v>849</v>
      </c>
      <c r="C115" s="89"/>
      <c r="D115" s="89" t="s">
        <v>7</v>
      </c>
      <c r="E115" s="78">
        <v>1</v>
      </c>
      <c r="F115" s="54"/>
      <c r="G115" s="54"/>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row>
    <row r="116" spans="1:80" s="1" customFormat="1">
      <c r="A116" s="88">
        <v>103</v>
      </c>
      <c r="B116" s="141" t="s">
        <v>1056</v>
      </c>
      <c r="C116" s="89"/>
      <c r="D116" s="89" t="s">
        <v>7</v>
      </c>
      <c r="E116" s="78">
        <v>1</v>
      </c>
      <c r="F116" s="54"/>
      <c r="G116" s="54"/>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row>
    <row r="117" spans="1:80" s="1" customFormat="1">
      <c r="A117" s="88">
        <v>104</v>
      </c>
      <c r="B117" s="141" t="s">
        <v>1057</v>
      </c>
      <c r="C117" s="89"/>
      <c r="D117" s="89" t="s">
        <v>7</v>
      </c>
      <c r="E117" s="78">
        <v>1</v>
      </c>
      <c r="F117" s="54"/>
      <c r="G117" s="54"/>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row>
    <row r="118" spans="1:80" s="1" customFormat="1">
      <c r="A118" s="88">
        <v>105</v>
      </c>
      <c r="B118" s="141" t="s">
        <v>1039</v>
      </c>
      <c r="C118" s="89"/>
      <c r="D118" s="89" t="s">
        <v>7</v>
      </c>
      <c r="E118" s="78">
        <v>1</v>
      </c>
      <c r="F118" s="54"/>
      <c r="G118" s="54"/>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row>
    <row r="119" spans="1:80" s="1" customFormat="1">
      <c r="A119" s="88">
        <v>106</v>
      </c>
      <c r="B119" s="141" t="s">
        <v>1058</v>
      </c>
      <c r="C119" s="89"/>
      <c r="D119" s="89" t="s">
        <v>7</v>
      </c>
      <c r="E119" s="78">
        <v>1</v>
      </c>
      <c r="F119" s="54"/>
      <c r="G119" s="54"/>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row>
    <row r="120" spans="1:80" s="1" customFormat="1">
      <c r="A120" s="88">
        <v>107</v>
      </c>
      <c r="B120" s="141" t="s">
        <v>1059</v>
      </c>
      <c r="C120" s="89"/>
      <c r="D120" s="89" t="s">
        <v>13</v>
      </c>
      <c r="E120" s="78">
        <v>9</v>
      </c>
      <c r="F120" s="54"/>
      <c r="G120" s="54"/>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row>
    <row r="121" spans="1:80" s="1" customFormat="1">
      <c r="A121" s="88">
        <v>108</v>
      </c>
      <c r="B121" s="141" t="s">
        <v>1060</v>
      </c>
      <c r="C121" s="89"/>
      <c r="D121" s="89" t="s">
        <v>13</v>
      </c>
      <c r="E121" s="78">
        <v>2</v>
      </c>
      <c r="F121" s="54"/>
      <c r="G121" s="54"/>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row>
    <row r="122" spans="1:80" s="1" customFormat="1">
      <c r="A122" s="88">
        <v>109</v>
      </c>
      <c r="B122" s="141" t="s">
        <v>867</v>
      </c>
      <c r="C122" s="89"/>
      <c r="D122" s="89" t="s">
        <v>7</v>
      </c>
      <c r="E122" s="78">
        <v>1</v>
      </c>
      <c r="F122" s="54"/>
      <c r="G122" s="54"/>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row>
    <row r="123" spans="1:80" s="1" customFormat="1">
      <c r="A123" s="88">
        <v>110</v>
      </c>
      <c r="B123" s="141" t="s">
        <v>961</v>
      </c>
      <c r="C123" s="89"/>
      <c r="D123" s="89" t="s">
        <v>7</v>
      </c>
      <c r="E123" s="78">
        <v>1</v>
      </c>
      <c r="F123" s="54"/>
      <c r="G123" s="54"/>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row>
    <row r="124" spans="1:80" s="1" customFormat="1">
      <c r="A124" s="88">
        <v>111</v>
      </c>
      <c r="B124" s="141" t="s">
        <v>869</v>
      </c>
      <c r="C124" s="89"/>
      <c r="D124" s="89" t="s">
        <v>7</v>
      </c>
      <c r="E124" s="78">
        <v>1</v>
      </c>
      <c r="F124" s="54"/>
      <c r="G124" s="54"/>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row>
    <row r="125" spans="1:80" s="1" customFormat="1">
      <c r="A125" s="88">
        <v>112</v>
      </c>
      <c r="B125" s="141" t="s">
        <v>871</v>
      </c>
      <c r="C125" s="89"/>
      <c r="D125" s="89" t="s">
        <v>7</v>
      </c>
      <c r="E125" s="78">
        <v>1</v>
      </c>
      <c r="F125" s="54"/>
      <c r="G125" s="54"/>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row>
    <row r="126" spans="1:80" s="1" customFormat="1">
      <c r="A126" s="88">
        <v>113</v>
      </c>
      <c r="B126" s="141" t="s">
        <v>964</v>
      </c>
      <c r="C126" s="89"/>
      <c r="D126" s="89" t="s">
        <v>7</v>
      </c>
      <c r="E126" s="78">
        <v>1</v>
      </c>
      <c r="F126" s="54"/>
      <c r="G126" s="54"/>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row>
    <row r="127" spans="1:80" s="1" customFormat="1">
      <c r="A127" s="88">
        <v>114</v>
      </c>
      <c r="B127" s="166" t="s">
        <v>1061</v>
      </c>
      <c r="C127" s="89"/>
      <c r="D127" s="89"/>
      <c r="E127" s="78"/>
      <c r="F127" s="54"/>
      <c r="G127" s="54"/>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row>
    <row r="128" spans="1:80" s="1" customFormat="1">
      <c r="A128" s="88">
        <v>115</v>
      </c>
      <c r="B128" s="141" t="s">
        <v>2404</v>
      </c>
      <c r="C128" s="89"/>
      <c r="D128" s="89" t="s">
        <v>13</v>
      </c>
      <c r="E128" s="78">
        <v>195</v>
      </c>
      <c r="F128" s="54"/>
      <c r="G128" s="54"/>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row>
    <row r="129" spans="1:80" s="1" customFormat="1">
      <c r="A129" s="88">
        <v>116</v>
      </c>
      <c r="B129" s="141" t="s">
        <v>2405</v>
      </c>
      <c r="C129" s="89"/>
      <c r="D129" s="89" t="s">
        <v>13</v>
      </c>
      <c r="E129" s="78">
        <v>116</v>
      </c>
      <c r="F129" s="54"/>
      <c r="G129" s="54"/>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row>
    <row r="130" spans="1:80" s="1" customFormat="1">
      <c r="A130" s="88">
        <v>117</v>
      </c>
      <c r="B130" s="141" t="s">
        <v>2418</v>
      </c>
      <c r="C130" s="89"/>
      <c r="D130" s="89" t="s">
        <v>13</v>
      </c>
      <c r="E130" s="78">
        <v>100</v>
      </c>
      <c r="F130" s="54"/>
      <c r="G130" s="54"/>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row>
    <row r="131" spans="1:80" s="1" customFormat="1" ht="27" customHeight="1">
      <c r="A131" s="88">
        <v>118</v>
      </c>
      <c r="B131" s="141" t="s">
        <v>2419</v>
      </c>
      <c r="C131" s="89"/>
      <c r="D131" s="89" t="s">
        <v>7</v>
      </c>
      <c r="E131" s="78">
        <v>2</v>
      </c>
      <c r="F131" s="54"/>
      <c r="G131" s="54"/>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row>
    <row r="132" spans="1:80" s="1" customFormat="1" ht="27" customHeight="1">
      <c r="A132" s="88">
        <v>119</v>
      </c>
      <c r="B132" s="141" t="s">
        <v>2420</v>
      </c>
      <c r="C132" s="89"/>
      <c r="D132" s="89" t="s">
        <v>7</v>
      </c>
      <c r="E132" s="78">
        <v>2</v>
      </c>
      <c r="F132" s="54"/>
      <c r="G132" s="54"/>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row>
    <row r="133" spans="1:80" s="1" customFormat="1" ht="27" customHeight="1">
      <c r="A133" s="88">
        <v>120</v>
      </c>
      <c r="B133" s="141" t="s">
        <v>2415</v>
      </c>
      <c r="C133" s="89"/>
      <c r="D133" s="89" t="s">
        <v>7</v>
      </c>
      <c r="E133" s="78">
        <v>6</v>
      </c>
      <c r="F133" s="54"/>
      <c r="G133" s="54"/>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row>
    <row r="134" spans="1:80" s="1" customFormat="1" ht="27" customHeight="1">
      <c r="A134" s="88">
        <v>121</v>
      </c>
      <c r="B134" s="141" t="s">
        <v>2421</v>
      </c>
      <c r="C134" s="89"/>
      <c r="D134" s="89" t="s">
        <v>7</v>
      </c>
      <c r="E134" s="78">
        <v>2</v>
      </c>
      <c r="F134" s="54"/>
      <c r="G134" s="54"/>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row>
    <row r="135" spans="1:80" s="1" customFormat="1" ht="27" customHeight="1">
      <c r="A135" s="88">
        <v>122</v>
      </c>
      <c r="B135" s="141" t="s">
        <v>1062</v>
      </c>
      <c r="C135" s="89"/>
      <c r="D135" s="89" t="s">
        <v>7</v>
      </c>
      <c r="E135" s="78">
        <v>1</v>
      </c>
      <c r="F135" s="54"/>
      <c r="G135" s="54"/>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row>
    <row r="136" spans="1:80" s="1" customFormat="1" ht="27" customHeight="1">
      <c r="A136" s="88">
        <v>123</v>
      </c>
      <c r="B136" s="141" t="s">
        <v>1063</v>
      </c>
      <c r="C136" s="89"/>
      <c r="D136" s="89" t="s">
        <v>7</v>
      </c>
      <c r="E136" s="78">
        <v>1</v>
      </c>
      <c r="F136" s="54"/>
      <c r="G136" s="54"/>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row>
    <row r="137" spans="1:80" s="1" customFormat="1" ht="27" customHeight="1">
      <c r="A137" s="88">
        <v>124</v>
      </c>
      <c r="B137" s="141" t="s">
        <v>1064</v>
      </c>
      <c r="C137" s="89"/>
      <c r="D137" s="89" t="s">
        <v>7</v>
      </c>
      <c r="E137" s="78">
        <v>1</v>
      </c>
      <c r="F137" s="54"/>
      <c r="G137" s="54"/>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row>
    <row r="138" spans="1:80" s="1" customFormat="1" ht="27" customHeight="1">
      <c r="A138" s="88">
        <v>125</v>
      </c>
      <c r="B138" s="141" t="s">
        <v>1065</v>
      </c>
      <c r="C138" s="89"/>
      <c r="D138" s="89" t="s">
        <v>7</v>
      </c>
      <c r="E138" s="78">
        <v>1</v>
      </c>
      <c r="F138" s="54"/>
      <c r="G138" s="54"/>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row>
    <row r="139" spans="1:80" s="1" customFormat="1" ht="27" customHeight="1">
      <c r="A139" s="88">
        <v>126</v>
      </c>
      <c r="B139" s="141" t="s">
        <v>1065</v>
      </c>
      <c r="C139" s="89"/>
      <c r="D139" s="89" t="s">
        <v>7</v>
      </c>
      <c r="E139" s="78">
        <v>1</v>
      </c>
      <c r="F139" s="54"/>
      <c r="G139" s="54"/>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row>
    <row r="140" spans="1:80" s="1" customFormat="1" ht="27" customHeight="1">
      <c r="A140" s="88">
        <v>127</v>
      </c>
      <c r="B140" s="141" t="s">
        <v>1066</v>
      </c>
      <c r="C140" s="89"/>
      <c r="D140" s="89" t="s">
        <v>7</v>
      </c>
      <c r="E140" s="78">
        <v>1</v>
      </c>
      <c r="F140" s="54"/>
      <c r="G140" s="54"/>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row>
    <row r="141" spans="1:80" s="1" customFormat="1" ht="27" customHeight="1">
      <c r="A141" s="88">
        <v>128</v>
      </c>
      <c r="B141" s="141" t="s">
        <v>1032</v>
      </c>
      <c r="C141" s="89"/>
      <c r="D141" s="89" t="s">
        <v>7</v>
      </c>
      <c r="E141" s="78">
        <v>4</v>
      </c>
      <c r="F141" s="54"/>
      <c r="G141" s="54"/>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row>
    <row r="142" spans="1:80" s="1" customFormat="1" ht="27" customHeight="1">
      <c r="A142" s="88">
        <v>129</v>
      </c>
      <c r="B142" s="141" t="s">
        <v>1067</v>
      </c>
      <c r="C142" s="89"/>
      <c r="D142" s="89" t="s">
        <v>7</v>
      </c>
      <c r="E142" s="78">
        <v>8</v>
      </c>
      <c r="F142" s="54"/>
      <c r="G142" s="54"/>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row>
    <row r="143" spans="1:80" s="1" customFormat="1" ht="36.950000000000003" customHeight="1">
      <c r="A143" s="88">
        <v>130</v>
      </c>
      <c r="B143" s="141" t="s">
        <v>1068</v>
      </c>
      <c r="C143" s="89"/>
      <c r="D143" s="89" t="s">
        <v>7</v>
      </c>
      <c r="E143" s="78">
        <v>6</v>
      </c>
      <c r="F143" s="54"/>
      <c r="G143" s="54"/>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row>
    <row r="144" spans="1:80" s="1" customFormat="1">
      <c r="A144" s="88">
        <v>131</v>
      </c>
      <c r="B144" s="141" t="s">
        <v>1069</v>
      </c>
      <c r="C144" s="89"/>
      <c r="D144" s="89" t="s">
        <v>7</v>
      </c>
      <c r="E144" s="78">
        <v>1</v>
      </c>
      <c r="F144" s="54"/>
      <c r="G144" s="54"/>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row>
    <row r="145" spans="1:80" s="1" customFormat="1">
      <c r="A145" s="88">
        <v>132</v>
      </c>
      <c r="B145" s="141" t="s">
        <v>1070</v>
      </c>
      <c r="C145" s="89"/>
      <c r="D145" s="89" t="s">
        <v>7</v>
      </c>
      <c r="E145" s="78">
        <v>2</v>
      </c>
      <c r="F145" s="54"/>
      <c r="G145" s="54"/>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row>
    <row r="146" spans="1:80" s="1" customFormat="1">
      <c r="A146" s="88">
        <v>133</v>
      </c>
      <c r="B146" s="141" t="s">
        <v>1071</v>
      </c>
      <c r="C146" s="89"/>
      <c r="D146" s="89" t="s">
        <v>7</v>
      </c>
      <c r="E146" s="78">
        <v>1</v>
      </c>
      <c r="F146" s="54"/>
      <c r="G146" s="54"/>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row>
    <row r="147" spans="1:80" s="1" customFormat="1">
      <c r="A147" s="88">
        <v>134</v>
      </c>
      <c r="B147" s="141" t="s">
        <v>1072</v>
      </c>
      <c r="C147" s="89"/>
      <c r="D147" s="89" t="s">
        <v>7</v>
      </c>
      <c r="E147" s="78">
        <v>1</v>
      </c>
      <c r="F147" s="54"/>
      <c r="G147" s="54"/>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row>
    <row r="148" spans="1:80" s="1" customFormat="1">
      <c r="A148" s="88">
        <v>135</v>
      </c>
      <c r="B148" s="141" t="s">
        <v>1073</v>
      </c>
      <c r="C148" s="89"/>
      <c r="D148" s="89" t="s">
        <v>7</v>
      </c>
      <c r="E148" s="78">
        <v>1</v>
      </c>
      <c r="F148" s="54"/>
      <c r="G148" s="54"/>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row>
    <row r="149" spans="1:80" s="1" customFormat="1">
      <c r="A149" s="88">
        <v>136</v>
      </c>
      <c r="B149" s="141" t="s">
        <v>1074</v>
      </c>
      <c r="C149" s="89"/>
      <c r="D149" s="89" t="s">
        <v>7</v>
      </c>
      <c r="E149" s="78">
        <v>2</v>
      </c>
      <c r="F149" s="54"/>
      <c r="G149" s="54"/>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row>
    <row r="150" spans="1:80" s="1" customFormat="1">
      <c r="A150" s="88">
        <v>137</v>
      </c>
      <c r="B150" s="141" t="s">
        <v>1075</v>
      </c>
      <c r="C150" s="89"/>
      <c r="D150" s="89" t="s">
        <v>7</v>
      </c>
      <c r="E150" s="78">
        <v>1</v>
      </c>
      <c r="F150" s="54"/>
      <c r="G150" s="54"/>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row>
    <row r="151" spans="1:80" s="1" customFormat="1">
      <c r="A151" s="88">
        <v>138</v>
      </c>
      <c r="B151" s="141" t="s">
        <v>933</v>
      </c>
      <c r="C151" s="89"/>
      <c r="D151" s="89" t="s">
        <v>7</v>
      </c>
      <c r="E151" s="78">
        <v>1</v>
      </c>
      <c r="F151" s="54"/>
      <c r="G151" s="54"/>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row>
    <row r="152" spans="1:80" s="1" customFormat="1">
      <c r="A152" s="88">
        <v>139</v>
      </c>
      <c r="B152" s="141" t="s">
        <v>977</v>
      </c>
      <c r="C152" s="89"/>
      <c r="D152" s="89" t="s">
        <v>63</v>
      </c>
      <c r="E152" s="78">
        <v>64</v>
      </c>
      <c r="F152" s="54"/>
      <c r="G152" s="54"/>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row>
    <row r="153" spans="1:80" s="1" customFormat="1">
      <c r="A153" s="88">
        <v>140</v>
      </c>
      <c r="B153" s="141" t="s">
        <v>935</v>
      </c>
      <c r="C153" s="89"/>
      <c r="D153" s="89" t="s">
        <v>63</v>
      </c>
      <c r="E153" s="78">
        <v>149</v>
      </c>
      <c r="F153" s="54"/>
      <c r="G153" s="54"/>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row>
    <row r="154" spans="1:80" s="1" customFormat="1">
      <c r="A154" s="88">
        <v>141</v>
      </c>
      <c r="B154" s="141" t="s">
        <v>978</v>
      </c>
      <c r="C154" s="89"/>
      <c r="D154" s="89" t="s">
        <v>63</v>
      </c>
      <c r="E154" s="78">
        <v>402</v>
      </c>
      <c r="F154" s="54"/>
      <c r="G154" s="54"/>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row>
    <row r="155" spans="1:80" s="1" customFormat="1">
      <c r="A155" s="88">
        <v>142</v>
      </c>
      <c r="B155" s="166" t="s">
        <v>1076</v>
      </c>
      <c r="C155" s="89"/>
      <c r="D155" s="89"/>
      <c r="E155" s="78"/>
      <c r="F155" s="54"/>
      <c r="G155" s="54"/>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row>
    <row r="156" spans="1:80" s="1" customFormat="1">
      <c r="A156" s="88">
        <v>143</v>
      </c>
      <c r="B156" s="141" t="s">
        <v>520</v>
      </c>
      <c r="C156" s="89"/>
      <c r="D156" s="89" t="s">
        <v>13</v>
      </c>
      <c r="E156" s="78">
        <v>295</v>
      </c>
      <c r="F156" s="54"/>
      <c r="G156" s="54"/>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row>
    <row r="157" spans="1:80" s="1" customFormat="1">
      <c r="A157" s="88">
        <v>144</v>
      </c>
      <c r="B157" s="141" t="s">
        <v>821</v>
      </c>
      <c r="C157" s="89"/>
      <c r="D157" s="89" t="s">
        <v>63</v>
      </c>
      <c r="E157" s="78">
        <v>762</v>
      </c>
      <c r="F157" s="54"/>
      <c r="G157" s="54"/>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row>
    <row r="158" spans="1:80" s="1" customFormat="1">
      <c r="A158" s="88">
        <v>145</v>
      </c>
      <c r="B158" s="141" t="s">
        <v>822</v>
      </c>
      <c r="C158" s="89"/>
      <c r="D158" s="89" t="s">
        <v>13</v>
      </c>
      <c r="E158" s="78">
        <v>295</v>
      </c>
      <c r="F158" s="54"/>
      <c r="G158" s="54"/>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row>
    <row r="159" spans="1:80" s="1" customFormat="1">
      <c r="A159" s="88">
        <v>146</v>
      </c>
      <c r="B159" s="141" t="s">
        <v>823</v>
      </c>
      <c r="C159" s="89"/>
      <c r="D159" s="89" t="s">
        <v>13</v>
      </c>
      <c r="E159" s="78">
        <v>295</v>
      </c>
      <c r="F159" s="54"/>
      <c r="G159" s="54"/>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row>
    <row r="160" spans="1:80" s="1" customFormat="1">
      <c r="A160" s="88">
        <v>147</v>
      </c>
      <c r="B160" s="141" t="s">
        <v>824</v>
      </c>
      <c r="C160" s="89"/>
      <c r="D160" s="89" t="s">
        <v>63</v>
      </c>
      <c r="E160" s="78">
        <v>143</v>
      </c>
      <c r="F160" s="54"/>
      <c r="G160" s="54"/>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row>
    <row r="161" spans="1:80" s="1" customFormat="1">
      <c r="A161" s="88">
        <v>148</v>
      </c>
      <c r="B161" s="141" t="s">
        <v>825</v>
      </c>
      <c r="C161" s="89"/>
      <c r="D161" s="89" t="s">
        <v>63</v>
      </c>
      <c r="E161" s="78">
        <v>473</v>
      </c>
      <c r="F161" s="54"/>
      <c r="G161" s="54"/>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row>
    <row r="162" spans="1:80" s="1" customFormat="1">
      <c r="A162" s="88">
        <v>149</v>
      </c>
      <c r="B162" s="141" t="s">
        <v>1026</v>
      </c>
      <c r="C162" s="89"/>
      <c r="D162" s="89" t="s">
        <v>7</v>
      </c>
      <c r="E162" s="78">
        <v>12</v>
      </c>
      <c r="F162" s="54"/>
      <c r="G162" s="54"/>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row>
    <row r="163" spans="1:80" s="1" customFormat="1">
      <c r="A163" s="88">
        <v>150</v>
      </c>
      <c r="B163" s="141" t="s">
        <v>1050</v>
      </c>
      <c r="C163" s="89"/>
      <c r="D163" s="89" t="s">
        <v>7</v>
      </c>
      <c r="E163" s="78">
        <v>3</v>
      </c>
      <c r="F163" s="54"/>
      <c r="G163" s="54"/>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row>
    <row r="164" spans="1:80" s="1" customFormat="1">
      <c r="A164" s="88">
        <v>151</v>
      </c>
      <c r="B164" s="141" t="s">
        <v>1051</v>
      </c>
      <c r="C164" s="89"/>
      <c r="D164" s="89" t="s">
        <v>7</v>
      </c>
      <c r="E164" s="78">
        <v>3</v>
      </c>
      <c r="F164" s="54"/>
      <c r="G164" s="54"/>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row>
    <row r="165" spans="1:80" s="1" customFormat="1" ht="27">
      <c r="A165" s="88">
        <v>152</v>
      </c>
      <c r="B165" s="141" t="s">
        <v>1029</v>
      </c>
      <c r="C165" s="89"/>
      <c r="D165" s="89" t="s">
        <v>7</v>
      </c>
      <c r="E165" s="78">
        <v>10</v>
      </c>
      <c r="F165" s="54"/>
      <c r="G165" s="54"/>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row>
    <row r="166" spans="1:80" s="1" customFormat="1">
      <c r="A166" s="88">
        <v>153</v>
      </c>
      <c r="B166" s="141" t="s">
        <v>1077</v>
      </c>
      <c r="C166" s="89"/>
      <c r="D166" s="89" t="s">
        <v>7</v>
      </c>
      <c r="E166" s="78">
        <v>1</v>
      </c>
      <c r="F166" s="54"/>
      <c r="G166" s="54"/>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row>
    <row r="167" spans="1:80" s="1" customFormat="1">
      <c r="A167" s="88">
        <v>154</v>
      </c>
      <c r="B167" s="141" t="s">
        <v>1038</v>
      </c>
      <c r="C167" s="89"/>
      <c r="D167" s="89" t="s">
        <v>851</v>
      </c>
      <c r="E167" s="78">
        <v>1</v>
      </c>
      <c r="F167" s="54"/>
      <c r="G167" s="54"/>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row>
    <row r="168" spans="1:80" s="1" customFormat="1">
      <c r="A168" s="88">
        <v>155</v>
      </c>
      <c r="B168" s="141" t="s">
        <v>858</v>
      </c>
      <c r="C168" s="89"/>
      <c r="D168" s="89" t="s">
        <v>851</v>
      </c>
      <c r="E168" s="78">
        <v>4</v>
      </c>
      <c r="F168" s="54"/>
      <c r="G168" s="54"/>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row>
    <row r="169" spans="1:80" s="1" customFormat="1">
      <c r="A169" s="88">
        <v>156</v>
      </c>
      <c r="B169" s="141" t="s">
        <v>962</v>
      </c>
      <c r="C169" s="89"/>
      <c r="D169" s="89" t="s">
        <v>13</v>
      </c>
      <c r="E169" s="78">
        <v>295</v>
      </c>
      <c r="F169" s="54"/>
      <c r="G169" s="54"/>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row>
    <row r="170" spans="1:80" s="1" customFormat="1">
      <c r="A170" s="88">
        <v>157</v>
      </c>
      <c r="B170" s="141" t="s">
        <v>963</v>
      </c>
      <c r="C170" s="89"/>
      <c r="D170" s="89" t="s">
        <v>13</v>
      </c>
      <c r="E170" s="78">
        <v>217</v>
      </c>
      <c r="F170" s="54"/>
      <c r="G170" s="54"/>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row>
    <row r="171" spans="1:80" s="1" customFormat="1">
      <c r="A171" s="88">
        <v>158</v>
      </c>
      <c r="B171" s="141" t="s">
        <v>867</v>
      </c>
      <c r="C171" s="89"/>
      <c r="D171" s="89" t="s">
        <v>7</v>
      </c>
      <c r="E171" s="78">
        <v>1</v>
      </c>
      <c r="F171" s="54"/>
      <c r="G171" s="54"/>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row>
    <row r="172" spans="1:80" s="1" customFormat="1">
      <c r="A172" s="88">
        <v>159</v>
      </c>
      <c r="B172" s="141" t="s">
        <v>869</v>
      </c>
      <c r="C172" s="89"/>
      <c r="D172" s="89" t="s">
        <v>7</v>
      </c>
      <c r="E172" s="78">
        <v>1</v>
      </c>
      <c r="F172" s="54"/>
      <c r="G172" s="54"/>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row>
    <row r="173" spans="1:80" s="1" customFormat="1">
      <c r="A173" s="88">
        <v>160</v>
      </c>
      <c r="B173" s="141" t="s">
        <v>871</v>
      </c>
      <c r="C173" s="89"/>
      <c r="D173" s="89" t="s">
        <v>7</v>
      </c>
      <c r="E173" s="78">
        <v>1</v>
      </c>
      <c r="F173" s="54"/>
      <c r="G173" s="54"/>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row>
    <row r="174" spans="1:80" s="1" customFormat="1">
      <c r="A174" s="88">
        <v>161</v>
      </c>
      <c r="B174" s="141" t="s">
        <v>964</v>
      </c>
      <c r="C174" s="89"/>
      <c r="D174" s="89" t="s">
        <v>7</v>
      </c>
      <c r="E174" s="78">
        <v>1</v>
      </c>
      <c r="F174" s="54"/>
      <c r="G174" s="54"/>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row>
    <row r="175" spans="1:80" s="1" customFormat="1">
      <c r="A175" s="88">
        <v>162</v>
      </c>
      <c r="B175" s="166" t="s">
        <v>1078</v>
      </c>
      <c r="C175" s="89"/>
      <c r="D175" s="89"/>
      <c r="E175" s="78"/>
      <c r="F175" s="54"/>
      <c r="G175" s="54"/>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row>
    <row r="176" spans="1:80" s="1" customFormat="1">
      <c r="A176" s="88">
        <v>163</v>
      </c>
      <c r="B176" s="141" t="s">
        <v>2404</v>
      </c>
      <c r="C176" s="89"/>
      <c r="D176" s="89" t="s">
        <v>13</v>
      </c>
      <c r="E176" s="78">
        <v>207</v>
      </c>
      <c r="F176" s="54"/>
      <c r="G176" s="54"/>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row>
    <row r="177" spans="1:80" s="1" customFormat="1">
      <c r="A177" s="88">
        <v>164</v>
      </c>
      <c r="B177" s="141" t="s">
        <v>2405</v>
      </c>
      <c r="C177" s="89"/>
      <c r="D177" s="89" t="s">
        <v>13</v>
      </c>
      <c r="E177" s="78">
        <v>88</v>
      </c>
      <c r="F177" s="54"/>
      <c r="G177" s="54"/>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row>
    <row r="178" spans="1:80" s="1" customFormat="1" ht="27.95" customHeight="1">
      <c r="A178" s="88">
        <v>165</v>
      </c>
      <c r="B178" s="141" t="s">
        <v>2422</v>
      </c>
      <c r="C178" s="89"/>
      <c r="D178" s="89" t="s">
        <v>7</v>
      </c>
      <c r="E178" s="78">
        <v>3</v>
      </c>
      <c r="F178" s="54"/>
      <c r="G178" s="54"/>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row>
    <row r="179" spans="1:80" s="1" customFormat="1" ht="27.95" customHeight="1">
      <c r="A179" s="88">
        <v>166</v>
      </c>
      <c r="B179" s="141" t="s">
        <v>2423</v>
      </c>
      <c r="C179" s="89"/>
      <c r="D179" s="89" t="s">
        <v>7</v>
      </c>
      <c r="E179" s="78">
        <v>4</v>
      </c>
      <c r="F179" s="54"/>
      <c r="G179" s="54"/>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row>
    <row r="180" spans="1:80" s="1" customFormat="1" ht="27.95" customHeight="1">
      <c r="A180" s="88">
        <v>167</v>
      </c>
      <c r="B180" s="141" t="s">
        <v>2424</v>
      </c>
      <c r="C180" s="89"/>
      <c r="D180" s="89" t="s">
        <v>7</v>
      </c>
      <c r="E180" s="78">
        <v>1</v>
      </c>
      <c r="F180" s="54"/>
      <c r="G180" s="54"/>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row>
    <row r="181" spans="1:80" s="1" customFormat="1" ht="27.95" customHeight="1">
      <c r="A181" s="88">
        <v>168</v>
      </c>
      <c r="B181" s="141" t="s">
        <v>2425</v>
      </c>
      <c r="C181" s="89"/>
      <c r="D181" s="89" t="s">
        <v>7</v>
      </c>
      <c r="E181" s="78">
        <v>1</v>
      </c>
      <c r="F181" s="54"/>
      <c r="G181" s="54"/>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row>
    <row r="182" spans="1:80" s="1" customFormat="1" ht="27.95" customHeight="1">
      <c r="A182" s="88">
        <v>169</v>
      </c>
      <c r="B182" s="141" t="s">
        <v>2426</v>
      </c>
      <c r="C182" s="89"/>
      <c r="D182" s="89" t="s">
        <v>7</v>
      </c>
      <c r="E182" s="78">
        <v>2</v>
      </c>
      <c r="F182" s="54"/>
      <c r="G182" s="54"/>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row>
    <row r="183" spans="1:80" s="1" customFormat="1" ht="27.95" customHeight="1">
      <c r="A183" s="88">
        <v>170</v>
      </c>
      <c r="B183" s="141" t="s">
        <v>2427</v>
      </c>
      <c r="C183" s="89"/>
      <c r="D183" s="89" t="s">
        <v>7</v>
      </c>
      <c r="E183" s="78">
        <v>1</v>
      </c>
      <c r="F183" s="54"/>
      <c r="G183" s="54"/>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row>
    <row r="184" spans="1:80" s="1" customFormat="1" ht="27.95" customHeight="1">
      <c r="A184" s="88">
        <v>171</v>
      </c>
      <c r="B184" s="141" t="s">
        <v>1079</v>
      </c>
      <c r="C184" s="89"/>
      <c r="D184" s="89" t="s">
        <v>7</v>
      </c>
      <c r="E184" s="78">
        <v>1</v>
      </c>
      <c r="F184" s="54"/>
      <c r="G184" s="54"/>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row>
    <row r="185" spans="1:80" s="1" customFormat="1" ht="27.95" customHeight="1">
      <c r="A185" s="88">
        <v>172</v>
      </c>
      <c r="B185" s="141" t="s">
        <v>1080</v>
      </c>
      <c r="C185" s="89"/>
      <c r="D185" s="89" t="s">
        <v>7</v>
      </c>
      <c r="E185" s="78">
        <v>1</v>
      </c>
      <c r="F185" s="54"/>
      <c r="G185" s="54"/>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row>
    <row r="186" spans="1:80" s="1" customFormat="1" ht="27.95" customHeight="1">
      <c r="A186" s="88">
        <v>173</v>
      </c>
      <c r="B186" s="141" t="s">
        <v>1065</v>
      </c>
      <c r="C186" s="89"/>
      <c r="D186" s="89" t="s">
        <v>7</v>
      </c>
      <c r="E186" s="78">
        <v>1</v>
      </c>
      <c r="F186" s="54"/>
      <c r="G186" s="54"/>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row>
    <row r="187" spans="1:80" s="1" customFormat="1">
      <c r="A187" s="88">
        <v>174</v>
      </c>
      <c r="B187" s="141" t="s">
        <v>1032</v>
      </c>
      <c r="C187" s="89"/>
      <c r="D187" s="89" t="s">
        <v>7</v>
      </c>
      <c r="E187" s="78">
        <v>10</v>
      </c>
      <c r="F187" s="54"/>
      <c r="G187" s="54"/>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row>
    <row r="188" spans="1:80" s="1" customFormat="1" ht="39.950000000000003" customHeight="1">
      <c r="A188" s="88">
        <v>175</v>
      </c>
      <c r="B188" s="141" t="s">
        <v>1081</v>
      </c>
      <c r="C188" s="89"/>
      <c r="D188" s="89" t="s">
        <v>7</v>
      </c>
      <c r="E188" s="78">
        <v>3</v>
      </c>
      <c r="F188" s="54"/>
      <c r="G188" s="54"/>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row>
    <row r="189" spans="1:80" s="1" customFormat="1">
      <c r="A189" s="88">
        <v>176</v>
      </c>
      <c r="B189" s="141" t="s">
        <v>1043</v>
      </c>
      <c r="C189" s="89"/>
      <c r="D189" s="89" t="s">
        <v>7</v>
      </c>
      <c r="E189" s="78">
        <v>1</v>
      </c>
      <c r="F189" s="54"/>
      <c r="G189" s="54"/>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row>
    <row r="190" spans="1:80" s="1" customFormat="1">
      <c r="A190" s="88">
        <v>177</v>
      </c>
      <c r="B190" s="141" t="s">
        <v>933</v>
      </c>
      <c r="C190" s="89"/>
      <c r="D190" s="89" t="s">
        <v>7</v>
      </c>
      <c r="E190" s="78">
        <v>1</v>
      </c>
      <c r="F190" s="54"/>
      <c r="G190" s="54"/>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row>
    <row r="191" spans="1:80" s="1" customFormat="1">
      <c r="A191" s="88">
        <v>178</v>
      </c>
      <c r="B191" s="141" t="s">
        <v>977</v>
      </c>
      <c r="C191" s="89"/>
      <c r="D191" s="89" t="s">
        <v>63</v>
      </c>
      <c r="E191" s="78">
        <v>45</v>
      </c>
      <c r="F191" s="54"/>
      <c r="G191" s="54"/>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row>
    <row r="192" spans="1:80" s="1" customFormat="1">
      <c r="A192" s="88">
        <v>179</v>
      </c>
      <c r="B192" s="141" t="s">
        <v>935</v>
      </c>
      <c r="C192" s="89"/>
      <c r="D192" s="89" t="s">
        <v>63</v>
      </c>
      <c r="E192" s="78">
        <v>98</v>
      </c>
      <c r="F192" s="54"/>
      <c r="G192" s="54"/>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row>
    <row r="193" spans="1:80" s="1" customFormat="1">
      <c r="A193" s="88">
        <v>180</v>
      </c>
      <c r="B193" s="141" t="s">
        <v>978</v>
      </c>
      <c r="C193" s="89"/>
      <c r="D193" s="89" t="s">
        <v>63</v>
      </c>
      <c r="E193" s="78">
        <v>473</v>
      </c>
      <c r="F193" s="54"/>
      <c r="G193" s="54"/>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row>
    <row r="194" spans="1:80" s="1" customFormat="1">
      <c r="A194" s="88">
        <v>181</v>
      </c>
      <c r="B194" s="166" t="s">
        <v>1082</v>
      </c>
      <c r="C194" s="89"/>
      <c r="D194" s="89"/>
      <c r="E194" s="78"/>
      <c r="F194" s="54"/>
      <c r="G194" s="54"/>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row>
    <row r="195" spans="1:80" s="1" customFormat="1">
      <c r="A195" s="88">
        <v>182</v>
      </c>
      <c r="B195" s="141" t="s">
        <v>520</v>
      </c>
      <c r="C195" s="89"/>
      <c r="D195" s="89" t="s">
        <v>13</v>
      </c>
      <c r="E195" s="78">
        <v>461</v>
      </c>
      <c r="F195" s="54"/>
      <c r="G195" s="54"/>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row>
    <row r="196" spans="1:80" s="1" customFormat="1">
      <c r="A196" s="88">
        <v>183</v>
      </c>
      <c r="B196" s="141" t="s">
        <v>821</v>
      </c>
      <c r="C196" s="89"/>
      <c r="D196" s="89" t="s">
        <v>63</v>
      </c>
      <c r="E196" s="78">
        <v>1026</v>
      </c>
      <c r="F196" s="54"/>
      <c r="G196" s="54"/>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row>
    <row r="197" spans="1:80" s="1" customFormat="1">
      <c r="A197" s="88">
        <v>184</v>
      </c>
      <c r="B197" s="141" t="s">
        <v>822</v>
      </c>
      <c r="C197" s="89"/>
      <c r="D197" s="89" t="s">
        <v>13</v>
      </c>
      <c r="E197" s="78">
        <v>461</v>
      </c>
      <c r="F197" s="54"/>
      <c r="G197" s="54"/>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row>
    <row r="198" spans="1:80" s="1" customFormat="1">
      <c r="A198" s="88">
        <v>185</v>
      </c>
      <c r="B198" s="141" t="s">
        <v>823</v>
      </c>
      <c r="C198" s="89"/>
      <c r="D198" s="89" t="s">
        <v>13</v>
      </c>
      <c r="E198" s="78">
        <v>461</v>
      </c>
      <c r="F198" s="54"/>
      <c r="G198" s="54"/>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row>
    <row r="199" spans="1:80" s="1" customFormat="1">
      <c r="A199" s="88">
        <v>186</v>
      </c>
      <c r="B199" s="141" t="s">
        <v>824</v>
      </c>
      <c r="C199" s="89"/>
      <c r="D199" s="89" t="s">
        <v>63</v>
      </c>
      <c r="E199" s="78">
        <v>232</v>
      </c>
      <c r="F199" s="54"/>
      <c r="G199" s="54"/>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row>
    <row r="200" spans="1:80" s="1" customFormat="1">
      <c r="A200" s="88">
        <v>187</v>
      </c>
      <c r="B200" s="141" t="s">
        <v>825</v>
      </c>
      <c r="C200" s="89"/>
      <c r="D200" s="89" t="s">
        <v>63</v>
      </c>
      <c r="E200" s="78">
        <v>601</v>
      </c>
      <c r="F200" s="54"/>
      <c r="G200" s="54"/>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row>
    <row r="201" spans="1:80" s="1" customFormat="1">
      <c r="A201" s="88">
        <v>188</v>
      </c>
      <c r="B201" s="141" t="s">
        <v>1026</v>
      </c>
      <c r="C201" s="89"/>
      <c r="D201" s="89" t="s">
        <v>7</v>
      </c>
      <c r="E201" s="78">
        <v>15</v>
      </c>
      <c r="F201" s="54"/>
      <c r="G201" s="54"/>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row>
    <row r="202" spans="1:80" s="1" customFormat="1">
      <c r="A202" s="88">
        <v>189</v>
      </c>
      <c r="B202" s="141" t="s">
        <v>1050</v>
      </c>
      <c r="C202" s="89"/>
      <c r="D202" s="89" t="s">
        <v>7</v>
      </c>
      <c r="E202" s="78">
        <v>5</v>
      </c>
      <c r="F202" s="54"/>
      <c r="G202" s="54"/>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row>
    <row r="203" spans="1:80" s="1" customFormat="1">
      <c r="A203" s="88">
        <v>190</v>
      </c>
      <c r="B203" s="141" t="s">
        <v>1051</v>
      </c>
      <c r="C203" s="89"/>
      <c r="D203" s="89" t="s">
        <v>7</v>
      </c>
      <c r="E203" s="78">
        <v>13</v>
      </c>
      <c r="F203" s="54"/>
      <c r="G203" s="54"/>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row>
    <row r="204" spans="1:80" s="1" customFormat="1" ht="27">
      <c r="A204" s="88">
        <v>191</v>
      </c>
      <c r="B204" s="141" t="s">
        <v>1029</v>
      </c>
      <c r="C204" s="89"/>
      <c r="D204" s="89" t="s">
        <v>7</v>
      </c>
      <c r="E204" s="78">
        <v>9</v>
      </c>
      <c r="F204" s="54"/>
      <c r="G204" s="54"/>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row>
    <row r="205" spans="1:80" s="1" customFormat="1">
      <c r="A205" s="88">
        <v>192</v>
      </c>
      <c r="B205" s="141" t="s">
        <v>1052</v>
      </c>
      <c r="C205" s="89"/>
      <c r="D205" s="89" t="s">
        <v>7</v>
      </c>
      <c r="E205" s="78">
        <v>1</v>
      </c>
      <c r="F205" s="54"/>
      <c r="G205" s="54"/>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row>
    <row r="206" spans="1:80" s="1" customFormat="1">
      <c r="A206" s="88">
        <v>193</v>
      </c>
      <c r="B206" s="141" t="s">
        <v>1038</v>
      </c>
      <c r="C206" s="89"/>
      <c r="D206" s="89" t="s">
        <v>851</v>
      </c>
      <c r="E206" s="78">
        <v>1</v>
      </c>
      <c r="F206" s="54"/>
      <c r="G206" s="54"/>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row>
    <row r="207" spans="1:80" s="1" customFormat="1">
      <c r="A207" s="88">
        <v>194</v>
      </c>
      <c r="B207" s="141" t="s">
        <v>858</v>
      </c>
      <c r="C207" s="89"/>
      <c r="D207" s="89" t="s">
        <v>851</v>
      </c>
      <c r="E207" s="78">
        <v>16</v>
      </c>
      <c r="F207" s="54"/>
      <c r="G207" s="54"/>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row>
    <row r="208" spans="1:80" s="1" customFormat="1">
      <c r="A208" s="88">
        <v>195</v>
      </c>
      <c r="B208" s="141" t="s">
        <v>859</v>
      </c>
      <c r="C208" s="89"/>
      <c r="D208" s="89" t="s">
        <v>13</v>
      </c>
      <c r="E208" s="78">
        <v>2</v>
      </c>
      <c r="F208" s="54"/>
      <c r="G208" s="54"/>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row>
    <row r="209" spans="1:80" s="1" customFormat="1">
      <c r="A209" s="88">
        <v>196</v>
      </c>
      <c r="B209" s="141" t="s">
        <v>962</v>
      </c>
      <c r="C209" s="89"/>
      <c r="D209" s="89" t="s">
        <v>13</v>
      </c>
      <c r="E209" s="78">
        <v>461</v>
      </c>
      <c r="F209" s="54"/>
      <c r="G209" s="54"/>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row>
    <row r="210" spans="1:80" s="1" customFormat="1">
      <c r="A210" s="88">
        <v>197</v>
      </c>
      <c r="B210" s="141" t="s">
        <v>963</v>
      </c>
      <c r="C210" s="89"/>
      <c r="D210" s="89" t="s">
        <v>13</v>
      </c>
      <c r="E210" s="78">
        <v>347</v>
      </c>
      <c r="F210" s="54"/>
      <c r="G210" s="54"/>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row>
    <row r="211" spans="1:80" s="1" customFormat="1">
      <c r="A211" s="88">
        <v>198</v>
      </c>
      <c r="B211" s="141" t="s">
        <v>1039</v>
      </c>
      <c r="C211" s="89"/>
      <c r="D211" s="89" t="s">
        <v>7</v>
      </c>
      <c r="E211" s="78">
        <v>4</v>
      </c>
      <c r="F211" s="54"/>
      <c r="G211" s="54"/>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row>
    <row r="212" spans="1:80" s="1" customFormat="1">
      <c r="A212" s="88">
        <v>199</v>
      </c>
      <c r="B212" s="141" t="s">
        <v>1058</v>
      </c>
      <c r="C212" s="89"/>
      <c r="D212" s="89" t="s">
        <v>7</v>
      </c>
      <c r="E212" s="78">
        <v>8</v>
      </c>
      <c r="F212" s="54"/>
      <c r="G212" s="54"/>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row>
    <row r="213" spans="1:80" s="1" customFormat="1">
      <c r="A213" s="88">
        <v>200</v>
      </c>
      <c r="B213" s="141" t="s">
        <v>1059</v>
      </c>
      <c r="C213" s="89"/>
      <c r="D213" s="89" t="s">
        <v>13</v>
      </c>
      <c r="E213" s="78">
        <v>106</v>
      </c>
      <c r="F213" s="54"/>
      <c r="G213" s="54"/>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row>
    <row r="214" spans="1:80" s="1" customFormat="1">
      <c r="A214" s="88">
        <v>201</v>
      </c>
      <c r="B214" s="141" t="s">
        <v>867</v>
      </c>
      <c r="C214" s="89"/>
      <c r="D214" s="89" t="s">
        <v>7</v>
      </c>
      <c r="E214" s="78">
        <v>1</v>
      </c>
      <c r="F214" s="54"/>
      <c r="G214" s="54"/>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row>
    <row r="215" spans="1:80" s="1" customFormat="1">
      <c r="A215" s="88">
        <v>202</v>
      </c>
      <c r="B215" s="141" t="s">
        <v>961</v>
      </c>
      <c r="C215" s="89"/>
      <c r="D215" s="89" t="s">
        <v>7</v>
      </c>
      <c r="E215" s="78">
        <v>1</v>
      </c>
      <c r="F215" s="54"/>
      <c r="G215" s="54"/>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row>
    <row r="216" spans="1:80" s="1" customFormat="1">
      <c r="A216" s="88">
        <v>203</v>
      </c>
      <c r="B216" s="141" t="s">
        <v>869</v>
      </c>
      <c r="C216" s="89"/>
      <c r="D216" s="89" t="s">
        <v>7</v>
      </c>
      <c r="E216" s="78">
        <v>1</v>
      </c>
      <c r="F216" s="54"/>
      <c r="G216" s="54"/>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row>
    <row r="217" spans="1:80" s="1" customFormat="1">
      <c r="A217" s="88">
        <v>204</v>
      </c>
      <c r="B217" s="141" t="s">
        <v>871</v>
      </c>
      <c r="C217" s="89"/>
      <c r="D217" s="89" t="s">
        <v>7</v>
      </c>
      <c r="E217" s="78">
        <v>1</v>
      </c>
      <c r="F217" s="54"/>
      <c r="G217" s="54"/>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row>
    <row r="218" spans="1:80" s="1" customFormat="1">
      <c r="A218" s="88">
        <v>205</v>
      </c>
      <c r="B218" s="141" t="s">
        <v>964</v>
      </c>
      <c r="C218" s="89"/>
      <c r="D218" s="89" t="s">
        <v>7</v>
      </c>
      <c r="E218" s="78">
        <v>1</v>
      </c>
      <c r="F218" s="54"/>
      <c r="G218" s="54"/>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row>
    <row r="219" spans="1:80" s="1" customFormat="1">
      <c r="A219" s="88">
        <v>206</v>
      </c>
      <c r="B219" s="166" t="s">
        <v>1083</v>
      </c>
      <c r="C219" s="89"/>
      <c r="D219" s="89"/>
      <c r="E219" s="78"/>
      <c r="F219" s="54"/>
      <c r="G219" s="54"/>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row>
    <row r="220" spans="1:80" s="1" customFormat="1">
      <c r="A220" s="88">
        <v>207</v>
      </c>
      <c r="B220" s="141" t="s">
        <v>2404</v>
      </c>
      <c r="C220" s="89"/>
      <c r="D220" s="89" t="s">
        <v>13</v>
      </c>
      <c r="E220" s="78">
        <v>242</v>
      </c>
      <c r="F220" s="54"/>
      <c r="G220" s="54"/>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row>
    <row r="221" spans="1:80" s="1" customFormat="1">
      <c r="A221" s="88">
        <v>208</v>
      </c>
      <c r="B221" s="141" t="s">
        <v>2405</v>
      </c>
      <c r="C221" s="89"/>
      <c r="D221" s="89" t="s">
        <v>13</v>
      </c>
      <c r="E221" s="78">
        <v>188</v>
      </c>
      <c r="F221" s="54"/>
      <c r="G221" s="54"/>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row>
    <row r="222" spans="1:80" s="1" customFormat="1">
      <c r="A222" s="88">
        <v>209</v>
      </c>
      <c r="B222" s="141" t="s">
        <v>2418</v>
      </c>
      <c r="C222" s="89"/>
      <c r="D222" s="89" t="s">
        <v>13</v>
      </c>
      <c r="E222" s="78">
        <v>31</v>
      </c>
      <c r="F222" s="54"/>
      <c r="G222" s="54"/>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row>
    <row r="223" spans="1:80" s="1" customFormat="1" ht="26.45" customHeight="1">
      <c r="A223" s="88">
        <v>210</v>
      </c>
      <c r="B223" s="141" t="s">
        <v>2406</v>
      </c>
      <c r="C223" s="89"/>
      <c r="D223" s="89" t="s">
        <v>7</v>
      </c>
      <c r="E223" s="78">
        <v>1</v>
      </c>
      <c r="F223" s="54"/>
      <c r="G223" s="54"/>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row>
    <row r="224" spans="1:80" s="1" customFormat="1" ht="26.45" customHeight="1">
      <c r="A224" s="88">
        <v>211</v>
      </c>
      <c r="B224" s="141" t="s">
        <v>2428</v>
      </c>
      <c r="C224" s="89"/>
      <c r="D224" s="89" t="s">
        <v>7</v>
      </c>
      <c r="E224" s="78">
        <v>4</v>
      </c>
      <c r="F224" s="54"/>
      <c r="G224" s="54"/>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row>
    <row r="225" spans="1:80" s="1" customFormat="1" ht="26.45" customHeight="1">
      <c r="A225" s="88">
        <v>212</v>
      </c>
      <c r="B225" s="141" t="s">
        <v>2429</v>
      </c>
      <c r="C225" s="89"/>
      <c r="D225" s="89" t="s">
        <v>7</v>
      </c>
      <c r="E225" s="78">
        <v>3</v>
      </c>
      <c r="F225" s="54"/>
      <c r="G225" s="54"/>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row>
    <row r="226" spans="1:80" s="1" customFormat="1" ht="26.45" customHeight="1">
      <c r="A226" s="88">
        <v>213</v>
      </c>
      <c r="B226" s="141" t="s">
        <v>2415</v>
      </c>
      <c r="C226" s="89"/>
      <c r="D226" s="89" t="s">
        <v>7</v>
      </c>
      <c r="E226" s="78">
        <v>6</v>
      </c>
      <c r="F226" s="54"/>
      <c r="G226" s="54"/>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row>
    <row r="227" spans="1:80" s="1" customFormat="1" ht="26.45" customHeight="1">
      <c r="A227" s="88">
        <v>214</v>
      </c>
      <c r="B227" s="141" t="s">
        <v>2411</v>
      </c>
      <c r="C227" s="89"/>
      <c r="D227" s="89" t="s">
        <v>7</v>
      </c>
      <c r="E227" s="78">
        <v>1</v>
      </c>
      <c r="F227" s="54"/>
      <c r="G227" s="54"/>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row>
    <row r="228" spans="1:80" s="1" customFormat="1" ht="26.45" customHeight="1">
      <c r="A228" s="88">
        <v>215</v>
      </c>
      <c r="B228" s="141" t="s">
        <v>1084</v>
      </c>
      <c r="C228" s="89"/>
      <c r="D228" s="89" t="s">
        <v>7</v>
      </c>
      <c r="E228" s="78">
        <v>1</v>
      </c>
      <c r="F228" s="54"/>
      <c r="G228" s="54"/>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row>
    <row r="229" spans="1:80" s="1" customFormat="1" ht="26.45" customHeight="1">
      <c r="A229" s="88">
        <v>216</v>
      </c>
      <c r="B229" s="141" t="s">
        <v>1063</v>
      </c>
      <c r="C229" s="89"/>
      <c r="D229" s="89" t="s">
        <v>7</v>
      </c>
      <c r="E229" s="78">
        <v>1</v>
      </c>
      <c r="F229" s="54"/>
      <c r="G229" s="54"/>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row>
    <row r="230" spans="1:80" s="1" customFormat="1" ht="26.45" customHeight="1">
      <c r="A230" s="88">
        <v>217</v>
      </c>
      <c r="B230" s="141" t="s">
        <v>1085</v>
      </c>
      <c r="C230" s="89"/>
      <c r="D230" s="89" t="s">
        <v>7</v>
      </c>
      <c r="E230" s="78">
        <v>1</v>
      </c>
      <c r="F230" s="54"/>
      <c r="G230" s="54"/>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row>
    <row r="231" spans="1:80" s="1" customFormat="1" ht="26.45" customHeight="1">
      <c r="A231" s="88">
        <v>218</v>
      </c>
      <c r="B231" s="141" t="s">
        <v>1086</v>
      </c>
      <c r="C231" s="89"/>
      <c r="D231" s="89" t="s">
        <v>7</v>
      </c>
      <c r="E231" s="78">
        <v>1</v>
      </c>
      <c r="F231" s="54"/>
      <c r="G231" s="54"/>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row>
    <row r="232" spans="1:80" s="1" customFormat="1" ht="26.45" customHeight="1">
      <c r="A232" s="88">
        <v>219</v>
      </c>
      <c r="B232" s="141" t="s">
        <v>1087</v>
      </c>
      <c r="C232" s="89"/>
      <c r="D232" s="89" t="s">
        <v>7</v>
      </c>
      <c r="E232" s="78">
        <v>1</v>
      </c>
      <c r="F232" s="54"/>
      <c r="G232" s="54"/>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row>
    <row r="233" spans="1:80" s="1" customFormat="1" ht="26.45" customHeight="1">
      <c r="A233" s="88">
        <v>220</v>
      </c>
      <c r="B233" s="141" t="s">
        <v>1032</v>
      </c>
      <c r="C233" s="89"/>
      <c r="D233" s="89" t="s">
        <v>7</v>
      </c>
      <c r="E233" s="78">
        <v>9</v>
      </c>
      <c r="F233" s="54"/>
      <c r="G233" s="54"/>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row>
    <row r="234" spans="1:80" s="1" customFormat="1" ht="26.45" customHeight="1">
      <c r="A234" s="88">
        <v>221</v>
      </c>
      <c r="B234" s="141" t="s">
        <v>1088</v>
      </c>
      <c r="C234" s="89"/>
      <c r="D234" s="89" t="s">
        <v>7</v>
      </c>
      <c r="E234" s="78">
        <v>10</v>
      </c>
      <c r="F234" s="54"/>
      <c r="G234" s="54"/>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row>
    <row r="235" spans="1:80" s="1" customFormat="1" ht="26.45" customHeight="1">
      <c r="A235" s="88">
        <v>222</v>
      </c>
      <c r="B235" s="141" t="s">
        <v>1089</v>
      </c>
      <c r="C235" s="89"/>
      <c r="D235" s="89" t="s">
        <v>7</v>
      </c>
      <c r="E235" s="78">
        <v>3</v>
      </c>
      <c r="F235" s="54"/>
      <c r="G235" s="54"/>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row>
    <row r="236" spans="1:80" s="1" customFormat="1">
      <c r="A236" s="88">
        <v>223</v>
      </c>
      <c r="B236" s="141" t="s">
        <v>1069</v>
      </c>
      <c r="C236" s="89"/>
      <c r="D236" s="89" t="s">
        <v>7</v>
      </c>
      <c r="E236" s="78">
        <v>1</v>
      </c>
      <c r="F236" s="54"/>
      <c r="G236" s="54"/>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row>
    <row r="237" spans="1:80" s="1" customFormat="1">
      <c r="A237" s="88">
        <v>224</v>
      </c>
      <c r="B237" s="141" t="s">
        <v>933</v>
      </c>
      <c r="C237" s="89"/>
      <c r="D237" s="89" t="s">
        <v>7</v>
      </c>
      <c r="E237" s="78">
        <v>1</v>
      </c>
      <c r="F237" s="54"/>
      <c r="G237" s="54"/>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row>
    <row r="238" spans="1:80" s="1" customFormat="1">
      <c r="A238" s="88">
        <v>225</v>
      </c>
      <c r="B238" s="141" t="s">
        <v>977</v>
      </c>
      <c r="C238" s="89"/>
      <c r="D238" s="89" t="s">
        <v>63</v>
      </c>
      <c r="E238" s="78">
        <v>71</v>
      </c>
      <c r="F238" s="54"/>
      <c r="G238" s="54"/>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row>
    <row r="239" spans="1:80" s="1" customFormat="1">
      <c r="A239" s="88">
        <v>226</v>
      </c>
      <c r="B239" s="141" t="s">
        <v>1090</v>
      </c>
      <c r="C239" s="89"/>
      <c r="D239" s="89" t="s">
        <v>13</v>
      </c>
      <c r="E239" s="78">
        <v>2</v>
      </c>
      <c r="F239" s="54"/>
      <c r="G239" s="54"/>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row>
    <row r="240" spans="1:80" s="1" customFormat="1">
      <c r="A240" s="88">
        <v>227</v>
      </c>
      <c r="B240" s="141" t="s">
        <v>935</v>
      </c>
      <c r="C240" s="89"/>
      <c r="D240" s="89" t="s">
        <v>63</v>
      </c>
      <c r="E240" s="78">
        <v>161</v>
      </c>
      <c r="F240" s="54"/>
      <c r="G240" s="54"/>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row>
    <row r="241" spans="1:80" s="1" customFormat="1">
      <c r="A241" s="88">
        <v>228</v>
      </c>
      <c r="B241" s="141" t="s">
        <v>978</v>
      </c>
      <c r="C241" s="89"/>
      <c r="D241" s="89" t="s">
        <v>63</v>
      </c>
      <c r="E241" s="78">
        <v>601</v>
      </c>
      <c r="F241" s="54"/>
      <c r="G241" s="54"/>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row>
    <row r="242" spans="1:80" s="1" customFormat="1">
      <c r="A242" s="88">
        <v>229</v>
      </c>
      <c r="B242" s="166" t="s">
        <v>1091</v>
      </c>
      <c r="C242" s="89"/>
      <c r="D242" s="89"/>
      <c r="E242" s="78"/>
      <c r="F242" s="54"/>
      <c r="G242" s="54"/>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row>
    <row r="243" spans="1:80" s="1" customFormat="1">
      <c r="A243" s="88">
        <v>230</v>
      </c>
      <c r="B243" s="141" t="s">
        <v>520</v>
      </c>
      <c r="C243" s="89"/>
      <c r="D243" s="89" t="s">
        <v>13</v>
      </c>
      <c r="E243" s="78">
        <v>67</v>
      </c>
      <c r="F243" s="54"/>
      <c r="G243" s="54"/>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row>
    <row r="244" spans="1:80" s="1" customFormat="1">
      <c r="A244" s="88">
        <v>231</v>
      </c>
      <c r="B244" s="141" t="s">
        <v>821</v>
      </c>
      <c r="C244" s="89"/>
      <c r="D244" s="89" t="s">
        <v>63</v>
      </c>
      <c r="E244" s="78">
        <v>148</v>
      </c>
      <c r="F244" s="54"/>
      <c r="G244" s="54"/>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row>
    <row r="245" spans="1:80" s="1" customFormat="1">
      <c r="A245" s="88">
        <v>232</v>
      </c>
      <c r="B245" s="141" t="s">
        <v>822</v>
      </c>
      <c r="C245" s="89"/>
      <c r="D245" s="89" t="s">
        <v>13</v>
      </c>
      <c r="E245" s="78">
        <v>67</v>
      </c>
      <c r="F245" s="54"/>
      <c r="G245" s="54"/>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row>
    <row r="246" spans="1:80" s="1" customFormat="1">
      <c r="A246" s="88">
        <v>233</v>
      </c>
      <c r="B246" s="141" t="s">
        <v>823</v>
      </c>
      <c r="C246" s="89"/>
      <c r="D246" s="89" t="s">
        <v>13</v>
      </c>
      <c r="E246" s="78">
        <v>67</v>
      </c>
      <c r="F246" s="54"/>
      <c r="G246" s="54"/>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row>
    <row r="247" spans="1:80" s="1" customFormat="1">
      <c r="A247" s="88">
        <v>234</v>
      </c>
      <c r="B247" s="141" t="s">
        <v>824</v>
      </c>
      <c r="C247" s="89"/>
      <c r="D247" s="89" t="s">
        <v>63</v>
      </c>
      <c r="E247" s="78">
        <v>31</v>
      </c>
      <c r="F247" s="54"/>
      <c r="G247" s="54"/>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row>
    <row r="248" spans="1:80" s="1" customFormat="1">
      <c r="A248" s="88">
        <v>235</v>
      </c>
      <c r="B248" s="141" t="s">
        <v>825</v>
      </c>
      <c r="C248" s="89"/>
      <c r="D248" s="89" t="s">
        <v>63</v>
      </c>
      <c r="E248" s="78">
        <v>68</v>
      </c>
      <c r="F248" s="54"/>
      <c r="G248" s="54"/>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row>
    <row r="249" spans="1:80" s="1" customFormat="1">
      <c r="A249" s="88">
        <v>236</v>
      </c>
      <c r="B249" s="141" t="s">
        <v>1035</v>
      </c>
      <c r="C249" s="89"/>
      <c r="D249" s="89" t="s">
        <v>7</v>
      </c>
      <c r="E249" s="78">
        <v>1</v>
      </c>
      <c r="F249" s="54"/>
      <c r="G249" s="54"/>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row>
    <row r="250" spans="1:80" s="1" customFormat="1">
      <c r="A250" s="88">
        <v>237</v>
      </c>
      <c r="B250" s="141" t="s">
        <v>1051</v>
      </c>
      <c r="C250" s="89"/>
      <c r="D250" s="89" t="s">
        <v>7</v>
      </c>
      <c r="E250" s="78">
        <v>10</v>
      </c>
      <c r="F250" s="54"/>
      <c r="G250" s="54"/>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row>
    <row r="251" spans="1:80" s="1" customFormat="1">
      <c r="A251" s="88">
        <v>238</v>
      </c>
      <c r="B251" s="141" t="s">
        <v>1092</v>
      </c>
      <c r="C251" s="89"/>
      <c r="D251" s="89" t="s">
        <v>7</v>
      </c>
      <c r="E251" s="78">
        <v>8</v>
      </c>
      <c r="F251" s="54"/>
      <c r="G251" s="54"/>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row>
    <row r="252" spans="1:80" s="1" customFormat="1">
      <c r="A252" s="88">
        <v>239</v>
      </c>
      <c r="B252" s="141" t="s">
        <v>1093</v>
      </c>
      <c r="C252" s="89"/>
      <c r="D252" s="89" t="s">
        <v>7</v>
      </c>
      <c r="E252" s="78">
        <v>2</v>
      </c>
      <c r="F252" s="54"/>
      <c r="G252" s="54"/>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row>
    <row r="253" spans="1:80" s="1" customFormat="1">
      <c r="A253" s="88">
        <v>240</v>
      </c>
      <c r="B253" s="141" t="s">
        <v>1094</v>
      </c>
      <c r="C253" s="89"/>
      <c r="D253" s="89" t="s">
        <v>7</v>
      </c>
      <c r="E253" s="78">
        <v>2</v>
      </c>
      <c r="F253" s="54"/>
      <c r="G253" s="54"/>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row>
    <row r="254" spans="1:80" s="1" customFormat="1">
      <c r="A254" s="88">
        <v>241</v>
      </c>
      <c r="B254" s="141" t="s">
        <v>1095</v>
      </c>
      <c r="C254" s="89"/>
      <c r="D254" s="89" t="s">
        <v>7</v>
      </c>
      <c r="E254" s="78">
        <v>2</v>
      </c>
      <c r="F254" s="54"/>
      <c r="G254" s="54"/>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row>
    <row r="255" spans="1:80" s="1" customFormat="1">
      <c r="A255" s="88">
        <v>242</v>
      </c>
      <c r="B255" s="141" t="s">
        <v>1096</v>
      </c>
      <c r="C255" s="89"/>
      <c r="D255" s="89" t="s">
        <v>851</v>
      </c>
      <c r="E255" s="78">
        <v>1</v>
      </c>
      <c r="F255" s="54"/>
      <c r="G255" s="54"/>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row>
    <row r="256" spans="1:80" s="1" customFormat="1">
      <c r="A256" s="88">
        <v>243</v>
      </c>
      <c r="B256" s="141" t="s">
        <v>1038</v>
      </c>
      <c r="C256" s="89"/>
      <c r="D256" s="89" t="s">
        <v>851</v>
      </c>
      <c r="E256" s="78">
        <v>7</v>
      </c>
      <c r="F256" s="54"/>
      <c r="G256" s="54"/>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row>
    <row r="257" spans="1:80" s="1" customFormat="1">
      <c r="A257" s="88">
        <v>244</v>
      </c>
      <c r="B257" s="141" t="s">
        <v>858</v>
      </c>
      <c r="C257" s="89"/>
      <c r="D257" s="89" t="s">
        <v>851</v>
      </c>
      <c r="E257" s="78">
        <v>4</v>
      </c>
      <c r="F257" s="54"/>
      <c r="G257" s="54"/>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row>
    <row r="258" spans="1:80" s="1" customFormat="1">
      <c r="A258" s="88">
        <v>245</v>
      </c>
      <c r="B258" s="141" t="s">
        <v>1039</v>
      </c>
      <c r="C258" s="89"/>
      <c r="D258" s="89" t="s">
        <v>7</v>
      </c>
      <c r="E258" s="78">
        <v>2</v>
      </c>
      <c r="F258" s="54"/>
      <c r="G258" s="54"/>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row>
    <row r="259" spans="1:80" s="1" customFormat="1">
      <c r="A259" s="88">
        <v>246</v>
      </c>
      <c r="B259" s="141" t="s">
        <v>1097</v>
      </c>
      <c r="C259" s="89"/>
      <c r="D259" s="89" t="s">
        <v>7</v>
      </c>
      <c r="E259" s="78">
        <v>4</v>
      </c>
      <c r="F259" s="54"/>
      <c r="G259" s="54"/>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row>
    <row r="260" spans="1:80" s="1" customFormat="1">
      <c r="A260" s="88">
        <v>247</v>
      </c>
      <c r="B260" s="141" t="s">
        <v>1098</v>
      </c>
      <c r="C260" s="89"/>
      <c r="D260" s="89" t="s">
        <v>13</v>
      </c>
      <c r="E260" s="78">
        <v>28</v>
      </c>
      <c r="F260" s="54"/>
      <c r="G260" s="54"/>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row>
    <row r="261" spans="1:80" s="1" customFormat="1">
      <c r="A261" s="88">
        <v>248</v>
      </c>
      <c r="B261" s="141" t="s">
        <v>1099</v>
      </c>
      <c r="C261" s="89"/>
      <c r="D261" s="89" t="s">
        <v>13</v>
      </c>
      <c r="E261" s="78">
        <v>11</v>
      </c>
      <c r="F261" s="54"/>
      <c r="G261" s="54"/>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row>
    <row r="262" spans="1:80" s="1" customFormat="1">
      <c r="A262" s="88">
        <v>249</v>
      </c>
      <c r="B262" s="141" t="s">
        <v>867</v>
      </c>
      <c r="C262" s="89"/>
      <c r="D262" s="89" t="s">
        <v>7</v>
      </c>
      <c r="E262" s="78">
        <v>1</v>
      </c>
      <c r="F262" s="54"/>
      <c r="G262" s="54"/>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row>
    <row r="263" spans="1:80" s="1" customFormat="1">
      <c r="A263" s="88">
        <v>250</v>
      </c>
      <c r="B263" s="141" t="s">
        <v>961</v>
      </c>
      <c r="C263" s="89"/>
      <c r="D263" s="89" t="s">
        <v>7</v>
      </c>
      <c r="E263" s="78">
        <v>1</v>
      </c>
      <c r="F263" s="54"/>
      <c r="G263" s="54"/>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row>
    <row r="264" spans="1:80" s="1" customFormat="1">
      <c r="A264" s="88">
        <v>251</v>
      </c>
      <c r="B264" s="141" t="s">
        <v>869</v>
      </c>
      <c r="C264" s="89"/>
      <c r="D264" s="89" t="s">
        <v>7</v>
      </c>
      <c r="E264" s="78">
        <v>1</v>
      </c>
      <c r="F264" s="54"/>
      <c r="G264" s="54"/>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row>
    <row r="265" spans="1:80" s="1" customFormat="1">
      <c r="A265" s="88">
        <v>252</v>
      </c>
      <c r="B265" s="141" t="s">
        <v>871</v>
      </c>
      <c r="C265" s="89"/>
      <c r="D265" s="89" t="s">
        <v>7</v>
      </c>
      <c r="E265" s="78">
        <v>1</v>
      </c>
      <c r="F265" s="54"/>
      <c r="G265" s="54"/>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row>
    <row r="266" spans="1:80" s="1" customFormat="1">
      <c r="A266" s="88">
        <v>253</v>
      </c>
      <c r="B266" s="141" t="s">
        <v>964</v>
      </c>
      <c r="C266" s="89"/>
      <c r="D266" s="89" t="s">
        <v>7</v>
      </c>
      <c r="E266" s="78">
        <v>1</v>
      </c>
      <c r="F266" s="54"/>
      <c r="G266" s="54"/>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row>
    <row r="267" spans="1:80" s="1" customFormat="1">
      <c r="A267" s="88">
        <v>254</v>
      </c>
      <c r="B267" s="166" t="s">
        <v>1100</v>
      </c>
      <c r="C267" s="89"/>
      <c r="D267" s="89"/>
      <c r="E267" s="78"/>
      <c r="F267" s="54"/>
      <c r="G267" s="54"/>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row>
    <row r="268" spans="1:80" s="1" customFormat="1">
      <c r="A268" s="88">
        <v>255</v>
      </c>
      <c r="B268" s="141" t="s">
        <v>2404</v>
      </c>
      <c r="C268" s="89"/>
      <c r="D268" s="89" t="s">
        <v>13</v>
      </c>
      <c r="E268" s="78">
        <v>67</v>
      </c>
      <c r="F268" s="54"/>
      <c r="G268" s="54"/>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row>
    <row r="269" spans="1:80" s="1" customFormat="1" ht="35.450000000000003" customHeight="1">
      <c r="A269" s="88">
        <v>256</v>
      </c>
      <c r="B269" s="141" t="s">
        <v>1101</v>
      </c>
      <c r="C269" s="89"/>
      <c r="D269" s="89" t="s">
        <v>7</v>
      </c>
      <c r="E269" s="78">
        <v>1</v>
      </c>
      <c r="F269" s="54"/>
      <c r="G269" s="54"/>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row>
    <row r="270" spans="1:80" s="1" customFormat="1" ht="35.450000000000003" customHeight="1">
      <c r="A270" s="88">
        <v>257</v>
      </c>
      <c r="B270" s="141" t="s">
        <v>1102</v>
      </c>
      <c r="C270" s="89"/>
      <c r="D270" s="89" t="s">
        <v>7</v>
      </c>
      <c r="E270" s="78">
        <v>9</v>
      </c>
      <c r="F270" s="54"/>
      <c r="G270" s="54"/>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row>
    <row r="271" spans="1:80" s="1" customFormat="1" ht="35.450000000000003" customHeight="1">
      <c r="A271" s="88">
        <v>258</v>
      </c>
      <c r="B271" s="141" t="s">
        <v>1068</v>
      </c>
      <c r="C271" s="89"/>
      <c r="D271" s="89" t="s">
        <v>7</v>
      </c>
      <c r="E271" s="78">
        <v>1</v>
      </c>
      <c r="F271" s="54"/>
      <c r="G271" s="54"/>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row>
    <row r="272" spans="1:80" s="1" customFormat="1">
      <c r="A272" s="88">
        <v>259</v>
      </c>
      <c r="B272" s="141" t="s">
        <v>1044</v>
      </c>
      <c r="C272" s="89"/>
      <c r="D272" s="89" t="s">
        <v>7</v>
      </c>
      <c r="E272" s="78">
        <v>8</v>
      </c>
      <c r="F272" s="54"/>
      <c r="G272" s="54"/>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row>
    <row r="273" spans="1:80" s="1" customFormat="1">
      <c r="A273" s="88">
        <v>260</v>
      </c>
      <c r="B273" s="141" t="s">
        <v>1070</v>
      </c>
      <c r="C273" s="89"/>
      <c r="D273" s="89" t="s">
        <v>7</v>
      </c>
      <c r="E273" s="78">
        <v>2</v>
      </c>
      <c r="F273" s="54"/>
      <c r="G273" s="54"/>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row>
    <row r="274" spans="1:80" s="1" customFormat="1" ht="26.1" customHeight="1">
      <c r="A274" s="88">
        <v>261</v>
      </c>
      <c r="B274" s="141" t="s">
        <v>1103</v>
      </c>
      <c r="C274" s="89"/>
      <c r="D274" s="89" t="s">
        <v>7</v>
      </c>
      <c r="E274" s="78">
        <v>2</v>
      </c>
      <c r="F274" s="54"/>
      <c r="G274" s="54"/>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row>
    <row r="275" spans="1:80" s="1" customFormat="1">
      <c r="A275" s="88">
        <v>262</v>
      </c>
      <c r="B275" s="141" t="s">
        <v>1104</v>
      </c>
      <c r="C275" s="89"/>
      <c r="D275" s="89" t="s">
        <v>7</v>
      </c>
      <c r="E275" s="78">
        <v>2</v>
      </c>
      <c r="F275" s="54"/>
      <c r="G275" s="54"/>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row>
    <row r="276" spans="1:80" s="1" customFormat="1">
      <c r="A276" s="88">
        <v>263</v>
      </c>
      <c r="B276" s="141" t="s">
        <v>933</v>
      </c>
      <c r="C276" s="89"/>
      <c r="D276" s="89" t="s">
        <v>7</v>
      </c>
      <c r="E276" s="78">
        <v>1</v>
      </c>
      <c r="F276" s="54"/>
      <c r="G276" s="54"/>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row>
    <row r="277" spans="1:80" s="1" customFormat="1">
      <c r="A277" s="88">
        <v>264</v>
      </c>
      <c r="B277" s="141" t="s">
        <v>977</v>
      </c>
      <c r="C277" s="89"/>
      <c r="D277" s="89" t="s">
        <v>63</v>
      </c>
      <c r="E277" s="78">
        <v>10</v>
      </c>
      <c r="F277" s="54"/>
      <c r="G277" s="54"/>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row>
    <row r="278" spans="1:80" s="1" customFormat="1">
      <c r="A278" s="88">
        <v>265</v>
      </c>
      <c r="B278" s="141" t="s">
        <v>935</v>
      </c>
      <c r="C278" s="89"/>
      <c r="D278" s="89" t="s">
        <v>63</v>
      </c>
      <c r="E278" s="78">
        <v>21</v>
      </c>
      <c r="F278" s="54"/>
      <c r="G278" s="54"/>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row>
    <row r="279" spans="1:80" s="1" customFormat="1">
      <c r="A279" s="88">
        <v>266</v>
      </c>
      <c r="B279" s="141" t="s">
        <v>978</v>
      </c>
      <c r="C279" s="89"/>
      <c r="D279" s="89" t="s">
        <v>63</v>
      </c>
      <c r="E279" s="78">
        <v>68</v>
      </c>
      <c r="F279" s="54"/>
      <c r="G279" s="54"/>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row>
    <row r="280" spans="1:80" s="1" customFormat="1">
      <c r="A280" s="88">
        <v>267</v>
      </c>
      <c r="B280" s="166" t="s">
        <v>1105</v>
      </c>
      <c r="C280" s="89"/>
      <c r="D280" s="89"/>
      <c r="E280" s="78"/>
      <c r="F280" s="54"/>
      <c r="G280" s="54"/>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row>
    <row r="281" spans="1:80" s="1" customFormat="1">
      <c r="A281" s="88">
        <v>268</v>
      </c>
      <c r="B281" s="141" t="s">
        <v>520</v>
      </c>
      <c r="C281" s="89"/>
      <c r="D281" s="89" t="s">
        <v>13</v>
      </c>
      <c r="E281" s="78">
        <v>321.5</v>
      </c>
      <c r="F281" s="54"/>
      <c r="G281" s="54"/>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row>
    <row r="282" spans="1:80" s="1" customFormat="1">
      <c r="A282" s="88">
        <v>269</v>
      </c>
      <c r="B282" s="141" t="s">
        <v>821</v>
      </c>
      <c r="C282" s="89"/>
      <c r="D282" s="89" t="s">
        <v>63</v>
      </c>
      <c r="E282" s="78">
        <v>861</v>
      </c>
      <c r="F282" s="54"/>
      <c r="G282" s="54"/>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row>
    <row r="283" spans="1:80" s="1" customFormat="1">
      <c r="A283" s="88">
        <v>270</v>
      </c>
      <c r="B283" s="141" t="s">
        <v>822</v>
      </c>
      <c r="C283" s="89"/>
      <c r="D283" s="89" t="s">
        <v>13</v>
      </c>
      <c r="E283" s="78">
        <v>321.5</v>
      </c>
      <c r="F283" s="54"/>
      <c r="G283" s="54"/>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row>
    <row r="284" spans="1:80" s="1" customFormat="1">
      <c r="A284" s="88">
        <v>271</v>
      </c>
      <c r="B284" s="141" t="s">
        <v>823</v>
      </c>
      <c r="C284" s="89"/>
      <c r="D284" s="89" t="s">
        <v>13</v>
      </c>
      <c r="E284" s="78">
        <v>321.5</v>
      </c>
      <c r="F284" s="54"/>
      <c r="G284" s="54"/>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row>
    <row r="285" spans="1:80" s="1" customFormat="1">
      <c r="A285" s="88">
        <v>272</v>
      </c>
      <c r="B285" s="141" t="s">
        <v>824</v>
      </c>
      <c r="C285" s="89"/>
      <c r="D285" s="89" t="s">
        <v>63</v>
      </c>
      <c r="E285" s="78">
        <v>199</v>
      </c>
      <c r="F285" s="54"/>
      <c r="G285" s="54"/>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row>
    <row r="286" spans="1:80" s="1" customFormat="1">
      <c r="A286" s="88">
        <v>273</v>
      </c>
      <c r="B286" s="141" t="s">
        <v>825</v>
      </c>
      <c r="C286" s="89"/>
      <c r="D286" s="89" t="s">
        <v>63</v>
      </c>
      <c r="E286" s="78">
        <v>379</v>
      </c>
      <c r="F286" s="54"/>
      <c r="G286" s="54"/>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row>
    <row r="287" spans="1:80" s="1" customFormat="1">
      <c r="A287" s="88">
        <v>274</v>
      </c>
      <c r="B287" s="141" t="s">
        <v>1026</v>
      </c>
      <c r="C287" s="89"/>
      <c r="D287" s="89" t="s">
        <v>7</v>
      </c>
      <c r="E287" s="78">
        <v>4</v>
      </c>
      <c r="F287" s="54"/>
      <c r="G287" s="54"/>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row>
    <row r="288" spans="1:80" s="1" customFormat="1">
      <c r="A288" s="88">
        <v>275</v>
      </c>
      <c r="B288" s="141" t="s">
        <v>1050</v>
      </c>
      <c r="C288" s="89"/>
      <c r="D288" s="89" t="s">
        <v>7</v>
      </c>
      <c r="E288" s="78">
        <v>4</v>
      </c>
      <c r="F288" s="54"/>
      <c r="G288" s="54"/>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row>
    <row r="289" spans="1:80" s="1" customFormat="1">
      <c r="A289" s="88">
        <v>276</v>
      </c>
      <c r="B289" s="141" t="s">
        <v>1035</v>
      </c>
      <c r="C289" s="89"/>
      <c r="D289" s="89" t="s">
        <v>7</v>
      </c>
      <c r="E289" s="78">
        <v>3</v>
      </c>
      <c r="F289" s="54"/>
      <c r="G289" s="54"/>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row>
    <row r="290" spans="1:80" s="1" customFormat="1">
      <c r="A290" s="88">
        <v>277</v>
      </c>
      <c r="B290" s="141" t="s">
        <v>1051</v>
      </c>
      <c r="C290" s="89"/>
      <c r="D290" s="89" t="s">
        <v>7</v>
      </c>
      <c r="E290" s="78">
        <v>12</v>
      </c>
      <c r="F290" s="54"/>
      <c r="G290" s="54"/>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row>
    <row r="291" spans="1:80" s="1" customFormat="1">
      <c r="A291" s="88">
        <v>278</v>
      </c>
      <c r="B291" s="141" t="s">
        <v>1106</v>
      </c>
      <c r="C291" s="89"/>
      <c r="D291" s="89" t="s">
        <v>7</v>
      </c>
      <c r="E291" s="78">
        <v>1</v>
      </c>
      <c r="F291" s="54"/>
      <c r="G291" s="54"/>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row>
    <row r="292" spans="1:80" s="1" customFormat="1">
      <c r="A292" s="88">
        <v>279</v>
      </c>
      <c r="B292" s="141" t="s">
        <v>846</v>
      </c>
      <c r="C292" s="89"/>
      <c r="D292" s="89" t="s">
        <v>7</v>
      </c>
      <c r="E292" s="78">
        <v>17</v>
      </c>
      <c r="F292" s="54"/>
      <c r="G292" s="54"/>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row>
    <row r="293" spans="1:80" s="1" customFormat="1">
      <c r="A293" s="88">
        <v>280</v>
      </c>
      <c r="B293" s="141" t="s">
        <v>1107</v>
      </c>
      <c r="C293" s="89"/>
      <c r="D293" s="89" t="s">
        <v>7</v>
      </c>
      <c r="E293" s="78">
        <v>5</v>
      </c>
      <c r="F293" s="54"/>
      <c r="G293" s="54"/>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row>
    <row r="294" spans="1:80" s="1" customFormat="1">
      <c r="A294" s="88">
        <v>281</v>
      </c>
      <c r="B294" s="141" t="s">
        <v>1053</v>
      </c>
      <c r="C294" s="89"/>
      <c r="D294" s="89" t="s">
        <v>851</v>
      </c>
      <c r="E294" s="78">
        <v>3</v>
      </c>
      <c r="F294" s="54"/>
      <c r="G294" s="54"/>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row>
    <row r="295" spans="1:80" s="1" customFormat="1">
      <c r="A295" s="88">
        <v>282</v>
      </c>
      <c r="B295" s="141" t="s">
        <v>1054</v>
      </c>
      <c r="C295" s="89"/>
      <c r="D295" s="89" t="s">
        <v>851</v>
      </c>
      <c r="E295" s="78">
        <v>1</v>
      </c>
      <c r="F295" s="54"/>
      <c r="G295" s="54"/>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row>
    <row r="296" spans="1:80" s="1" customFormat="1">
      <c r="A296" s="88">
        <v>283</v>
      </c>
      <c r="B296" s="141" t="s">
        <v>858</v>
      </c>
      <c r="C296" s="89"/>
      <c r="D296" s="89" t="s">
        <v>851</v>
      </c>
      <c r="E296" s="78">
        <v>11</v>
      </c>
      <c r="F296" s="54"/>
      <c r="G296" s="54"/>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row>
    <row r="297" spans="1:80" s="1" customFormat="1">
      <c r="A297" s="88">
        <v>284</v>
      </c>
      <c r="B297" s="141" t="s">
        <v>859</v>
      </c>
      <c r="C297" s="89"/>
      <c r="D297" s="89" t="s">
        <v>13</v>
      </c>
      <c r="E297" s="78">
        <v>10</v>
      </c>
      <c r="F297" s="54"/>
      <c r="G297" s="54"/>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row>
    <row r="298" spans="1:80" s="1" customFormat="1">
      <c r="A298" s="88">
        <v>285</v>
      </c>
      <c r="B298" s="141" t="s">
        <v>962</v>
      </c>
      <c r="C298" s="89"/>
      <c r="D298" s="89" t="s">
        <v>13</v>
      </c>
      <c r="E298" s="78">
        <v>321.5</v>
      </c>
      <c r="F298" s="54"/>
      <c r="G298" s="54"/>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row>
    <row r="299" spans="1:80" s="1" customFormat="1">
      <c r="A299" s="88">
        <v>286</v>
      </c>
      <c r="B299" s="141" t="s">
        <v>963</v>
      </c>
      <c r="C299" s="89"/>
      <c r="D299" s="89" t="s">
        <v>13</v>
      </c>
      <c r="E299" s="78">
        <v>237</v>
      </c>
      <c r="F299" s="54"/>
      <c r="G299" s="54"/>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row>
    <row r="300" spans="1:80" s="1" customFormat="1">
      <c r="A300" s="88">
        <v>287</v>
      </c>
      <c r="B300" s="141" t="s">
        <v>1055</v>
      </c>
      <c r="C300" s="89"/>
      <c r="D300" s="89" t="s">
        <v>7</v>
      </c>
      <c r="E300" s="78">
        <v>3</v>
      </c>
      <c r="F300" s="54"/>
      <c r="G300" s="54"/>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row>
    <row r="301" spans="1:80" s="1" customFormat="1">
      <c r="A301" s="88">
        <v>288</v>
      </c>
      <c r="B301" s="141" t="s">
        <v>1056</v>
      </c>
      <c r="C301" s="89"/>
      <c r="D301" s="89" t="s">
        <v>7</v>
      </c>
      <c r="E301" s="78">
        <v>1</v>
      </c>
      <c r="F301" s="54"/>
      <c r="G301" s="54"/>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row>
    <row r="302" spans="1:80" s="1" customFormat="1">
      <c r="A302" s="88">
        <v>289</v>
      </c>
      <c r="B302" s="141" t="s">
        <v>1057</v>
      </c>
      <c r="C302" s="89"/>
      <c r="D302" s="89" t="s">
        <v>7</v>
      </c>
      <c r="E302" s="78">
        <v>3</v>
      </c>
      <c r="F302" s="54"/>
      <c r="G302" s="54"/>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row>
    <row r="303" spans="1:80" s="1" customFormat="1">
      <c r="A303" s="88">
        <v>290</v>
      </c>
      <c r="B303" s="141" t="s">
        <v>1108</v>
      </c>
      <c r="C303" s="89"/>
      <c r="D303" s="89" t="s">
        <v>7</v>
      </c>
      <c r="E303" s="78">
        <v>8</v>
      </c>
      <c r="F303" s="54"/>
      <c r="G303" s="54"/>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row>
    <row r="304" spans="1:80" s="1" customFormat="1">
      <c r="A304" s="88">
        <v>291</v>
      </c>
      <c r="B304" s="141" t="s">
        <v>1058</v>
      </c>
      <c r="C304" s="89"/>
      <c r="D304" s="89" t="s">
        <v>7</v>
      </c>
      <c r="E304" s="78">
        <v>11</v>
      </c>
      <c r="F304" s="54"/>
      <c r="G304" s="54"/>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row>
    <row r="305" spans="1:80" s="1" customFormat="1">
      <c r="A305" s="88">
        <v>292</v>
      </c>
      <c r="B305" s="141" t="s">
        <v>1109</v>
      </c>
      <c r="C305" s="89"/>
      <c r="D305" s="89" t="s">
        <v>13</v>
      </c>
      <c r="E305" s="78">
        <v>186</v>
      </c>
      <c r="F305" s="54"/>
      <c r="G305" s="54"/>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row>
    <row r="306" spans="1:80" s="1" customFormat="1">
      <c r="A306" s="88">
        <v>293</v>
      </c>
      <c r="B306" s="141" t="s">
        <v>1110</v>
      </c>
      <c r="C306" s="89"/>
      <c r="D306" s="89" t="s">
        <v>13</v>
      </c>
      <c r="E306" s="78">
        <v>71</v>
      </c>
      <c r="F306" s="54"/>
      <c r="G306" s="54"/>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row>
    <row r="307" spans="1:80" s="1" customFormat="1">
      <c r="A307" s="88">
        <v>294</v>
      </c>
      <c r="B307" s="141" t="s">
        <v>867</v>
      </c>
      <c r="C307" s="89"/>
      <c r="D307" s="89" t="s">
        <v>7</v>
      </c>
      <c r="E307" s="78">
        <v>1</v>
      </c>
      <c r="F307" s="54"/>
      <c r="G307" s="54"/>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row>
    <row r="308" spans="1:80" s="1" customFormat="1">
      <c r="A308" s="88">
        <v>295</v>
      </c>
      <c r="B308" s="141" t="s">
        <v>961</v>
      </c>
      <c r="C308" s="89"/>
      <c r="D308" s="89" t="s">
        <v>7</v>
      </c>
      <c r="E308" s="78">
        <v>1</v>
      </c>
      <c r="F308" s="54"/>
      <c r="G308" s="54"/>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row>
    <row r="309" spans="1:80" s="1" customFormat="1">
      <c r="A309" s="88">
        <v>296</v>
      </c>
      <c r="B309" s="141" t="s">
        <v>869</v>
      </c>
      <c r="C309" s="89"/>
      <c r="D309" s="89" t="s">
        <v>7</v>
      </c>
      <c r="E309" s="78">
        <v>1</v>
      </c>
      <c r="F309" s="54"/>
      <c r="G309" s="54"/>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row>
    <row r="310" spans="1:80" s="1" customFormat="1">
      <c r="A310" s="88">
        <v>297</v>
      </c>
      <c r="B310" s="141" t="s">
        <v>871</v>
      </c>
      <c r="C310" s="89"/>
      <c r="D310" s="89" t="s">
        <v>7</v>
      </c>
      <c r="E310" s="78">
        <v>1</v>
      </c>
      <c r="F310" s="54"/>
      <c r="G310" s="54"/>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row>
    <row r="311" spans="1:80" s="1" customFormat="1">
      <c r="A311" s="88">
        <v>298</v>
      </c>
      <c r="B311" s="141" t="s">
        <v>964</v>
      </c>
      <c r="C311" s="89"/>
      <c r="D311" s="89" t="s">
        <v>7</v>
      </c>
      <c r="E311" s="78">
        <v>1</v>
      </c>
      <c r="F311" s="54"/>
      <c r="G311" s="54"/>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row>
    <row r="312" spans="1:80" s="1" customFormat="1">
      <c r="A312" s="88">
        <v>299</v>
      </c>
      <c r="B312" s="166" t="s">
        <v>1111</v>
      </c>
      <c r="C312" s="89"/>
      <c r="D312" s="89"/>
      <c r="E312" s="78"/>
      <c r="F312" s="54"/>
      <c r="G312" s="54"/>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row>
    <row r="313" spans="1:80" s="1" customFormat="1">
      <c r="A313" s="88">
        <v>300</v>
      </c>
      <c r="B313" s="141" t="s">
        <v>2430</v>
      </c>
      <c r="C313" s="89"/>
      <c r="D313" s="89" t="s">
        <v>13</v>
      </c>
      <c r="E313" s="78">
        <v>8.5</v>
      </c>
      <c r="F313" s="54"/>
      <c r="G313" s="54"/>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row>
    <row r="314" spans="1:80" s="1" customFormat="1">
      <c r="A314" s="88">
        <v>301</v>
      </c>
      <c r="B314" s="141" t="s">
        <v>2404</v>
      </c>
      <c r="C314" s="89"/>
      <c r="D314" s="89" t="s">
        <v>13</v>
      </c>
      <c r="E314" s="78">
        <v>116</v>
      </c>
      <c r="F314" s="54"/>
      <c r="G314" s="54"/>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row>
    <row r="315" spans="1:80" s="1" customFormat="1">
      <c r="A315" s="88">
        <v>302</v>
      </c>
      <c r="B315" s="141" t="s">
        <v>2431</v>
      </c>
      <c r="C315" s="89"/>
      <c r="D315" s="89" t="s">
        <v>13</v>
      </c>
      <c r="E315" s="78">
        <v>197</v>
      </c>
      <c r="F315" s="54"/>
      <c r="G315" s="54"/>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row>
    <row r="316" spans="1:80" s="1" customFormat="1" ht="33" customHeight="1">
      <c r="A316" s="88">
        <v>303</v>
      </c>
      <c r="B316" s="141" t="s">
        <v>2422</v>
      </c>
      <c r="C316" s="89"/>
      <c r="D316" s="89" t="s">
        <v>7</v>
      </c>
      <c r="E316" s="78">
        <v>1</v>
      </c>
      <c r="F316" s="54"/>
      <c r="G316" s="54"/>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row>
    <row r="317" spans="1:80" s="1" customFormat="1" ht="33" customHeight="1">
      <c r="A317" s="88">
        <v>304</v>
      </c>
      <c r="B317" s="141" t="s">
        <v>2432</v>
      </c>
      <c r="C317" s="89"/>
      <c r="D317" s="89" t="s">
        <v>7</v>
      </c>
      <c r="E317" s="78">
        <v>2</v>
      </c>
      <c r="F317" s="54"/>
      <c r="G317" s="54"/>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row>
    <row r="318" spans="1:80" s="1" customFormat="1" ht="33" customHeight="1">
      <c r="A318" s="88">
        <v>305</v>
      </c>
      <c r="B318" s="141" t="s">
        <v>2433</v>
      </c>
      <c r="C318" s="89"/>
      <c r="D318" s="89" t="s">
        <v>7</v>
      </c>
      <c r="E318" s="78">
        <v>1</v>
      </c>
      <c r="F318" s="54"/>
      <c r="G318" s="54"/>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row>
    <row r="319" spans="1:80" s="1" customFormat="1" ht="33" customHeight="1">
      <c r="A319" s="88">
        <v>306</v>
      </c>
      <c r="B319" s="141" t="s">
        <v>1063</v>
      </c>
      <c r="C319" s="89"/>
      <c r="D319" s="89" t="s">
        <v>7</v>
      </c>
      <c r="E319" s="78">
        <v>2</v>
      </c>
      <c r="F319" s="54"/>
      <c r="G319" s="54"/>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row>
    <row r="320" spans="1:80" s="1" customFormat="1" ht="33" customHeight="1">
      <c r="A320" s="88">
        <v>307</v>
      </c>
      <c r="B320" s="141" t="s">
        <v>1064</v>
      </c>
      <c r="C320" s="89"/>
      <c r="D320" s="89" t="s">
        <v>7</v>
      </c>
      <c r="E320" s="78">
        <v>2</v>
      </c>
      <c r="F320" s="54"/>
      <c r="G320" s="54"/>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row>
    <row r="321" spans="1:91" ht="33" customHeight="1">
      <c r="A321" s="88">
        <v>308</v>
      </c>
      <c r="B321" s="141" t="s">
        <v>2434</v>
      </c>
      <c r="C321" s="89"/>
      <c r="D321" s="89" t="s">
        <v>7</v>
      </c>
      <c r="E321" s="78">
        <v>1</v>
      </c>
      <c r="F321" s="54"/>
      <c r="G321" s="54"/>
      <c r="H321" s="8"/>
      <c r="I321" s="8"/>
      <c r="J321" s="8"/>
      <c r="K321" s="8"/>
      <c r="L321" s="8"/>
      <c r="M321" s="8"/>
      <c r="N321" s="8"/>
      <c r="O321" s="8"/>
      <c r="P321" s="8"/>
      <c r="CC321" s="1"/>
      <c r="CD321" s="1"/>
      <c r="CE321" s="1"/>
      <c r="CF321" s="1"/>
      <c r="CG321" s="1"/>
      <c r="CH321" s="1"/>
      <c r="CI321" s="1"/>
      <c r="CJ321" s="1"/>
      <c r="CK321" s="1"/>
      <c r="CL321" s="1"/>
      <c r="CM321" s="1"/>
    </row>
    <row r="322" spans="1:91" ht="33" customHeight="1">
      <c r="A322" s="88">
        <v>309</v>
      </c>
      <c r="B322" s="141" t="s">
        <v>1112</v>
      </c>
      <c r="C322" s="89"/>
      <c r="D322" s="89" t="s">
        <v>7</v>
      </c>
      <c r="E322" s="78">
        <v>1</v>
      </c>
      <c r="F322" s="54"/>
      <c r="G322" s="54"/>
      <c r="H322" s="8"/>
      <c r="I322" s="8"/>
      <c r="J322" s="8"/>
      <c r="K322" s="8"/>
      <c r="L322" s="8"/>
      <c r="M322" s="8"/>
      <c r="N322" s="8"/>
      <c r="O322" s="8"/>
      <c r="P322" s="8"/>
      <c r="CC322" s="1"/>
      <c r="CD322" s="1"/>
      <c r="CE322" s="1"/>
      <c r="CF322" s="1"/>
      <c r="CG322" s="1"/>
      <c r="CH322" s="1"/>
      <c r="CI322" s="1"/>
      <c r="CJ322" s="1"/>
      <c r="CK322" s="1"/>
      <c r="CL322" s="1"/>
      <c r="CM322" s="1"/>
    </row>
    <row r="323" spans="1:91" ht="33" customHeight="1">
      <c r="A323" s="88">
        <v>310</v>
      </c>
      <c r="B323" s="141" t="s">
        <v>1113</v>
      </c>
      <c r="C323" s="89"/>
      <c r="D323" s="89" t="s">
        <v>7</v>
      </c>
      <c r="E323" s="78">
        <v>1</v>
      </c>
      <c r="F323" s="54"/>
      <c r="G323" s="54"/>
      <c r="H323" s="8"/>
      <c r="I323" s="8"/>
      <c r="J323" s="8"/>
      <c r="K323" s="8"/>
      <c r="L323" s="8"/>
      <c r="M323" s="8"/>
      <c r="N323" s="8"/>
      <c r="O323" s="8"/>
      <c r="P323" s="8"/>
      <c r="CC323" s="1"/>
      <c r="CD323" s="1"/>
      <c r="CE323" s="1"/>
      <c r="CF323" s="1"/>
      <c r="CG323" s="1"/>
      <c r="CH323" s="1"/>
      <c r="CI323" s="1"/>
      <c r="CJ323" s="1"/>
      <c r="CK323" s="1"/>
      <c r="CL323" s="1"/>
      <c r="CM323" s="1"/>
    </row>
    <row r="324" spans="1:91" ht="33" customHeight="1">
      <c r="A324" s="88">
        <v>311</v>
      </c>
      <c r="B324" s="141" t="s">
        <v>1088</v>
      </c>
      <c r="C324" s="89"/>
      <c r="D324" s="89" t="s">
        <v>7</v>
      </c>
      <c r="E324" s="78">
        <v>12</v>
      </c>
      <c r="F324" s="54"/>
      <c r="G324" s="54"/>
      <c r="H324" s="8"/>
      <c r="I324" s="8"/>
      <c r="J324" s="8"/>
      <c r="K324" s="8"/>
      <c r="L324" s="8"/>
      <c r="M324" s="8"/>
      <c r="N324" s="8"/>
      <c r="O324" s="8"/>
      <c r="P324" s="8"/>
      <c r="CC324" s="1"/>
      <c r="CD324" s="1"/>
      <c r="CE324" s="1"/>
      <c r="CF324" s="1"/>
      <c r="CG324" s="1"/>
      <c r="CH324" s="1"/>
      <c r="CI324" s="1"/>
      <c r="CJ324" s="1"/>
      <c r="CK324" s="1"/>
      <c r="CL324" s="1"/>
      <c r="CM324" s="1"/>
    </row>
    <row r="325" spans="1:91">
      <c r="A325" s="88">
        <v>312</v>
      </c>
      <c r="B325" s="141" t="s">
        <v>1070</v>
      </c>
      <c r="C325" s="89"/>
      <c r="D325" s="89" t="s">
        <v>7</v>
      </c>
      <c r="E325" s="78">
        <v>10</v>
      </c>
      <c r="F325" s="54"/>
      <c r="G325" s="54"/>
      <c r="H325" s="8"/>
      <c r="I325" s="8"/>
      <c r="J325" s="8"/>
      <c r="K325" s="8"/>
      <c r="L325" s="8"/>
      <c r="M325" s="8"/>
      <c r="N325" s="8"/>
      <c r="O325" s="8"/>
      <c r="P325" s="8"/>
      <c r="CC325" s="1"/>
      <c r="CD325" s="1"/>
      <c r="CE325" s="1"/>
      <c r="CF325" s="1"/>
      <c r="CG325" s="1"/>
      <c r="CH325" s="1"/>
      <c r="CI325" s="1"/>
      <c r="CJ325" s="1"/>
      <c r="CK325" s="1"/>
      <c r="CL325" s="1"/>
      <c r="CM325" s="1"/>
    </row>
    <row r="326" spans="1:91">
      <c r="A326" s="88">
        <v>313</v>
      </c>
      <c r="B326" s="141" t="s">
        <v>1114</v>
      </c>
      <c r="C326" s="89"/>
      <c r="D326" s="89" t="s">
        <v>7</v>
      </c>
      <c r="E326" s="78">
        <v>7</v>
      </c>
      <c r="F326" s="54"/>
      <c r="G326" s="54"/>
      <c r="H326" s="8"/>
      <c r="I326" s="8"/>
      <c r="J326" s="8"/>
      <c r="K326" s="8"/>
      <c r="L326" s="8"/>
      <c r="M326" s="8"/>
      <c r="N326" s="8"/>
      <c r="O326" s="8"/>
      <c r="P326" s="8"/>
      <c r="CC326" s="1"/>
      <c r="CD326" s="1"/>
      <c r="CE326" s="1"/>
      <c r="CF326" s="1"/>
      <c r="CG326" s="1"/>
      <c r="CH326" s="1"/>
      <c r="CI326" s="1"/>
      <c r="CJ326" s="1"/>
      <c r="CK326" s="1"/>
      <c r="CL326" s="1"/>
      <c r="CM326" s="1"/>
    </row>
    <row r="327" spans="1:91">
      <c r="A327" s="88">
        <v>314</v>
      </c>
      <c r="B327" s="141" t="s">
        <v>1115</v>
      </c>
      <c r="C327" s="89"/>
      <c r="D327" s="89" t="s">
        <v>7</v>
      </c>
      <c r="E327" s="78">
        <v>1</v>
      </c>
      <c r="F327" s="54"/>
      <c r="G327" s="54"/>
      <c r="H327" s="8"/>
      <c r="I327" s="8"/>
      <c r="J327" s="8"/>
      <c r="K327" s="8"/>
      <c r="L327" s="8"/>
      <c r="M327" s="8"/>
      <c r="N327" s="8"/>
      <c r="O327" s="8"/>
      <c r="P327" s="8"/>
      <c r="CC327" s="1"/>
      <c r="CD327" s="1"/>
      <c r="CE327" s="1"/>
      <c r="CF327" s="1"/>
      <c r="CG327" s="1"/>
      <c r="CH327" s="1"/>
      <c r="CI327" s="1"/>
      <c r="CJ327" s="1"/>
      <c r="CK327" s="1"/>
      <c r="CL327" s="1"/>
      <c r="CM327" s="1"/>
    </row>
    <row r="328" spans="1:91">
      <c r="A328" s="88">
        <v>315</v>
      </c>
      <c r="B328" s="141" t="s">
        <v>1116</v>
      </c>
      <c r="C328" s="89"/>
      <c r="D328" s="89" t="s">
        <v>13</v>
      </c>
      <c r="E328" s="78">
        <v>4</v>
      </c>
      <c r="F328" s="54"/>
      <c r="G328" s="54"/>
      <c r="H328" s="8"/>
      <c r="I328" s="8"/>
      <c r="J328" s="8"/>
      <c r="K328" s="8"/>
      <c r="L328" s="8"/>
      <c r="M328" s="8"/>
      <c r="N328" s="8"/>
      <c r="O328" s="8"/>
      <c r="P328" s="8"/>
      <c r="CC328" s="1"/>
      <c r="CD328" s="1"/>
      <c r="CE328" s="1"/>
      <c r="CF328" s="1"/>
      <c r="CG328" s="1"/>
      <c r="CH328" s="1"/>
      <c r="CI328" s="1"/>
      <c r="CJ328" s="1"/>
      <c r="CK328" s="1"/>
      <c r="CL328" s="1"/>
      <c r="CM328" s="1"/>
    </row>
    <row r="329" spans="1:91">
      <c r="A329" s="88">
        <v>316</v>
      </c>
      <c r="B329" s="141" t="s">
        <v>976</v>
      </c>
      <c r="C329" s="89"/>
      <c r="D329" s="89" t="s">
        <v>13</v>
      </c>
      <c r="E329" s="78">
        <v>6</v>
      </c>
      <c r="F329" s="54"/>
      <c r="G329" s="54"/>
      <c r="H329" s="8"/>
      <c r="I329" s="8"/>
      <c r="J329" s="8"/>
      <c r="K329" s="8"/>
      <c r="L329" s="8"/>
      <c r="M329" s="8"/>
      <c r="N329" s="8"/>
      <c r="O329" s="8"/>
      <c r="P329" s="8"/>
      <c r="CC329" s="1"/>
      <c r="CD329" s="1"/>
      <c r="CE329" s="1"/>
      <c r="CF329" s="1"/>
      <c r="CG329" s="1"/>
      <c r="CH329" s="1"/>
      <c r="CI329" s="1"/>
      <c r="CJ329" s="1"/>
      <c r="CK329" s="1"/>
      <c r="CL329" s="1"/>
      <c r="CM329" s="1"/>
    </row>
    <row r="330" spans="1:91">
      <c r="A330" s="88">
        <v>317</v>
      </c>
      <c r="B330" s="141" t="s">
        <v>933</v>
      </c>
      <c r="C330" s="89"/>
      <c r="D330" s="89" t="s">
        <v>7</v>
      </c>
      <c r="E330" s="78">
        <v>1</v>
      </c>
      <c r="F330" s="54"/>
      <c r="G330" s="54"/>
      <c r="H330" s="8"/>
      <c r="I330" s="8"/>
      <c r="J330" s="8"/>
      <c r="K330" s="8"/>
      <c r="L330" s="8"/>
      <c r="M330" s="8"/>
      <c r="N330" s="8"/>
      <c r="O330" s="8"/>
      <c r="P330" s="8"/>
      <c r="CC330" s="1"/>
      <c r="CD330" s="1"/>
      <c r="CE330" s="1"/>
      <c r="CF330" s="1"/>
      <c r="CG330" s="1"/>
      <c r="CH330" s="1"/>
      <c r="CI330" s="1"/>
      <c r="CJ330" s="1"/>
      <c r="CK330" s="1"/>
      <c r="CL330" s="1"/>
      <c r="CM330" s="1"/>
    </row>
    <row r="331" spans="1:91">
      <c r="A331" s="88">
        <v>318</v>
      </c>
      <c r="B331" s="141" t="s">
        <v>977</v>
      </c>
      <c r="C331" s="89"/>
      <c r="D331" s="89" t="s">
        <v>63</v>
      </c>
      <c r="E331" s="78">
        <v>54</v>
      </c>
      <c r="F331" s="54"/>
      <c r="G331" s="54"/>
      <c r="H331" s="8"/>
      <c r="I331" s="8"/>
      <c r="J331" s="8"/>
      <c r="K331" s="8"/>
      <c r="L331" s="8"/>
      <c r="M331" s="8"/>
      <c r="N331" s="8"/>
      <c r="O331" s="8"/>
      <c r="P331" s="8"/>
      <c r="CC331" s="1"/>
      <c r="CD331" s="1"/>
      <c r="CE331" s="1"/>
      <c r="CF331" s="1"/>
      <c r="CG331" s="1"/>
      <c r="CH331" s="1"/>
      <c r="CI331" s="1"/>
      <c r="CJ331" s="1"/>
      <c r="CK331" s="1"/>
      <c r="CL331" s="1"/>
      <c r="CM331" s="1"/>
    </row>
    <row r="332" spans="1:91">
      <c r="A332" s="88">
        <v>319</v>
      </c>
      <c r="B332" s="141" t="s">
        <v>935</v>
      </c>
      <c r="C332" s="89"/>
      <c r="D332" s="89" t="s">
        <v>63</v>
      </c>
      <c r="E332" s="78">
        <v>145</v>
      </c>
      <c r="F332" s="54"/>
      <c r="G332" s="54"/>
      <c r="H332" s="8"/>
      <c r="I332" s="8"/>
      <c r="J332" s="8"/>
      <c r="K332" s="8"/>
      <c r="L332" s="8"/>
      <c r="M332" s="8"/>
      <c r="N332" s="8"/>
      <c r="O332" s="8"/>
      <c r="P332" s="8"/>
      <c r="CC332" s="1"/>
      <c r="CD332" s="1"/>
      <c r="CE332" s="1"/>
      <c r="CF332" s="1"/>
      <c r="CG332" s="1"/>
      <c r="CH332" s="1"/>
      <c r="CI332" s="1"/>
      <c r="CJ332" s="1"/>
      <c r="CK332" s="1"/>
      <c r="CL332" s="1"/>
      <c r="CM332" s="1"/>
    </row>
    <row r="333" spans="1:91">
      <c r="A333" s="88">
        <v>320</v>
      </c>
      <c r="B333" s="141" t="s">
        <v>978</v>
      </c>
      <c r="C333" s="89"/>
      <c r="D333" s="89" t="s">
        <v>63</v>
      </c>
      <c r="E333" s="78">
        <v>379</v>
      </c>
      <c r="F333" s="54"/>
      <c r="G333" s="54"/>
      <c r="H333" s="8"/>
      <c r="I333" s="8"/>
      <c r="J333" s="8"/>
      <c r="K333" s="8"/>
      <c r="L333" s="8"/>
      <c r="M333" s="8"/>
      <c r="N333" s="8"/>
      <c r="O333" s="8"/>
      <c r="P333" s="8"/>
      <c r="CC333" s="1"/>
      <c r="CD333" s="1"/>
      <c r="CE333" s="1"/>
      <c r="CF333" s="1"/>
      <c r="CG333" s="1"/>
      <c r="CH333" s="1"/>
      <c r="CI333" s="1"/>
      <c r="CJ333" s="1"/>
      <c r="CK333" s="1"/>
      <c r="CL333" s="1"/>
      <c r="CM333" s="1"/>
    </row>
    <row r="334" spans="1:91" ht="15.95" customHeight="1">
      <c r="A334" s="9"/>
      <c r="B334" s="16"/>
      <c r="C334" s="74"/>
      <c r="D334" s="15"/>
      <c r="E334" s="557" t="s">
        <v>127</v>
      </c>
      <c r="F334" s="557"/>
      <c r="G334" s="63">
        <f>SUM(G15:G333)</f>
        <v>0</v>
      </c>
      <c r="H334" s="8"/>
      <c r="I334" s="8"/>
      <c r="J334" s="8"/>
      <c r="K334" s="8"/>
      <c r="L334" s="8"/>
      <c r="M334" s="8"/>
      <c r="N334" s="8"/>
      <c r="O334" s="8"/>
      <c r="P334" s="8"/>
      <c r="CC334" s="1"/>
      <c r="CD334" s="1"/>
      <c r="CE334" s="1"/>
      <c r="CF334" s="1"/>
      <c r="CG334" s="1"/>
      <c r="CH334" s="1"/>
      <c r="CI334" s="1"/>
      <c r="CJ334" s="1"/>
      <c r="CK334" s="1"/>
      <c r="CL334" s="1"/>
      <c r="CM334" s="1"/>
    </row>
    <row r="335" spans="1:91" ht="15.95" customHeight="1">
      <c r="A335" s="9"/>
      <c r="B335" s="16"/>
      <c r="C335" s="74"/>
      <c r="D335" s="15"/>
      <c r="E335" s="557" t="s">
        <v>129</v>
      </c>
      <c r="F335" s="557"/>
      <c r="G335" s="63">
        <f>G334*0.21</f>
        <v>0</v>
      </c>
      <c r="H335" s="8"/>
      <c r="I335" s="8"/>
      <c r="J335" s="8"/>
      <c r="K335" s="8"/>
      <c r="L335" s="8"/>
      <c r="M335" s="8"/>
      <c r="N335" s="8"/>
      <c r="O335" s="8"/>
      <c r="P335" s="8"/>
      <c r="CC335" s="1"/>
      <c r="CD335" s="1"/>
      <c r="CE335" s="1"/>
      <c r="CF335" s="1"/>
      <c r="CG335" s="1"/>
      <c r="CH335" s="1"/>
      <c r="CI335" s="1"/>
      <c r="CJ335" s="1"/>
      <c r="CK335" s="1"/>
      <c r="CL335" s="1"/>
      <c r="CM335" s="1"/>
    </row>
    <row r="336" spans="1:91">
      <c r="A336" s="34"/>
      <c r="B336" s="35"/>
      <c r="C336" s="76"/>
      <c r="D336" s="35"/>
      <c r="E336" s="557" t="s">
        <v>128</v>
      </c>
      <c r="F336" s="557"/>
      <c r="G336" s="63">
        <f>G334+G335</f>
        <v>0</v>
      </c>
      <c r="H336" s="8"/>
      <c r="I336" s="8"/>
      <c r="J336" s="8"/>
      <c r="K336" s="8"/>
      <c r="L336" s="8"/>
      <c r="M336" s="8"/>
      <c r="N336" s="8"/>
      <c r="O336" s="8"/>
      <c r="P336" s="8"/>
      <c r="CC336" s="1"/>
      <c r="CD336" s="1"/>
      <c r="CE336" s="1"/>
      <c r="CF336" s="1"/>
      <c r="CG336" s="1"/>
      <c r="CH336" s="1"/>
      <c r="CI336" s="1"/>
      <c r="CJ336" s="1"/>
      <c r="CK336" s="1"/>
      <c r="CL336" s="1"/>
      <c r="CM336" s="1"/>
    </row>
    <row r="337" spans="1:91">
      <c r="E337" s="33"/>
      <c r="F337" s="33"/>
      <c r="G337" s="50"/>
      <c r="H337" s="8"/>
      <c r="I337" s="8"/>
      <c r="J337" s="8"/>
      <c r="K337" s="8"/>
      <c r="L337" s="8"/>
      <c r="M337" s="8"/>
      <c r="N337" s="8"/>
      <c r="O337" s="8"/>
      <c r="P337" s="8"/>
      <c r="CC337" s="1"/>
      <c r="CD337" s="1"/>
      <c r="CE337" s="1"/>
      <c r="CF337" s="1"/>
      <c r="CG337" s="1"/>
      <c r="CH337" s="1"/>
      <c r="CI337" s="1"/>
      <c r="CJ337" s="1"/>
      <c r="CK337" s="1"/>
      <c r="CL337" s="1"/>
      <c r="CM337" s="1"/>
    </row>
    <row r="338" spans="1:91">
      <c r="A338" s="546" t="s">
        <v>439</v>
      </c>
      <c r="B338" s="546"/>
      <c r="C338" s="546"/>
      <c r="D338" s="546"/>
      <c r="E338" s="546"/>
      <c r="F338" s="546"/>
      <c r="G338" s="546"/>
      <c r="H338" s="8"/>
      <c r="I338" s="8"/>
      <c r="J338" s="8"/>
      <c r="K338" s="8"/>
      <c r="L338" s="8"/>
      <c r="M338" s="8"/>
      <c r="N338" s="8"/>
      <c r="O338" s="8"/>
      <c r="P338" s="8"/>
      <c r="CC338" s="1"/>
      <c r="CD338" s="1"/>
      <c r="CE338" s="1"/>
      <c r="CF338" s="1"/>
      <c r="CG338" s="1"/>
      <c r="CH338" s="1"/>
      <c r="CI338" s="1"/>
      <c r="CJ338" s="1"/>
      <c r="CK338" s="1"/>
      <c r="CL338" s="1"/>
      <c r="CM338" s="1"/>
    </row>
    <row r="339" spans="1:91">
      <c r="A339" s="3"/>
      <c r="B339" s="29" t="s">
        <v>123</v>
      </c>
      <c r="C339" s="77"/>
      <c r="D339" s="29"/>
      <c r="E339" s="60"/>
      <c r="F339" s="50"/>
      <c r="G339" s="50"/>
      <c r="H339" s="8"/>
      <c r="I339" s="8"/>
      <c r="J339" s="8"/>
      <c r="K339" s="8"/>
      <c r="L339" s="8"/>
      <c r="M339" s="8"/>
      <c r="N339" s="8"/>
      <c r="O339" s="8"/>
      <c r="P339" s="8"/>
      <c r="CC339" s="1"/>
      <c r="CD339" s="1"/>
      <c r="CE339" s="1"/>
      <c r="CF339" s="1"/>
      <c r="CG339" s="1"/>
      <c r="CH339" s="1"/>
      <c r="CI339" s="1"/>
      <c r="CJ339" s="1"/>
      <c r="CK339" s="1"/>
      <c r="CL339" s="1"/>
      <c r="CM339" s="1"/>
    </row>
    <row r="340" spans="1:91">
      <c r="A340" s="5"/>
      <c r="B340" s="3"/>
      <c r="C340" s="70"/>
      <c r="D340" s="3"/>
      <c r="E340" s="52"/>
      <c r="F340" s="50"/>
      <c r="G340" s="50"/>
      <c r="H340" s="8"/>
      <c r="I340" s="8"/>
      <c r="J340" s="8"/>
      <c r="K340" s="8"/>
      <c r="L340" s="8"/>
      <c r="M340" s="8"/>
      <c r="N340" s="8"/>
      <c r="O340" s="8"/>
      <c r="P340" s="8"/>
      <c r="CC340" s="1"/>
      <c r="CD340" s="1"/>
      <c r="CE340" s="1"/>
      <c r="CF340" s="1"/>
      <c r="CG340" s="1"/>
      <c r="CH340" s="1"/>
      <c r="CI340" s="1"/>
      <c r="CJ340" s="1"/>
      <c r="CK340" s="1"/>
      <c r="CL340" s="1"/>
      <c r="CM340" s="1"/>
    </row>
    <row r="341" spans="1:91">
      <c r="A341" s="546" t="s">
        <v>125</v>
      </c>
      <c r="B341" s="546"/>
      <c r="C341" s="546"/>
      <c r="D341" s="546"/>
      <c r="E341" s="546"/>
      <c r="F341" s="546"/>
      <c r="G341" s="546"/>
      <c r="H341" s="8"/>
      <c r="I341" s="8"/>
      <c r="J341" s="8"/>
      <c r="K341" s="8"/>
      <c r="L341" s="8"/>
      <c r="M341" s="8"/>
      <c r="N341" s="8"/>
      <c r="O341" s="8"/>
      <c r="P341" s="8"/>
      <c r="CC341" s="1"/>
      <c r="CD341" s="1"/>
      <c r="CE341" s="1"/>
      <c r="CF341" s="1"/>
      <c r="CG341" s="1"/>
      <c r="CH341" s="1"/>
      <c r="CI341" s="1"/>
      <c r="CJ341" s="1"/>
      <c r="CK341" s="1"/>
      <c r="CL341" s="1"/>
      <c r="CM341" s="1"/>
    </row>
    <row r="342" spans="1:91">
      <c r="A342" s="3"/>
      <c r="B342" s="29" t="s">
        <v>122</v>
      </c>
      <c r="C342" s="77"/>
      <c r="D342" s="29"/>
      <c r="E342" s="60"/>
      <c r="F342" s="50"/>
      <c r="G342" s="50"/>
      <c r="H342" s="8"/>
      <c r="I342" s="8"/>
      <c r="J342" s="8"/>
      <c r="K342" s="8"/>
      <c r="L342" s="8"/>
      <c r="M342" s="8"/>
      <c r="N342" s="8"/>
      <c r="O342" s="8"/>
      <c r="P342" s="8"/>
      <c r="CC342" s="1"/>
      <c r="CD342" s="1"/>
      <c r="CE342" s="1"/>
      <c r="CF342" s="1"/>
      <c r="CG342" s="1"/>
      <c r="CH342" s="1"/>
      <c r="CI342" s="1"/>
      <c r="CJ342" s="1"/>
      <c r="CK342" s="1"/>
      <c r="CL342" s="1"/>
      <c r="CM342" s="1"/>
    </row>
    <row r="343" spans="1:91">
      <c r="A343" s="3"/>
      <c r="B343" s="29"/>
      <c r="C343" s="77"/>
      <c r="D343" s="29"/>
      <c r="E343" s="60"/>
      <c r="F343" s="50"/>
      <c r="G343" s="50"/>
      <c r="H343" s="8"/>
      <c r="I343" s="8"/>
      <c r="J343" s="8"/>
      <c r="K343" s="8"/>
      <c r="L343" s="8"/>
      <c r="M343" s="8"/>
      <c r="N343" s="8"/>
      <c r="O343" s="8"/>
      <c r="P343" s="8"/>
      <c r="CC343" s="1"/>
      <c r="CD343" s="1"/>
      <c r="CE343" s="1"/>
      <c r="CF343" s="1"/>
      <c r="CG343" s="1"/>
      <c r="CH343" s="1"/>
      <c r="CI343" s="1"/>
      <c r="CJ343" s="1"/>
      <c r="CK343" s="1"/>
      <c r="CL343" s="1"/>
      <c r="CM343" s="1"/>
    </row>
    <row r="344" spans="1:91">
      <c r="A344" s="546" t="s">
        <v>121</v>
      </c>
      <c r="B344" s="546"/>
      <c r="C344" s="546"/>
      <c r="D344" s="546"/>
      <c r="E344" s="546"/>
      <c r="F344" s="546"/>
      <c r="G344" s="546"/>
      <c r="H344" s="8"/>
      <c r="I344" s="8"/>
      <c r="J344" s="8"/>
      <c r="K344" s="8"/>
      <c r="L344" s="8"/>
      <c r="M344" s="8"/>
      <c r="N344" s="8"/>
      <c r="O344" s="8"/>
      <c r="P344" s="8"/>
      <c r="CC344" s="1"/>
      <c r="CD344" s="1"/>
      <c r="CE344" s="1"/>
      <c r="CF344" s="1"/>
      <c r="CG344" s="1"/>
      <c r="CH344" s="1"/>
      <c r="CI344" s="1"/>
      <c r="CJ344" s="1"/>
      <c r="CK344" s="1"/>
      <c r="CL344" s="1"/>
      <c r="CM344" s="1"/>
    </row>
    <row r="345" spans="1:91">
      <c r="A345" s="3"/>
      <c r="B345" s="29"/>
      <c r="C345" s="77"/>
      <c r="D345" s="29"/>
      <c r="E345" s="60"/>
      <c r="F345" s="50"/>
      <c r="G345" s="50"/>
      <c r="H345" s="8"/>
      <c r="I345" s="8"/>
      <c r="J345" s="8"/>
      <c r="K345" s="8"/>
      <c r="L345" s="8"/>
      <c r="M345" s="8"/>
      <c r="N345" s="8"/>
      <c r="O345" s="8"/>
      <c r="P345" s="8"/>
      <c r="CC345" s="1"/>
      <c r="CD345" s="1"/>
      <c r="CE345" s="1"/>
      <c r="CF345" s="1"/>
      <c r="CG345" s="1"/>
      <c r="CH345" s="1"/>
      <c r="CI345" s="1"/>
      <c r="CJ345" s="1"/>
      <c r="CK345" s="1"/>
      <c r="CL345" s="1"/>
      <c r="CM345" s="1"/>
    </row>
  </sheetData>
  <mergeCells count="21">
    <mergeCell ref="A341:G341"/>
    <mergeCell ref="A344:G344"/>
    <mergeCell ref="F12:F13"/>
    <mergeCell ref="G12:G13"/>
    <mergeCell ref="E334:F334"/>
    <mergeCell ref="E335:F335"/>
    <mergeCell ref="E336:F336"/>
    <mergeCell ref="A338:G338"/>
    <mergeCell ref="A7:E7"/>
    <mergeCell ref="A8:E8"/>
    <mergeCell ref="A12:A13"/>
    <mergeCell ref="B12:B13"/>
    <mergeCell ref="C12:C13"/>
    <mergeCell ref="D12:D13"/>
    <mergeCell ref="E12:E13"/>
    <mergeCell ref="A6:E6"/>
    <mergeCell ref="A1:G1"/>
    <mergeCell ref="A2:G2"/>
    <mergeCell ref="A3:G3"/>
    <mergeCell ref="A4:G4"/>
    <mergeCell ref="A5:E5"/>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61630-2089-482C-B8C5-585AD5BC0A16}">
  <dimension ref="A1:CN46"/>
  <sheetViews>
    <sheetView view="pageBreakPreview" zoomScale="115" zoomScaleNormal="145" zoomScaleSheetLayoutView="115" workbookViewId="0">
      <selection activeCell="H34" sqref="G14:H34"/>
    </sheetView>
  </sheetViews>
  <sheetFormatPr defaultColWidth="9.42578125" defaultRowHeight="16.5"/>
  <cols>
    <col min="1" max="1" width="5.42578125" style="7" customWidth="1"/>
    <col min="2" max="2" width="75.140625" style="1" customWidth="1"/>
    <col min="3" max="3" width="19.85546875" style="1" customWidth="1"/>
    <col min="4" max="4" width="13.7109375" style="1" customWidth="1"/>
    <col min="5" max="5" width="6.42578125" style="1" customWidth="1"/>
    <col min="6" max="6" width="9" style="49" customWidth="1"/>
    <col min="7" max="7" width="7.42578125" style="52" customWidth="1"/>
    <col min="8" max="8" width="9.140625" style="49" customWidth="1"/>
    <col min="9" max="9" width="8.42578125" style="1" customWidth="1"/>
    <col min="10" max="10" width="8" style="1" customWidth="1"/>
    <col min="11" max="11" width="8.42578125" style="1" customWidth="1"/>
    <col min="12" max="13" width="8.5703125" style="1" customWidth="1"/>
    <col min="14" max="16" width="9.42578125" style="1" customWidth="1"/>
    <col min="17" max="17" width="9.85546875" style="1" customWidth="1"/>
    <col min="18" max="92" width="9.42578125" style="8"/>
    <col min="93" max="16384" width="9.42578125" style="1"/>
  </cols>
  <sheetData>
    <row r="1" spans="1:92" ht="16.7" customHeight="1">
      <c r="A1" s="529" t="s">
        <v>227</v>
      </c>
      <c r="B1" s="529"/>
      <c r="C1" s="529"/>
      <c r="D1" s="529"/>
      <c r="E1" s="529"/>
      <c r="F1" s="529"/>
      <c r="G1" s="529"/>
      <c r="H1" s="529"/>
      <c r="I1" s="8"/>
      <c r="J1" s="8"/>
      <c r="K1" s="8"/>
      <c r="L1" s="8"/>
      <c r="M1" s="8"/>
      <c r="N1" s="8"/>
      <c r="O1" s="8"/>
      <c r="P1" s="8"/>
      <c r="Q1" s="8"/>
      <c r="CD1" s="1"/>
      <c r="CE1" s="1"/>
      <c r="CF1" s="1"/>
      <c r="CG1" s="1"/>
      <c r="CH1" s="1"/>
      <c r="CI1" s="1"/>
      <c r="CJ1" s="1"/>
      <c r="CK1" s="1"/>
      <c r="CL1" s="1"/>
      <c r="CM1" s="1"/>
      <c r="CN1" s="1"/>
    </row>
    <row r="2" spans="1:92">
      <c r="A2" s="554" t="s">
        <v>228</v>
      </c>
      <c r="B2" s="555"/>
      <c r="C2" s="555"/>
      <c r="D2" s="555"/>
      <c r="E2" s="555"/>
      <c r="F2" s="555"/>
      <c r="G2" s="555"/>
      <c r="H2" s="555"/>
      <c r="I2" s="8"/>
      <c r="J2" s="8"/>
      <c r="K2" s="8"/>
      <c r="L2" s="8"/>
      <c r="M2" s="8"/>
      <c r="N2" s="8"/>
      <c r="O2" s="8"/>
      <c r="P2" s="8"/>
      <c r="Q2" s="8"/>
      <c r="CD2" s="1"/>
      <c r="CE2" s="1"/>
      <c r="CF2" s="1"/>
      <c r="CG2" s="1"/>
      <c r="CH2" s="1"/>
      <c r="CI2" s="1"/>
      <c r="CJ2" s="1"/>
      <c r="CK2" s="1"/>
      <c r="CL2" s="1"/>
      <c r="CM2" s="1"/>
      <c r="CN2" s="1"/>
    </row>
    <row r="3" spans="1:92">
      <c r="A3" s="556" t="s">
        <v>57</v>
      </c>
      <c r="B3" s="556"/>
      <c r="C3" s="556"/>
      <c r="D3" s="556"/>
      <c r="E3" s="556"/>
      <c r="F3" s="556"/>
      <c r="G3" s="556"/>
      <c r="H3" s="556"/>
      <c r="I3" s="8"/>
      <c r="J3" s="8"/>
      <c r="K3" s="8"/>
      <c r="L3" s="8"/>
      <c r="M3" s="8"/>
      <c r="N3" s="8"/>
      <c r="O3" s="8"/>
      <c r="P3" s="8"/>
      <c r="Q3" s="8"/>
      <c r="CD3" s="1"/>
      <c r="CE3" s="1"/>
      <c r="CF3" s="1"/>
      <c r="CG3" s="1"/>
      <c r="CH3" s="1"/>
      <c r="CI3" s="1"/>
      <c r="CJ3" s="1"/>
      <c r="CK3" s="1"/>
      <c r="CL3" s="1"/>
      <c r="CM3" s="1"/>
      <c r="CN3" s="1"/>
    </row>
    <row r="4" spans="1:92">
      <c r="A4" s="1"/>
      <c r="E4" s="2"/>
      <c r="G4" s="50"/>
      <c r="H4" s="50"/>
      <c r="I4" s="8"/>
      <c r="J4" s="8"/>
      <c r="K4" s="8"/>
      <c r="L4" s="8"/>
      <c r="M4" s="8"/>
      <c r="N4" s="8"/>
      <c r="O4" s="8"/>
      <c r="P4" s="8"/>
      <c r="Q4" s="8"/>
      <c r="CD4" s="1"/>
      <c r="CE4" s="1"/>
      <c r="CF4" s="1"/>
      <c r="CG4" s="1"/>
      <c r="CH4" s="1"/>
      <c r="CI4" s="1"/>
      <c r="CJ4" s="1"/>
      <c r="CK4" s="1"/>
      <c r="CL4" s="1"/>
      <c r="CM4" s="1"/>
      <c r="CN4" s="1"/>
    </row>
    <row r="5" spans="1:92" ht="15.6" customHeight="1">
      <c r="A5" s="541" t="s">
        <v>67</v>
      </c>
      <c r="B5" s="541"/>
      <c r="C5" s="541"/>
      <c r="D5" s="541"/>
      <c r="E5" s="541"/>
      <c r="F5" s="541"/>
      <c r="G5" s="51"/>
      <c r="H5" s="51"/>
      <c r="I5" s="8"/>
      <c r="J5" s="8"/>
      <c r="K5" s="8"/>
      <c r="L5" s="8"/>
      <c r="M5" s="8"/>
      <c r="N5" s="8"/>
      <c r="O5" s="8"/>
      <c r="P5" s="8"/>
      <c r="Q5" s="8"/>
      <c r="CD5" s="1"/>
      <c r="CE5" s="1"/>
      <c r="CF5" s="1"/>
      <c r="CG5" s="1"/>
      <c r="CH5" s="1"/>
      <c r="CI5" s="1"/>
      <c r="CJ5" s="1"/>
      <c r="CK5" s="1"/>
      <c r="CL5" s="1"/>
      <c r="CM5" s="1"/>
      <c r="CN5" s="1"/>
    </row>
    <row r="6" spans="1:92" ht="15.6" customHeight="1">
      <c r="A6" s="551" t="s">
        <v>225</v>
      </c>
      <c r="B6" s="551"/>
      <c r="C6" s="551"/>
      <c r="D6" s="551"/>
      <c r="E6" s="551"/>
      <c r="F6" s="551"/>
      <c r="G6" s="51"/>
      <c r="H6" s="51"/>
      <c r="I6" s="8"/>
      <c r="J6" s="8"/>
      <c r="K6" s="8"/>
      <c r="L6" s="8"/>
      <c r="M6" s="8"/>
      <c r="N6" s="8"/>
      <c r="O6" s="8"/>
      <c r="P6" s="8"/>
      <c r="Q6" s="8"/>
      <c r="CD6" s="1"/>
      <c r="CE6" s="1"/>
      <c r="CF6" s="1"/>
      <c r="CG6" s="1"/>
      <c r="CH6" s="1"/>
      <c r="CI6" s="1"/>
      <c r="CJ6" s="1"/>
      <c r="CK6" s="1"/>
      <c r="CL6" s="1"/>
      <c r="CM6" s="1"/>
      <c r="CN6" s="1"/>
    </row>
    <row r="7" spans="1:92" ht="15.6" customHeight="1">
      <c r="A7" s="551" t="s">
        <v>70</v>
      </c>
      <c r="B7" s="551"/>
      <c r="C7" s="551"/>
      <c r="D7" s="551"/>
      <c r="E7" s="551"/>
      <c r="F7" s="551"/>
      <c r="G7" s="51"/>
      <c r="H7" s="51"/>
      <c r="I7" s="8"/>
      <c r="J7" s="8"/>
      <c r="K7" s="8"/>
      <c r="L7" s="8"/>
      <c r="M7" s="8"/>
      <c r="N7" s="8"/>
      <c r="O7" s="8"/>
      <c r="P7" s="8"/>
      <c r="Q7" s="8"/>
      <c r="CD7" s="1"/>
      <c r="CE7" s="1"/>
      <c r="CF7" s="1"/>
      <c r="CG7" s="1"/>
      <c r="CH7" s="1"/>
      <c r="CI7" s="1"/>
      <c r="CJ7" s="1"/>
      <c r="CK7" s="1"/>
      <c r="CL7" s="1"/>
      <c r="CM7" s="1"/>
      <c r="CN7" s="1"/>
    </row>
    <row r="8" spans="1:92">
      <c r="A8" s="552" t="s">
        <v>71</v>
      </c>
      <c r="B8" s="552"/>
      <c r="C8" s="552"/>
      <c r="D8" s="552"/>
      <c r="E8" s="552"/>
      <c r="F8" s="552"/>
      <c r="G8" s="51"/>
      <c r="H8" s="51"/>
      <c r="I8" s="8"/>
      <c r="J8" s="8"/>
      <c r="K8" s="8"/>
      <c r="L8" s="8"/>
      <c r="M8" s="8"/>
      <c r="N8" s="8"/>
      <c r="O8" s="8"/>
      <c r="P8" s="8"/>
      <c r="Q8" s="8"/>
      <c r="CD8" s="1"/>
      <c r="CE8" s="1"/>
      <c r="CF8" s="1"/>
      <c r="CG8" s="1"/>
      <c r="CH8" s="1"/>
      <c r="CI8" s="1"/>
      <c r="CJ8" s="1"/>
      <c r="CK8" s="1"/>
      <c r="CL8" s="1"/>
      <c r="CM8" s="1"/>
      <c r="CN8" s="1"/>
    </row>
    <row r="9" spans="1:92">
      <c r="A9" s="3"/>
      <c r="B9" s="3"/>
      <c r="C9" s="3"/>
      <c r="D9" s="3"/>
      <c r="E9" s="4"/>
      <c r="F9" s="52"/>
      <c r="G9" s="50"/>
      <c r="H9" s="50"/>
      <c r="I9" s="8"/>
      <c r="J9" s="8"/>
      <c r="K9" s="8"/>
      <c r="L9" s="8"/>
      <c r="M9" s="8"/>
      <c r="N9" s="8"/>
      <c r="O9" s="8"/>
      <c r="P9" s="8"/>
      <c r="Q9" s="8"/>
      <c r="CD9" s="1"/>
      <c r="CE9" s="1"/>
      <c r="CF9" s="1"/>
      <c r="CG9" s="1"/>
      <c r="CH9" s="1"/>
      <c r="CI9" s="1"/>
      <c r="CJ9" s="1"/>
      <c r="CK9" s="1"/>
      <c r="CL9" s="1"/>
      <c r="CM9" s="1"/>
      <c r="CN9" s="1"/>
    </row>
    <row r="10" spans="1:92">
      <c r="A10" s="3" t="s">
        <v>226</v>
      </c>
      <c r="B10" s="3"/>
      <c r="C10" s="3"/>
      <c r="D10" s="3"/>
      <c r="E10" s="4"/>
      <c r="F10" s="52"/>
      <c r="G10" s="50"/>
      <c r="H10" s="50"/>
      <c r="I10" s="8"/>
      <c r="J10" s="8"/>
      <c r="K10" s="8"/>
      <c r="L10" s="8"/>
      <c r="M10" s="8"/>
      <c r="N10" s="8"/>
      <c r="O10" s="8"/>
      <c r="P10" s="8"/>
      <c r="Q10" s="8"/>
      <c r="CD10" s="1"/>
      <c r="CE10" s="1"/>
      <c r="CF10" s="1"/>
      <c r="CG10" s="1"/>
      <c r="CH10" s="1"/>
      <c r="CI10" s="1"/>
      <c r="CJ10" s="1"/>
      <c r="CK10" s="1"/>
      <c r="CL10" s="1"/>
      <c r="CM10" s="1"/>
      <c r="CN10" s="1"/>
    </row>
    <row r="11" spans="1:92">
      <c r="A11" s="6"/>
      <c r="B11" s="3"/>
      <c r="C11" s="3"/>
      <c r="D11" s="3"/>
      <c r="E11" s="4"/>
      <c r="F11" s="52"/>
      <c r="G11" s="50"/>
      <c r="H11" s="50"/>
      <c r="I11" s="8"/>
      <c r="J11" s="8"/>
      <c r="K11" s="8"/>
      <c r="L11" s="8"/>
      <c r="M11" s="8"/>
      <c r="N11" s="8"/>
      <c r="O11" s="8"/>
      <c r="P11" s="8"/>
      <c r="Q11" s="8"/>
      <c r="CD11" s="1"/>
      <c r="CE11" s="1"/>
      <c r="CF11" s="1"/>
      <c r="CG11" s="1"/>
      <c r="CH11" s="1"/>
      <c r="CI11" s="1"/>
      <c r="CJ11" s="1"/>
      <c r="CK11" s="1"/>
      <c r="CL11" s="1"/>
      <c r="CM11" s="1"/>
      <c r="CN11" s="1"/>
    </row>
    <row r="12" spans="1:92">
      <c r="A12" s="553" t="s">
        <v>1</v>
      </c>
      <c r="B12" s="553" t="s">
        <v>2</v>
      </c>
      <c r="C12" s="549" t="s">
        <v>2370</v>
      </c>
      <c r="D12" s="549" t="s">
        <v>290</v>
      </c>
      <c r="E12" s="553" t="s">
        <v>3</v>
      </c>
      <c r="F12" s="553" t="s">
        <v>4</v>
      </c>
      <c r="G12" s="553" t="s">
        <v>223</v>
      </c>
      <c r="H12" s="553" t="s">
        <v>224</v>
      </c>
      <c r="I12" s="8"/>
      <c r="J12" s="8"/>
      <c r="K12" s="8"/>
      <c r="L12" s="8"/>
      <c r="M12" s="8"/>
      <c r="N12" s="8"/>
      <c r="O12" s="8"/>
      <c r="P12" s="8"/>
      <c r="Q12" s="8"/>
      <c r="CD12" s="1"/>
      <c r="CE12" s="1"/>
      <c r="CF12" s="1"/>
      <c r="CG12" s="1"/>
      <c r="CH12" s="1"/>
      <c r="CI12" s="1"/>
      <c r="CJ12" s="1"/>
      <c r="CK12" s="1"/>
      <c r="CL12" s="1"/>
      <c r="CM12" s="1"/>
      <c r="CN12" s="1"/>
    </row>
    <row r="13" spans="1:92">
      <c r="A13" s="553"/>
      <c r="B13" s="553"/>
      <c r="C13" s="550"/>
      <c r="D13" s="550"/>
      <c r="E13" s="553"/>
      <c r="F13" s="553"/>
      <c r="G13" s="553"/>
      <c r="H13" s="553"/>
      <c r="I13" s="8"/>
      <c r="J13" s="8"/>
      <c r="K13" s="8"/>
      <c r="L13" s="8"/>
      <c r="M13" s="8"/>
      <c r="N13" s="8"/>
      <c r="O13" s="8"/>
      <c r="P13" s="8"/>
      <c r="Q13" s="8"/>
      <c r="CD13" s="1"/>
      <c r="CE13" s="1"/>
      <c r="CF13" s="1"/>
      <c r="CG13" s="1"/>
      <c r="CH13" s="1"/>
      <c r="CI13" s="1"/>
      <c r="CJ13" s="1"/>
      <c r="CK13" s="1"/>
      <c r="CL13" s="1"/>
      <c r="CM13" s="1"/>
      <c r="CN13" s="1"/>
    </row>
    <row r="14" spans="1:92" ht="15.95" customHeight="1">
      <c r="A14" s="9">
        <v>1</v>
      </c>
      <c r="B14" s="10" t="s">
        <v>229</v>
      </c>
      <c r="C14" s="13"/>
      <c r="D14" s="13" t="s">
        <v>1137</v>
      </c>
      <c r="E14" s="13" t="s">
        <v>10</v>
      </c>
      <c r="F14" s="78">
        <v>1</v>
      </c>
      <c r="G14" s="54"/>
      <c r="H14" s="54"/>
      <c r="I14" s="8"/>
      <c r="J14" s="8"/>
      <c r="K14" s="8"/>
      <c r="L14" s="8"/>
      <c r="M14" s="8"/>
      <c r="N14" s="8"/>
      <c r="O14" s="8"/>
      <c r="P14" s="8"/>
      <c r="Q14" s="8"/>
      <c r="CD14" s="1"/>
      <c r="CE14" s="1"/>
      <c r="CF14" s="1"/>
      <c r="CG14" s="1"/>
      <c r="CH14" s="1"/>
      <c r="CI14" s="1"/>
      <c r="CJ14" s="1"/>
      <c r="CK14" s="1"/>
      <c r="CL14" s="1"/>
      <c r="CM14" s="1"/>
      <c r="CN14" s="1"/>
    </row>
    <row r="15" spans="1:92" ht="15.95" customHeight="1">
      <c r="A15" s="9">
        <v>2</v>
      </c>
      <c r="B15" s="10" t="s">
        <v>2467</v>
      </c>
      <c r="C15" s="13" t="s">
        <v>2466</v>
      </c>
      <c r="D15" s="13" t="s">
        <v>1137</v>
      </c>
      <c r="E15" s="13" t="s">
        <v>10</v>
      </c>
      <c r="F15" s="78">
        <v>1</v>
      </c>
      <c r="G15" s="54"/>
      <c r="H15" s="54"/>
      <c r="I15" s="8"/>
      <c r="J15" s="8"/>
      <c r="K15" s="8"/>
      <c r="L15" s="8"/>
      <c r="M15" s="8"/>
      <c r="N15" s="8"/>
      <c r="O15" s="8"/>
      <c r="P15" s="8"/>
      <c r="Q15" s="8"/>
      <c r="CD15" s="1"/>
      <c r="CE15" s="1"/>
      <c r="CF15" s="1"/>
      <c r="CG15" s="1"/>
      <c r="CH15" s="1"/>
      <c r="CI15" s="1"/>
      <c r="CJ15" s="1"/>
      <c r="CK15" s="1"/>
      <c r="CL15" s="1"/>
      <c r="CM15" s="1"/>
      <c r="CN15" s="1"/>
    </row>
    <row r="16" spans="1:92" ht="15.95" customHeight="1">
      <c r="A16" s="9">
        <v>3</v>
      </c>
      <c r="B16" s="10" t="s">
        <v>2470</v>
      </c>
      <c r="C16" s="13" t="s">
        <v>2468</v>
      </c>
      <c r="D16" s="13" t="s">
        <v>1137</v>
      </c>
      <c r="E16" s="13" t="s">
        <v>10</v>
      </c>
      <c r="F16" s="78">
        <v>1</v>
      </c>
      <c r="G16" s="54"/>
      <c r="H16" s="54"/>
      <c r="I16" s="8"/>
      <c r="J16" s="8"/>
      <c r="K16" s="8"/>
      <c r="L16" s="8"/>
      <c r="M16" s="8"/>
      <c r="N16" s="8"/>
      <c r="O16" s="8"/>
      <c r="P16" s="8"/>
      <c r="Q16" s="8"/>
      <c r="CD16" s="1"/>
      <c r="CE16" s="1"/>
      <c r="CF16" s="1"/>
      <c r="CG16" s="1"/>
      <c r="CH16" s="1"/>
      <c r="CI16" s="1"/>
      <c r="CJ16" s="1"/>
      <c r="CK16" s="1"/>
      <c r="CL16" s="1"/>
      <c r="CM16" s="1"/>
      <c r="CN16" s="1"/>
    </row>
    <row r="17" spans="1:92" ht="15.95" customHeight="1">
      <c r="A17" s="9">
        <v>4</v>
      </c>
      <c r="B17" s="10" t="s">
        <v>2471</v>
      </c>
      <c r="C17" s="13" t="s">
        <v>2469</v>
      </c>
      <c r="D17" s="13" t="s">
        <v>1137</v>
      </c>
      <c r="E17" s="13" t="s">
        <v>10</v>
      </c>
      <c r="F17" s="78">
        <v>1</v>
      </c>
      <c r="G17" s="54"/>
      <c r="H17" s="54"/>
      <c r="I17" s="8"/>
      <c r="J17" s="8"/>
      <c r="K17" s="8"/>
      <c r="L17" s="8"/>
      <c r="M17" s="8"/>
      <c r="N17" s="8"/>
      <c r="O17" s="8"/>
      <c r="P17" s="8"/>
      <c r="Q17" s="8"/>
      <c r="CD17" s="1"/>
      <c r="CE17" s="1"/>
      <c r="CF17" s="1"/>
      <c r="CG17" s="1"/>
      <c r="CH17" s="1"/>
      <c r="CI17" s="1"/>
      <c r="CJ17" s="1"/>
      <c r="CK17" s="1"/>
      <c r="CL17" s="1"/>
      <c r="CM17" s="1"/>
      <c r="CN17" s="1"/>
    </row>
    <row r="18" spans="1:92" ht="15.95" customHeight="1">
      <c r="A18" s="9">
        <v>5</v>
      </c>
      <c r="B18" s="10" t="s">
        <v>2473</v>
      </c>
      <c r="C18" s="13" t="s">
        <v>2472</v>
      </c>
      <c r="D18" s="13" t="s">
        <v>1137</v>
      </c>
      <c r="E18" s="13" t="s">
        <v>10</v>
      </c>
      <c r="F18" s="78">
        <v>1</v>
      </c>
      <c r="G18" s="54"/>
      <c r="H18" s="54"/>
      <c r="I18" s="8"/>
      <c r="J18" s="8"/>
      <c r="K18" s="8"/>
      <c r="L18" s="8"/>
      <c r="M18" s="8"/>
      <c r="N18" s="8"/>
      <c r="O18" s="8"/>
      <c r="P18" s="8"/>
      <c r="Q18" s="8"/>
      <c r="CD18" s="1"/>
      <c r="CE18" s="1"/>
      <c r="CF18" s="1"/>
      <c r="CG18" s="1"/>
      <c r="CH18" s="1"/>
      <c r="CI18" s="1"/>
      <c r="CJ18" s="1"/>
      <c r="CK18" s="1"/>
      <c r="CL18" s="1"/>
      <c r="CM18" s="1"/>
      <c r="CN18" s="1"/>
    </row>
    <row r="19" spans="1:92" ht="15.95" customHeight="1">
      <c r="A19" s="9">
        <v>6</v>
      </c>
      <c r="B19" s="10" t="s">
        <v>2474</v>
      </c>
      <c r="C19" s="13" t="s">
        <v>2472</v>
      </c>
      <c r="D19" s="13" t="s">
        <v>1137</v>
      </c>
      <c r="E19" s="13" t="s">
        <v>10</v>
      </c>
      <c r="F19" s="78">
        <v>1</v>
      </c>
      <c r="G19" s="54"/>
      <c r="H19" s="54"/>
      <c r="I19" s="8"/>
      <c r="J19" s="8"/>
      <c r="K19" s="8"/>
      <c r="L19" s="8"/>
      <c r="M19" s="8"/>
      <c r="N19" s="8"/>
      <c r="O19" s="8"/>
      <c r="P19" s="8"/>
      <c r="Q19" s="8"/>
      <c r="CD19" s="1"/>
      <c r="CE19" s="1"/>
      <c r="CF19" s="1"/>
      <c r="CG19" s="1"/>
      <c r="CH19" s="1"/>
      <c r="CI19" s="1"/>
      <c r="CJ19" s="1"/>
      <c r="CK19" s="1"/>
      <c r="CL19" s="1"/>
      <c r="CM19" s="1"/>
      <c r="CN19" s="1"/>
    </row>
    <row r="20" spans="1:92" ht="15.95" customHeight="1">
      <c r="A20" s="9">
        <v>7</v>
      </c>
      <c r="B20" s="10" t="s">
        <v>2475</v>
      </c>
      <c r="C20" s="13"/>
      <c r="D20" s="13" t="s">
        <v>1137</v>
      </c>
      <c r="E20" s="13" t="s">
        <v>13</v>
      </c>
      <c r="F20" s="78">
        <v>1</v>
      </c>
      <c r="G20" s="54"/>
      <c r="H20" s="54"/>
      <c r="I20" s="8"/>
      <c r="J20" s="8"/>
      <c r="K20" s="8"/>
      <c r="L20" s="8"/>
      <c r="M20" s="8"/>
      <c r="N20" s="8"/>
      <c r="O20" s="8"/>
      <c r="P20" s="8"/>
      <c r="Q20" s="8"/>
      <c r="CD20" s="1"/>
      <c r="CE20" s="1"/>
      <c r="CF20" s="1"/>
      <c r="CG20" s="1"/>
      <c r="CH20" s="1"/>
      <c r="CI20" s="1"/>
      <c r="CJ20" s="1"/>
      <c r="CK20" s="1"/>
      <c r="CL20" s="1"/>
      <c r="CM20" s="1"/>
      <c r="CN20" s="1"/>
    </row>
    <row r="21" spans="1:92" ht="15.95" customHeight="1">
      <c r="A21" s="9">
        <v>8</v>
      </c>
      <c r="B21" s="10" t="s">
        <v>2477</v>
      </c>
      <c r="C21" s="13" t="s">
        <v>2476</v>
      </c>
      <c r="D21" s="13" t="s">
        <v>1137</v>
      </c>
      <c r="E21" s="13" t="s">
        <v>241</v>
      </c>
      <c r="F21" s="78">
        <v>0.2</v>
      </c>
      <c r="G21" s="54"/>
      <c r="H21" s="54"/>
      <c r="I21" s="8"/>
      <c r="J21" s="8"/>
      <c r="K21" s="8"/>
      <c r="L21" s="8"/>
      <c r="M21" s="8"/>
      <c r="N21" s="8"/>
      <c r="O21" s="8"/>
      <c r="P21" s="8"/>
      <c r="Q21" s="8"/>
      <c r="CD21" s="1"/>
      <c r="CE21" s="1"/>
      <c r="CF21" s="1"/>
      <c r="CG21" s="1"/>
      <c r="CH21" s="1"/>
      <c r="CI21" s="1"/>
      <c r="CJ21" s="1"/>
      <c r="CK21" s="1"/>
      <c r="CL21" s="1"/>
      <c r="CM21" s="1"/>
      <c r="CN21" s="1"/>
    </row>
    <row r="22" spans="1:92" ht="15.95" customHeight="1">
      <c r="A22" s="9">
        <v>9</v>
      </c>
      <c r="B22" s="10" t="s">
        <v>2479</v>
      </c>
      <c r="C22" s="13" t="s">
        <v>2478</v>
      </c>
      <c r="D22" s="13" t="s">
        <v>1137</v>
      </c>
      <c r="E22" s="13" t="s">
        <v>10</v>
      </c>
      <c r="F22" s="78">
        <v>4</v>
      </c>
      <c r="G22" s="54"/>
      <c r="H22" s="54"/>
      <c r="I22" s="8"/>
      <c r="J22" s="8"/>
      <c r="K22" s="8"/>
      <c r="L22" s="8"/>
      <c r="M22" s="8"/>
      <c r="N22" s="8"/>
      <c r="O22" s="8"/>
      <c r="P22" s="8"/>
      <c r="Q22" s="8"/>
      <c r="CD22" s="1"/>
      <c r="CE22" s="1"/>
      <c r="CF22" s="1"/>
      <c r="CG22" s="1"/>
      <c r="CH22" s="1"/>
      <c r="CI22" s="1"/>
      <c r="CJ22" s="1"/>
      <c r="CK22" s="1"/>
      <c r="CL22" s="1"/>
      <c r="CM22" s="1"/>
      <c r="CN22" s="1"/>
    </row>
    <row r="23" spans="1:92" ht="15.95" customHeight="1">
      <c r="A23" s="9">
        <v>10</v>
      </c>
      <c r="B23" s="10" t="s">
        <v>230</v>
      </c>
      <c r="C23" s="13"/>
      <c r="D23" s="13" t="s">
        <v>1137</v>
      </c>
      <c r="E23" s="13" t="s">
        <v>10</v>
      </c>
      <c r="F23" s="78">
        <v>2</v>
      </c>
      <c r="G23" s="54"/>
      <c r="H23" s="54"/>
      <c r="I23" s="8"/>
      <c r="J23" s="8"/>
      <c r="K23" s="8"/>
      <c r="L23" s="8"/>
      <c r="M23" s="8"/>
      <c r="N23" s="8"/>
      <c r="O23" s="8"/>
      <c r="P23" s="8"/>
      <c r="Q23" s="8"/>
      <c r="CD23" s="1"/>
      <c r="CE23" s="1"/>
      <c r="CF23" s="1"/>
      <c r="CG23" s="1"/>
      <c r="CH23" s="1"/>
      <c r="CI23" s="1"/>
      <c r="CJ23" s="1"/>
      <c r="CK23" s="1"/>
      <c r="CL23" s="1"/>
      <c r="CM23" s="1"/>
      <c r="CN23" s="1"/>
    </row>
    <row r="24" spans="1:92" ht="15.95" customHeight="1">
      <c r="A24" s="9">
        <v>11</v>
      </c>
      <c r="B24" s="16" t="s">
        <v>231</v>
      </c>
      <c r="C24" s="74"/>
      <c r="D24" s="13" t="s">
        <v>1137</v>
      </c>
      <c r="E24" s="13" t="s">
        <v>13</v>
      </c>
      <c r="F24" s="78">
        <v>300</v>
      </c>
      <c r="G24" s="54"/>
      <c r="H24" s="54"/>
      <c r="I24" s="8"/>
      <c r="J24" s="8"/>
      <c r="K24" s="8"/>
      <c r="L24" s="8"/>
      <c r="M24" s="8"/>
      <c r="N24" s="8"/>
      <c r="O24" s="8"/>
      <c r="P24" s="8"/>
      <c r="Q24" s="8"/>
      <c r="CD24" s="1"/>
      <c r="CE24" s="1"/>
      <c r="CF24" s="1"/>
      <c r="CG24" s="1"/>
      <c r="CH24" s="1"/>
      <c r="CI24" s="1"/>
      <c r="CJ24" s="1"/>
      <c r="CK24" s="1"/>
      <c r="CL24" s="1"/>
      <c r="CM24" s="1"/>
      <c r="CN24" s="1"/>
    </row>
    <row r="25" spans="1:92" ht="15.95" customHeight="1">
      <c r="A25" s="9">
        <v>12</v>
      </c>
      <c r="B25" s="16" t="s">
        <v>232</v>
      </c>
      <c r="C25" s="74"/>
      <c r="D25" s="13" t="s">
        <v>1137</v>
      </c>
      <c r="E25" s="13" t="s">
        <v>13</v>
      </c>
      <c r="F25" s="78">
        <v>15</v>
      </c>
      <c r="G25" s="54"/>
      <c r="H25" s="54"/>
      <c r="I25" s="8"/>
      <c r="J25" s="8"/>
      <c r="K25" s="8"/>
      <c r="L25" s="8"/>
      <c r="M25" s="8"/>
      <c r="N25" s="8"/>
      <c r="O25" s="8"/>
      <c r="P25" s="8"/>
      <c r="Q25" s="8"/>
      <c r="CD25" s="1"/>
      <c r="CE25" s="1"/>
      <c r="CF25" s="1"/>
      <c r="CG25" s="1"/>
      <c r="CH25" s="1"/>
      <c r="CI25" s="1"/>
      <c r="CJ25" s="1"/>
      <c r="CK25" s="1"/>
      <c r="CL25" s="1"/>
      <c r="CM25" s="1"/>
      <c r="CN25" s="1"/>
    </row>
    <row r="26" spans="1:92" ht="15.95" customHeight="1">
      <c r="A26" s="9">
        <v>13</v>
      </c>
      <c r="B26" s="16" t="s">
        <v>2481</v>
      </c>
      <c r="C26" s="74" t="s">
        <v>2480</v>
      </c>
      <c r="D26" s="13" t="s">
        <v>1137</v>
      </c>
      <c r="E26" s="13" t="s">
        <v>7</v>
      </c>
      <c r="F26" s="78">
        <v>2</v>
      </c>
      <c r="G26" s="54"/>
      <c r="H26" s="54"/>
      <c r="I26" s="8"/>
      <c r="J26" s="8"/>
      <c r="K26" s="8"/>
      <c r="L26" s="8"/>
      <c r="M26" s="8"/>
      <c r="N26" s="8"/>
      <c r="O26" s="8"/>
      <c r="P26" s="8"/>
      <c r="Q26" s="8"/>
      <c r="CD26" s="1"/>
      <c r="CE26" s="1"/>
      <c r="CF26" s="1"/>
      <c r="CG26" s="1"/>
      <c r="CH26" s="1"/>
      <c r="CI26" s="1"/>
      <c r="CJ26" s="1"/>
      <c r="CK26" s="1"/>
      <c r="CL26" s="1"/>
      <c r="CM26" s="1"/>
      <c r="CN26" s="1"/>
    </row>
    <row r="27" spans="1:92" ht="15.95" customHeight="1">
      <c r="A27" s="9">
        <v>14</v>
      </c>
      <c r="B27" s="16" t="s">
        <v>233</v>
      </c>
      <c r="C27" s="16"/>
      <c r="D27" s="13" t="s">
        <v>1137</v>
      </c>
      <c r="E27" s="13" t="s">
        <v>13</v>
      </c>
      <c r="F27" s="78">
        <v>3</v>
      </c>
      <c r="G27" s="54"/>
      <c r="H27" s="54"/>
      <c r="I27" s="8"/>
      <c r="J27" s="8"/>
      <c r="K27" s="8"/>
      <c r="L27" s="8"/>
      <c r="M27" s="8"/>
      <c r="N27" s="8"/>
      <c r="O27" s="8"/>
      <c r="P27" s="8"/>
      <c r="Q27" s="8"/>
      <c r="CD27" s="1"/>
      <c r="CE27" s="1"/>
      <c r="CF27" s="1"/>
      <c r="CG27" s="1"/>
      <c r="CH27" s="1"/>
      <c r="CI27" s="1"/>
      <c r="CJ27" s="1"/>
      <c r="CK27" s="1"/>
      <c r="CL27" s="1"/>
      <c r="CM27" s="1"/>
      <c r="CN27" s="1"/>
    </row>
    <row r="28" spans="1:92" ht="15.95" customHeight="1">
      <c r="A28" s="9">
        <v>15</v>
      </c>
      <c r="B28" s="16" t="s">
        <v>234</v>
      </c>
      <c r="C28" s="16"/>
      <c r="D28" s="13" t="s">
        <v>1137</v>
      </c>
      <c r="E28" s="13" t="s">
        <v>10</v>
      </c>
      <c r="F28" s="78">
        <v>2</v>
      </c>
      <c r="G28" s="54"/>
      <c r="H28" s="54"/>
      <c r="I28" s="8"/>
      <c r="J28" s="8"/>
      <c r="K28" s="8"/>
      <c r="L28" s="8"/>
      <c r="M28" s="8"/>
      <c r="N28" s="8"/>
      <c r="O28" s="8"/>
      <c r="P28" s="8"/>
      <c r="Q28" s="8"/>
      <c r="CD28" s="1"/>
      <c r="CE28" s="1"/>
      <c r="CF28" s="1"/>
      <c r="CG28" s="1"/>
      <c r="CH28" s="1"/>
      <c r="CI28" s="1"/>
      <c r="CJ28" s="1"/>
      <c r="CK28" s="1"/>
      <c r="CL28" s="1"/>
      <c r="CM28" s="1"/>
      <c r="CN28" s="1"/>
    </row>
    <row r="29" spans="1:92" ht="15.95" customHeight="1">
      <c r="A29" s="9">
        <v>16</v>
      </c>
      <c r="B29" s="16" t="s">
        <v>235</v>
      </c>
      <c r="C29" s="16"/>
      <c r="D29" s="13" t="s">
        <v>1137</v>
      </c>
      <c r="E29" s="13" t="s">
        <v>63</v>
      </c>
      <c r="F29" s="78">
        <v>12</v>
      </c>
      <c r="G29" s="54"/>
      <c r="H29" s="54"/>
      <c r="I29" s="8"/>
      <c r="J29" s="8"/>
      <c r="K29" s="8"/>
      <c r="L29" s="8"/>
      <c r="M29" s="8"/>
      <c r="N29" s="8"/>
      <c r="O29" s="8"/>
      <c r="P29" s="8"/>
      <c r="Q29" s="8"/>
      <c r="CD29" s="1"/>
      <c r="CE29" s="1"/>
      <c r="CF29" s="1"/>
      <c r="CG29" s="1"/>
      <c r="CH29" s="1"/>
      <c r="CI29" s="1"/>
      <c r="CJ29" s="1"/>
      <c r="CK29" s="1"/>
      <c r="CL29" s="1"/>
      <c r="CM29" s="1"/>
      <c r="CN29" s="1"/>
    </row>
    <row r="30" spans="1:92" ht="15.95" customHeight="1">
      <c r="A30" s="9">
        <v>17</v>
      </c>
      <c r="B30" s="16" t="s">
        <v>236</v>
      </c>
      <c r="C30" s="16"/>
      <c r="D30" s="13" t="s">
        <v>1137</v>
      </c>
      <c r="E30" s="13" t="s">
        <v>7</v>
      </c>
      <c r="F30" s="78">
        <v>2</v>
      </c>
      <c r="G30" s="54"/>
      <c r="H30" s="54"/>
      <c r="I30" s="8"/>
      <c r="J30" s="8"/>
      <c r="K30" s="8"/>
      <c r="L30" s="8"/>
      <c r="M30" s="8"/>
      <c r="N30" s="8"/>
      <c r="O30" s="8"/>
      <c r="P30" s="8"/>
      <c r="Q30" s="8"/>
      <c r="CD30" s="1"/>
      <c r="CE30" s="1"/>
      <c r="CF30" s="1"/>
      <c r="CG30" s="1"/>
      <c r="CH30" s="1"/>
      <c r="CI30" s="1"/>
      <c r="CJ30" s="1"/>
      <c r="CK30" s="1"/>
      <c r="CL30" s="1"/>
      <c r="CM30" s="1"/>
      <c r="CN30" s="1"/>
    </row>
    <row r="31" spans="1:92" ht="15.95" customHeight="1">
      <c r="A31" s="9">
        <v>18</v>
      </c>
      <c r="B31" s="10" t="s">
        <v>237</v>
      </c>
      <c r="C31" s="10"/>
      <c r="D31" s="13" t="s">
        <v>1137</v>
      </c>
      <c r="E31" s="13" t="s">
        <v>13</v>
      </c>
      <c r="F31" s="78">
        <v>27</v>
      </c>
      <c r="G31" s="54"/>
      <c r="H31" s="54"/>
      <c r="I31" s="8"/>
      <c r="J31" s="8"/>
      <c r="K31" s="8"/>
      <c r="L31" s="8"/>
      <c r="M31" s="8"/>
      <c r="N31" s="8"/>
      <c r="O31" s="8"/>
      <c r="P31" s="8"/>
      <c r="Q31" s="8"/>
      <c r="CD31" s="1"/>
      <c r="CE31" s="1"/>
      <c r="CF31" s="1"/>
      <c r="CG31" s="1"/>
      <c r="CH31" s="1"/>
      <c r="CI31" s="1"/>
      <c r="CJ31" s="1"/>
      <c r="CK31" s="1"/>
      <c r="CL31" s="1"/>
      <c r="CM31" s="1"/>
      <c r="CN31" s="1"/>
    </row>
    <row r="32" spans="1:92" ht="15.95" customHeight="1">
      <c r="A32" s="9">
        <v>19</v>
      </c>
      <c r="B32" s="10" t="s">
        <v>238</v>
      </c>
      <c r="C32" s="10"/>
      <c r="D32" s="13" t="s">
        <v>1137</v>
      </c>
      <c r="E32" s="13" t="s">
        <v>63</v>
      </c>
      <c r="F32" s="78">
        <v>0.3</v>
      </c>
      <c r="G32" s="54"/>
      <c r="H32" s="54"/>
      <c r="I32" s="8"/>
      <c r="J32" s="8"/>
      <c r="K32" s="8"/>
      <c r="L32" s="8"/>
      <c r="M32" s="8"/>
      <c r="N32" s="8"/>
      <c r="O32" s="8"/>
      <c r="P32" s="8"/>
      <c r="Q32" s="8"/>
      <c r="CD32" s="1"/>
      <c r="CE32" s="1"/>
      <c r="CF32" s="1"/>
      <c r="CG32" s="1"/>
      <c r="CH32" s="1"/>
      <c r="CI32" s="1"/>
      <c r="CJ32" s="1"/>
      <c r="CK32" s="1"/>
      <c r="CL32" s="1"/>
      <c r="CM32" s="1"/>
      <c r="CN32" s="1"/>
    </row>
    <row r="33" spans="1:92" ht="15.95" customHeight="1">
      <c r="A33" s="9">
        <v>20</v>
      </c>
      <c r="B33" s="10" t="s">
        <v>239</v>
      </c>
      <c r="C33" s="10"/>
      <c r="D33" s="13" t="s">
        <v>1137</v>
      </c>
      <c r="E33" s="13" t="s">
        <v>63</v>
      </c>
      <c r="F33" s="78">
        <v>18</v>
      </c>
      <c r="G33" s="54"/>
      <c r="H33" s="54"/>
      <c r="I33" s="8"/>
      <c r="J33" s="8"/>
      <c r="K33" s="8"/>
      <c r="L33" s="8"/>
      <c r="M33" s="8"/>
      <c r="N33" s="8"/>
      <c r="O33" s="8"/>
      <c r="P33" s="8"/>
      <c r="Q33" s="8"/>
      <c r="CD33" s="1"/>
      <c r="CE33" s="1"/>
      <c r="CF33" s="1"/>
      <c r="CG33" s="1"/>
      <c r="CH33" s="1"/>
      <c r="CI33" s="1"/>
      <c r="CJ33" s="1"/>
      <c r="CK33" s="1"/>
      <c r="CL33" s="1"/>
      <c r="CM33" s="1"/>
      <c r="CN33" s="1"/>
    </row>
    <row r="34" spans="1:92" ht="15.95" customHeight="1">
      <c r="A34" s="9">
        <v>21</v>
      </c>
      <c r="B34" s="10" t="s">
        <v>240</v>
      </c>
      <c r="C34" s="10"/>
      <c r="D34" s="13" t="s">
        <v>1137</v>
      </c>
      <c r="E34" s="13" t="s">
        <v>62</v>
      </c>
      <c r="F34" s="78">
        <v>60</v>
      </c>
      <c r="G34" s="54"/>
      <c r="H34" s="54"/>
      <c r="I34" s="8"/>
      <c r="J34" s="8"/>
      <c r="K34" s="8"/>
      <c r="L34" s="8"/>
      <c r="M34" s="8"/>
      <c r="N34" s="8"/>
      <c r="O34" s="8"/>
      <c r="P34" s="8"/>
      <c r="Q34" s="8"/>
      <c r="CD34" s="1"/>
      <c r="CE34" s="1"/>
      <c r="CF34" s="1"/>
      <c r="CG34" s="1"/>
      <c r="CH34" s="1"/>
      <c r="CI34" s="1"/>
      <c r="CJ34" s="1"/>
      <c r="CK34" s="1"/>
      <c r="CL34" s="1"/>
      <c r="CM34" s="1"/>
      <c r="CN34" s="1"/>
    </row>
    <row r="35" spans="1:92" ht="15.95" customHeight="1">
      <c r="A35" s="9"/>
      <c r="B35" s="16"/>
      <c r="C35" s="16"/>
      <c r="D35" s="16"/>
      <c r="E35" s="15"/>
      <c r="F35" s="557" t="s">
        <v>127</v>
      </c>
      <c r="G35" s="557"/>
      <c r="H35" s="63">
        <f>SUM(H14:H34)</f>
        <v>0</v>
      </c>
      <c r="I35" s="8"/>
      <c r="J35" s="8"/>
      <c r="K35" s="8"/>
      <c r="L35" s="8"/>
      <c r="M35" s="8"/>
      <c r="N35" s="8"/>
      <c r="O35" s="8"/>
      <c r="P35" s="8"/>
      <c r="Q35" s="8"/>
      <c r="CD35" s="1"/>
      <c r="CE35" s="1"/>
      <c r="CF35" s="1"/>
      <c r="CG35" s="1"/>
      <c r="CH35" s="1"/>
      <c r="CI35" s="1"/>
      <c r="CJ35" s="1"/>
      <c r="CK35" s="1"/>
      <c r="CL35" s="1"/>
      <c r="CM35" s="1"/>
      <c r="CN35" s="1"/>
    </row>
    <row r="36" spans="1:92" ht="15.95" customHeight="1">
      <c r="A36" s="9"/>
      <c r="B36" s="16"/>
      <c r="C36" s="16"/>
      <c r="D36" s="16"/>
      <c r="E36" s="15"/>
      <c r="F36" s="557" t="s">
        <v>129</v>
      </c>
      <c r="G36" s="557"/>
      <c r="H36" s="63">
        <f>H35*0.21</f>
        <v>0</v>
      </c>
      <c r="I36" s="8"/>
      <c r="J36" s="8"/>
      <c r="K36" s="8"/>
      <c r="L36" s="8"/>
      <c r="M36" s="8"/>
      <c r="N36" s="8"/>
      <c r="O36" s="8"/>
      <c r="P36" s="8"/>
      <c r="Q36" s="8"/>
      <c r="CD36" s="1"/>
      <c r="CE36" s="1"/>
      <c r="CF36" s="1"/>
      <c r="CG36" s="1"/>
      <c r="CH36" s="1"/>
      <c r="CI36" s="1"/>
      <c r="CJ36" s="1"/>
      <c r="CK36" s="1"/>
      <c r="CL36" s="1"/>
      <c r="CM36" s="1"/>
      <c r="CN36" s="1"/>
    </row>
    <row r="37" spans="1:92" ht="15.95" customHeight="1">
      <c r="A37" s="34"/>
      <c r="B37" s="35"/>
      <c r="C37" s="35"/>
      <c r="D37" s="35"/>
      <c r="E37" s="35"/>
      <c r="F37" s="557" t="s">
        <v>128</v>
      </c>
      <c r="G37" s="557"/>
      <c r="H37" s="63">
        <f>H35+H36</f>
        <v>0</v>
      </c>
      <c r="I37" s="8"/>
      <c r="J37" s="8"/>
      <c r="K37" s="8"/>
      <c r="L37" s="8"/>
      <c r="M37" s="8"/>
      <c r="N37" s="8"/>
      <c r="O37" s="8"/>
      <c r="P37" s="8"/>
      <c r="Q37" s="8"/>
      <c r="CD37" s="1"/>
      <c r="CE37" s="1"/>
      <c r="CF37" s="1"/>
      <c r="CG37" s="1"/>
      <c r="CH37" s="1"/>
      <c r="CI37" s="1"/>
      <c r="CJ37" s="1"/>
      <c r="CK37" s="1"/>
      <c r="CL37" s="1"/>
      <c r="CM37" s="1"/>
      <c r="CN37" s="1"/>
    </row>
    <row r="38" spans="1:92">
      <c r="F38" s="33"/>
      <c r="G38" s="33"/>
      <c r="H38" s="50"/>
      <c r="I38" s="8"/>
      <c r="J38" s="8"/>
      <c r="K38" s="8"/>
      <c r="L38" s="8"/>
      <c r="M38" s="8"/>
      <c r="N38" s="8"/>
      <c r="O38" s="8"/>
      <c r="P38" s="8"/>
      <c r="Q38" s="8"/>
      <c r="CD38" s="1"/>
      <c r="CE38" s="1"/>
      <c r="CF38" s="1"/>
      <c r="CG38" s="1"/>
      <c r="CH38" s="1"/>
      <c r="CI38" s="1"/>
      <c r="CJ38" s="1"/>
      <c r="CK38" s="1"/>
      <c r="CL38" s="1"/>
      <c r="CM38" s="1"/>
      <c r="CN38" s="1"/>
    </row>
    <row r="39" spans="1:92">
      <c r="A39" s="546" t="s">
        <v>124</v>
      </c>
      <c r="B39" s="546"/>
      <c r="C39" s="546"/>
      <c r="D39" s="546"/>
      <c r="E39" s="546"/>
      <c r="F39" s="546"/>
      <c r="G39" s="546"/>
      <c r="H39" s="546"/>
      <c r="I39" s="8"/>
      <c r="J39" s="8"/>
      <c r="K39" s="8"/>
      <c r="L39" s="8"/>
      <c r="M39" s="8"/>
      <c r="N39" s="8"/>
      <c r="O39" s="8"/>
      <c r="P39" s="8"/>
      <c r="Q39" s="8"/>
      <c r="CD39" s="1"/>
      <c r="CE39" s="1"/>
      <c r="CF39" s="1"/>
      <c r="CG39" s="1"/>
      <c r="CH39" s="1"/>
      <c r="CI39" s="1"/>
      <c r="CJ39" s="1"/>
      <c r="CK39" s="1"/>
      <c r="CL39" s="1"/>
      <c r="CM39" s="1"/>
      <c r="CN39" s="1"/>
    </row>
    <row r="40" spans="1:92">
      <c r="A40" s="3"/>
      <c r="B40" s="29" t="s">
        <v>123</v>
      </c>
      <c r="C40" s="29"/>
      <c r="D40" s="29"/>
      <c r="E40" s="29"/>
      <c r="F40" s="60"/>
      <c r="G40" s="50"/>
      <c r="H40" s="50"/>
      <c r="I40" s="8"/>
      <c r="J40" s="8"/>
      <c r="K40" s="8"/>
      <c r="L40" s="8"/>
      <c r="M40" s="8"/>
      <c r="N40" s="8"/>
      <c r="O40" s="8"/>
      <c r="P40" s="8"/>
      <c r="Q40" s="8"/>
      <c r="CD40" s="1"/>
      <c r="CE40" s="1"/>
      <c r="CF40" s="1"/>
      <c r="CG40" s="1"/>
      <c r="CH40" s="1"/>
      <c r="CI40" s="1"/>
      <c r="CJ40" s="1"/>
      <c r="CK40" s="1"/>
      <c r="CL40" s="1"/>
      <c r="CM40" s="1"/>
      <c r="CN40" s="1"/>
    </row>
    <row r="41" spans="1:92">
      <c r="A41" s="5"/>
      <c r="B41" s="3"/>
      <c r="C41" s="3"/>
      <c r="D41" s="3"/>
      <c r="E41" s="3"/>
      <c r="F41" s="52"/>
      <c r="G41" s="50"/>
      <c r="H41" s="50"/>
      <c r="I41" s="8"/>
      <c r="J41" s="8"/>
      <c r="K41" s="8"/>
      <c r="L41" s="8"/>
      <c r="M41" s="8"/>
      <c r="N41" s="8"/>
      <c r="O41" s="8"/>
      <c r="P41" s="8"/>
      <c r="Q41" s="8"/>
      <c r="CD41" s="1"/>
      <c r="CE41" s="1"/>
      <c r="CF41" s="1"/>
      <c r="CG41" s="1"/>
      <c r="CH41" s="1"/>
      <c r="CI41" s="1"/>
      <c r="CJ41" s="1"/>
      <c r="CK41" s="1"/>
      <c r="CL41" s="1"/>
      <c r="CM41" s="1"/>
      <c r="CN41" s="1"/>
    </row>
    <row r="42" spans="1:92">
      <c r="A42" s="546" t="s">
        <v>125</v>
      </c>
      <c r="B42" s="546"/>
      <c r="C42" s="546"/>
      <c r="D42" s="546"/>
      <c r="E42" s="546"/>
      <c r="F42" s="546"/>
      <c r="G42" s="546"/>
      <c r="H42" s="546"/>
      <c r="I42" s="8"/>
      <c r="J42" s="8"/>
      <c r="K42" s="8"/>
      <c r="L42" s="8"/>
      <c r="M42" s="8"/>
      <c r="N42" s="8"/>
      <c r="O42" s="8"/>
      <c r="P42" s="8"/>
      <c r="Q42" s="8"/>
      <c r="CD42" s="1"/>
      <c r="CE42" s="1"/>
      <c r="CF42" s="1"/>
      <c r="CG42" s="1"/>
      <c r="CH42" s="1"/>
      <c r="CI42" s="1"/>
      <c r="CJ42" s="1"/>
      <c r="CK42" s="1"/>
      <c r="CL42" s="1"/>
      <c r="CM42" s="1"/>
      <c r="CN42" s="1"/>
    </row>
    <row r="43" spans="1:92">
      <c r="A43" s="3"/>
      <c r="B43" s="29" t="s">
        <v>122</v>
      </c>
      <c r="C43" s="29"/>
      <c r="D43" s="29"/>
      <c r="E43" s="29"/>
      <c r="F43" s="60"/>
      <c r="G43" s="50"/>
      <c r="H43" s="50"/>
      <c r="I43" s="8"/>
      <c r="J43" s="8"/>
      <c r="K43" s="8"/>
      <c r="L43" s="8"/>
      <c r="M43" s="8"/>
      <c r="N43" s="8"/>
      <c r="O43" s="8"/>
      <c r="P43" s="8"/>
      <c r="Q43" s="8"/>
      <c r="CD43" s="1"/>
      <c r="CE43" s="1"/>
      <c r="CF43" s="1"/>
      <c r="CG43" s="1"/>
      <c r="CH43" s="1"/>
      <c r="CI43" s="1"/>
      <c r="CJ43" s="1"/>
      <c r="CK43" s="1"/>
      <c r="CL43" s="1"/>
      <c r="CM43" s="1"/>
      <c r="CN43" s="1"/>
    </row>
    <row r="44" spans="1:92">
      <c r="A44" s="3"/>
      <c r="B44" s="29"/>
      <c r="C44" s="29"/>
      <c r="D44" s="29"/>
      <c r="E44" s="29"/>
      <c r="F44" s="60"/>
      <c r="G44" s="50"/>
      <c r="H44" s="50"/>
      <c r="I44" s="8"/>
      <c r="J44" s="8"/>
      <c r="K44" s="8"/>
      <c r="L44" s="8"/>
      <c r="M44" s="8"/>
      <c r="N44" s="8"/>
      <c r="O44" s="8"/>
      <c r="P44" s="8"/>
      <c r="Q44" s="8"/>
      <c r="CD44" s="1"/>
      <c r="CE44" s="1"/>
      <c r="CF44" s="1"/>
      <c r="CG44" s="1"/>
      <c r="CH44" s="1"/>
      <c r="CI44" s="1"/>
      <c r="CJ44" s="1"/>
      <c r="CK44" s="1"/>
      <c r="CL44" s="1"/>
      <c r="CM44" s="1"/>
      <c r="CN44" s="1"/>
    </row>
    <row r="45" spans="1:92">
      <c r="A45" s="546" t="s">
        <v>121</v>
      </c>
      <c r="B45" s="546"/>
      <c r="C45" s="546"/>
      <c r="D45" s="546"/>
      <c r="E45" s="546"/>
      <c r="F45" s="546"/>
      <c r="G45" s="546"/>
      <c r="H45" s="546"/>
      <c r="I45" s="8"/>
      <c r="J45" s="8"/>
      <c r="K45" s="8"/>
      <c r="L45" s="8"/>
      <c r="M45" s="8"/>
      <c r="N45" s="8"/>
      <c r="O45" s="8"/>
      <c r="P45" s="8"/>
      <c r="Q45" s="8"/>
      <c r="CD45" s="1"/>
      <c r="CE45" s="1"/>
      <c r="CF45" s="1"/>
      <c r="CG45" s="1"/>
      <c r="CH45" s="1"/>
      <c r="CI45" s="1"/>
      <c r="CJ45" s="1"/>
      <c r="CK45" s="1"/>
      <c r="CL45" s="1"/>
      <c r="CM45" s="1"/>
      <c r="CN45" s="1"/>
    </row>
    <row r="46" spans="1:92">
      <c r="A46" s="3"/>
      <c r="B46" s="29"/>
      <c r="C46" s="29"/>
      <c r="D46" s="29"/>
      <c r="E46" s="29"/>
      <c r="F46" s="60"/>
      <c r="G46" s="50"/>
      <c r="H46" s="50"/>
      <c r="I46" s="8"/>
      <c r="J46" s="8"/>
      <c r="K46" s="8"/>
      <c r="L46" s="8"/>
      <c r="M46" s="8"/>
      <c r="N46" s="8"/>
      <c r="O46" s="8"/>
      <c r="P46" s="8"/>
      <c r="Q46" s="8"/>
      <c r="CD46" s="1"/>
      <c r="CE46" s="1"/>
      <c r="CF46" s="1"/>
      <c r="CG46" s="1"/>
      <c r="CH46" s="1"/>
      <c r="CI46" s="1"/>
      <c r="CJ46" s="1"/>
      <c r="CK46" s="1"/>
      <c r="CL46" s="1"/>
      <c r="CM46" s="1"/>
      <c r="CN46" s="1"/>
    </row>
  </sheetData>
  <mergeCells count="21">
    <mergeCell ref="A7:F7"/>
    <mergeCell ref="A1:H1"/>
    <mergeCell ref="A2:H2"/>
    <mergeCell ref="A3:H3"/>
    <mergeCell ref="A5:F5"/>
    <mergeCell ref="A6:F6"/>
    <mergeCell ref="A8:F8"/>
    <mergeCell ref="A12:A13"/>
    <mergeCell ref="B12:B13"/>
    <mergeCell ref="E12:E13"/>
    <mergeCell ref="F12:F13"/>
    <mergeCell ref="A45:H45"/>
    <mergeCell ref="H12:H13"/>
    <mergeCell ref="F35:G35"/>
    <mergeCell ref="F36:G36"/>
    <mergeCell ref="F37:G37"/>
    <mergeCell ref="A39:H39"/>
    <mergeCell ref="A42:H42"/>
    <mergeCell ref="G12:G13"/>
    <mergeCell ref="D12:D13"/>
    <mergeCell ref="C12:C13"/>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9140F-7D2F-4B54-B98E-26974982E01B}">
  <dimension ref="A1:CM66"/>
  <sheetViews>
    <sheetView view="pageBreakPreview" topLeftCell="A35" zoomScale="130" zoomScaleNormal="145" zoomScaleSheetLayoutView="130" workbookViewId="0">
      <selection activeCell="G54" sqref="F15:G54"/>
    </sheetView>
  </sheetViews>
  <sheetFormatPr defaultColWidth="9.42578125" defaultRowHeight="16.5"/>
  <cols>
    <col min="1" max="1" width="5.42578125" style="7" customWidth="1"/>
    <col min="2" max="2" width="94.7109375" style="1" customWidth="1"/>
    <col min="3" max="3" width="18.85546875" style="69" customWidth="1"/>
    <col min="4" max="4" width="6.42578125" style="1" customWidth="1"/>
    <col min="5" max="5" width="9" style="49" customWidth="1"/>
    <col min="6" max="6" width="11.85546875" style="131" customWidth="1"/>
    <col min="7" max="7" width="12.85546875" style="132" customWidth="1"/>
    <col min="8" max="8" width="8.42578125" style="1" customWidth="1"/>
    <col min="9" max="9" width="8" style="1" customWidth="1"/>
    <col min="10" max="10" width="8.42578125" style="1" customWidth="1"/>
    <col min="11" max="12" width="8.5703125" style="1" customWidth="1"/>
    <col min="13" max="15" width="9.42578125" style="1" customWidth="1"/>
    <col min="16" max="16" width="9.85546875" style="1" customWidth="1"/>
    <col min="17" max="91" width="9.42578125" style="8"/>
    <col min="92" max="16384" width="9.42578125" style="1"/>
  </cols>
  <sheetData>
    <row r="1" spans="1:91" ht="16.7" customHeight="1">
      <c r="A1" s="529" t="s">
        <v>578</v>
      </c>
      <c r="B1" s="529"/>
      <c r="C1" s="529"/>
      <c r="D1" s="529"/>
      <c r="E1" s="529"/>
      <c r="F1" s="529"/>
      <c r="G1" s="529"/>
      <c r="H1" s="8"/>
      <c r="I1" s="8"/>
      <c r="J1" s="8"/>
      <c r="K1" s="8"/>
      <c r="L1" s="8"/>
      <c r="M1" s="8"/>
      <c r="N1" s="8"/>
      <c r="O1" s="8"/>
      <c r="P1" s="8"/>
      <c r="CC1" s="1"/>
      <c r="CD1" s="1"/>
      <c r="CE1" s="1"/>
      <c r="CF1" s="1"/>
      <c r="CG1" s="1"/>
      <c r="CH1" s="1"/>
      <c r="CI1" s="1"/>
      <c r="CJ1" s="1"/>
      <c r="CK1" s="1"/>
      <c r="CL1" s="1"/>
      <c r="CM1" s="1"/>
    </row>
    <row r="2" spans="1:91">
      <c r="A2" s="554" t="s">
        <v>144</v>
      </c>
      <c r="B2" s="555"/>
      <c r="C2" s="555"/>
      <c r="D2" s="555"/>
      <c r="E2" s="555"/>
      <c r="F2" s="555"/>
      <c r="G2" s="555"/>
      <c r="H2" s="8"/>
      <c r="I2" s="8"/>
      <c r="J2" s="8"/>
      <c r="K2" s="8"/>
      <c r="L2" s="8"/>
      <c r="M2" s="8"/>
      <c r="N2" s="8"/>
      <c r="O2" s="8"/>
      <c r="P2" s="8"/>
      <c r="CC2" s="1"/>
      <c r="CD2" s="1"/>
      <c r="CE2" s="1"/>
      <c r="CF2" s="1"/>
      <c r="CG2" s="1"/>
      <c r="CH2" s="1"/>
      <c r="CI2" s="1"/>
      <c r="CJ2" s="1"/>
      <c r="CK2" s="1"/>
      <c r="CL2" s="1"/>
      <c r="CM2" s="1"/>
    </row>
    <row r="3" spans="1:91">
      <c r="A3" s="556" t="s">
        <v>57</v>
      </c>
      <c r="B3" s="556"/>
      <c r="C3" s="556"/>
      <c r="D3" s="556"/>
      <c r="E3" s="556"/>
      <c r="F3" s="556"/>
      <c r="G3" s="556"/>
      <c r="H3" s="8"/>
      <c r="I3" s="8"/>
      <c r="J3" s="8"/>
      <c r="K3" s="8"/>
      <c r="L3" s="8"/>
      <c r="M3" s="8"/>
      <c r="N3" s="8"/>
      <c r="O3" s="8"/>
      <c r="P3" s="8"/>
      <c r="CC3" s="1"/>
      <c r="CD3" s="1"/>
      <c r="CE3" s="1"/>
      <c r="CF3" s="1"/>
      <c r="CG3" s="1"/>
      <c r="CH3" s="1"/>
      <c r="CI3" s="1"/>
      <c r="CJ3" s="1"/>
      <c r="CK3" s="1"/>
      <c r="CL3" s="1"/>
      <c r="CM3" s="1"/>
    </row>
    <row r="4" spans="1:91">
      <c r="A4" s="558"/>
      <c r="B4" s="558"/>
      <c r="C4" s="558"/>
      <c r="D4" s="558"/>
      <c r="E4" s="558"/>
      <c r="F4" s="558"/>
      <c r="G4" s="558"/>
      <c r="H4" s="8"/>
      <c r="I4" s="8"/>
      <c r="J4" s="8"/>
      <c r="K4" s="8"/>
      <c r="L4" s="8"/>
      <c r="M4" s="8"/>
      <c r="N4" s="8"/>
      <c r="O4" s="8"/>
      <c r="P4" s="8"/>
      <c r="CC4" s="1"/>
      <c r="CD4" s="1"/>
      <c r="CE4" s="1"/>
      <c r="CF4" s="1"/>
      <c r="CG4" s="1"/>
      <c r="CH4" s="1"/>
      <c r="CI4" s="1"/>
      <c r="CJ4" s="1"/>
      <c r="CK4" s="1"/>
      <c r="CL4" s="1"/>
      <c r="CM4" s="1"/>
    </row>
    <row r="5" spans="1:91" ht="15.6" customHeight="1">
      <c r="A5" s="541" t="s">
        <v>67</v>
      </c>
      <c r="B5" s="541"/>
      <c r="C5" s="541"/>
      <c r="D5" s="541"/>
      <c r="E5" s="541"/>
      <c r="F5" s="51"/>
      <c r="G5" s="51"/>
      <c r="H5" s="8"/>
      <c r="I5" s="8"/>
      <c r="J5" s="8"/>
      <c r="K5" s="8"/>
      <c r="L5" s="8"/>
      <c r="M5" s="8"/>
      <c r="N5" s="8"/>
      <c r="O5" s="8"/>
      <c r="P5" s="8"/>
      <c r="CC5" s="1"/>
      <c r="CD5" s="1"/>
      <c r="CE5" s="1"/>
      <c r="CF5" s="1"/>
      <c r="CG5" s="1"/>
      <c r="CH5" s="1"/>
      <c r="CI5" s="1"/>
      <c r="CJ5" s="1"/>
      <c r="CK5" s="1"/>
      <c r="CL5" s="1"/>
      <c r="CM5" s="1"/>
    </row>
    <row r="6" spans="1:91" ht="15.6" customHeight="1">
      <c r="A6" s="551" t="s">
        <v>580</v>
      </c>
      <c r="B6" s="551"/>
      <c r="C6" s="551"/>
      <c r="D6" s="551"/>
      <c r="E6" s="551"/>
      <c r="F6" s="51"/>
      <c r="G6" s="51"/>
      <c r="H6" s="8"/>
      <c r="I6" s="8"/>
      <c r="J6" s="8"/>
      <c r="K6" s="8"/>
      <c r="L6" s="8"/>
      <c r="M6" s="8"/>
      <c r="N6" s="8"/>
      <c r="O6" s="8"/>
      <c r="P6" s="8"/>
      <c r="CC6" s="1"/>
      <c r="CD6" s="1"/>
      <c r="CE6" s="1"/>
      <c r="CF6" s="1"/>
      <c r="CG6" s="1"/>
      <c r="CH6" s="1"/>
      <c r="CI6" s="1"/>
      <c r="CJ6" s="1"/>
      <c r="CK6" s="1"/>
      <c r="CL6" s="1"/>
      <c r="CM6" s="1"/>
    </row>
    <row r="7" spans="1:91" ht="15.6" customHeight="1">
      <c r="A7" s="551" t="s">
        <v>70</v>
      </c>
      <c r="B7" s="551"/>
      <c r="C7" s="551"/>
      <c r="D7" s="551"/>
      <c r="E7" s="551"/>
      <c r="F7" s="51"/>
      <c r="G7" s="51"/>
      <c r="H7" s="8"/>
      <c r="I7" s="8"/>
      <c r="J7" s="8"/>
      <c r="K7" s="8"/>
      <c r="L7" s="8"/>
      <c r="M7" s="8"/>
      <c r="N7" s="8"/>
      <c r="O7" s="8"/>
      <c r="P7" s="8"/>
      <c r="CC7" s="1"/>
      <c r="CD7" s="1"/>
      <c r="CE7" s="1"/>
      <c r="CF7" s="1"/>
      <c r="CG7" s="1"/>
      <c r="CH7" s="1"/>
      <c r="CI7" s="1"/>
      <c r="CJ7" s="1"/>
      <c r="CK7" s="1"/>
      <c r="CL7" s="1"/>
      <c r="CM7" s="1"/>
    </row>
    <row r="8" spans="1:91">
      <c r="A8" s="552" t="s">
        <v>71</v>
      </c>
      <c r="B8" s="552"/>
      <c r="C8" s="552"/>
      <c r="D8" s="552"/>
      <c r="E8" s="552"/>
      <c r="F8" s="51"/>
      <c r="G8" s="51"/>
      <c r="H8" s="8"/>
      <c r="I8" s="8"/>
      <c r="J8" s="8"/>
      <c r="K8" s="8"/>
      <c r="L8" s="8"/>
      <c r="M8" s="8"/>
      <c r="N8" s="8"/>
      <c r="O8" s="8"/>
      <c r="P8" s="8"/>
      <c r="CC8" s="1"/>
      <c r="CD8" s="1"/>
      <c r="CE8" s="1"/>
      <c r="CF8" s="1"/>
      <c r="CG8" s="1"/>
      <c r="CH8" s="1"/>
      <c r="CI8" s="1"/>
      <c r="CJ8" s="1"/>
      <c r="CK8" s="1"/>
      <c r="CL8" s="1"/>
      <c r="CM8" s="1"/>
    </row>
    <row r="9" spans="1:91">
      <c r="A9" s="3"/>
      <c r="B9" s="3"/>
      <c r="C9" s="70"/>
      <c r="D9" s="4"/>
      <c r="E9" s="52"/>
      <c r="F9" s="50"/>
      <c r="G9" s="50"/>
      <c r="H9" s="8"/>
      <c r="I9" s="8"/>
      <c r="J9" s="8"/>
      <c r="K9" s="8"/>
      <c r="L9" s="8"/>
      <c r="M9" s="8"/>
      <c r="N9" s="8"/>
      <c r="O9" s="8"/>
      <c r="P9" s="8"/>
      <c r="CC9" s="1"/>
      <c r="CD9" s="1"/>
      <c r="CE9" s="1"/>
      <c r="CF9" s="1"/>
      <c r="CG9" s="1"/>
      <c r="CH9" s="1"/>
      <c r="CI9" s="1"/>
      <c r="CJ9" s="1"/>
      <c r="CK9" s="1"/>
      <c r="CL9" s="1"/>
      <c r="CM9" s="1"/>
    </row>
    <row r="10" spans="1:91">
      <c r="A10" s="3" t="s">
        <v>579</v>
      </c>
      <c r="B10" s="3"/>
      <c r="C10" s="70"/>
      <c r="D10" s="4"/>
      <c r="E10" s="52"/>
      <c r="F10" s="50"/>
      <c r="G10" s="50"/>
      <c r="H10" s="8"/>
      <c r="I10" s="8"/>
      <c r="J10" s="8"/>
      <c r="K10" s="8"/>
      <c r="L10" s="8"/>
      <c r="M10" s="8"/>
      <c r="N10" s="8"/>
      <c r="O10" s="8"/>
      <c r="P10" s="8"/>
      <c r="CC10" s="1"/>
      <c r="CD10" s="1"/>
      <c r="CE10" s="1"/>
      <c r="CF10" s="1"/>
      <c r="CG10" s="1"/>
      <c r="CH10" s="1"/>
      <c r="CI10" s="1"/>
      <c r="CJ10" s="1"/>
      <c r="CK10" s="1"/>
      <c r="CL10" s="1"/>
      <c r="CM10" s="1"/>
    </row>
    <row r="11" spans="1:91">
      <c r="A11" s="6"/>
      <c r="B11" s="3"/>
      <c r="C11" s="70"/>
      <c r="D11" s="4"/>
      <c r="E11" s="52"/>
      <c r="F11" s="50"/>
      <c r="G11" s="50"/>
      <c r="H11" s="8"/>
      <c r="I11" s="8"/>
      <c r="J11" s="8"/>
      <c r="K11" s="8"/>
      <c r="L11" s="8"/>
      <c r="M11" s="8"/>
      <c r="N11" s="8"/>
      <c r="O11" s="8"/>
      <c r="P11" s="8"/>
      <c r="CC11" s="1"/>
      <c r="CD11" s="1"/>
      <c r="CE11" s="1"/>
      <c r="CF11" s="1"/>
      <c r="CG11" s="1"/>
      <c r="CH11" s="1"/>
      <c r="CI11" s="1"/>
      <c r="CJ11" s="1"/>
      <c r="CK11" s="1"/>
      <c r="CL11" s="1"/>
      <c r="CM11" s="1"/>
    </row>
    <row r="12" spans="1:91">
      <c r="A12" s="560" t="s">
        <v>1</v>
      </c>
      <c r="B12" s="560" t="s">
        <v>2</v>
      </c>
      <c r="C12" s="560" t="s">
        <v>290</v>
      </c>
      <c r="D12" s="560" t="s">
        <v>3</v>
      </c>
      <c r="E12" s="560" t="s">
        <v>4</v>
      </c>
      <c r="F12" s="559" t="s">
        <v>533</v>
      </c>
      <c r="G12" s="559" t="s">
        <v>534</v>
      </c>
      <c r="H12" s="8"/>
      <c r="I12" s="8"/>
      <c r="J12" s="8"/>
      <c r="K12" s="8"/>
      <c r="L12" s="8"/>
      <c r="M12" s="8"/>
      <c r="N12" s="8"/>
      <c r="O12" s="8"/>
      <c r="P12" s="8"/>
      <c r="CC12" s="1"/>
      <c r="CD12" s="1"/>
      <c r="CE12" s="1"/>
      <c r="CF12" s="1"/>
      <c r="CG12" s="1"/>
      <c r="CH12" s="1"/>
      <c r="CI12" s="1"/>
      <c r="CJ12" s="1"/>
      <c r="CK12" s="1"/>
      <c r="CL12" s="1"/>
      <c r="CM12" s="1"/>
    </row>
    <row r="13" spans="1:91">
      <c r="A13" s="560"/>
      <c r="B13" s="560"/>
      <c r="C13" s="560"/>
      <c r="D13" s="560"/>
      <c r="E13" s="560"/>
      <c r="F13" s="559"/>
      <c r="G13" s="559"/>
      <c r="H13" s="8"/>
      <c r="I13" s="8"/>
      <c r="J13" s="8"/>
      <c r="K13" s="8"/>
      <c r="L13" s="8"/>
      <c r="M13" s="8"/>
      <c r="N13" s="8"/>
      <c r="O13" s="8"/>
      <c r="P13" s="8"/>
      <c r="CC13" s="1"/>
      <c r="CD13" s="1"/>
      <c r="CE13" s="1"/>
      <c r="CF13" s="1"/>
      <c r="CG13" s="1"/>
      <c r="CH13" s="1"/>
      <c r="CI13" s="1"/>
      <c r="CJ13" s="1"/>
      <c r="CK13" s="1"/>
      <c r="CL13" s="1"/>
      <c r="CM13" s="1"/>
    </row>
    <row r="14" spans="1:91" ht="15" customHeight="1">
      <c r="A14" s="129">
        <v>1</v>
      </c>
      <c r="B14" s="84" t="s">
        <v>388</v>
      </c>
      <c r="C14" s="91"/>
      <c r="D14" s="91"/>
      <c r="E14" s="91"/>
      <c r="F14" s="130"/>
      <c r="G14" s="130"/>
      <c r="H14" s="8"/>
      <c r="I14" s="8"/>
      <c r="J14" s="8"/>
      <c r="K14" s="8"/>
      <c r="L14" s="8"/>
      <c r="M14" s="8"/>
      <c r="N14" s="8"/>
      <c r="O14" s="8"/>
      <c r="P14" s="8"/>
      <c r="CC14" s="1"/>
      <c r="CD14" s="1"/>
      <c r="CE14" s="1"/>
      <c r="CF14" s="1"/>
      <c r="CG14" s="1"/>
      <c r="CH14" s="1"/>
      <c r="CI14" s="1"/>
      <c r="CJ14" s="1"/>
      <c r="CK14" s="1"/>
      <c r="CL14" s="1"/>
      <c r="CM14" s="1"/>
    </row>
    <row r="15" spans="1:91" ht="15" customHeight="1">
      <c r="A15" s="88">
        <v>2</v>
      </c>
      <c r="B15" s="122" t="s">
        <v>625</v>
      </c>
      <c r="C15" s="134" t="s">
        <v>581</v>
      </c>
      <c r="D15" s="123" t="s">
        <v>13</v>
      </c>
      <c r="E15" s="234">
        <v>194.5</v>
      </c>
      <c r="F15" s="54"/>
      <c r="G15" s="54"/>
      <c r="H15" s="8"/>
      <c r="I15" s="8"/>
      <c r="J15" s="8"/>
      <c r="K15" s="8"/>
      <c r="L15" s="8"/>
      <c r="M15" s="8"/>
      <c r="N15" s="8"/>
      <c r="O15" s="8"/>
      <c r="P15" s="8"/>
      <c r="CC15" s="1"/>
      <c r="CD15" s="1"/>
      <c r="CE15" s="1"/>
      <c r="CF15" s="1"/>
      <c r="CG15" s="1"/>
      <c r="CH15" s="1"/>
      <c r="CI15" s="1"/>
      <c r="CJ15" s="1"/>
      <c r="CK15" s="1"/>
      <c r="CL15" s="1"/>
      <c r="CM15" s="1"/>
    </row>
    <row r="16" spans="1:91" ht="15" customHeight="1">
      <c r="A16" s="88">
        <v>3</v>
      </c>
      <c r="B16" s="122" t="s">
        <v>626</v>
      </c>
      <c r="C16" s="134" t="s">
        <v>581</v>
      </c>
      <c r="D16" s="123" t="s">
        <v>13</v>
      </c>
      <c r="E16" s="234">
        <v>48</v>
      </c>
      <c r="F16" s="54"/>
      <c r="G16" s="54"/>
      <c r="H16" s="8"/>
      <c r="I16" s="8"/>
      <c r="J16" s="8"/>
      <c r="K16" s="8"/>
      <c r="L16" s="8"/>
      <c r="M16" s="8"/>
      <c r="N16" s="8"/>
      <c r="O16" s="8"/>
      <c r="P16" s="8"/>
      <c r="CC16" s="1"/>
      <c r="CD16" s="1"/>
      <c r="CE16" s="1"/>
      <c r="CF16" s="1"/>
      <c r="CG16" s="1"/>
      <c r="CH16" s="1"/>
      <c r="CI16" s="1"/>
      <c r="CJ16" s="1"/>
      <c r="CK16" s="1"/>
      <c r="CL16" s="1"/>
      <c r="CM16" s="1"/>
    </row>
    <row r="17" spans="1:91" ht="15" customHeight="1">
      <c r="A17" s="88">
        <v>4</v>
      </c>
      <c r="B17" s="122" t="s">
        <v>607</v>
      </c>
      <c r="C17" s="134" t="s">
        <v>581</v>
      </c>
      <c r="D17" s="123" t="s">
        <v>10</v>
      </c>
      <c r="E17" s="234">
        <v>44</v>
      </c>
      <c r="F17" s="54"/>
      <c r="G17" s="54"/>
      <c r="H17" s="8"/>
      <c r="I17" s="8"/>
      <c r="J17" s="8"/>
      <c r="K17" s="8"/>
      <c r="L17" s="8"/>
      <c r="M17" s="8"/>
      <c r="N17" s="8"/>
      <c r="O17" s="8"/>
      <c r="P17" s="8"/>
      <c r="CC17" s="1"/>
      <c r="CD17" s="1"/>
      <c r="CE17" s="1"/>
      <c r="CF17" s="1"/>
      <c r="CG17" s="1"/>
      <c r="CH17" s="1"/>
      <c r="CI17" s="1"/>
      <c r="CJ17" s="1"/>
      <c r="CK17" s="1"/>
      <c r="CL17" s="1"/>
      <c r="CM17" s="1"/>
    </row>
    <row r="18" spans="1:91" ht="15" customHeight="1">
      <c r="A18" s="88">
        <v>5</v>
      </c>
      <c r="B18" s="122" t="s">
        <v>608</v>
      </c>
      <c r="C18" s="134" t="s">
        <v>581</v>
      </c>
      <c r="D18" s="123" t="s">
        <v>10</v>
      </c>
      <c r="E18" s="234">
        <v>2</v>
      </c>
      <c r="F18" s="54"/>
      <c r="G18" s="54"/>
      <c r="H18" s="8"/>
      <c r="I18" s="8"/>
      <c r="J18" s="8"/>
      <c r="K18" s="8"/>
      <c r="L18" s="8"/>
      <c r="M18" s="8"/>
      <c r="N18" s="8"/>
      <c r="O18" s="8"/>
      <c r="P18" s="8"/>
      <c r="CC18" s="1"/>
      <c r="CD18" s="1"/>
      <c r="CE18" s="1"/>
      <c r="CF18" s="1"/>
      <c r="CG18" s="1"/>
      <c r="CH18" s="1"/>
      <c r="CI18" s="1"/>
      <c r="CJ18" s="1"/>
      <c r="CK18" s="1"/>
      <c r="CL18" s="1"/>
      <c r="CM18" s="1"/>
    </row>
    <row r="19" spans="1:91" ht="15" customHeight="1">
      <c r="A19" s="88">
        <v>6</v>
      </c>
      <c r="B19" s="122" t="s">
        <v>606</v>
      </c>
      <c r="C19" s="134" t="s">
        <v>581</v>
      </c>
      <c r="D19" s="123" t="s">
        <v>10</v>
      </c>
      <c r="E19" s="234">
        <v>6</v>
      </c>
      <c r="F19" s="54"/>
      <c r="G19" s="54"/>
      <c r="H19" s="8"/>
      <c r="I19" s="8"/>
      <c r="J19" s="8"/>
      <c r="K19" s="8"/>
      <c r="L19" s="8"/>
      <c r="M19" s="8"/>
      <c r="N19" s="8"/>
      <c r="O19" s="8"/>
      <c r="P19" s="8"/>
      <c r="CC19" s="1"/>
      <c r="CD19" s="1"/>
      <c r="CE19" s="1"/>
      <c r="CF19" s="1"/>
      <c r="CG19" s="1"/>
      <c r="CH19" s="1"/>
      <c r="CI19" s="1"/>
      <c r="CJ19" s="1"/>
      <c r="CK19" s="1"/>
      <c r="CL19" s="1"/>
      <c r="CM19" s="1"/>
    </row>
    <row r="20" spans="1:91" ht="15" customHeight="1">
      <c r="A20" s="88">
        <v>7</v>
      </c>
      <c r="B20" s="122" t="s">
        <v>605</v>
      </c>
      <c r="C20" s="134" t="s">
        <v>581</v>
      </c>
      <c r="D20" s="123" t="s">
        <v>10</v>
      </c>
      <c r="E20" s="234">
        <v>2</v>
      </c>
      <c r="F20" s="54"/>
      <c r="G20" s="54"/>
      <c r="H20" s="8"/>
      <c r="I20" s="8"/>
      <c r="J20" s="8"/>
      <c r="K20" s="8"/>
      <c r="L20" s="8"/>
      <c r="M20" s="8"/>
      <c r="N20" s="8"/>
      <c r="O20" s="8"/>
      <c r="P20" s="8"/>
      <c r="CC20" s="1"/>
      <c r="CD20" s="1"/>
      <c r="CE20" s="1"/>
      <c r="CF20" s="1"/>
      <c r="CG20" s="1"/>
      <c r="CH20" s="1"/>
      <c r="CI20" s="1"/>
      <c r="CJ20" s="1"/>
      <c r="CK20" s="1"/>
      <c r="CL20" s="1"/>
      <c r="CM20" s="1"/>
    </row>
    <row r="21" spans="1:91" ht="15" customHeight="1">
      <c r="A21" s="88">
        <v>8</v>
      </c>
      <c r="B21" s="122" t="s">
        <v>604</v>
      </c>
      <c r="C21" s="134" t="s">
        <v>581</v>
      </c>
      <c r="D21" s="123" t="s">
        <v>10</v>
      </c>
      <c r="E21" s="234">
        <v>2</v>
      </c>
      <c r="F21" s="54"/>
      <c r="G21" s="54"/>
      <c r="H21" s="8"/>
      <c r="I21" s="8"/>
      <c r="J21" s="8"/>
      <c r="K21" s="8"/>
      <c r="L21" s="8"/>
      <c r="M21" s="8"/>
      <c r="N21" s="8"/>
      <c r="O21" s="8"/>
      <c r="P21" s="8"/>
      <c r="CC21" s="1"/>
      <c r="CD21" s="1"/>
      <c r="CE21" s="1"/>
      <c r="CF21" s="1"/>
      <c r="CG21" s="1"/>
      <c r="CH21" s="1"/>
      <c r="CI21" s="1"/>
      <c r="CJ21" s="1"/>
      <c r="CK21" s="1"/>
      <c r="CL21" s="1"/>
      <c r="CM21" s="1"/>
    </row>
    <row r="22" spans="1:91" ht="15" customHeight="1">
      <c r="A22" s="88">
        <v>9</v>
      </c>
      <c r="B22" s="122" t="s">
        <v>603</v>
      </c>
      <c r="C22" s="134" t="s">
        <v>581</v>
      </c>
      <c r="D22" s="123" t="s">
        <v>10</v>
      </c>
      <c r="E22" s="234">
        <v>2</v>
      </c>
      <c r="F22" s="54"/>
      <c r="G22" s="54"/>
      <c r="H22" s="8"/>
      <c r="I22" s="8"/>
      <c r="J22" s="8"/>
      <c r="K22" s="8"/>
      <c r="L22" s="8"/>
      <c r="M22" s="8"/>
      <c r="N22" s="8"/>
      <c r="O22" s="8"/>
      <c r="P22" s="8"/>
      <c r="CC22" s="1"/>
      <c r="CD22" s="1"/>
      <c r="CE22" s="1"/>
      <c r="CF22" s="1"/>
      <c r="CG22" s="1"/>
      <c r="CH22" s="1"/>
      <c r="CI22" s="1"/>
      <c r="CJ22" s="1"/>
      <c r="CK22" s="1"/>
      <c r="CL22" s="1"/>
      <c r="CM22" s="1"/>
    </row>
    <row r="23" spans="1:91" ht="15" customHeight="1">
      <c r="A23" s="88">
        <v>10</v>
      </c>
      <c r="B23" s="124" t="s">
        <v>595</v>
      </c>
      <c r="C23" s="134" t="s">
        <v>581</v>
      </c>
      <c r="D23" s="123" t="s">
        <v>10</v>
      </c>
      <c r="E23" s="234">
        <v>2</v>
      </c>
      <c r="F23" s="54"/>
      <c r="G23" s="54"/>
      <c r="H23" s="8"/>
      <c r="I23" s="8"/>
      <c r="J23" s="8"/>
      <c r="K23" s="8"/>
      <c r="L23" s="8"/>
      <c r="M23" s="8"/>
      <c r="N23" s="8"/>
      <c r="O23" s="8"/>
      <c r="P23" s="8"/>
      <c r="CC23" s="1"/>
      <c r="CD23" s="1"/>
      <c r="CE23" s="1"/>
      <c r="CF23" s="1"/>
      <c r="CG23" s="1"/>
      <c r="CH23" s="1"/>
      <c r="CI23" s="1"/>
      <c r="CJ23" s="1"/>
      <c r="CK23" s="1"/>
      <c r="CL23" s="1"/>
      <c r="CM23" s="1"/>
    </row>
    <row r="24" spans="1:91" ht="15" customHeight="1">
      <c r="A24" s="88">
        <v>11</v>
      </c>
      <c r="B24" s="124" t="s">
        <v>596</v>
      </c>
      <c r="C24" s="134" t="s">
        <v>581</v>
      </c>
      <c r="D24" s="123" t="s">
        <v>10</v>
      </c>
      <c r="E24" s="234">
        <v>2</v>
      </c>
      <c r="F24" s="54"/>
      <c r="G24" s="54"/>
      <c r="H24" s="8"/>
      <c r="I24" s="8"/>
      <c r="J24" s="8"/>
      <c r="K24" s="8"/>
      <c r="L24" s="8"/>
      <c r="M24" s="8"/>
      <c r="N24" s="8"/>
      <c r="O24" s="8"/>
      <c r="P24" s="8"/>
      <c r="CC24" s="1"/>
      <c r="CD24" s="1"/>
      <c r="CE24" s="1"/>
      <c r="CF24" s="1"/>
      <c r="CG24" s="1"/>
      <c r="CH24" s="1"/>
      <c r="CI24" s="1"/>
      <c r="CJ24" s="1"/>
      <c r="CK24" s="1"/>
      <c r="CL24" s="1"/>
      <c r="CM24" s="1"/>
    </row>
    <row r="25" spans="1:91" ht="15" customHeight="1">
      <c r="A25" s="88">
        <v>12</v>
      </c>
      <c r="B25" s="122" t="s">
        <v>590</v>
      </c>
      <c r="C25" s="134" t="s">
        <v>581</v>
      </c>
      <c r="D25" s="123" t="s">
        <v>62</v>
      </c>
      <c r="E25" s="234">
        <v>0.52</v>
      </c>
      <c r="F25" s="54"/>
      <c r="G25" s="54"/>
      <c r="H25" s="8"/>
      <c r="I25" s="8"/>
      <c r="J25" s="8"/>
      <c r="K25" s="8"/>
      <c r="L25" s="8"/>
      <c r="M25" s="8"/>
      <c r="N25" s="8"/>
      <c r="O25" s="8"/>
      <c r="P25" s="8"/>
      <c r="CC25" s="1"/>
      <c r="CD25" s="1"/>
      <c r="CE25" s="1"/>
      <c r="CF25" s="1"/>
      <c r="CG25" s="1"/>
      <c r="CH25" s="1"/>
      <c r="CI25" s="1"/>
      <c r="CJ25" s="1"/>
      <c r="CK25" s="1"/>
      <c r="CL25" s="1"/>
      <c r="CM25" s="1"/>
    </row>
    <row r="26" spans="1:91" ht="15" customHeight="1">
      <c r="A26" s="88">
        <v>13</v>
      </c>
      <c r="B26" s="124" t="s">
        <v>602</v>
      </c>
      <c r="C26" s="134" t="s">
        <v>581</v>
      </c>
      <c r="D26" s="123" t="s">
        <v>10</v>
      </c>
      <c r="E26" s="234">
        <v>8</v>
      </c>
      <c r="F26" s="54"/>
      <c r="G26" s="54"/>
      <c r="H26" s="8"/>
      <c r="I26" s="8"/>
      <c r="J26" s="8"/>
      <c r="K26" s="8"/>
      <c r="L26" s="8"/>
      <c r="M26" s="8"/>
      <c r="N26" s="8"/>
      <c r="O26" s="8"/>
      <c r="P26" s="8"/>
      <c r="CC26" s="1"/>
      <c r="CD26" s="1"/>
      <c r="CE26" s="1"/>
      <c r="CF26" s="1"/>
      <c r="CG26" s="1"/>
      <c r="CH26" s="1"/>
      <c r="CI26" s="1"/>
      <c r="CJ26" s="1"/>
      <c r="CK26" s="1"/>
      <c r="CL26" s="1"/>
      <c r="CM26" s="1"/>
    </row>
    <row r="27" spans="1:91" ht="15" customHeight="1">
      <c r="A27" s="88">
        <v>14</v>
      </c>
      <c r="B27" s="125" t="s">
        <v>601</v>
      </c>
      <c r="C27" s="134" t="s">
        <v>581</v>
      </c>
      <c r="D27" s="123" t="s">
        <v>10</v>
      </c>
      <c r="E27" s="234">
        <v>8</v>
      </c>
      <c r="F27" s="54"/>
      <c r="G27" s="54"/>
      <c r="H27" s="8"/>
      <c r="I27" s="8"/>
      <c r="J27" s="8"/>
      <c r="K27" s="8"/>
      <c r="L27" s="8"/>
      <c r="M27" s="8"/>
      <c r="N27" s="8"/>
      <c r="O27" s="8"/>
      <c r="P27" s="8"/>
      <c r="CC27" s="1"/>
      <c r="CD27" s="1"/>
      <c r="CE27" s="1"/>
      <c r="CF27" s="1"/>
      <c r="CG27" s="1"/>
      <c r="CH27" s="1"/>
      <c r="CI27" s="1"/>
      <c r="CJ27" s="1"/>
      <c r="CK27" s="1"/>
      <c r="CL27" s="1"/>
      <c r="CM27" s="1"/>
    </row>
    <row r="28" spans="1:91" ht="15" customHeight="1">
      <c r="A28" s="88">
        <v>15</v>
      </c>
      <c r="B28" s="125" t="s">
        <v>591</v>
      </c>
      <c r="C28" s="134" t="s">
        <v>581</v>
      </c>
      <c r="D28" s="123" t="s">
        <v>62</v>
      </c>
      <c r="E28" s="234">
        <v>1</v>
      </c>
      <c r="F28" s="54"/>
      <c r="G28" s="54"/>
      <c r="H28" s="8"/>
      <c r="I28" s="8"/>
      <c r="J28" s="8"/>
      <c r="K28" s="8"/>
      <c r="L28" s="8"/>
      <c r="M28" s="8"/>
      <c r="N28" s="8"/>
      <c r="O28" s="8"/>
      <c r="P28" s="8"/>
      <c r="CC28" s="1"/>
      <c r="CD28" s="1"/>
      <c r="CE28" s="1"/>
      <c r="CF28" s="1"/>
      <c r="CG28" s="1"/>
      <c r="CH28" s="1"/>
      <c r="CI28" s="1"/>
      <c r="CJ28" s="1"/>
      <c r="CK28" s="1"/>
      <c r="CL28" s="1"/>
      <c r="CM28" s="1"/>
    </row>
    <row r="29" spans="1:91" ht="15" customHeight="1">
      <c r="A29" s="88">
        <v>16</v>
      </c>
      <c r="B29" s="122" t="s">
        <v>592</v>
      </c>
      <c r="C29" s="134" t="s">
        <v>581</v>
      </c>
      <c r="D29" s="123" t="s">
        <v>63</v>
      </c>
      <c r="E29" s="234">
        <v>0.5</v>
      </c>
      <c r="F29" s="54"/>
      <c r="G29" s="54"/>
      <c r="H29" s="8"/>
      <c r="I29" s="8"/>
      <c r="J29" s="8"/>
      <c r="K29" s="8"/>
      <c r="L29" s="8"/>
      <c r="M29" s="8"/>
      <c r="N29" s="8"/>
      <c r="O29" s="8"/>
      <c r="P29" s="8"/>
      <c r="CC29" s="1"/>
      <c r="CD29" s="1"/>
      <c r="CE29" s="1"/>
      <c r="CF29" s="1"/>
      <c r="CG29" s="1"/>
      <c r="CH29" s="1"/>
      <c r="CI29" s="1"/>
      <c r="CJ29" s="1"/>
      <c r="CK29" s="1"/>
      <c r="CL29" s="1"/>
      <c r="CM29" s="1"/>
    </row>
    <row r="30" spans="1:91" ht="15" customHeight="1">
      <c r="A30" s="88">
        <v>17</v>
      </c>
      <c r="B30" s="122" t="s">
        <v>593</v>
      </c>
      <c r="C30" s="134" t="s">
        <v>581</v>
      </c>
      <c r="D30" s="123" t="s">
        <v>13</v>
      </c>
      <c r="E30" s="234">
        <v>179</v>
      </c>
      <c r="F30" s="54"/>
      <c r="G30" s="54"/>
      <c r="H30" s="8"/>
      <c r="I30" s="8"/>
      <c r="J30" s="8"/>
      <c r="K30" s="8"/>
      <c r="L30" s="8"/>
      <c r="M30" s="8"/>
      <c r="N30" s="8"/>
      <c r="O30" s="8"/>
      <c r="P30" s="8"/>
      <c r="CC30" s="1"/>
      <c r="CD30" s="1"/>
      <c r="CE30" s="1"/>
      <c r="CF30" s="1"/>
      <c r="CG30" s="1"/>
      <c r="CH30" s="1"/>
      <c r="CI30" s="1"/>
      <c r="CJ30" s="1"/>
      <c r="CK30" s="1"/>
      <c r="CL30" s="1"/>
      <c r="CM30" s="1"/>
    </row>
    <row r="31" spans="1:91" ht="15" customHeight="1">
      <c r="A31" s="88">
        <v>18</v>
      </c>
      <c r="B31" s="126" t="s">
        <v>600</v>
      </c>
      <c r="C31" s="134" t="s">
        <v>581</v>
      </c>
      <c r="D31" s="123" t="s">
        <v>10</v>
      </c>
      <c r="E31" s="234">
        <v>1</v>
      </c>
      <c r="F31" s="54"/>
      <c r="G31" s="54"/>
      <c r="H31" s="8"/>
      <c r="I31" s="8"/>
      <c r="J31" s="8"/>
      <c r="K31" s="8"/>
      <c r="L31" s="8"/>
      <c r="M31" s="8"/>
      <c r="N31" s="8"/>
      <c r="O31" s="8"/>
      <c r="P31" s="8"/>
      <c r="CC31" s="1"/>
      <c r="CD31" s="1"/>
      <c r="CE31" s="1"/>
      <c r="CF31" s="1"/>
      <c r="CG31" s="1"/>
      <c r="CH31" s="1"/>
      <c r="CI31" s="1"/>
      <c r="CJ31" s="1"/>
      <c r="CK31" s="1"/>
      <c r="CL31" s="1"/>
      <c r="CM31" s="1"/>
    </row>
    <row r="32" spans="1:91" ht="15" customHeight="1">
      <c r="A32" s="88">
        <v>19</v>
      </c>
      <c r="B32" s="124" t="s">
        <v>599</v>
      </c>
      <c r="C32" s="134" t="s">
        <v>581</v>
      </c>
      <c r="D32" s="123" t="s">
        <v>10</v>
      </c>
      <c r="E32" s="234">
        <v>1</v>
      </c>
      <c r="F32" s="54"/>
      <c r="G32" s="54"/>
      <c r="H32" s="8"/>
      <c r="I32" s="8"/>
      <c r="J32" s="8"/>
      <c r="K32" s="8"/>
      <c r="L32" s="8"/>
      <c r="M32" s="8"/>
      <c r="N32" s="8"/>
      <c r="O32" s="8"/>
      <c r="P32" s="8"/>
      <c r="CC32" s="1"/>
      <c r="CD32" s="1"/>
      <c r="CE32" s="1"/>
      <c r="CF32" s="1"/>
      <c r="CG32" s="1"/>
      <c r="CH32" s="1"/>
      <c r="CI32" s="1"/>
      <c r="CJ32" s="1"/>
      <c r="CK32" s="1"/>
      <c r="CL32" s="1"/>
      <c r="CM32" s="1"/>
    </row>
    <row r="33" spans="1:91" ht="15" customHeight="1">
      <c r="A33" s="88">
        <v>20</v>
      </c>
      <c r="B33" s="124" t="s">
        <v>598</v>
      </c>
      <c r="C33" s="134" t="s">
        <v>581</v>
      </c>
      <c r="D33" s="123" t="s">
        <v>10</v>
      </c>
      <c r="E33" s="234">
        <v>2</v>
      </c>
      <c r="F33" s="54"/>
      <c r="G33" s="54"/>
      <c r="H33" s="8"/>
      <c r="I33" s="8"/>
      <c r="J33" s="8"/>
      <c r="K33" s="8"/>
      <c r="L33" s="8"/>
      <c r="M33" s="8"/>
      <c r="N33" s="8"/>
      <c r="O33" s="8"/>
      <c r="P33" s="8"/>
      <c r="CC33" s="1"/>
      <c r="CD33" s="1"/>
      <c r="CE33" s="1"/>
      <c r="CF33" s="1"/>
      <c r="CG33" s="1"/>
      <c r="CH33" s="1"/>
      <c r="CI33" s="1"/>
      <c r="CJ33" s="1"/>
      <c r="CK33" s="1"/>
      <c r="CL33" s="1"/>
      <c r="CM33" s="1"/>
    </row>
    <row r="34" spans="1:91" ht="15" customHeight="1">
      <c r="A34" s="88">
        <v>21</v>
      </c>
      <c r="B34" s="124" t="s">
        <v>594</v>
      </c>
      <c r="C34" s="134" t="s">
        <v>581</v>
      </c>
      <c r="D34" s="123" t="s">
        <v>63</v>
      </c>
      <c r="E34" s="234">
        <v>70.5</v>
      </c>
      <c r="F34" s="54"/>
      <c r="G34" s="54"/>
      <c r="H34" s="8"/>
      <c r="I34" s="8"/>
      <c r="J34" s="8"/>
      <c r="K34" s="8"/>
      <c r="L34" s="8"/>
      <c r="M34" s="8"/>
      <c r="N34" s="8"/>
      <c r="O34" s="8"/>
      <c r="P34" s="8"/>
      <c r="CC34" s="1"/>
      <c r="CD34" s="1"/>
      <c r="CE34" s="1"/>
      <c r="CF34" s="1"/>
      <c r="CG34" s="1"/>
      <c r="CH34" s="1"/>
      <c r="CI34" s="1"/>
      <c r="CJ34" s="1"/>
      <c r="CK34" s="1"/>
      <c r="CL34" s="1"/>
      <c r="CM34" s="1"/>
    </row>
    <row r="35" spans="1:91" ht="15" customHeight="1">
      <c r="A35" s="88">
        <v>22</v>
      </c>
      <c r="B35" s="122" t="s">
        <v>597</v>
      </c>
      <c r="C35" s="134" t="s">
        <v>581</v>
      </c>
      <c r="D35" s="123" t="s">
        <v>63</v>
      </c>
      <c r="E35" s="234">
        <v>0.15</v>
      </c>
      <c r="F35" s="54"/>
      <c r="G35" s="54"/>
      <c r="H35" s="8"/>
      <c r="I35" s="8"/>
      <c r="J35" s="8"/>
      <c r="K35" s="8"/>
      <c r="L35" s="8"/>
      <c r="M35" s="8"/>
      <c r="N35" s="8"/>
      <c r="O35" s="8"/>
      <c r="P35" s="8"/>
      <c r="CC35" s="1"/>
      <c r="CD35" s="1"/>
      <c r="CE35" s="1"/>
      <c r="CF35" s="1"/>
      <c r="CG35" s="1"/>
      <c r="CH35" s="1"/>
      <c r="CI35" s="1"/>
      <c r="CJ35" s="1"/>
      <c r="CK35" s="1"/>
      <c r="CL35" s="1"/>
      <c r="CM35" s="1"/>
    </row>
    <row r="36" spans="1:91" ht="15" customHeight="1">
      <c r="A36" s="88">
        <v>23</v>
      </c>
      <c r="B36" s="84" t="s">
        <v>106</v>
      </c>
      <c r="C36" s="91"/>
      <c r="D36" s="91"/>
      <c r="E36" s="91"/>
      <c r="F36" s="130"/>
      <c r="G36" s="130"/>
      <c r="H36" s="8"/>
      <c r="I36" s="8"/>
      <c r="J36" s="8"/>
      <c r="K36" s="8"/>
      <c r="L36" s="8"/>
      <c r="M36" s="8"/>
      <c r="N36" s="8"/>
      <c r="O36" s="8"/>
      <c r="P36" s="8"/>
      <c r="CC36" s="1"/>
      <c r="CD36" s="1"/>
      <c r="CE36" s="1"/>
      <c r="CF36" s="1"/>
      <c r="CG36" s="1"/>
      <c r="CH36" s="1"/>
      <c r="CI36" s="1"/>
      <c r="CJ36" s="1"/>
      <c r="CK36" s="1"/>
      <c r="CL36" s="1"/>
      <c r="CM36" s="1"/>
    </row>
    <row r="37" spans="1:91" ht="15" customHeight="1">
      <c r="A37" s="88">
        <v>24</v>
      </c>
      <c r="B37" s="125" t="s">
        <v>610</v>
      </c>
      <c r="C37" s="134" t="s">
        <v>581</v>
      </c>
      <c r="D37" s="127" t="s">
        <v>13</v>
      </c>
      <c r="E37" s="234">
        <v>194.5</v>
      </c>
      <c r="F37" s="54"/>
      <c r="G37" s="54"/>
      <c r="H37" s="8"/>
      <c r="I37" s="8"/>
      <c r="J37" s="8"/>
      <c r="K37" s="8"/>
      <c r="L37" s="8"/>
      <c r="M37" s="8"/>
      <c r="N37" s="8"/>
      <c r="O37" s="8"/>
      <c r="P37" s="8"/>
      <c r="CC37" s="1"/>
      <c r="CD37" s="1"/>
      <c r="CE37" s="1"/>
      <c r="CF37" s="1"/>
      <c r="CG37" s="1"/>
      <c r="CH37" s="1"/>
      <c r="CI37" s="1"/>
      <c r="CJ37" s="1"/>
      <c r="CK37" s="1"/>
      <c r="CL37" s="1"/>
      <c r="CM37" s="1"/>
    </row>
    <row r="38" spans="1:91" ht="15" customHeight="1">
      <c r="A38" s="88">
        <v>25</v>
      </c>
      <c r="B38" s="122" t="s">
        <v>611</v>
      </c>
      <c r="C38" s="134" t="s">
        <v>581</v>
      </c>
      <c r="D38" s="123" t="s">
        <v>13</v>
      </c>
      <c r="E38" s="234">
        <v>48</v>
      </c>
      <c r="F38" s="54"/>
      <c r="G38" s="54"/>
      <c r="H38" s="8"/>
      <c r="I38" s="8"/>
      <c r="J38" s="8"/>
      <c r="K38" s="8"/>
      <c r="L38" s="8"/>
      <c r="M38" s="8"/>
      <c r="N38" s="8"/>
      <c r="O38" s="8"/>
      <c r="P38" s="8"/>
      <c r="CC38" s="1"/>
      <c r="CD38" s="1"/>
      <c r="CE38" s="1"/>
      <c r="CF38" s="1"/>
      <c r="CG38" s="1"/>
      <c r="CH38" s="1"/>
      <c r="CI38" s="1"/>
      <c r="CJ38" s="1"/>
      <c r="CK38" s="1"/>
      <c r="CL38" s="1"/>
      <c r="CM38" s="1"/>
    </row>
    <row r="39" spans="1:91" ht="15" customHeight="1">
      <c r="A39" s="88">
        <v>26</v>
      </c>
      <c r="B39" s="126" t="s">
        <v>612</v>
      </c>
      <c r="C39" s="134" t="s">
        <v>581</v>
      </c>
      <c r="D39" s="127" t="s">
        <v>10</v>
      </c>
      <c r="E39" s="234">
        <v>44</v>
      </c>
      <c r="F39" s="54"/>
      <c r="G39" s="54"/>
      <c r="H39" s="8"/>
      <c r="I39" s="8"/>
      <c r="J39" s="8"/>
      <c r="K39" s="8"/>
      <c r="L39" s="8"/>
      <c r="M39" s="8"/>
      <c r="N39" s="8"/>
      <c r="O39" s="8"/>
      <c r="P39" s="8"/>
      <c r="CC39" s="1"/>
      <c r="CD39" s="1"/>
      <c r="CE39" s="1"/>
      <c r="CF39" s="1"/>
      <c r="CG39" s="1"/>
      <c r="CH39" s="1"/>
      <c r="CI39" s="1"/>
      <c r="CJ39" s="1"/>
      <c r="CK39" s="1"/>
      <c r="CL39" s="1"/>
      <c r="CM39" s="1"/>
    </row>
    <row r="40" spans="1:91" ht="15" customHeight="1">
      <c r="A40" s="88">
        <v>27</v>
      </c>
      <c r="B40" s="126" t="s">
        <v>615</v>
      </c>
      <c r="C40" s="134" t="s">
        <v>581</v>
      </c>
      <c r="D40" s="127" t="s">
        <v>10</v>
      </c>
      <c r="E40" s="234">
        <v>2</v>
      </c>
      <c r="F40" s="54"/>
      <c r="G40" s="54"/>
      <c r="H40" s="8"/>
      <c r="I40" s="8"/>
      <c r="J40" s="8"/>
      <c r="K40" s="8"/>
      <c r="L40" s="8"/>
      <c r="M40" s="8"/>
      <c r="N40" s="8"/>
      <c r="O40" s="8"/>
      <c r="P40" s="8"/>
      <c r="CC40" s="1"/>
      <c r="CD40" s="1"/>
      <c r="CE40" s="1"/>
      <c r="CF40" s="1"/>
      <c r="CG40" s="1"/>
      <c r="CH40" s="1"/>
      <c r="CI40" s="1"/>
      <c r="CJ40" s="1"/>
      <c r="CK40" s="1"/>
      <c r="CL40" s="1"/>
      <c r="CM40" s="1"/>
    </row>
    <row r="41" spans="1:91" ht="15" customHeight="1">
      <c r="A41" s="88">
        <v>28</v>
      </c>
      <c r="B41" s="126" t="s">
        <v>613</v>
      </c>
      <c r="C41" s="134" t="s">
        <v>581</v>
      </c>
      <c r="D41" s="127" t="s">
        <v>10</v>
      </c>
      <c r="E41" s="234">
        <v>10</v>
      </c>
      <c r="F41" s="54"/>
      <c r="G41" s="54"/>
      <c r="H41" s="8"/>
      <c r="I41" s="8"/>
      <c r="J41" s="8"/>
      <c r="K41" s="8"/>
      <c r="L41" s="8"/>
      <c r="M41" s="8"/>
      <c r="N41" s="8"/>
      <c r="O41" s="8"/>
      <c r="P41" s="8"/>
      <c r="CC41" s="1"/>
      <c r="CD41" s="1"/>
      <c r="CE41" s="1"/>
      <c r="CF41" s="1"/>
      <c r="CG41" s="1"/>
      <c r="CH41" s="1"/>
      <c r="CI41" s="1"/>
      <c r="CJ41" s="1"/>
      <c r="CK41" s="1"/>
      <c r="CL41" s="1"/>
      <c r="CM41" s="1"/>
    </row>
    <row r="42" spans="1:91" ht="15" customHeight="1">
      <c r="A42" s="88">
        <v>29</v>
      </c>
      <c r="B42" s="126" t="s">
        <v>614</v>
      </c>
      <c r="C42" s="134" t="s">
        <v>581</v>
      </c>
      <c r="D42" s="127" t="s">
        <v>10</v>
      </c>
      <c r="E42" s="234">
        <v>1</v>
      </c>
      <c r="F42" s="54"/>
      <c r="G42" s="54"/>
      <c r="H42" s="8"/>
      <c r="I42" s="8"/>
      <c r="J42" s="8"/>
      <c r="K42" s="8"/>
      <c r="L42" s="8"/>
      <c r="M42" s="8"/>
      <c r="N42" s="8"/>
      <c r="O42" s="8"/>
      <c r="P42" s="8"/>
      <c r="CC42" s="1"/>
      <c r="CD42" s="1"/>
      <c r="CE42" s="1"/>
      <c r="CF42" s="1"/>
      <c r="CG42" s="1"/>
      <c r="CH42" s="1"/>
      <c r="CI42" s="1"/>
      <c r="CJ42" s="1"/>
      <c r="CK42" s="1"/>
      <c r="CL42" s="1"/>
      <c r="CM42" s="1"/>
    </row>
    <row r="43" spans="1:91" ht="15" customHeight="1">
      <c r="A43" s="88">
        <v>30</v>
      </c>
      <c r="B43" s="122" t="s">
        <v>609</v>
      </c>
      <c r="C43" s="134" t="s">
        <v>581</v>
      </c>
      <c r="D43" s="123" t="s">
        <v>10</v>
      </c>
      <c r="E43" s="234">
        <v>4</v>
      </c>
      <c r="F43" s="54"/>
      <c r="G43" s="54"/>
      <c r="H43" s="8"/>
      <c r="I43" s="8"/>
      <c r="J43" s="8"/>
      <c r="K43" s="8"/>
      <c r="L43" s="8"/>
      <c r="M43" s="8"/>
      <c r="N43" s="8"/>
      <c r="O43" s="8"/>
      <c r="P43" s="8"/>
      <c r="CC43" s="1"/>
      <c r="CD43" s="1"/>
      <c r="CE43" s="1"/>
      <c r="CF43" s="1"/>
      <c r="CG43" s="1"/>
      <c r="CH43" s="1"/>
      <c r="CI43" s="1"/>
      <c r="CJ43" s="1"/>
      <c r="CK43" s="1"/>
      <c r="CL43" s="1"/>
      <c r="CM43" s="1"/>
    </row>
    <row r="44" spans="1:91" ht="15" customHeight="1">
      <c r="A44" s="88">
        <v>31</v>
      </c>
      <c r="B44" s="84" t="s">
        <v>616</v>
      </c>
      <c r="C44" s="91"/>
      <c r="D44" s="91"/>
      <c r="E44" s="91"/>
      <c r="F44" s="130"/>
      <c r="G44" s="130"/>
      <c r="H44" s="8"/>
      <c r="I44" s="8"/>
      <c r="J44" s="8"/>
      <c r="K44" s="8"/>
      <c r="L44" s="8"/>
      <c r="M44" s="8"/>
      <c r="N44" s="8"/>
      <c r="O44" s="8"/>
      <c r="P44" s="8"/>
      <c r="CC44" s="1"/>
      <c r="CD44" s="1"/>
      <c r="CE44" s="1"/>
      <c r="CF44" s="1"/>
      <c r="CG44" s="1"/>
      <c r="CH44" s="1"/>
      <c r="CI44" s="1"/>
      <c r="CJ44" s="1"/>
      <c r="CK44" s="1"/>
      <c r="CL44" s="1"/>
      <c r="CM44" s="1"/>
    </row>
    <row r="45" spans="1:91" ht="15" customHeight="1">
      <c r="A45" s="88">
        <v>32</v>
      </c>
      <c r="B45" s="125" t="s">
        <v>617</v>
      </c>
      <c r="C45" s="134" t="s">
        <v>581</v>
      </c>
      <c r="D45" s="123" t="s">
        <v>63</v>
      </c>
      <c r="E45" s="234">
        <v>250</v>
      </c>
      <c r="F45" s="54"/>
      <c r="G45" s="54"/>
      <c r="H45" s="8"/>
      <c r="I45" s="8"/>
      <c r="J45" s="8"/>
      <c r="K45" s="8"/>
      <c r="L45" s="8"/>
      <c r="M45" s="8"/>
      <c r="N45" s="8"/>
      <c r="O45" s="8"/>
      <c r="P45" s="8"/>
      <c r="CC45" s="1"/>
      <c r="CD45" s="1"/>
      <c r="CE45" s="1"/>
      <c r="CF45" s="1"/>
      <c r="CG45" s="1"/>
      <c r="CH45" s="1"/>
      <c r="CI45" s="1"/>
      <c r="CJ45" s="1"/>
      <c r="CK45" s="1"/>
      <c r="CL45" s="1"/>
      <c r="CM45" s="1"/>
    </row>
    <row r="46" spans="1:91" ht="15" customHeight="1">
      <c r="A46" s="88">
        <v>33</v>
      </c>
      <c r="B46" s="125" t="s">
        <v>814</v>
      </c>
      <c r="C46" s="134" t="s">
        <v>581</v>
      </c>
      <c r="D46" s="123" t="s">
        <v>63</v>
      </c>
      <c r="E46" s="234">
        <v>4</v>
      </c>
      <c r="F46" s="54"/>
      <c r="G46" s="54"/>
      <c r="H46" s="8"/>
      <c r="I46" s="8"/>
      <c r="J46" s="8"/>
      <c r="K46" s="8"/>
      <c r="L46" s="8"/>
      <c r="M46" s="8"/>
      <c r="N46" s="8"/>
      <c r="O46" s="8"/>
      <c r="P46" s="8"/>
      <c r="CC46" s="1"/>
      <c r="CD46" s="1"/>
      <c r="CE46" s="1"/>
      <c r="CF46" s="1"/>
      <c r="CG46" s="1"/>
      <c r="CH46" s="1"/>
      <c r="CI46" s="1"/>
      <c r="CJ46" s="1"/>
      <c r="CK46" s="1"/>
      <c r="CL46" s="1"/>
      <c r="CM46" s="1"/>
    </row>
    <row r="47" spans="1:91" ht="15" customHeight="1">
      <c r="A47" s="88">
        <v>34</v>
      </c>
      <c r="B47" s="125" t="s">
        <v>618</v>
      </c>
      <c r="C47" s="134" t="s">
        <v>581</v>
      </c>
      <c r="D47" s="123" t="s">
        <v>63</v>
      </c>
      <c r="E47" s="234">
        <v>21.5</v>
      </c>
      <c r="F47" s="54"/>
      <c r="G47" s="54"/>
      <c r="H47" s="8"/>
      <c r="I47" s="8"/>
      <c r="J47" s="8"/>
      <c r="K47" s="8"/>
      <c r="L47" s="8"/>
      <c r="M47" s="8"/>
      <c r="N47" s="8"/>
      <c r="O47" s="8"/>
      <c r="P47" s="8"/>
      <c r="CC47" s="1"/>
      <c r="CD47" s="1"/>
      <c r="CE47" s="1"/>
      <c r="CF47" s="1"/>
      <c r="CG47" s="1"/>
      <c r="CH47" s="1"/>
      <c r="CI47" s="1"/>
      <c r="CJ47" s="1"/>
      <c r="CK47" s="1"/>
      <c r="CL47" s="1"/>
      <c r="CM47" s="1"/>
    </row>
    <row r="48" spans="1:91" ht="15" customHeight="1">
      <c r="A48" s="88">
        <v>35</v>
      </c>
      <c r="B48" s="125" t="s">
        <v>619</v>
      </c>
      <c r="C48" s="134" t="s">
        <v>581</v>
      </c>
      <c r="D48" s="123" t="s">
        <v>63</v>
      </c>
      <c r="E48" s="234">
        <v>49</v>
      </c>
      <c r="F48" s="54"/>
      <c r="G48" s="54"/>
      <c r="H48" s="8"/>
      <c r="I48" s="8"/>
      <c r="J48" s="8"/>
      <c r="K48" s="8"/>
      <c r="L48" s="8"/>
      <c r="M48" s="8"/>
      <c r="N48" s="8"/>
      <c r="O48" s="8"/>
      <c r="P48" s="8"/>
      <c r="CC48" s="1"/>
      <c r="CD48" s="1"/>
      <c r="CE48" s="1"/>
      <c r="CF48" s="1"/>
      <c r="CG48" s="1"/>
      <c r="CH48" s="1"/>
      <c r="CI48" s="1"/>
      <c r="CJ48" s="1"/>
      <c r="CK48" s="1"/>
      <c r="CL48" s="1"/>
      <c r="CM48" s="1"/>
    </row>
    <row r="49" spans="1:91" ht="15" customHeight="1">
      <c r="A49" s="88">
        <v>36</v>
      </c>
      <c r="B49" s="125" t="s">
        <v>620</v>
      </c>
      <c r="C49" s="134" t="s">
        <v>581</v>
      </c>
      <c r="D49" s="123" t="s">
        <v>63</v>
      </c>
      <c r="E49" s="234">
        <v>183.5</v>
      </c>
      <c r="F49" s="54"/>
      <c r="G49" s="54"/>
      <c r="H49" s="8"/>
      <c r="I49" s="8"/>
      <c r="J49" s="8"/>
      <c r="K49" s="8"/>
      <c r="L49" s="8"/>
      <c r="M49" s="8"/>
      <c r="N49" s="8"/>
      <c r="O49" s="8"/>
      <c r="P49" s="8"/>
      <c r="CC49" s="1"/>
      <c r="CD49" s="1"/>
      <c r="CE49" s="1"/>
      <c r="CF49" s="1"/>
      <c r="CG49" s="1"/>
      <c r="CH49" s="1"/>
      <c r="CI49" s="1"/>
      <c r="CJ49" s="1"/>
      <c r="CK49" s="1"/>
      <c r="CL49" s="1"/>
      <c r="CM49" s="1"/>
    </row>
    <row r="50" spans="1:91" ht="15" customHeight="1">
      <c r="A50" s="88">
        <v>37</v>
      </c>
      <c r="B50" s="84" t="s">
        <v>526</v>
      </c>
      <c r="C50" s="91"/>
      <c r="D50" s="91"/>
      <c r="E50" s="91"/>
      <c r="F50" s="130"/>
      <c r="G50" s="130"/>
      <c r="H50" s="8"/>
      <c r="I50" s="8"/>
      <c r="J50" s="8"/>
      <c r="K50" s="8"/>
      <c r="L50" s="8"/>
      <c r="M50" s="8"/>
      <c r="N50" s="8"/>
      <c r="O50" s="8"/>
      <c r="P50" s="8"/>
      <c r="CC50" s="1"/>
      <c r="CD50" s="1"/>
      <c r="CE50" s="1"/>
      <c r="CF50" s="1"/>
      <c r="CG50" s="1"/>
      <c r="CH50" s="1"/>
      <c r="CI50" s="1"/>
      <c r="CJ50" s="1"/>
      <c r="CK50" s="1"/>
      <c r="CL50" s="1"/>
      <c r="CM50" s="1"/>
    </row>
    <row r="51" spans="1:91" ht="15" customHeight="1">
      <c r="A51" s="88">
        <v>38</v>
      </c>
      <c r="B51" s="125" t="s">
        <v>621</v>
      </c>
      <c r="C51" s="134" t="s">
        <v>581</v>
      </c>
      <c r="D51" s="123" t="s">
        <v>13</v>
      </c>
      <c r="E51" s="234">
        <v>178</v>
      </c>
      <c r="F51" s="54"/>
      <c r="G51" s="54"/>
      <c r="H51" s="8"/>
      <c r="I51" s="8"/>
      <c r="J51" s="8"/>
      <c r="K51" s="8"/>
      <c r="L51" s="8"/>
      <c r="M51" s="8"/>
      <c r="N51" s="8"/>
      <c r="O51" s="8"/>
      <c r="P51" s="8"/>
      <c r="CC51" s="1"/>
      <c r="CD51" s="1"/>
      <c r="CE51" s="1"/>
      <c r="CF51" s="1"/>
      <c r="CG51" s="1"/>
      <c r="CH51" s="1"/>
      <c r="CI51" s="1"/>
      <c r="CJ51" s="1"/>
      <c r="CK51" s="1"/>
      <c r="CL51" s="1"/>
      <c r="CM51" s="1"/>
    </row>
    <row r="52" spans="1:91" ht="15" customHeight="1">
      <c r="A52" s="88">
        <v>39</v>
      </c>
      <c r="B52" s="125" t="s">
        <v>622</v>
      </c>
      <c r="C52" s="134" t="s">
        <v>581</v>
      </c>
      <c r="D52" s="123" t="s">
        <v>13</v>
      </c>
      <c r="E52" s="234">
        <v>178</v>
      </c>
      <c r="F52" s="54"/>
      <c r="G52" s="54"/>
      <c r="H52" s="8"/>
      <c r="I52" s="8"/>
      <c r="J52" s="8"/>
      <c r="K52" s="8"/>
      <c r="L52" s="8"/>
      <c r="M52" s="8"/>
      <c r="N52" s="8"/>
      <c r="O52" s="8"/>
      <c r="P52" s="8"/>
      <c r="CC52" s="1"/>
      <c r="CD52" s="1"/>
      <c r="CE52" s="1"/>
      <c r="CF52" s="1"/>
      <c r="CG52" s="1"/>
      <c r="CH52" s="1"/>
      <c r="CI52" s="1"/>
      <c r="CJ52" s="1"/>
      <c r="CK52" s="1"/>
      <c r="CL52" s="1"/>
      <c r="CM52" s="1"/>
    </row>
    <row r="53" spans="1:91" ht="15" customHeight="1">
      <c r="A53" s="88">
        <v>40</v>
      </c>
      <c r="B53" s="84" t="s">
        <v>623</v>
      </c>
      <c r="C53" s="91"/>
      <c r="D53" s="91"/>
      <c r="E53" s="91"/>
      <c r="F53" s="130"/>
      <c r="G53" s="130"/>
      <c r="H53" s="8"/>
      <c r="I53" s="8"/>
      <c r="J53" s="8"/>
      <c r="K53" s="8"/>
      <c r="L53" s="8"/>
      <c r="M53" s="8"/>
      <c r="N53" s="8"/>
      <c r="O53" s="8"/>
      <c r="P53" s="8"/>
      <c r="CC53" s="1"/>
      <c r="CD53" s="1"/>
      <c r="CE53" s="1"/>
      <c r="CF53" s="1"/>
      <c r="CG53" s="1"/>
      <c r="CH53" s="1"/>
      <c r="CI53" s="1"/>
      <c r="CJ53" s="1"/>
      <c r="CK53" s="1"/>
      <c r="CL53" s="1"/>
      <c r="CM53" s="1"/>
    </row>
    <row r="54" spans="1:91" ht="15" customHeight="1">
      <c r="A54" s="88">
        <v>41</v>
      </c>
      <c r="B54" s="125" t="s">
        <v>624</v>
      </c>
      <c r="C54" s="134" t="s">
        <v>581</v>
      </c>
      <c r="D54" s="123" t="s">
        <v>63</v>
      </c>
      <c r="E54" s="234">
        <v>71</v>
      </c>
      <c r="F54" s="54"/>
      <c r="G54" s="54"/>
      <c r="H54" s="8"/>
      <c r="I54" s="8"/>
      <c r="J54" s="8"/>
      <c r="K54" s="8"/>
      <c r="L54" s="8"/>
      <c r="M54" s="8"/>
      <c r="N54" s="8"/>
      <c r="O54" s="8"/>
      <c r="P54" s="8"/>
      <c r="CC54" s="1"/>
      <c r="CD54" s="1"/>
      <c r="CE54" s="1"/>
      <c r="CF54" s="1"/>
      <c r="CG54" s="1"/>
      <c r="CH54" s="1"/>
      <c r="CI54" s="1"/>
      <c r="CJ54" s="1"/>
      <c r="CK54" s="1"/>
      <c r="CL54" s="1"/>
      <c r="CM54" s="1"/>
    </row>
    <row r="55" spans="1:91" ht="15.95" customHeight="1">
      <c r="A55" s="88"/>
      <c r="B55" s="121"/>
      <c r="C55" s="74"/>
      <c r="D55" s="15"/>
      <c r="E55" s="557" t="s">
        <v>127</v>
      </c>
      <c r="F55" s="557"/>
      <c r="G55" s="63">
        <f>SUM(G16:G54)</f>
        <v>0</v>
      </c>
      <c r="H55" s="8"/>
      <c r="I55" s="8"/>
      <c r="J55" s="8"/>
      <c r="K55" s="8"/>
      <c r="L55" s="8"/>
      <c r="M55" s="8"/>
      <c r="N55" s="8"/>
      <c r="O55" s="8"/>
      <c r="P55" s="8"/>
      <c r="CC55" s="1"/>
      <c r="CD55" s="1"/>
      <c r="CE55" s="1"/>
      <c r="CF55" s="1"/>
      <c r="CG55" s="1"/>
      <c r="CH55" s="1"/>
      <c r="CI55" s="1"/>
      <c r="CJ55" s="1"/>
      <c r="CK55" s="1"/>
      <c r="CL55" s="1"/>
      <c r="CM55" s="1"/>
    </row>
    <row r="56" spans="1:91" ht="15.95" customHeight="1">
      <c r="A56" s="88"/>
      <c r="B56" s="97"/>
      <c r="C56" s="74"/>
      <c r="D56" s="15"/>
      <c r="E56" s="557" t="s">
        <v>129</v>
      </c>
      <c r="F56" s="557"/>
      <c r="G56" s="63">
        <f>G55*0.21</f>
        <v>0</v>
      </c>
      <c r="H56" s="8"/>
      <c r="I56" s="8"/>
      <c r="J56" s="8"/>
      <c r="K56" s="8"/>
      <c r="L56" s="8"/>
      <c r="M56" s="8"/>
      <c r="N56" s="8"/>
      <c r="O56" s="8"/>
      <c r="P56" s="8"/>
      <c r="CC56" s="1"/>
      <c r="CD56" s="1"/>
      <c r="CE56" s="1"/>
      <c r="CF56" s="1"/>
      <c r="CG56" s="1"/>
      <c r="CH56" s="1"/>
      <c r="CI56" s="1"/>
      <c r="CJ56" s="1"/>
      <c r="CK56" s="1"/>
      <c r="CL56" s="1"/>
      <c r="CM56" s="1"/>
    </row>
    <row r="57" spans="1:91">
      <c r="A57" s="115"/>
      <c r="B57" s="116"/>
      <c r="C57" s="24"/>
      <c r="D57" s="116"/>
      <c r="E57" s="557" t="s">
        <v>128</v>
      </c>
      <c r="F57" s="557"/>
      <c r="G57" s="63">
        <f>G55+G56</f>
        <v>0</v>
      </c>
      <c r="H57" s="8"/>
      <c r="I57" s="8"/>
      <c r="J57" s="8"/>
      <c r="K57" s="8"/>
      <c r="L57" s="8"/>
      <c r="M57" s="8"/>
      <c r="N57" s="8"/>
      <c r="O57" s="8"/>
      <c r="P57" s="8"/>
      <c r="CC57" s="1"/>
      <c r="CD57" s="1"/>
      <c r="CE57" s="1"/>
      <c r="CF57" s="1"/>
      <c r="CG57" s="1"/>
      <c r="CH57" s="1"/>
      <c r="CI57" s="1"/>
      <c r="CJ57" s="1"/>
      <c r="CK57" s="1"/>
      <c r="CL57" s="1"/>
      <c r="CM57" s="1"/>
    </row>
    <row r="58" spans="1:91">
      <c r="E58" s="33"/>
      <c r="F58" s="33"/>
      <c r="G58" s="50"/>
      <c r="H58" s="8"/>
      <c r="I58" s="8"/>
      <c r="J58" s="8"/>
      <c r="K58" s="8"/>
      <c r="L58" s="8"/>
      <c r="M58" s="8"/>
      <c r="N58" s="8"/>
      <c r="O58" s="8"/>
      <c r="P58" s="8"/>
      <c r="CC58" s="1"/>
      <c r="CD58" s="1"/>
      <c r="CE58" s="1"/>
      <c r="CF58" s="1"/>
      <c r="CG58" s="1"/>
      <c r="CH58" s="1"/>
      <c r="CI58" s="1"/>
      <c r="CJ58" s="1"/>
      <c r="CK58" s="1"/>
      <c r="CL58" s="1"/>
      <c r="CM58" s="1"/>
    </row>
    <row r="59" spans="1:91">
      <c r="A59" s="546" t="s">
        <v>439</v>
      </c>
      <c r="B59" s="546"/>
      <c r="C59" s="546"/>
      <c r="D59" s="546"/>
      <c r="E59" s="546"/>
      <c r="F59" s="546"/>
      <c r="G59" s="546"/>
      <c r="H59" s="8"/>
      <c r="I59" s="8"/>
      <c r="J59" s="8"/>
      <c r="K59" s="8"/>
      <c r="L59" s="8"/>
      <c r="M59" s="8"/>
      <c r="N59" s="8"/>
      <c r="O59" s="8"/>
      <c r="P59" s="8"/>
      <c r="CC59" s="1"/>
      <c r="CD59" s="1"/>
      <c r="CE59" s="1"/>
      <c r="CF59" s="1"/>
      <c r="CG59" s="1"/>
      <c r="CH59" s="1"/>
      <c r="CI59" s="1"/>
      <c r="CJ59" s="1"/>
      <c r="CK59" s="1"/>
      <c r="CL59" s="1"/>
      <c r="CM59" s="1"/>
    </row>
    <row r="60" spans="1:91">
      <c r="A60" s="3"/>
      <c r="B60" s="29" t="s">
        <v>123</v>
      </c>
      <c r="C60" s="77"/>
      <c r="D60" s="29"/>
      <c r="E60" s="60"/>
      <c r="F60" s="50"/>
      <c r="G60" s="50"/>
      <c r="H60" s="8"/>
      <c r="I60" s="8"/>
      <c r="J60" s="8"/>
      <c r="K60" s="8"/>
      <c r="L60" s="8"/>
      <c r="M60" s="8"/>
      <c r="N60" s="8"/>
      <c r="O60" s="8"/>
      <c r="P60" s="8"/>
      <c r="CC60" s="1"/>
      <c r="CD60" s="1"/>
      <c r="CE60" s="1"/>
      <c r="CF60" s="1"/>
      <c r="CG60" s="1"/>
      <c r="CH60" s="1"/>
      <c r="CI60" s="1"/>
      <c r="CJ60" s="1"/>
      <c r="CK60" s="1"/>
      <c r="CL60" s="1"/>
      <c r="CM60" s="1"/>
    </row>
    <row r="61" spans="1:91">
      <c r="A61" s="5"/>
      <c r="B61" s="3"/>
      <c r="C61" s="70"/>
      <c r="D61" s="3"/>
      <c r="E61" s="52"/>
      <c r="F61" s="50"/>
      <c r="G61" s="50"/>
      <c r="H61" s="8"/>
      <c r="I61" s="8"/>
      <c r="J61" s="8"/>
      <c r="K61" s="8"/>
      <c r="L61" s="8"/>
      <c r="M61" s="8"/>
      <c r="N61" s="8"/>
      <c r="O61" s="8"/>
      <c r="P61" s="8"/>
      <c r="CC61" s="1"/>
      <c r="CD61" s="1"/>
      <c r="CE61" s="1"/>
      <c r="CF61" s="1"/>
      <c r="CG61" s="1"/>
      <c r="CH61" s="1"/>
      <c r="CI61" s="1"/>
      <c r="CJ61" s="1"/>
      <c r="CK61" s="1"/>
      <c r="CL61" s="1"/>
      <c r="CM61" s="1"/>
    </row>
    <row r="62" spans="1:91">
      <c r="A62" s="546" t="s">
        <v>125</v>
      </c>
      <c r="B62" s="546"/>
      <c r="C62" s="546"/>
      <c r="D62" s="546"/>
      <c r="E62" s="546"/>
      <c r="F62" s="546"/>
      <c r="G62" s="546"/>
      <c r="H62" s="8"/>
      <c r="I62" s="8"/>
      <c r="J62" s="8"/>
      <c r="K62" s="8"/>
      <c r="L62" s="8"/>
      <c r="M62" s="8"/>
      <c r="N62" s="8"/>
      <c r="O62" s="8"/>
      <c r="P62" s="8"/>
      <c r="CC62" s="1"/>
      <c r="CD62" s="1"/>
      <c r="CE62" s="1"/>
      <c r="CF62" s="1"/>
      <c r="CG62" s="1"/>
      <c r="CH62" s="1"/>
      <c r="CI62" s="1"/>
      <c r="CJ62" s="1"/>
      <c r="CK62" s="1"/>
      <c r="CL62" s="1"/>
      <c r="CM62" s="1"/>
    </row>
    <row r="63" spans="1:91">
      <c r="A63" s="3"/>
      <c r="B63" s="29" t="s">
        <v>122</v>
      </c>
      <c r="C63" s="77"/>
      <c r="D63" s="29"/>
      <c r="E63" s="60"/>
      <c r="F63" s="50"/>
      <c r="G63" s="50"/>
      <c r="H63" s="8"/>
      <c r="I63" s="8"/>
      <c r="J63" s="8"/>
      <c r="K63" s="8"/>
      <c r="L63" s="8"/>
      <c r="M63" s="8"/>
      <c r="N63" s="8"/>
      <c r="O63" s="8"/>
      <c r="P63" s="8"/>
      <c r="CC63" s="1"/>
      <c r="CD63" s="1"/>
      <c r="CE63" s="1"/>
      <c r="CF63" s="1"/>
      <c r="CG63" s="1"/>
      <c r="CH63" s="1"/>
      <c r="CI63" s="1"/>
      <c r="CJ63" s="1"/>
      <c r="CK63" s="1"/>
      <c r="CL63" s="1"/>
      <c r="CM63" s="1"/>
    </row>
    <row r="64" spans="1:91">
      <c r="A64" s="3"/>
      <c r="B64" s="29"/>
      <c r="C64" s="77"/>
      <c r="D64" s="29"/>
      <c r="E64" s="60"/>
      <c r="F64" s="50"/>
      <c r="G64" s="50"/>
      <c r="H64" s="8"/>
      <c r="I64" s="8"/>
      <c r="J64" s="8"/>
      <c r="K64" s="8"/>
      <c r="L64" s="8"/>
      <c r="M64" s="8"/>
      <c r="N64" s="8"/>
      <c r="O64" s="8"/>
      <c r="P64" s="8"/>
      <c r="CC64" s="1"/>
      <c r="CD64" s="1"/>
      <c r="CE64" s="1"/>
      <c r="CF64" s="1"/>
      <c r="CG64" s="1"/>
      <c r="CH64" s="1"/>
      <c r="CI64" s="1"/>
      <c r="CJ64" s="1"/>
      <c r="CK64" s="1"/>
      <c r="CL64" s="1"/>
      <c r="CM64" s="1"/>
    </row>
    <row r="65" spans="1:91">
      <c r="A65" s="546" t="s">
        <v>121</v>
      </c>
      <c r="B65" s="546"/>
      <c r="C65" s="546"/>
      <c r="D65" s="546"/>
      <c r="E65" s="546"/>
      <c r="F65" s="546"/>
      <c r="G65" s="546"/>
      <c r="H65" s="8"/>
      <c r="I65" s="8"/>
      <c r="J65" s="8"/>
      <c r="K65" s="8"/>
      <c r="L65" s="8"/>
      <c r="M65" s="8"/>
      <c r="N65" s="8"/>
      <c r="O65" s="8"/>
      <c r="P65" s="8"/>
      <c r="CC65" s="1"/>
      <c r="CD65" s="1"/>
      <c r="CE65" s="1"/>
      <c r="CF65" s="1"/>
      <c r="CG65" s="1"/>
      <c r="CH65" s="1"/>
      <c r="CI65" s="1"/>
      <c r="CJ65" s="1"/>
      <c r="CK65" s="1"/>
      <c r="CL65" s="1"/>
      <c r="CM65" s="1"/>
    </row>
    <row r="66" spans="1:91">
      <c r="A66" s="3"/>
      <c r="B66" s="29"/>
      <c r="C66" s="77"/>
      <c r="D66" s="29"/>
      <c r="E66" s="60"/>
      <c r="F66" s="50"/>
      <c r="G66" s="50"/>
      <c r="H66" s="8"/>
      <c r="I66" s="8"/>
      <c r="J66" s="8"/>
      <c r="K66" s="8"/>
      <c r="L66" s="8"/>
      <c r="M66" s="8"/>
      <c r="N66" s="8"/>
      <c r="O66" s="8"/>
      <c r="P66" s="8"/>
      <c r="CC66" s="1"/>
      <c r="CD66" s="1"/>
      <c r="CE66" s="1"/>
      <c r="CF66" s="1"/>
      <c r="CG66" s="1"/>
      <c r="CH66" s="1"/>
      <c r="CI66" s="1"/>
      <c r="CJ66" s="1"/>
      <c r="CK66" s="1"/>
      <c r="CL66" s="1"/>
      <c r="CM66" s="1"/>
    </row>
  </sheetData>
  <mergeCells count="21">
    <mergeCell ref="A6:E6"/>
    <mergeCell ref="A1:G1"/>
    <mergeCell ref="A2:G2"/>
    <mergeCell ref="A3:G3"/>
    <mergeCell ref="A4:G4"/>
    <mergeCell ref="A5:E5"/>
    <mergeCell ref="A7:E7"/>
    <mergeCell ref="A8:E8"/>
    <mergeCell ref="A12:A13"/>
    <mergeCell ref="B12:B13"/>
    <mergeCell ref="C12:C13"/>
    <mergeCell ref="D12:D13"/>
    <mergeCell ref="E12:E13"/>
    <mergeCell ref="A62:G62"/>
    <mergeCell ref="A65:G65"/>
    <mergeCell ref="F12:F13"/>
    <mergeCell ref="G12:G13"/>
    <mergeCell ref="E55:F55"/>
    <mergeCell ref="E56:F56"/>
    <mergeCell ref="E57:F57"/>
    <mergeCell ref="A59:G59"/>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FB5CB-80B0-4FC9-A637-32816BD1EA8F}">
  <dimension ref="A1:CM164"/>
  <sheetViews>
    <sheetView view="pageBreakPreview" topLeftCell="A78" zoomScale="145" zoomScaleNormal="145" zoomScaleSheetLayoutView="145" workbookViewId="0">
      <selection activeCell="F152" sqref="F17:G152"/>
    </sheetView>
  </sheetViews>
  <sheetFormatPr defaultColWidth="9.42578125" defaultRowHeight="16.5"/>
  <cols>
    <col min="1" max="1" width="5.42578125" style="7" customWidth="1"/>
    <col min="2" max="2" width="94.7109375" style="1" customWidth="1"/>
    <col min="3" max="3" width="18.85546875" style="69" customWidth="1"/>
    <col min="4" max="4" width="6.42578125" style="1" customWidth="1"/>
    <col min="5" max="5" width="9" style="49" customWidth="1"/>
    <col min="6" max="6" width="11.85546875" style="52" customWidth="1"/>
    <col min="7" max="7" width="12.85546875" style="49" customWidth="1"/>
    <col min="8" max="8" width="8.42578125" style="1" customWidth="1"/>
    <col min="9" max="9" width="8" style="1" customWidth="1"/>
    <col min="10" max="10" width="8.42578125" style="1" customWidth="1"/>
    <col min="11" max="12" width="8.5703125" style="1" customWidth="1"/>
    <col min="13" max="15" width="9.42578125" style="1" customWidth="1"/>
    <col min="16" max="16" width="9.85546875" style="1" customWidth="1"/>
    <col min="17" max="91" width="9.42578125" style="8"/>
    <col min="92" max="16384" width="9.42578125" style="1"/>
  </cols>
  <sheetData>
    <row r="1" spans="1:91" ht="16.7" customHeight="1">
      <c r="A1" s="529" t="s">
        <v>300</v>
      </c>
      <c r="B1" s="529"/>
      <c r="C1" s="529"/>
      <c r="D1" s="529"/>
      <c r="E1" s="529"/>
      <c r="F1" s="529"/>
      <c r="G1" s="529"/>
      <c r="H1" s="8"/>
      <c r="I1" s="8"/>
      <c r="J1" s="8"/>
      <c r="K1" s="8"/>
      <c r="L1" s="8"/>
      <c r="M1" s="8"/>
      <c r="N1" s="8"/>
      <c r="O1" s="8"/>
      <c r="P1" s="8"/>
      <c r="CC1" s="1"/>
      <c r="CD1" s="1"/>
      <c r="CE1" s="1"/>
      <c r="CF1" s="1"/>
      <c r="CG1" s="1"/>
      <c r="CH1" s="1"/>
      <c r="CI1" s="1"/>
      <c r="CJ1" s="1"/>
      <c r="CK1" s="1"/>
      <c r="CL1" s="1"/>
      <c r="CM1" s="1"/>
    </row>
    <row r="2" spans="1:91">
      <c r="A2" s="554" t="s">
        <v>145</v>
      </c>
      <c r="B2" s="555"/>
      <c r="C2" s="555"/>
      <c r="D2" s="555"/>
      <c r="E2" s="555"/>
      <c r="F2" s="555"/>
      <c r="G2" s="555"/>
      <c r="H2" s="8"/>
      <c r="I2" s="8"/>
      <c r="J2" s="8"/>
      <c r="K2" s="8"/>
      <c r="L2" s="8"/>
      <c r="M2" s="8"/>
      <c r="N2" s="8"/>
      <c r="O2" s="8"/>
      <c r="P2" s="8"/>
      <c r="CC2" s="1"/>
      <c r="CD2" s="1"/>
      <c r="CE2" s="1"/>
      <c r="CF2" s="1"/>
      <c r="CG2" s="1"/>
      <c r="CH2" s="1"/>
      <c r="CI2" s="1"/>
      <c r="CJ2" s="1"/>
      <c r="CK2" s="1"/>
      <c r="CL2" s="1"/>
      <c r="CM2" s="1"/>
    </row>
    <row r="3" spans="1:91">
      <c r="A3" s="556" t="s">
        <v>57</v>
      </c>
      <c r="B3" s="556"/>
      <c r="C3" s="556"/>
      <c r="D3" s="556"/>
      <c r="E3" s="556"/>
      <c r="F3" s="556"/>
      <c r="G3" s="556"/>
      <c r="H3" s="8"/>
      <c r="I3" s="8"/>
      <c r="J3" s="8"/>
      <c r="K3" s="8"/>
      <c r="L3" s="8"/>
      <c r="M3" s="8"/>
      <c r="N3" s="8"/>
      <c r="O3" s="8"/>
      <c r="P3" s="8"/>
      <c r="CC3" s="1"/>
      <c r="CD3" s="1"/>
      <c r="CE3" s="1"/>
      <c r="CF3" s="1"/>
      <c r="CG3" s="1"/>
      <c r="CH3" s="1"/>
      <c r="CI3" s="1"/>
      <c r="CJ3" s="1"/>
      <c r="CK3" s="1"/>
      <c r="CL3" s="1"/>
      <c r="CM3" s="1"/>
    </row>
    <row r="4" spans="1:91">
      <c r="A4" s="558"/>
      <c r="B4" s="558"/>
      <c r="C4" s="558"/>
      <c r="D4" s="558"/>
      <c r="E4" s="558"/>
      <c r="F4" s="558"/>
      <c r="G4" s="558"/>
      <c r="H4" s="8"/>
      <c r="I4" s="8"/>
      <c r="J4" s="8"/>
      <c r="K4" s="8"/>
      <c r="L4" s="8"/>
      <c r="M4" s="8"/>
      <c r="N4" s="8"/>
      <c r="O4" s="8"/>
      <c r="P4" s="8"/>
      <c r="CC4" s="1"/>
      <c r="CD4" s="1"/>
      <c r="CE4" s="1"/>
      <c r="CF4" s="1"/>
      <c r="CG4" s="1"/>
      <c r="CH4" s="1"/>
      <c r="CI4" s="1"/>
      <c r="CJ4" s="1"/>
      <c r="CK4" s="1"/>
      <c r="CL4" s="1"/>
      <c r="CM4" s="1"/>
    </row>
    <row r="5" spans="1:91" ht="15.6" customHeight="1">
      <c r="A5" s="541" t="s">
        <v>67</v>
      </c>
      <c r="B5" s="541"/>
      <c r="C5" s="541"/>
      <c r="D5" s="541"/>
      <c r="E5" s="541"/>
      <c r="F5" s="51"/>
      <c r="G5" s="51"/>
      <c r="H5" s="8"/>
      <c r="I5" s="8"/>
      <c r="J5" s="8"/>
      <c r="K5" s="8"/>
      <c r="L5" s="8"/>
      <c r="M5" s="8"/>
      <c r="N5" s="8"/>
      <c r="O5" s="8"/>
      <c r="P5" s="8"/>
      <c r="CC5" s="1"/>
      <c r="CD5" s="1"/>
      <c r="CE5" s="1"/>
      <c r="CF5" s="1"/>
      <c r="CG5" s="1"/>
      <c r="CH5" s="1"/>
      <c r="CI5" s="1"/>
      <c r="CJ5" s="1"/>
      <c r="CK5" s="1"/>
      <c r="CL5" s="1"/>
      <c r="CM5" s="1"/>
    </row>
    <row r="6" spans="1:91" ht="15.6" customHeight="1">
      <c r="A6" s="551" t="s">
        <v>301</v>
      </c>
      <c r="B6" s="551"/>
      <c r="C6" s="551"/>
      <c r="D6" s="551"/>
      <c r="E6" s="551"/>
      <c r="F6" s="51"/>
      <c r="G6" s="51"/>
      <c r="H6" s="8"/>
      <c r="I6" s="8"/>
      <c r="J6" s="8"/>
      <c r="K6" s="8"/>
      <c r="L6" s="8"/>
      <c r="M6" s="8"/>
      <c r="N6" s="8"/>
      <c r="O6" s="8"/>
      <c r="P6" s="8"/>
      <c r="CC6" s="1"/>
      <c r="CD6" s="1"/>
      <c r="CE6" s="1"/>
      <c r="CF6" s="1"/>
      <c r="CG6" s="1"/>
      <c r="CH6" s="1"/>
      <c r="CI6" s="1"/>
      <c r="CJ6" s="1"/>
      <c r="CK6" s="1"/>
      <c r="CL6" s="1"/>
      <c r="CM6" s="1"/>
    </row>
    <row r="7" spans="1:91" ht="15.6" customHeight="1">
      <c r="A7" s="551" t="s">
        <v>70</v>
      </c>
      <c r="B7" s="551"/>
      <c r="C7" s="551"/>
      <c r="D7" s="551"/>
      <c r="E7" s="551"/>
      <c r="F7" s="51"/>
      <c r="G7" s="51"/>
      <c r="H7" s="8"/>
      <c r="I7" s="8"/>
      <c r="J7" s="8"/>
      <c r="K7" s="8"/>
      <c r="L7" s="8"/>
      <c r="M7" s="8"/>
      <c r="N7" s="8"/>
      <c r="O7" s="8"/>
      <c r="P7" s="8"/>
      <c r="CC7" s="1"/>
      <c r="CD7" s="1"/>
      <c r="CE7" s="1"/>
      <c r="CF7" s="1"/>
      <c r="CG7" s="1"/>
      <c r="CH7" s="1"/>
      <c r="CI7" s="1"/>
      <c r="CJ7" s="1"/>
      <c r="CK7" s="1"/>
      <c r="CL7" s="1"/>
      <c r="CM7" s="1"/>
    </row>
    <row r="8" spans="1:91">
      <c r="A8" s="552" t="s">
        <v>71</v>
      </c>
      <c r="B8" s="552"/>
      <c r="C8" s="552"/>
      <c r="D8" s="552"/>
      <c r="E8" s="552"/>
      <c r="F8" s="51"/>
      <c r="G8" s="51"/>
      <c r="H8" s="8"/>
      <c r="I8" s="8"/>
      <c r="J8" s="8"/>
      <c r="K8" s="8"/>
      <c r="L8" s="8"/>
      <c r="M8" s="8"/>
      <c r="N8" s="8"/>
      <c r="O8" s="8"/>
      <c r="P8" s="8"/>
      <c r="CC8" s="1"/>
      <c r="CD8" s="1"/>
      <c r="CE8" s="1"/>
      <c r="CF8" s="1"/>
      <c r="CG8" s="1"/>
      <c r="CH8" s="1"/>
      <c r="CI8" s="1"/>
      <c r="CJ8" s="1"/>
      <c r="CK8" s="1"/>
      <c r="CL8" s="1"/>
      <c r="CM8" s="1"/>
    </row>
    <row r="9" spans="1:91">
      <c r="A9" s="3"/>
      <c r="B9" s="3"/>
      <c r="C9" s="70"/>
      <c r="D9" s="4"/>
      <c r="E9" s="52"/>
      <c r="F9" s="50"/>
      <c r="G9" s="50"/>
      <c r="H9" s="8"/>
      <c r="I9" s="8"/>
      <c r="J9" s="8"/>
      <c r="K9" s="8"/>
      <c r="L9" s="8"/>
      <c r="M9" s="8"/>
      <c r="N9" s="8"/>
      <c r="O9" s="8"/>
      <c r="P9" s="8"/>
      <c r="CC9" s="1"/>
      <c r="CD9" s="1"/>
      <c r="CE9" s="1"/>
      <c r="CF9" s="1"/>
      <c r="CG9" s="1"/>
      <c r="CH9" s="1"/>
      <c r="CI9" s="1"/>
      <c r="CJ9" s="1"/>
      <c r="CK9" s="1"/>
      <c r="CL9" s="1"/>
      <c r="CM9" s="1"/>
    </row>
    <row r="10" spans="1:91">
      <c r="A10" s="3" t="s">
        <v>302</v>
      </c>
      <c r="B10" s="3"/>
      <c r="C10" s="70"/>
      <c r="D10" s="4"/>
      <c r="E10" s="52"/>
      <c r="F10" s="50"/>
      <c r="G10" s="50"/>
      <c r="H10" s="8"/>
      <c r="I10" s="8"/>
      <c r="J10" s="8"/>
      <c r="K10" s="8"/>
      <c r="L10" s="8"/>
      <c r="M10" s="8"/>
      <c r="N10" s="8"/>
      <c r="O10" s="8"/>
      <c r="P10" s="8"/>
      <c r="CC10" s="1"/>
      <c r="CD10" s="1"/>
      <c r="CE10" s="1"/>
      <c r="CF10" s="1"/>
      <c r="CG10" s="1"/>
      <c r="CH10" s="1"/>
      <c r="CI10" s="1"/>
      <c r="CJ10" s="1"/>
      <c r="CK10" s="1"/>
      <c r="CL10" s="1"/>
      <c r="CM10" s="1"/>
    </row>
    <row r="11" spans="1:91">
      <c r="A11" s="6"/>
      <c r="B11" s="3"/>
      <c r="C11" s="70"/>
      <c r="D11" s="4"/>
      <c r="E11" s="52"/>
      <c r="F11" s="50"/>
      <c r="G11" s="50"/>
      <c r="H11" s="8"/>
      <c r="I11" s="8"/>
      <c r="J11" s="8"/>
      <c r="K11" s="8"/>
      <c r="L11" s="8"/>
      <c r="M11" s="8"/>
      <c r="N11" s="8"/>
      <c r="O11" s="8"/>
      <c r="P11" s="8"/>
      <c r="CC11" s="1"/>
      <c r="CD11" s="1"/>
      <c r="CE11" s="1"/>
      <c r="CF11" s="1"/>
      <c r="CG11" s="1"/>
      <c r="CH11" s="1"/>
      <c r="CI11" s="1"/>
      <c r="CJ11" s="1"/>
      <c r="CK11" s="1"/>
      <c r="CL11" s="1"/>
      <c r="CM11" s="1"/>
    </row>
    <row r="12" spans="1:91">
      <c r="A12" s="553" t="s">
        <v>1</v>
      </c>
      <c r="B12" s="553" t="s">
        <v>2</v>
      </c>
      <c r="C12" s="549" t="s">
        <v>290</v>
      </c>
      <c r="D12" s="553" t="s">
        <v>3</v>
      </c>
      <c r="E12" s="553" t="s">
        <v>4</v>
      </c>
      <c r="F12" s="553" t="s">
        <v>223</v>
      </c>
      <c r="G12" s="553" t="s">
        <v>224</v>
      </c>
      <c r="H12" s="8"/>
      <c r="I12" s="8"/>
      <c r="J12" s="8"/>
      <c r="K12" s="8"/>
      <c r="L12" s="8"/>
      <c r="M12" s="8"/>
      <c r="N12" s="8"/>
      <c r="O12" s="8"/>
      <c r="P12" s="8"/>
      <c r="CC12" s="1"/>
      <c r="CD12" s="1"/>
      <c r="CE12" s="1"/>
      <c r="CF12" s="1"/>
      <c r="CG12" s="1"/>
      <c r="CH12" s="1"/>
      <c r="CI12" s="1"/>
      <c r="CJ12" s="1"/>
      <c r="CK12" s="1"/>
      <c r="CL12" s="1"/>
      <c r="CM12" s="1"/>
    </row>
    <row r="13" spans="1:91">
      <c r="A13" s="553"/>
      <c r="B13" s="553"/>
      <c r="C13" s="550"/>
      <c r="D13" s="553"/>
      <c r="E13" s="553"/>
      <c r="F13" s="553"/>
      <c r="G13" s="553"/>
      <c r="H13" s="8"/>
      <c r="I13" s="8"/>
      <c r="J13" s="8"/>
      <c r="K13" s="8"/>
      <c r="L13" s="8"/>
      <c r="M13" s="8"/>
      <c r="N13" s="8"/>
      <c r="O13" s="8"/>
      <c r="P13" s="8"/>
      <c r="CC13" s="1"/>
      <c r="CD13" s="1"/>
      <c r="CE13" s="1"/>
      <c r="CF13" s="1"/>
      <c r="CG13" s="1"/>
      <c r="CH13" s="1"/>
      <c r="CI13" s="1"/>
      <c r="CJ13" s="1"/>
      <c r="CK13" s="1"/>
      <c r="CL13" s="1"/>
      <c r="CM13" s="1"/>
    </row>
    <row r="14" spans="1:91" ht="15" customHeight="1">
      <c r="A14" s="129">
        <v>1</v>
      </c>
      <c r="B14" s="84" t="s">
        <v>388</v>
      </c>
      <c r="C14" s="92"/>
      <c r="D14" s="91"/>
      <c r="E14" s="91"/>
      <c r="F14" s="91"/>
      <c r="G14" s="91"/>
      <c r="H14" s="8"/>
      <c r="I14" s="8"/>
      <c r="J14" s="8"/>
      <c r="K14" s="8"/>
      <c r="L14" s="8"/>
      <c r="M14" s="8"/>
      <c r="N14" s="8"/>
      <c r="O14" s="8"/>
      <c r="P14" s="8"/>
      <c r="CC14" s="1"/>
      <c r="CD14" s="1"/>
      <c r="CE14" s="1"/>
      <c r="CF14" s="1"/>
      <c r="CG14" s="1"/>
      <c r="CH14" s="1"/>
      <c r="CI14" s="1"/>
      <c r="CJ14" s="1"/>
      <c r="CK14" s="1"/>
      <c r="CL14" s="1"/>
      <c r="CM14" s="1"/>
    </row>
    <row r="15" spans="1:91" ht="15" customHeight="1">
      <c r="A15" s="85">
        <v>2</v>
      </c>
      <c r="B15" s="84" t="s">
        <v>303</v>
      </c>
      <c r="C15" s="86" t="s">
        <v>1136</v>
      </c>
      <c r="D15" s="87"/>
      <c r="E15" s="81"/>
      <c r="F15" s="81"/>
      <c r="G15" s="81"/>
      <c r="H15" s="8"/>
      <c r="I15" s="8"/>
      <c r="J15" s="8"/>
      <c r="K15" s="8"/>
      <c r="L15" s="8"/>
      <c r="M15" s="8"/>
      <c r="N15" s="8"/>
      <c r="O15" s="8"/>
      <c r="P15" s="8"/>
      <c r="CC15" s="1"/>
      <c r="CD15" s="1"/>
      <c r="CE15" s="1"/>
      <c r="CF15" s="1"/>
      <c r="CG15" s="1"/>
      <c r="CH15" s="1"/>
      <c r="CI15" s="1"/>
      <c r="CJ15" s="1"/>
      <c r="CK15" s="1"/>
      <c r="CL15" s="1"/>
      <c r="CM15" s="1"/>
    </row>
    <row r="16" spans="1:91" ht="15" customHeight="1">
      <c r="A16" s="88">
        <v>3</v>
      </c>
      <c r="B16" s="93" t="s">
        <v>304</v>
      </c>
      <c r="C16" s="89"/>
      <c r="D16" s="89"/>
      <c r="E16" s="65"/>
      <c r="F16" s="54"/>
      <c r="G16" s="54"/>
      <c r="H16" s="8"/>
      <c r="I16" s="8"/>
      <c r="J16" s="8"/>
      <c r="K16" s="8"/>
      <c r="L16" s="8"/>
      <c r="M16" s="8"/>
      <c r="N16" s="8"/>
      <c r="O16" s="8"/>
      <c r="P16" s="8"/>
      <c r="CC16" s="1"/>
      <c r="CD16" s="1"/>
      <c r="CE16" s="1"/>
      <c r="CF16" s="1"/>
      <c r="CG16" s="1"/>
      <c r="CH16" s="1"/>
      <c r="CI16" s="1"/>
      <c r="CJ16" s="1"/>
      <c r="CK16" s="1"/>
      <c r="CL16" s="1"/>
      <c r="CM16" s="1"/>
    </row>
    <row r="17" spans="1:91" ht="15" customHeight="1">
      <c r="A17" s="88">
        <v>4</v>
      </c>
      <c r="B17" s="94" t="s">
        <v>305</v>
      </c>
      <c r="C17" s="89"/>
      <c r="D17" s="89" t="s">
        <v>322</v>
      </c>
      <c r="E17" s="135">
        <v>1</v>
      </c>
      <c r="F17" s="54"/>
      <c r="G17" s="54"/>
      <c r="H17" s="8"/>
      <c r="I17" s="8"/>
      <c r="J17" s="8"/>
      <c r="K17" s="8"/>
      <c r="L17" s="8"/>
      <c r="M17" s="8"/>
      <c r="N17" s="8"/>
      <c r="O17" s="8"/>
      <c r="P17" s="8"/>
      <c r="CC17" s="1"/>
      <c r="CD17" s="1"/>
      <c r="CE17" s="1"/>
      <c r="CF17" s="1"/>
      <c r="CG17" s="1"/>
      <c r="CH17" s="1"/>
      <c r="CI17" s="1"/>
      <c r="CJ17" s="1"/>
      <c r="CK17" s="1"/>
      <c r="CL17" s="1"/>
      <c r="CM17" s="1"/>
    </row>
    <row r="18" spans="1:91" ht="15" customHeight="1">
      <c r="A18" s="88">
        <v>5</v>
      </c>
      <c r="B18" s="94" t="s">
        <v>306</v>
      </c>
      <c r="C18" s="89" t="s">
        <v>343</v>
      </c>
      <c r="D18" s="89" t="s">
        <v>323</v>
      </c>
      <c r="E18" s="135">
        <v>1</v>
      </c>
      <c r="F18" s="54"/>
      <c r="G18" s="54"/>
      <c r="H18" s="8"/>
      <c r="I18" s="8"/>
      <c r="J18" s="8"/>
      <c r="K18" s="8"/>
      <c r="L18" s="8"/>
      <c r="M18" s="8"/>
      <c r="N18" s="8"/>
      <c r="O18" s="8"/>
      <c r="P18" s="8"/>
      <c r="CC18" s="1"/>
      <c r="CD18" s="1"/>
      <c r="CE18" s="1"/>
      <c r="CF18" s="1"/>
      <c r="CG18" s="1"/>
      <c r="CH18" s="1"/>
      <c r="CI18" s="1"/>
      <c r="CJ18" s="1"/>
      <c r="CK18" s="1"/>
      <c r="CL18" s="1"/>
      <c r="CM18" s="1"/>
    </row>
    <row r="19" spans="1:91" ht="15" customHeight="1">
      <c r="A19" s="88">
        <v>6</v>
      </c>
      <c r="B19" s="94" t="s">
        <v>307</v>
      </c>
      <c r="C19" s="89" t="s">
        <v>344</v>
      </c>
      <c r="D19" s="89" t="s">
        <v>323</v>
      </c>
      <c r="E19" s="135">
        <v>3</v>
      </c>
      <c r="F19" s="54"/>
      <c r="G19" s="54"/>
      <c r="H19" s="8"/>
      <c r="I19" s="8"/>
      <c r="J19" s="8"/>
      <c r="K19" s="8"/>
      <c r="L19" s="8"/>
      <c r="M19" s="8"/>
      <c r="N19" s="8"/>
      <c r="O19" s="8"/>
      <c r="P19" s="8"/>
      <c r="CC19" s="1"/>
      <c r="CD19" s="1"/>
      <c r="CE19" s="1"/>
      <c r="CF19" s="1"/>
      <c r="CG19" s="1"/>
      <c r="CH19" s="1"/>
      <c r="CI19" s="1"/>
      <c r="CJ19" s="1"/>
      <c r="CK19" s="1"/>
      <c r="CL19" s="1"/>
      <c r="CM19" s="1"/>
    </row>
    <row r="20" spans="1:91" ht="15" customHeight="1">
      <c r="A20" s="88">
        <v>7</v>
      </c>
      <c r="B20" s="94" t="s">
        <v>308</v>
      </c>
      <c r="C20" s="89"/>
      <c r="D20" s="89" t="s">
        <v>323</v>
      </c>
      <c r="E20" s="135">
        <v>3</v>
      </c>
      <c r="F20" s="54"/>
      <c r="G20" s="54"/>
      <c r="H20" s="8"/>
      <c r="I20" s="8"/>
      <c r="J20" s="8"/>
      <c r="K20" s="8"/>
      <c r="L20" s="8"/>
      <c r="M20" s="8"/>
      <c r="N20" s="8"/>
      <c r="O20" s="8"/>
      <c r="P20" s="8"/>
      <c r="CC20" s="1"/>
      <c r="CD20" s="1"/>
      <c r="CE20" s="1"/>
      <c r="CF20" s="1"/>
      <c r="CG20" s="1"/>
      <c r="CH20" s="1"/>
      <c r="CI20" s="1"/>
      <c r="CJ20" s="1"/>
      <c r="CK20" s="1"/>
      <c r="CL20" s="1"/>
      <c r="CM20" s="1"/>
    </row>
    <row r="21" spans="1:91" ht="15" customHeight="1">
      <c r="A21" s="88">
        <v>8</v>
      </c>
      <c r="B21" s="94" t="s">
        <v>309</v>
      </c>
      <c r="C21" s="89"/>
      <c r="D21" s="89" t="s">
        <v>322</v>
      </c>
      <c r="E21" s="135">
        <v>1</v>
      </c>
      <c r="F21" s="54"/>
      <c r="G21" s="54"/>
      <c r="H21" s="8"/>
      <c r="I21" s="8"/>
      <c r="J21" s="8"/>
      <c r="K21" s="8"/>
      <c r="L21" s="8"/>
      <c r="M21" s="8"/>
      <c r="N21" s="8"/>
      <c r="O21" s="8"/>
      <c r="P21" s="8"/>
      <c r="CC21" s="1"/>
      <c r="CD21" s="1"/>
      <c r="CE21" s="1"/>
      <c r="CF21" s="1"/>
      <c r="CG21" s="1"/>
      <c r="CH21" s="1"/>
      <c r="CI21" s="1"/>
      <c r="CJ21" s="1"/>
      <c r="CK21" s="1"/>
      <c r="CL21" s="1"/>
      <c r="CM21" s="1"/>
    </row>
    <row r="22" spans="1:91" ht="15" customHeight="1">
      <c r="A22" s="88">
        <v>9</v>
      </c>
      <c r="B22" s="94" t="s">
        <v>310</v>
      </c>
      <c r="C22" s="89"/>
      <c r="D22" s="96" t="s">
        <v>322</v>
      </c>
      <c r="E22" s="135">
        <v>1</v>
      </c>
      <c r="F22" s="54"/>
      <c r="G22" s="54"/>
      <c r="H22" s="8"/>
      <c r="I22" s="8"/>
      <c r="J22" s="8"/>
      <c r="K22" s="8"/>
      <c r="L22" s="8"/>
      <c r="M22" s="8"/>
      <c r="N22" s="8"/>
      <c r="O22" s="8"/>
      <c r="P22" s="8"/>
      <c r="CC22" s="1"/>
      <c r="CD22" s="1"/>
      <c r="CE22" s="1"/>
      <c r="CF22" s="1"/>
      <c r="CG22" s="1"/>
      <c r="CH22" s="1"/>
      <c r="CI22" s="1"/>
      <c r="CJ22" s="1"/>
      <c r="CK22" s="1"/>
      <c r="CL22" s="1"/>
      <c r="CM22" s="1"/>
    </row>
    <row r="23" spans="1:91" ht="15" customHeight="1">
      <c r="A23" s="88">
        <v>10</v>
      </c>
      <c r="B23" s="93" t="s">
        <v>311</v>
      </c>
      <c r="C23" s="89"/>
      <c r="D23" s="89"/>
      <c r="E23" s="65"/>
      <c r="F23" s="54"/>
      <c r="G23" s="54"/>
      <c r="H23" s="8"/>
      <c r="I23" s="8"/>
      <c r="J23" s="8"/>
      <c r="K23" s="8"/>
      <c r="L23" s="8"/>
      <c r="M23" s="8"/>
      <c r="N23" s="8"/>
      <c r="O23" s="8"/>
      <c r="P23" s="8"/>
      <c r="CC23" s="1"/>
      <c r="CD23" s="1"/>
      <c r="CE23" s="1"/>
      <c r="CF23" s="1"/>
      <c r="CG23" s="1"/>
      <c r="CH23" s="1"/>
      <c r="CI23" s="1"/>
      <c r="CJ23" s="1"/>
      <c r="CK23" s="1"/>
      <c r="CL23" s="1"/>
      <c r="CM23" s="1"/>
    </row>
    <row r="24" spans="1:91" ht="15" customHeight="1">
      <c r="A24" s="88">
        <v>11</v>
      </c>
      <c r="B24" s="94" t="s">
        <v>305</v>
      </c>
      <c r="C24" s="89"/>
      <c r="D24" s="89" t="s">
        <v>322</v>
      </c>
      <c r="E24" s="135">
        <v>1</v>
      </c>
      <c r="F24" s="54"/>
      <c r="G24" s="54"/>
      <c r="H24" s="8"/>
      <c r="I24" s="8"/>
      <c r="J24" s="8"/>
      <c r="K24" s="8"/>
      <c r="L24" s="8"/>
      <c r="M24" s="8"/>
      <c r="N24" s="8"/>
      <c r="O24" s="8"/>
      <c r="P24" s="8"/>
      <c r="CC24" s="1"/>
      <c r="CD24" s="1"/>
      <c r="CE24" s="1"/>
      <c r="CF24" s="1"/>
      <c r="CG24" s="1"/>
      <c r="CH24" s="1"/>
      <c r="CI24" s="1"/>
      <c r="CJ24" s="1"/>
      <c r="CK24" s="1"/>
      <c r="CL24" s="1"/>
      <c r="CM24" s="1"/>
    </row>
    <row r="25" spans="1:91" ht="15" customHeight="1">
      <c r="A25" s="88">
        <v>12</v>
      </c>
      <c r="B25" s="94" t="s">
        <v>307</v>
      </c>
      <c r="C25" s="89" t="s">
        <v>344</v>
      </c>
      <c r="D25" s="89" t="s">
        <v>323</v>
      </c>
      <c r="E25" s="135">
        <v>2</v>
      </c>
      <c r="F25" s="54"/>
      <c r="G25" s="54"/>
      <c r="H25" s="8"/>
      <c r="I25" s="8"/>
      <c r="J25" s="8"/>
      <c r="K25" s="8"/>
      <c r="L25" s="8"/>
      <c r="M25" s="8"/>
      <c r="N25" s="8"/>
      <c r="O25" s="8"/>
      <c r="P25" s="8"/>
      <c r="CC25" s="1"/>
      <c r="CD25" s="1"/>
      <c r="CE25" s="1"/>
      <c r="CF25" s="1"/>
      <c r="CG25" s="1"/>
      <c r="CH25" s="1"/>
      <c r="CI25" s="1"/>
      <c r="CJ25" s="1"/>
      <c r="CK25" s="1"/>
      <c r="CL25" s="1"/>
      <c r="CM25" s="1"/>
    </row>
    <row r="26" spans="1:91" ht="15" customHeight="1">
      <c r="A26" s="88">
        <v>13</v>
      </c>
      <c r="B26" s="94" t="s">
        <v>306</v>
      </c>
      <c r="C26" s="89" t="s">
        <v>343</v>
      </c>
      <c r="D26" s="89" t="s">
        <v>323</v>
      </c>
      <c r="E26" s="135">
        <v>1</v>
      </c>
      <c r="F26" s="54"/>
      <c r="G26" s="54"/>
      <c r="H26" s="8"/>
      <c r="I26" s="8"/>
      <c r="J26" s="8"/>
      <c r="K26" s="8"/>
      <c r="L26" s="8"/>
      <c r="M26" s="8"/>
      <c r="N26" s="8"/>
      <c r="O26" s="8"/>
      <c r="P26" s="8"/>
      <c r="CC26" s="1"/>
      <c r="CD26" s="1"/>
      <c r="CE26" s="1"/>
      <c r="CF26" s="1"/>
      <c r="CG26" s="1"/>
      <c r="CH26" s="1"/>
      <c r="CI26" s="1"/>
      <c r="CJ26" s="1"/>
      <c r="CK26" s="1"/>
      <c r="CL26" s="1"/>
      <c r="CM26" s="1"/>
    </row>
    <row r="27" spans="1:91" ht="15" customHeight="1">
      <c r="A27" s="88">
        <v>14</v>
      </c>
      <c r="B27" s="94" t="s">
        <v>312</v>
      </c>
      <c r="C27" s="89" t="s">
        <v>345</v>
      </c>
      <c r="D27" s="89" t="s">
        <v>323</v>
      </c>
      <c r="E27" s="135">
        <v>2</v>
      </c>
      <c r="F27" s="54"/>
      <c r="G27" s="54"/>
      <c r="H27" s="8"/>
      <c r="I27" s="8"/>
      <c r="J27" s="8"/>
      <c r="K27" s="8"/>
      <c r="L27" s="8"/>
      <c r="M27" s="8"/>
      <c r="N27" s="8"/>
      <c r="O27" s="8"/>
      <c r="P27" s="8"/>
      <c r="CC27" s="1"/>
      <c r="CD27" s="1"/>
      <c r="CE27" s="1"/>
      <c r="CF27" s="1"/>
      <c r="CG27" s="1"/>
      <c r="CH27" s="1"/>
      <c r="CI27" s="1"/>
      <c r="CJ27" s="1"/>
      <c r="CK27" s="1"/>
      <c r="CL27" s="1"/>
      <c r="CM27" s="1"/>
    </row>
    <row r="28" spans="1:91" ht="15" customHeight="1">
      <c r="A28" s="88">
        <v>15</v>
      </c>
      <c r="B28" s="94" t="s">
        <v>308</v>
      </c>
      <c r="C28" s="89"/>
      <c r="D28" s="89" t="s">
        <v>323</v>
      </c>
      <c r="E28" s="135">
        <v>3</v>
      </c>
      <c r="F28" s="54"/>
      <c r="G28" s="54"/>
      <c r="H28" s="8"/>
      <c r="I28" s="8"/>
      <c r="J28" s="8"/>
      <c r="K28" s="8"/>
      <c r="L28" s="8"/>
      <c r="M28" s="8"/>
      <c r="N28" s="8"/>
      <c r="O28" s="8"/>
      <c r="P28" s="8"/>
      <c r="CC28" s="1"/>
      <c r="CD28" s="1"/>
      <c r="CE28" s="1"/>
      <c r="CF28" s="1"/>
      <c r="CG28" s="1"/>
      <c r="CH28" s="1"/>
      <c r="CI28" s="1"/>
      <c r="CJ28" s="1"/>
      <c r="CK28" s="1"/>
      <c r="CL28" s="1"/>
      <c r="CM28" s="1"/>
    </row>
    <row r="29" spans="1:91" ht="15" customHeight="1">
      <c r="A29" s="88">
        <v>16</v>
      </c>
      <c r="B29" s="94" t="s">
        <v>309</v>
      </c>
      <c r="C29" s="89"/>
      <c r="D29" s="89" t="s">
        <v>322</v>
      </c>
      <c r="E29" s="135">
        <v>1</v>
      </c>
      <c r="F29" s="54"/>
      <c r="G29" s="54"/>
      <c r="H29" s="8"/>
      <c r="I29" s="8"/>
      <c r="J29" s="8"/>
      <c r="K29" s="8"/>
      <c r="L29" s="8"/>
      <c r="M29" s="8"/>
      <c r="N29" s="8"/>
      <c r="O29" s="8"/>
      <c r="P29" s="8"/>
      <c r="CC29" s="1"/>
      <c r="CD29" s="1"/>
      <c r="CE29" s="1"/>
      <c r="CF29" s="1"/>
      <c r="CG29" s="1"/>
      <c r="CH29" s="1"/>
      <c r="CI29" s="1"/>
      <c r="CJ29" s="1"/>
      <c r="CK29" s="1"/>
      <c r="CL29" s="1"/>
      <c r="CM29" s="1"/>
    </row>
    <row r="30" spans="1:91" ht="15" customHeight="1">
      <c r="A30" s="88">
        <v>17</v>
      </c>
      <c r="B30" s="94" t="s">
        <v>310</v>
      </c>
      <c r="C30" s="89"/>
      <c r="D30" s="96" t="s">
        <v>322</v>
      </c>
      <c r="E30" s="135">
        <v>1</v>
      </c>
      <c r="F30" s="54"/>
      <c r="G30" s="54"/>
      <c r="H30" s="8"/>
      <c r="I30" s="8"/>
      <c r="J30" s="8"/>
      <c r="K30" s="8"/>
      <c r="L30" s="8"/>
      <c r="M30" s="8"/>
      <c r="N30" s="8"/>
      <c r="O30" s="8"/>
      <c r="P30" s="8"/>
      <c r="CC30" s="1"/>
      <c r="CD30" s="1"/>
      <c r="CE30" s="1"/>
      <c r="CF30" s="1"/>
      <c r="CG30" s="1"/>
      <c r="CH30" s="1"/>
      <c r="CI30" s="1"/>
      <c r="CJ30" s="1"/>
      <c r="CK30" s="1"/>
      <c r="CL30" s="1"/>
      <c r="CM30" s="1"/>
    </row>
    <row r="31" spans="1:91" ht="15" customHeight="1">
      <c r="A31" s="88">
        <v>18</v>
      </c>
      <c r="B31" s="93" t="s">
        <v>313</v>
      </c>
      <c r="C31" s="89"/>
      <c r="D31" s="89"/>
      <c r="E31" s="65"/>
      <c r="F31" s="54"/>
      <c r="G31" s="54"/>
      <c r="H31" s="8"/>
      <c r="I31" s="8"/>
      <c r="J31" s="8"/>
      <c r="K31" s="8"/>
      <c r="L31" s="8"/>
      <c r="M31" s="8"/>
      <c r="N31" s="8"/>
      <c r="O31" s="8"/>
      <c r="P31" s="8"/>
      <c r="CC31" s="1"/>
      <c r="CD31" s="1"/>
      <c r="CE31" s="1"/>
      <c r="CF31" s="1"/>
      <c r="CG31" s="1"/>
      <c r="CH31" s="1"/>
      <c r="CI31" s="1"/>
      <c r="CJ31" s="1"/>
      <c r="CK31" s="1"/>
      <c r="CL31" s="1"/>
      <c r="CM31" s="1"/>
    </row>
    <row r="32" spans="1:91" ht="15" customHeight="1">
      <c r="A32" s="88">
        <v>19</v>
      </c>
      <c r="B32" s="94" t="s">
        <v>305</v>
      </c>
      <c r="C32" s="89"/>
      <c r="D32" s="89" t="s">
        <v>322</v>
      </c>
      <c r="E32" s="135">
        <v>1</v>
      </c>
      <c r="F32" s="54"/>
      <c r="G32" s="54"/>
      <c r="H32" s="8"/>
      <c r="I32" s="8"/>
      <c r="J32" s="8"/>
      <c r="K32" s="8"/>
      <c r="L32" s="8"/>
      <c r="M32" s="8"/>
      <c r="N32" s="8"/>
      <c r="O32" s="8"/>
      <c r="P32" s="8"/>
      <c r="CC32" s="1"/>
      <c r="CD32" s="1"/>
      <c r="CE32" s="1"/>
      <c r="CF32" s="1"/>
      <c r="CG32" s="1"/>
      <c r="CH32" s="1"/>
      <c r="CI32" s="1"/>
      <c r="CJ32" s="1"/>
      <c r="CK32" s="1"/>
      <c r="CL32" s="1"/>
      <c r="CM32" s="1"/>
    </row>
    <row r="33" spans="1:91" ht="15" customHeight="1">
      <c r="A33" s="88">
        <v>20</v>
      </c>
      <c r="B33" s="94" t="s">
        <v>312</v>
      </c>
      <c r="C33" s="89" t="s">
        <v>345</v>
      </c>
      <c r="D33" s="89" t="s">
        <v>323</v>
      </c>
      <c r="E33" s="135">
        <v>1</v>
      </c>
      <c r="F33" s="54"/>
      <c r="G33" s="54"/>
      <c r="H33" s="8"/>
      <c r="I33" s="8"/>
      <c r="J33" s="8"/>
      <c r="K33" s="8"/>
      <c r="L33" s="8"/>
      <c r="M33" s="8"/>
      <c r="N33" s="8"/>
      <c r="O33" s="8"/>
      <c r="P33" s="8"/>
      <c r="CC33" s="1"/>
      <c r="CD33" s="1"/>
      <c r="CE33" s="1"/>
      <c r="CF33" s="1"/>
      <c r="CG33" s="1"/>
      <c r="CH33" s="1"/>
      <c r="CI33" s="1"/>
      <c r="CJ33" s="1"/>
      <c r="CK33" s="1"/>
      <c r="CL33" s="1"/>
      <c r="CM33" s="1"/>
    </row>
    <row r="34" spans="1:91" ht="15" customHeight="1">
      <c r="A34" s="88">
        <v>21</v>
      </c>
      <c r="B34" s="94" t="s">
        <v>307</v>
      </c>
      <c r="C34" s="89" t="s">
        <v>346</v>
      </c>
      <c r="D34" s="89" t="s">
        <v>323</v>
      </c>
      <c r="E34" s="135">
        <v>2</v>
      </c>
      <c r="F34" s="54"/>
      <c r="G34" s="54"/>
      <c r="H34" s="8"/>
      <c r="I34" s="8"/>
      <c r="J34" s="8"/>
      <c r="K34" s="8"/>
      <c r="L34" s="8"/>
      <c r="M34" s="8"/>
      <c r="N34" s="8"/>
      <c r="O34" s="8"/>
      <c r="P34" s="8"/>
      <c r="CC34" s="1"/>
      <c r="CD34" s="1"/>
      <c r="CE34" s="1"/>
      <c r="CF34" s="1"/>
      <c r="CG34" s="1"/>
      <c r="CH34" s="1"/>
      <c r="CI34" s="1"/>
      <c r="CJ34" s="1"/>
      <c r="CK34" s="1"/>
      <c r="CL34" s="1"/>
      <c r="CM34" s="1"/>
    </row>
    <row r="35" spans="1:91" ht="15" customHeight="1">
      <c r="A35" s="88">
        <v>22</v>
      </c>
      <c r="B35" s="94" t="s">
        <v>314</v>
      </c>
      <c r="C35" s="89" t="s">
        <v>345</v>
      </c>
      <c r="D35" s="89" t="s">
        <v>323</v>
      </c>
      <c r="E35" s="135">
        <v>1</v>
      </c>
      <c r="F35" s="54"/>
      <c r="G35" s="54"/>
      <c r="H35" s="8"/>
      <c r="I35" s="8"/>
      <c r="J35" s="8"/>
      <c r="K35" s="8"/>
      <c r="L35" s="8"/>
      <c r="M35" s="8"/>
      <c r="N35" s="8"/>
      <c r="O35" s="8"/>
      <c r="P35" s="8"/>
      <c r="CC35" s="1"/>
      <c r="CD35" s="1"/>
      <c r="CE35" s="1"/>
      <c r="CF35" s="1"/>
      <c r="CG35" s="1"/>
      <c r="CH35" s="1"/>
      <c r="CI35" s="1"/>
      <c r="CJ35" s="1"/>
      <c r="CK35" s="1"/>
      <c r="CL35" s="1"/>
      <c r="CM35" s="1"/>
    </row>
    <row r="36" spans="1:91" ht="15" customHeight="1">
      <c r="A36" s="88">
        <v>23</v>
      </c>
      <c r="B36" s="94" t="s">
        <v>308</v>
      </c>
      <c r="C36" s="89"/>
      <c r="D36" s="89" t="s">
        <v>323</v>
      </c>
      <c r="E36" s="135">
        <v>3</v>
      </c>
      <c r="F36" s="54"/>
      <c r="G36" s="54"/>
      <c r="H36" s="8"/>
      <c r="I36" s="8"/>
      <c r="J36" s="8"/>
      <c r="K36" s="8"/>
      <c r="L36" s="8"/>
      <c r="M36" s="8"/>
      <c r="N36" s="8"/>
      <c r="O36" s="8"/>
      <c r="P36" s="8"/>
      <c r="CC36" s="1"/>
      <c r="CD36" s="1"/>
      <c r="CE36" s="1"/>
      <c r="CF36" s="1"/>
      <c r="CG36" s="1"/>
      <c r="CH36" s="1"/>
      <c r="CI36" s="1"/>
      <c r="CJ36" s="1"/>
      <c r="CK36" s="1"/>
      <c r="CL36" s="1"/>
      <c r="CM36" s="1"/>
    </row>
    <row r="37" spans="1:91" ht="15" customHeight="1">
      <c r="A37" s="88">
        <v>24</v>
      </c>
      <c r="B37" s="94" t="s">
        <v>309</v>
      </c>
      <c r="C37" s="89"/>
      <c r="D37" s="89" t="s">
        <v>322</v>
      </c>
      <c r="E37" s="135">
        <v>1</v>
      </c>
      <c r="F37" s="54"/>
      <c r="G37" s="54"/>
      <c r="H37" s="8"/>
      <c r="I37" s="8"/>
      <c r="J37" s="8"/>
      <c r="K37" s="8"/>
      <c r="L37" s="8"/>
      <c r="M37" s="8"/>
      <c r="N37" s="8"/>
      <c r="O37" s="8"/>
      <c r="P37" s="8"/>
      <c r="CC37" s="1"/>
      <c r="CD37" s="1"/>
      <c r="CE37" s="1"/>
      <c r="CF37" s="1"/>
      <c r="CG37" s="1"/>
      <c r="CH37" s="1"/>
      <c r="CI37" s="1"/>
      <c r="CJ37" s="1"/>
      <c r="CK37" s="1"/>
      <c r="CL37" s="1"/>
      <c r="CM37" s="1"/>
    </row>
    <row r="38" spans="1:91" ht="15" customHeight="1">
      <c r="A38" s="88">
        <v>25</v>
      </c>
      <c r="B38" s="94" t="s">
        <v>310</v>
      </c>
      <c r="C38" s="89"/>
      <c r="D38" s="96" t="s">
        <v>322</v>
      </c>
      <c r="E38" s="135">
        <v>1</v>
      </c>
      <c r="F38" s="54"/>
      <c r="G38" s="54"/>
      <c r="H38" s="8"/>
      <c r="I38" s="8"/>
      <c r="J38" s="8"/>
      <c r="K38" s="8"/>
      <c r="L38" s="8"/>
      <c r="M38" s="8"/>
      <c r="N38" s="8"/>
      <c r="O38" s="8"/>
      <c r="P38" s="8"/>
      <c r="CC38" s="1"/>
      <c r="CD38" s="1"/>
      <c r="CE38" s="1"/>
      <c r="CF38" s="1"/>
      <c r="CG38" s="1"/>
      <c r="CH38" s="1"/>
      <c r="CI38" s="1"/>
      <c r="CJ38" s="1"/>
      <c r="CK38" s="1"/>
      <c r="CL38" s="1"/>
      <c r="CM38" s="1"/>
    </row>
    <row r="39" spans="1:91" ht="15" customHeight="1">
      <c r="A39" s="88">
        <v>26</v>
      </c>
      <c r="B39" s="93" t="s">
        <v>315</v>
      </c>
      <c r="C39" s="89"/>
      <c r="D39" s="89"/>
      <c r="E39" s="65"/>
      <c r="F39" s="54"/>
      <c r="G39" s="54"/>
      <c r="H39" s="8"/>
      <c r="I39" s="8"/>
      <c r="J39" s="8"/>
      <c r="K39" s="8"/>
      <c r="L39" s="8"/>
      <c r="M39" s="8"/>
      <c r="N39" s="8"/>
      <c r="O39" s="8"/>
      <c r="P39" s="8"/>
      <c r="CC39" s="1"/>
      <c r="CD39" s="1"/>
      <c r="CE39" s="1"/>
      <c r="CF39" s="1"/>
      <c r="CG39" s="1"/>
      <c r="CH39" s="1"/>
      <c r="CI39" s="1"/>
      <c r="CJ39" s="1"/>
      <c r="CK39" s="1"/>
      <c r="CL39" s="1"/>
      <c r="CM39" s="1"/>
    </row>
    <row r="40" spans="1:91" ht="15" customHeight="1">
      <c r="A40" s="88">
        <v>27</v>
      </c>
      <c r="B40" s="94" t="s">
        <v>316</v>
      </c>
      <c r="C40" s="89"/>
      <c r="D40" s="89" t="s">
        <v>322</v>
      </c>
      <c r="E40" s="135">
        <v>1</v>
      </c>
      <c r="F40" s="54"/>
      <c r="G40" s="54"/>
      <c r="H40" s="8"/>
      <c r="I40" s="8"/>
      <c r="J40" s="8"/>
      <c r="K40" s="8"/>
      <c r="L40" s="8"/>
      <c r="M40" s="8"/>
      <c r="N40" s="8"/>
      <c r="O40" s="8"/>
      <c r="P40" s="8"/>
      <c r="CC40" s="1"/>
      <c r="CD40" s="1"/>
      <c r="CE40" s="1"/>
      <c r="CF40" s="1"/>
      <c r="CG40" s="1"/>
      <c r="CH40" s="1"/>
      <c r="CI40" s="1"/>
      <c r="CJ40" s="1"/>
      <c r="CK40" s="1"/>
      <c r="CL40" s="1"/>
      <c r="CM40" s="1"/>
    </row>
    <row r="41" spans="1:91" ht="15" customHeight="1">
      <c r="A41" s="88">
        <v>28</v>
      </c>
      <c r="B41" s="94" t="s">
        <v>317</v>
      </c>
      <c r="C41" s="89"/>
      <c r="D41" s="89" t="s">
        <v>322</v>
      </c>
      <c r="E41" s="135">
        <v>1</v>
      </c>
      <c r="F41" s="54"/>
      <c r="G41" s="54"/>
      <c r="H41" s="8"/>
      <c r="I41" s="8"/>
      <c r="J41" s="8"/>
      <c r="K41" s="8"/>
      <c r="L41" s="8"/>
      <c r="M41" s="8"/>
      <c r="N41" s="8"/>
      <c r="O41" s="8"/>
      <c r="P41" s="8"/>
      <c r="CC41" s="1"/>
      <c r="CD41" s="1"/>
      <c r="CE41" s="1"/>
      <c r="CF41" s="1"/>
      <c r="CG41" s="1"/>
      <c r="CH41" s="1"/>
      <c r="CI41" s="1"/>
      <c r="CJ41" s="1"/>
      <c r="CK41" s="1"/>
      <c r="CL41" s="1"/>
      <c r="CM41" s="1"/>
    </row>
    <row r="42" spans="1:91" ht="15" customHeight="1">
      <c r="A42" s="88">
        <v>29</v>
      </c>
      <c r="B42" s="94" t="s">
        <v>318</v>
      </c>
      <c r="C42" s="89"/>
      <c r="D42" s="89" t="s">
        <v>322</v>
      </c>
      <c r="E42" s="135">
        <v>1</v>
      </c>
      <c r="F42" s="54"/>
      <c r="G42" s="54"/>
      <c r="H42" s="8"/>
      <c r="I42" s="8"/>
      <c r="J42" s="8"/>
      <c r="K42" s="8"/>
      <c r="L42" s="8"/>
      <c r="M42" s="8"/>
      <c r="N42" s="8"/>
      <c r="O42" s="8"/>
      <c r="P42" s="8"/>
      <c r="CC42" s="1"/>
      <c r="CD42" s="1"/>
      <c r="CE42" s="1"/>
      <c r="CF42" s="1"/>
      <c r="CG42" s="1"/>
      <c r="CH42" s="1"/>
      <c r="CI42" s="1"/>
      <c r="CJ42" s="1"/>
      <c r="CK42" s="1"/>
      <c r="CL42" s="1"/>
      <c r="CM42" s="1"/>
    </row>
    <row r="43" spans="1:91" ht="15" customHeight="1">
      <c r="A43" s="88">
        <v>30</v>
      </c>
      <c r="B43" s="94" t="s">
        <v>309</v>
      </c>
      <c r="C43" s="89"/>
      <c r="D43" s="89" t="s">
        <v>322</v>
      </c>
      <c r="E43" s="135">
        <v>1</v>
      </c>
      <c r="F43" s="54"/>
      <c r="G43" s="54"/>
      <c r="H43" s="8"/>
      <c r="I43" s="8"/>
      <c r="J43" s="8"/>
      <c r="K43" s="8"/>
      <c r="L43" s="8"/>
      <c r="M43" s="8"/>
      <c r="N43" s="8"/>
      <c r="O43" s="8"/>
      <c r="P43" s="8"/>
      <c r="CC43" s="1"/>
      <c r="CD43" s="1"/>
      <c r="CE43" s="1"/>
      <c r="CF43" s="1"/>
      <c r="CG43" s="1"/>
      <c r="CH43" s="1"/>
      <c r="CI43" s="1"/>
      <c r="CJ43" s="1"/>
      <c r="CK43" s="1"/>
      <c r="CL43" s="1"/>
      <c r="CM43" s="1"/>
    </row>
    <row r="44" spans="1:91" ht="15" customHeight="1">
      <c r="A44" s="88">
        <v>31</v>
      </c>
      <c r="B44" s="94" t="s">
        <v>310</v>
      </c>
      <c r="C44" s="89"/>
      <c r="D44" s="96" t="s">
        <v>322</v>
      </c>
      <c r="E44" s="135">
        <v>1</v>
      </c>
      <c r="F44" s="54"/>
      <c r="G44" s="54"/>
      <c r="H44" s="8"/>
      <c r="I44" s="8"/>
      <c r="J44" s="8"/>
      <c r="K44" s="8"/>
      <c r="L44" s="8"/>
      <c r="M44" s="8"/>
      <c r="N44" s="8"/>
      <c r="O44" s="8"/>
      <c r="P44" s="8"/>
      <c r="CC44" s="1"/>
      <c r="CD44" s="1"/>
      <c r="CE44" s="1"/>
      <c r="CF44" s="1"/>
      <c r="CG44" s="1"/>
      <c r="CH44" s="1"/>
      <c r="CI44" s="1"/>
      <c r="CJ44" s="1"/>
      <c r="CK44" s="1"/>
      <c r="CL44" s="1"/>
      <c r="CM44" s="1"/>
    </row>
    <row r="45" spans="1:91" ht="15" customHeight="1">
      <c r="A45" s="88">
        <v>32</v>
      </c>
      <c r="B45" s="93" t="s">
        <v>319</v>
      </c>
      <c r="C45" s="89"/>
      <c r="D45" s="89"/>
      <c r="E45" s="65"/>
      <c r="F45" s="54"/>
      <c r="G45" s="54"/>
      <c r="H45" s="8"/>
      <c r="I45" s="8"/>
      <c r="J45" s="8"/>
      <c r="K45" s="8"/>
      <c r="L45" s="8"/>
      <c r="M45" s="8"/>
      <c r="N45" s="8"/>
      <c r="O45" s="8"/>
      <c r="P45" s="8"/>
      <c r="CC45" s="1"/>
      <c r="CD45" s="1"/>
      <c r="CE45" s="1"/>
      <c r="CF45" s="1"/>
      <c r="CG45" s="1"/>
      <c r="CH45" s="1"/>
      <c r="CI45" s="1"/>
      <c r="CJ45" s="1"/>
      <c r="CK45" s="1"/>
      <c r="CL45" s="1"/>
      <c r="CM45" s="1"/>
    </row>
    <row r="46" spans="1:91" ht="15" customHeight="1">
      <c r="A46" s="88">
        <v>33</v>
      </c>
      <c r="B46" s="97" t="s">
        <v>320</v>
      </c>
      <c r="C46" s="89"/>
      <c r="D46" s="98" t="s">
        <v>322</v>
      </c>
      <c r="E46" s="135">
        <v>4</v>
      </c>
      <c r="F46" s="54"/>
      <c r="G46" s="54"/>
      <c r="H46" s="8"/>
      <c r="I46" s="8"/>
      <c r="J46" s="8"/>
      <c r="K46" s="8"/>
      <c r="L46" s="8"/>
      <c r="M46" s="8"/>
      <c r="N46" s="8"/>
      <c r="O46" s="8"/>
      <c r="P46" s="8"/>
      <c r="CC46" s="1"/>
      <c r="CD46" s="1"/>
      <c r="CE46" s="1"/>
      <c r="CF46" s="1"/>
      <c r="CG46" s="1"/>
      <c r="CH46" s="1"/>
      <c r="CI46" s="1"/>
      <c r="CJ46" s="1"/>
      <c r="CK46" s="1"/>
      <c r="CL46" s="1"/>
      <c r="CM46" s="1"/>
    </row>
    <row r="47" spans="1:91" ht="15" customHeight="1">
      <c r="A47" s="88">
        <v>34</v>
      </c>
      <c r="B47" s="84" t="s">
        <v>321</v>
      </c>
      <c r="C47" s="86" t="s">
        <v>1136</v>
      </c>
      <c r="D47" s="87"/>
      <c r="E47" s="83"/>
      <c r="F47" s="81"/>
      <c r="G47" s="83"/>
      <c r="H47" s="8"/>
      <c r="I47" s="8"/>
      <c r="J47" s="8"/>
      <c r="K47" s="8"/>
      <c r="L47" s="8"/>
      <c r="M47" s="8"/>
      <c r="N47" s="8"/>
      <c r="O47" s="8"/>
      <c r="P47" s="8"/>
      <c r="CC47" s="1"/>
      <c r="CD47" s="1"/>
      <c r="CE47" s="1"/>
      <c r="CF47" s="1"/>
      <c r="CG47" s="1"/>
      <c r="CH47" s="1"/>
      <c r="CI47" s="1"/>
      <c r="CJ47" s="1"/>
      <c r="CK47" s="1"/>
      <c r="CL47" s="1"/>
      <c r="CM47" s="1"/>
    </row>
    <row r="48" spans="1:91" ht="15" customHeight="1">
      <c r="A48" s="88">
        <v>35</v>
      </c>
      <c r="B48" s="94" t="s">
        <v>324</v>
      </c>
      <c r="C48" s="89" t="s">
        <v>333</v>
      </c>
      <c r="D48" s="89" t="s">
        <v>13</v>
      </c>
      <c r="E48" s="135">
        <v>2316</v>
      </c>
      <c r="F48" s="54"/>
      <c r="G48" s="54"/>
      <c r="H48" s="8"/>
      <c r="I48" s="8"/>
      <c r="J48" s="8"/>
      <c r="K48" s="8"/>
      <c r="L48" s="8"/>
      <c r="M48" s="8"/>
      <c r="N48" s="8"/>
      <c r="O48" s="8"/>
      <c r="P48" s="8"/>
      <c r="CC48" s="1"/>
      <c r="CD48" s="1"/>
      <c r="CE48" s="1"/>
      <c r="CF48" s="1"/>
      <c r="CG48" s="1"/>
      <c r="CH48" s="1"/>
      <c r="CI48" s="1"/>
      <c r="CJ48" s="1"/>
      <c r="CK48" s="1"/>
      <c r="CL48" s="1"/>
      <c r="CM48" s="1"/>
    </row>
    <row r="49" spans="1:91" ht="15" customHeight="1">
      <c r="A49" s="88">
        <v>36</v>
      </c>
      <c r="B49" s="94" t="s">
        <v>324</v>
      </c>
      <c r="C49" s="89" t="s">
        <v>334</v>
      </c>
      <c r="D49" s="89" t="s">
        <v>13</v>
      </c>
      <c r="E49" s="135">
        <v>1016</v>
      </c>
      <c r="F49" s="54"/>
      <c r="G49" s="54"/>
      <c r="H49" s="8"/>
      <c r="I49" s="8"/>
      <c r="J49" s="8"/>
      <c r="K49" s="8"/>
      <c r="L49" s="8"/>
      <c r="M49" s="8"/>
      <c r="N49" s="8"/>
      <c r="O49" s="8"/>
      <c r="P49" s="8"/>
      <c r="CC49" s="1"/>
      <c r="CD49" s="1"/>
      <c r="CE49" s="1"/>
      <c r="CF49" s="1"/>
      <c r="CG49" s="1"/>
      <c r="CH49" s="1"/>
      <c r="CI49" s="1"/>
      <c r="CJ49" s="1"/>
      <c r="CK49" s="1"/>
      <c r="CL49" s="1"/>
      <c r="CM49" s="1"/>
    </row>
    <row r="50" spans="1:91" ht="15" customHeight="1">
      <c r="A50" s="88">
        <v>37</v>
      </c>
      <c r="B50" s="94" t="s">
        <v>324</v>
      </c>
      <c r="C50" s="89" t="s">
        <v>335</v>
      </c>
      <c r="D50" s="89" t="s">
        <v>13</v>
      </c>
      <c r="E50" s="135">
        <v>69</v>
      </c>
      <c r="F50" s="54"/>
      <c r="G50" s="54"/>
      <c r="H50" s="8"/>
      <c r="I50" s="8"/>
      <c r="J50" s="8"/>
      <c r="K50" s="8"/>
      <c r="L50" s="8"/>
      <c r="M50" s="8"/>
      <c r="N50" s="8"/>
      <c r="O50" s="8"/>
      <c r="P50" s="8"/>
      <c r="CC50" s="1"/>
      <c r="CD50" s="1"/>
      <c r="CE50" s="1"/>
      <c r="CF50" s="1"/>
      <c r="CG50" s="1"/>
      <c r="CH50" s="1"/>
      <c r="CI50" s="1"/>
      <c r="CJ50" s="1"/>
      <c r="CK50" s="1"/>
      <c r="CL50" s="1"/>
      <c r="CM50" s="1"/>
    </row>
    <row r="51" spans="1:91" ht="15" customHeight="1">
      <c r="A51" s="88">
        <v>38</v>
      </c>
      <c r="B51" s="94" t="s">
        <v>325</v>
      </c>
      <c r="C51" s="89" t="s">
        <v>336</v>
      </c>
      <c r="D51" s="89" t="s">
        <v>13</v>
      </c>
      <c r="E51" s="135">
        <v>165</v>
      </c>
      <c r="F51" s="54"/>
      <c r="G51" s="54"/>
      <c r="H51" s="8"/>
      <c r="I51" s="8"/>
      <c r="J51" s="8"/>
      <c r="K51" s="8"/>
      <c r="L51" s="8"/>
      <c r="M51" s="8"/>
      <c r="N51" s="8"/>
      <c r="O51" s="8"/>
      <c r="P51" s="8"/>
      <c r="CC51" s="1"/>
      <c r="CD51" s="1"/>
      <c r="CE51" s="1"/>
      <c r="CF51" s="1"/>
      <c r="CG51" s="1"/>
      <c r="CH51" s="1"/>
      <c r="CI51" s="1"/>
      <c r="CJ51" s="1"/>
      <c r="CK51" s="1"/>
      <c r="CL51" s="1"/>
      <c r="CM51" s="1"/>
    </row>
    <row r="52" spans="1:91" ht="15" customHeight="1">
      <c r="A52" s="88">
        <v>39</v>
      </c>
      <c r="B52" s="94" t="s">
        <v>325</v>
      </c>
      <c r="C52" s="89" t="s">
        <v>337</v>
      </c>
      <c r="D52" s="89" t="s">
        <v>13</v>
      </c>
      <c r="E52" s="135">
        <v>360</v>
      </c>
      <c r="F52" s="54"/>
      <c r="G52" s="54"/>
      <c r="H52" s="8"/>
      <c r="I52" s="8"/>
      <c r="J52" s="8"/>
      <c r="K52" s="8"/>
      <c r="L52" s="8"/>
      <c r="M52" s="8"/>
      <c r="N52" s="8"/>
      <c r="O52" s="8"/>
      <c r="P52" s="8"/>
      <c r="CC52" s="1"/>
      <c r="CD52" s="1"/>
      <c r="CE52" s="1"/>
      <c r="CF52" s="1"/>
      <c r="CG52" s="1"/>
      <c r="CH52" s="1"/>
      <c r="CI52" s="1"/>
      <c r="CJ52" s="1"/>
      <c r="CK52" s="1"/>
      <c r="CL52" s="1"/>
      <c r="CM52" s="1"/>
    </row>
    <row r="53" spans="1:91" ht="15" customHeight="1">
      <c r="A53" s="88">
        <v>40</v>
      </c>
      <c r="B53" s="94" t="s">
        <v>325</v>
      </c>
      <c r="C53" s="89" t="s">
        <v>338</v>
      </c>
      <c r="D53" s="89" t="s">
        <v>13</v>
      </c>
      <c r="E53" s="135">
        <v>1026</v>
      </c>
      <c r="F53" s="54"/>
      <c r="G53" s="54"/>
      <c r="H53" s="8"/>
      <c r="I53" s="8"/>
      <c r="J53" s="8"/>
      <c r="K53" s="8"/>
      <c r="L53" s="8"/>
      <c r="M53" s="8"/>
      <c r="N53" s="8"/>
      <c r="O53" s="8"/>
      <c r="P53" s="8"/>
      <c r="CC53" s="1"/>
      <c r="CD53" s="1"/>
      <c r="CE53" s="1"/>
      <c r="CF53" s="1"/>
      <c r="CG53" s="1"/>
      <c r="CH53" s="1"/>
      <c r="CI53" s="1"/>
      <c r="CJ53" s="1"/>
      <c r="CK53" s="1"/>
      <c r="CL53" s="1"/>
      <c r="CM53" s="1"/>
    </row>
    <row r="54" spans="1:91" ht="15" customHeight="1">
      <c r="A54" s="88">
        <v>41</v>
      </c>
      <c r="B54" s="99" t="s">
        <v>326</v>
      </c>
      <c r="C54" s="89"/>
      <c r="D54" s="100"/>
      <c r="E54" s="135"/>
      <c r="F54" s="54"/>
      <c r="G54" s="54"/>
      <c r="H54" s="8"/>
      <c r="I54" s="8"/>
      <c r="J54" s="8"/>
      <c r="K54" s="8"/>
      <c r="L54" s="8"/>
      <c r="M54" s="8"/>
      <c r="N54" s="8"/>
      <c r="O54" s="8"/>
      <c r="P54" s="8"/>
      <c r="CC54" s="1"/>
      <c r="CD54" s="1"/>
      <c r="CE54" s="1"/>
      <c r="CF54" s="1"/>
      <c r="CG54" s="1"/>
      <c r="CH54" s="1"/>
      <c r="CI54" s="1"/>
      <c r="CJ54" s="1"/>
      <c r="CK54" s="1"/>
      <c r="CL54" s="1"/>
      <c r="CM54" s="1"/>
    </row>
    <row r="55" spans="1:91" ht="15" customHeight="1">
      <c r="A55" s="88">
        <v>42</v>
      </c>
      <c r="B55" s="94" t="s">
        <v>432</v>
      </c>
      <c r="C55" s="89" t="s">
        <v>339</v>
      </c>
      <c r="D55" s="89" t="s">
        <v>322</v>
      </c>
      <c r="E55" s="135">
        <v>171</v>
      </c>
      <c r="F55" s="54"/>
      <c r="G55" s="54"/>
      <c r="H55" s="8"/>
      <c r="I55" s="8"/>
      <c r="J55" s="8"/>
      <c r="K55" s="8"/>
      <c r="L55" s="8"/>
      <c r="M55" s="8"/>
      <c r="N55" s="8"/>
      <c r="O55" s="8"/>
      <c r="P55" s="8"/>
      <c r="CC55" s="1"/>
      <c r="CD55" s="1"/>
      <c r="CE55" s="1"/>
      <c r="CF55" s="1"/>
      <c r="CG55" s="1"/>
      <c r="CH55" s="1"/>
      <c r="CI55" s="1"/>
      <c r="CJ55" s="1"/>
      <c r="CK55" s="1"/>
      <c r="CL55" s="1"/>
      <c r="CM55" s="1"/>
    </row>
    <row r="56" spans="1:91" ht="15" customHeight="1">
      <c r="A56" s="88">
        <v>43</v>
      </c>
      <c r="B56" s="101" t="s">
        <v>327</v>
      </c>
      <c r="C56" s="89"/>
      <c r="D56" s="89"/>
      <c r="E56" s="135"/>
      <c r="F56" s="54"/>
      <c r="G56" s="54"/>
      <c r="H56" s="8"/>
      <c r="I56" s="8"/>
      <c r="J56" s="8"/>
      <c r="K56" s="8"/>
      <c r="L56" s="8"/>
      <c r="M56" s="8"/>
      <c r="N56" s="8"/>
      <c r="O56" s="8"/>
      <c r="P56" s="8"/>
      <c r="CC56" s="1"/>
      <c r="CD56" s="1"/>
      <c r="CE56" s="1"/>
      <c r="CF56" s="1"/>
      <c r="CG56" s="1"/>
      <c r="CH56" s="1"/>
      <c r="CI56" s="1"/>
      <c r="CJ56" s="1"/>
      <c r="CK56" s="1"/>
      <c r="CL56" s="1"/>
      <c r="CM56" s="1"/>
    </row>
    <row r="57" spans="1:91" ht="15" customHeight="1">
      <c r="A57" s="88">
        <v>44</v>
      </c>
      <c r="B57" s="94" t="s">
        <v>433</v>
      </c>
      <c r="C57" s="89"/>
      <c r="D57" s="89" t="s">
        <v>322</v>
      </c>
      <c r="E57" s="135">
        <v>2</v>
      </c>
      <c r="F57" s="54"/>
      <c r="G57" s="54"/>
      <c r="H57" s="8"/>
      <c r="I57" s="8"/>
      <c r="J57" s="8"/>
      <c r="K57" s="8"/>
      <c r="L57" s="8"/>
      <c r="M57" s="8"/>
      <c r="N57" s="8"/>
      <c r="O57" s="8"/>
      <c r="P57" s="8"/>
      <c r="CC57" s="1"/>
      <c r="CD57" s="1"/>
      <c r="CE57" s="1"/>
      <c r="CF57" s="1"/>
      <c r="CG57" s="1"/>
      <c r="CH57" s="1"/>
      <c r="CI57" s="1"/>
      <c r="CJ57" s="1"/>
      <c r="CK57" s="1"/>
      <c r="CL57" s="1"/>
      <c r="CM57" s="1"/>
    </row>
    <row r="58" spans="1:91" ht="15" customHeight="1">
      <c r="A58" s="88">
        <v>45</v>
      </c>
      <c r="B58" s="94" t="s">
        <v>434</v>
      </c>
      <c r="C58" s="89" t="s">
        <v>340</v>
      </c>
      <c r="D58" s="89" t="s">
        <v>322</v>
      </c>
      <c r="E58" s="135">
        <v>4</v>
      </c>
      <c r="F58" s="54"/>
      <c r="G58" s="54"/>
      <c r="H58" s="8"/>
      <c r="I58" s="8"/>
      <c r="J58" s="8"/>
      <c r="K58" s="8"/>
      <c r="L58" s="8"/>
      <c r="M58" s="8"/>
      <c r="N58" s="8"/>
      <c r="O58" s="8"/>
      <c r="P58" s="8"/>
      <c r="CC58" s="1"/>
      <c r="CD58" s="1"/>
      <c r="CE58" s="1"/>
      <c r="CF58" s="1"/>
      <c r="CG58" s="1"/>
      <c r="CH58" s="1"/>
      <c r="CI58" s="1"/>
      <c r="CJ58" s="1"/>
      <c r="CK58" s="1"/>
      <c r="CL58" s="1"/>
      <c r="CM58" s="1"/>
    </row>
    <row r="59" spans="1:91" ht="15" customHeight="1">
      <c r="A59" s="88">
        <v>46</v>
      </c>
      <c r="B59" s="94" t="s">
        <v>328</v>
      </c>
      <c r="C59" s="89"/>
      <c r="D59" s="89" t="s">
        <v>322</v>
      </c>
      <c r="E59" s="135">
        <v>33</v>
      </c>
      <c r="F59" s="54"/>
      <c r="G59" s="54"/>
      <c r="H59" s="8"/>
      <c r="I59" s="8"/>
      <c r="J59" s="8"/>
      <c r="K59" s="8"/>
      <c r="L59" s="8"/>
      <c r="M59" s="8"/>
      <c r="N59" s="8"/>
      <c r="O59" s="8"/>
      <c r="P59" s="8"/>
      <c r="CC59" s="1"/>
      <c r="CD59" s="1"/>
      <c r="CE59" s="1"/>
      <c r="CF59" s="1"/>
      <c r="CG59" s="1"/>
      <c r="CH59" s="1"/>
      <c r="CI59" s="1"/>
      <c r="CJ59" s="1"/>
      <c r="CK59" s="1"/>
      <c r="CL59" s="1"/>
      <c r="CM59" s="1"/>
    </row>
    <row r="60" spans="1:91" ht="15" customHeight="1">
      <c r="A60" s="88">
        <v>47</v>
      </c>
      <c r="B60" s="94" t="s">
        <v>329</v>
      </c>
      <c r="C60" s="89" t="s">
        <v>341</v>
      </c>
      <c r="D60" s="89" t="s">
        <v>322</v>
      </c>
      <c r="E60" s="135">
        <v>171</v>
      </c>
      <c r="F60" s="54"/>
      <c r="G60" s="54"/>
      <c r="H60" s="8"/>
      <c r="I60" s="8"/>
      <c r="J60" s="8"/>
      <c r="K60" s="8"/>
      <c r="L60" s="8"/>
      <c r="M60" s="8"/>
      <c r="N60" s="8"/>
      <c r="O60" s="8"/>
      <c r="P60" s="8"/>
      <c r="CC60" s="1"/>
      <c r="CD60" s="1"/>
      <c r="CE60" s="1"/>
      <c r="CF60" s="1"/>
      <c r="CG60" s="1"/>
      <c r="CH60" s="1"/>
      <c r="CI60" s="1"/>
      <c r="CJ60" s="1"/>
      <c r="CK60" s="1"/>
      <c r="CL60" s="1"/>
      <c r="CM60" s="1"/>
    </row>
    <row r="61" spans="1:91" ht="15" customHeight="1">
      <c r="A61" s="88">
        <v>48</v>
      </c>
      <c r="B61" s="94" t="s">
        <v>330</v>
      </c>
      <c r="C61" s="89" t="s">
        <v>342</v>
      </c>
      <c r="D61" s="89" t="s">
        <v>322</v>
      </c>
      <c r="E61" s="135">
        <v>171</v>
      </c>
      <c r="F61" s="54"/>
      <c r="G61" s="54"/>
      <c r="H61" s="8"/>
      <c r="I61" s="8"/>
      <c r="J61" s="8"/>
      <c r="K61" s="8"/>
      <c r="L61" s="8"/>
      <c r="M61" s="8"/>
      <c r="N61" s="8"/>
      <c r="O61" s="8"/>
      <c r="P61" s="8"/>
      <c r="CC61" s="1"/>
      <c r="CD61" s="1"/>
      <c r="CE61" s="1"/>
      <c r="CF61" s="1"/>
      <c r="CG61" s="1"/>
      <c r="CH61" s="1"/>
      <c r="CI61" s="1"/>
      <c r="CJ61" s="1"/>
      <c r="CK61" s="1"/>
      <c r="CL61" s="1"/>
      <c r="CM61" s="1"/>
    </row>
    <row r="62" spans="1:91" ht="15" customHeight="1">
      <c r="A62" s="88">
        <v>49</v>
      </c>
      <c r="B62" s="94" t="s">
        <v>331</v>
      </c>
      <c r="C62" s="96"/>
      <c r="D62" s="96" t="s">
        <v>13</v>
      </c>
      <c r="E62" s="135">
        <v>2254</v>
      </c>
      <c r="F62" s="54"/>
      <c r="G62" s="54"/>
      <c r="H62" s="8"/>
      <c r="I62" s="8"/>
      <c r="J62" s="8"/>
      <c r="K62" s="8"/>
      <c r="L62" s="8"/>
      <c r="M62" s="8"/>
      <c r="N62" s="8"/>
      <c r="O62" s="8"/>
      <c r="P62" s="8"/>
      <c r="CC62" s="1"/>
      <c r="CD62" s="1"/>
      <c r="CE62" s="1"/>
      <c r="CF62" s="1"/>
      <c r="CG62" s="1"/>
      <c r="CH62" s="1"/>
      <c r="CI62" s="1"/>
      <c r="CJ62" s="1"/>
      <c r="CK62" s="1"/>
      <c r="CL62" s="1"/>
      <c r="CM62" s="1"/>
    </row>
    <row r="63" spans="1:91" ht="15" customHeight="1">
      <c r="A63" s="88">
        <v>50</v>
      </c>
      <c r="B63" s="102" t="s">
        <v>332</v>
      </c>
      <c r="C63" s="103"/>
      <c r="D63" s="103" t="s">
        <v>323</v>
      </c>
      <c r="E63" s="135">
        <v>120</v>
      </c>
      <c r="F63" s="54"/>
      <c r="G63" s="54"/>
      <c r="H63" s="8"/>
      <c r="I63" s="8"/>
      <c r="J63" s="8"/>
      <c r="K63" s="8"/>
      <c r="L63" s="8"/>
      <c r="M63" s="8"/>
      <c r="N63" s="8"/>
      <c r="O63" s="8"/>
      <c r="P63" s="8"/>
      <c r="CC63" s="1"/>
      <c r="CD63" s="1"/>
      <c r="CE63" s="1"/>
      <c r="CF63" s="1"/>
      <c r="CG63" s="1"/>
      <c r="CH63" s="1"/>
      <c r="CI63" s="1"/>
      <c r="CJ63" s="1"/>
      <c r="CK63" s="1"/>
      <c r="CL63" s="1"/>
      <c r="CM63" s="1"/>
    </row>
    <row r="64" spans="1:91" ht="15" customHeight="1">
      <c r="A64" s="88">
        <v>51</v>
      </c>
      <c r="B64" s="118" t="s">
        <v>347</v>
      </c>
      <c r="C64" s="86" t="s">
        <v>1136</v>
      </c>
      <c r="D64" s="90"/>
      <c r="E64" s="82"/>
      <c r="F64" s="83"/>
      <c r="G64" s="83"/>
      <c r="H64" s="8"/>
      <c r="I64" s="8"/>
      <c r="J64" s="8"/>
      <c r="K64" s="8"/>
      <c r="L64" s="8"/>
      <c r="M64" s="8"/>
      <c r="N64" s="8"/>
      <c r="O64" s="8"/>
      <c r="P64" s="8"/>
      <c r="CC64" s="1"/>
      <c r="CD64" s="1"/>
      <c r="CE64" s="1"/>
      <c r="CF64" s="1"/>
      <c r="CG64" s="1"/>
      <c r="CH64" s="1"/>
      <c r="CI64" s="1"/>
      <c r="CJ64" s="1"/>
      <c r="CK64" s="1"/>
      <c r="CL64" s="1"/>
      <c r="CM64" s="1"/>
    </row>
    <row r="65" spans="1:91" ht="15" customHeight="1">
      <c r="A65" s="88">
        <v>52</v>
      </c>
      <c r="B65" s="94" t="s">
        <v>348</v>
      </c>
      <c r="C65" s="89" t="s">
        <v>349</v>
      </c>
      <c r="D65" s="89" t="s">
        <v>13</v>
      </c>
      <c r="E65" s="135">
        <v>202</v>
      </c>
      <c r="F65" s="54"/>
      <c r="G65" s="54"/>
      <c r="H65" s="8"/>
      <c r="I65" s="8"/>
      <c r="J65" s="8"/>
      <c r="K65" s="8"/>
      <c r="L65" s="8"/>
      <c r="M65" s="8"/>
      <c r="N65" s="8"/>
      <c r="O65" s="8"/>
      <c r="P65" s="8"/>
      <c r="CC65" s="1"/>
      <c r="CD65" s="1"/>
      <c r="CE65" s="1"/>
      <c r="CF65" s="1"/>
      <c r="CG65" s="1"/>
      <c r="CH65" s="1"/>
      <c r="CI65" s="1"/>
      <c r="CJ65" s="1"/>
      <c r="CK65" s="1"/>
      <c r="CL65" s="1"/>
      <c r="CM65" s="1"/>
    </row>
    <row r="66" spans="1:91" ht="15" customHeight="1">
      <c r="A66" s="88">
        <v>53</v>
      </c>
      <c r="B66" s="94" t="s">
        <v>348</v>
      </c>
      <c r="C66" s="89" t="s">
        <v>350</v>
      </c>
      <c r="D66" s="89" t="s">
        <v>13</v>
      </c>
      <c r="E66" s="135">
        <v>2052</v>
      </c>
      <c r="F66" s="54"/>
      <c r="G66" s="54"/>
      <c r="H66" s="8"/>
      <c r="I66" s="8"/>
      <c r="J66" s="8"/>
      <c r="K66" s="8"/>
      <c r="L66" s="8"/>
      <c r="M66" s="8"/>
      <c r="N66" s="8"/>
      <c r="O66" s="8"/>
      <c r="P66" s="8"/>
      <c r="CC66" s="1"/>
      <c r="CD66" s="1"/>
      <c r="CE66" s="1"/>
      <c r="CF66" s="1"/>
      <c r="CG66" s="1"/>
      <c r="CH66" s="1"/>
      <c r="CI66" s="1"/>
      <c r="CJ66" s="1"/>
      <c r="CK66" s="1"/>
      <c r="CL66" s="1"/>
      <c r="CM66" s="1"/>
    </row>
    <row r="67" spans="1:91" ht="15" customHeight="1">
      <c r="A67" s="88">
        <v>54</v>
      </c>
      <c r="B67" s="94" t="s">
        <v>351</v>
      </c>
      <c r="C67" s="89" t="s">
        <v>352</v>
      </c>
      <c r="D67" s="89" t="s">
        <v>13</v>
      </c>
      <c r="E67" s="135">
        <v>60</v>
      </c>
      <c r="F67" s="54"/>
      <c r="G67" s="54"/>
      <c r="H67" s="8"/>
      <c r="I67" s="8"/>
      <c r="J67" s="8"/>
      <c r="K67" s="8"/>
      <c r="L67" s="8"/>
      <c r="M67" s="8"/>
      <c r="N67" s="8"/>
      <c r="O67" s="8"/>
      <c r="P67" s="8"/>
      <c r="CC67" s="1"/>
      <c r="CD67" s="1"/>
      <c r="CE67" s="1"/>
      <c r="CF67" s="1"/>
      <c r="CG67" s="1"/>
      <c r="CH67" s="1"/>
      <c r="CI67" s="1"/>
      <c r="CJ67" s="1"/>
      <c r="CK67" s="1"/>
      <c r="CL67" s="1"/>
      <c r="CM67" s="1"/>
    </row>
    <row r="68" spans="1:91" ht="15" customHeight="1">
      <c r="A68" s="88">
        <v>55</v>
      </c>
      <c r="B68" s="94" t="s">
        <v>348</v>
      </c>
      <c r="C68" s="89" t="s">
        <v>353</v>
      </c>
      <c r="D68" s="89" t="s">
        <v>13</v>
      </c>
      <c r="E68" s="135">
        <v>120</v>
      </c>
      <c r="F68" s="54"/>
      <c r="G68" s="54"/>
      <c r="H68" s="8"/>
      <c r="I68" s="8"/>
      <c r="J68" s="8"/>
      <c r="K68" s="8"/>
      <c r="L68" s="8"/>
      <c r="M68" s="8"/>
      <c r="N68" s="8"/>
      <c r="O68" s="8"/>
      <c r="P68" s="8"/>
      <c r="CC68" s="1"/>
      <c r="CD68" s="1"/>
      <c r="CE68" s="1"/>
      <c r="CF68" s="1"/>
      <c r="CG68" s="1"/>
      <c r="CH68" s="1"/>
      <c r="CI68" s="1"/>
      <c r="CJ68" s="1"/>
      <c r="CK68" s="1"/>
      <c r="CL68" s="1"/>
      <c r="CM68" s="1"/>
    </row>
    <row r="69" spans="1:91" ht="15" customHeight="1">
      <c r="A69" s="88">
        <v>56</v>
      </c>
      <c r="B69" s="94" t="s">
        <v>354</v>
      </c>
      <c r="C69" s="89"/>
      <c r="D69" s="89" t="s">
        <v>322</v>
      </c>
      <c r="E69" s="135">
        <v>1</v>
      </c>
      <c r="F69" s="54"/>
      <c r="G69" s="54"/>
      <c r="H69" s="8"/>
      <c r="I69" s="8"/>
      <c r="J69" s="8"/>
      <c r="K69" s="8"/>
      <c r="L69" s="8"/>
      <c r="M69" s="8"/>
      <c r="N69" s="8"/>
      <c r="O69" s="8"/>
      <c r="P69" s="8"/>
      <c r="CC69" s="1"/>
      <c r="CD69" s="1"/>
      <c r="CE69" s="1"/>
      <c r="CF69" s="1"/>
      <c r="CG69" s="1"/>
      <c r="CH69" s="1"/>
      <c r="CI69" s="1"/>
      <c r="CJ69" s="1"/>
      <c r="CK69" s="1"/>
      <c r="CL69" s="1"/>
      <c r="CM69" s="1"/>
    </row>
    <row r="70" spans="1:91" ht="15" customHeight="1">
      <c r="A70" s="88">
        <v>57</v>
      </c>
      <c r="B70" s="94" t="s">
        <v>355</v>
      </c>
      <c r="C70" s="89"/>
      <c r="D70" s="89" t="s">
        <v>323</v>
      </c>
      <c r="E70" s="135">
        <v>360</v>
      </c>
      <c r="F70" s="54"/>
      <c r="G70" s="54"/>
      <c r="H70" s="8"/>
      <c r="I70" s="8"/>
      <c r="J70" s="8"/>
      <c r="K70" s="8"/>
      <c r="L70" s="8"/>
      <c r="M70" s="8"/>
      <c r="N70" s="8"/>
      <c r="O70" s="8"/>
      <c r="P70" s="8"/>
      <c r="CC70" s="1"/>
      <c r="CD70" s="1"/>
      <c r="CE70" s="1"/>
      <c r="CF70" s="1"/>
      <c r="CG70" s="1"/>
      <c r="CH70" s="1"/>
      <c r="CI70" s="1"/>
      <c r="CJ70" s="1"/>
      <c r="CK70" s="1"/>
      <c r="CL70" s="1"/>
      <c r="CM70" s="1"/>
    </row>
    <row r="71" spans="1:91" ht="15" customHeight="1">
      <c r="A71" s="88">
        <v>58</v>
      </c>
      <c r="B71" s="118" t="s">
        <v>356</v>
      </c>
      <c r="C71" s="86" t="s">
        <v>1136</v>
      </c>
      <c r="D71" s="90"/>
      <c r="E71" s="82"/>
      <c r="F71" s="83"/>
      <c r="G71" s="83"/>
      <c r="H71" s="8"/>
      <c r="I71" s="8"/>
      <c r="J71" s="8"/>
      <c r="K71" s="8"/>
      <c r="L71" s="8"/>
      <c r="M71" s="8"/>
      <c r="N71" s="8"/>
      <c r="O71" s="8"/>
      <c r="P71" s="8"/>
      <c r="CC71" s="1"/>
      <c r="CD71" s="1"/>
      <c r="CE71" s="1"/>
      <c r="CF71" s="1"/>
      <c r="CG71" s="1"/>
      <c r="CH71" s="1"/>
      <c r="CI71" s="1"/>
      <c r="CJ71" s="1"/>
      <c r="CK71" s="1"/>
      <c r="CL71" s="1"/>
      <c r="CM71" s="1"/>
    </row>
    <row r="72" spans="1:91" ht="37.5" customHeight="1">
      <c r="A72" s="88">
        <v>59</v>
      </c>
      <c r="B72" s="94" t="s">
        <v>357</v>
      </c>
      <c r="C72" s="89" t="s">
        <v>2482</v>
      </c>
      <c r="D72" s="89" t="s">
        <v>322</v>
      </c>
      <c r="E72" s="135">
        <v>50</v>
      </c>
      <c r="F72" s="54"/>
      <c r="G72" s="54"/>
      <c r="H72" s="8"/>
      <c r="I72" s="8"/>
      <c r="J72" s="8"/>
      <c r="K72" s="8"/>
      <c r="L72" s="8"/>
      <c r="M72" s="8"/>
      <c r="N72" s="8"/>
      <c r="O72" s="8"/>
      <c r="P72" s="8"/>
      <c r="CC72" s="1"/>
      <c r="CD72" s="1"/>
      <c r="CE72" s="1"/>
      <c r="CF72" s="1"/>
      <c r="CG72" s="1"/>
      <c r="CH72" s="1"/>
      <c r="CI72" s="1"/>
      <c r="CJ72" s="1"/>
      <c r="CK72" s="1"/>
      <c r="CL72" s="1"/>
      <c r="CM72" s="1"/>
    </row>
    <row r="73" spans="1:91" ht="37.5" customHeight="1">
      <c r="A73" s="88">
        <v>60</v>
      </c>
      <c r="B73" s="94" t="s">
        <v>358</v>
      </c>
      <c r="C73" s="89" t="s">
        <v>2483</v>
      </c>
      <c r="D73" s="89" t="s">
        <v>322</v>
      </c>
      <c r="E73" s="135">
        <v>20</v>
      </c>
      <c r="F73" s="54"/>
      <c r="G73" s="54"/>
      <c r="H73" s="8"/>
      <c r="I73" s="8"/>
      <c r="J73" s="8"/>
      <c r="K73" s="8"/>
      <c r="L73" s="8"/>
      <c r="M73" s="8"/>
      <c r="N73" s="8"/>
      <c r="O73" s="8"/>
      <c r="P73" s="8"/>
      <c r="CC73" s="1"/>
      <c r="CD73" s="1"/>
      <c r="CE73" s="1"/>
      <c r="CF73" s="1"/>
      <c r="CG73" s="1"/>
      <c r="CH73" s="1"/>
      <c r="CI73" s="1"/>
      <c r="CJ73" s="1"/>
      <c r="CK73" s="1"/>
      <c r="CL73" s="1"/>
      <c r="CM73" s="1"/>
    </row>
    <row r="74" spans="1:91" ht="46.5" customHeight="1">
      <c r="A74" s="88">
        <v>61</v>
      </c>
      <c r="B74" s="94" t="s">
        <v>359</v>
      </c>
      <c r="C74" s="89" t="s">
        <v>2484</v>
      </c>
      <c r="D74" s="89" t="s">
        <v>322</v>
      </c>
      <c r="E74" s="135">
        <v>6</v>
      </c>
      <c r="F74" s="54"/>
      <c r="G74" s="54"/>
      <c r="H74" s="8"/>
      <c r="I74" s="8"/>
      <c r="J74" s="8"/>
      <c r="K74" s="8"/>
      <c r="L74" s="8"/>
      <c r="M74" s="8"/>
      <c r="N74" s="8"/>
      <c r="O74" s="8"/>
      <c r="P74" s="8"/>
      <c r="CC74" s="1"/>
      <c r="CD74" s="1"/>
      <c r="CE74" s="1"/>
      <c r="CF74" s="1"/>
      <c r="CG74" s="1"/>
      <c r="CH74" s="1"/>
      <c r="CI74" s="1"/>
      <c r="CJ74" s="1"/>
      <c r="CK74" s="1"/>
      <c r="CL74" s="1"/>
      <c r="CM74" s="1"/>
    </row>
    <row r="75" spans="1:91" ht="37.5" customHeight="1">
      <c r="A75" s="88">
        <v>62</v>
      </c>
      <c r="B75" s="94" t="s">
        <v>360</v>
      </c>
      <c r="C75" s="89" t="s">
        <v>2485</v>
      </c>
      <c r="D75" s="89" t="s">
        <v>322</v>
      </c>
      <c r="E75" s="135">
        <v>4</v>
      </c>
      <c r="F75" s="54"/>
      <c r="G75" s="54"/>
      <c r="H75" s="8"/>
      <c r="I75" s="8"/>
      <c r="J75" s="8"/>
      <c r="K75" s="8"/>
      <c r="L75" s="8"/>
      <c r="M75" s="8"/>
      <c r="N75" s="8"/>
      <c r="O75" s="8"/>
      <c r="P75" s="8"/>
      <c r="CC75" s="1"/>
      <c r="CD75" s="1"/>
      <c r="CE75" s="1"/>
      <c r="CF75" s="1"/>
      <c r="CG75" s="1"/>
      <c r="CH75" s="1"/>
      <c r="CI75" s="1"/>
      <c r="CJ75" s="1"/>
      <c r="CK75" s="1"/>
      <c r="CL75" s="1"/>
      <c r="CM75" s="1"/>
    </row>
    <row r="76" spans="1:91" ht="20.100000000000001" customHeight="1">
      <c r="A76" s="88">
        <v>63</v>
      </c>
      <c r="B76" s="94" t="s">
        <v>358</v>
      </c>
      <c r="C76" s="89" t="s">
        <v>2486</v>
      </c>
      <c r="D76" s="89" t="s">
        <v>322</v>
      </c>
      <c r="E76" s="135">
        <v>8</v>
      </c>
      <c r="F76" s="54"/>
      <c r="G76" s="54"/>
      <c r="H76" s="8"/>
      <c r="I76" s="8"/>
      <c r="J76" s="8"/>
      <c r="K76" s="8"/>
      <c r="L76" s="8"/>
      <c r="M76" s="8"/>
      <c r="N76" s="8"/>
      <c r="O76" s="8"/>
      <c r="P76" s="8"/>
      <c r="CC76" s="1"/>
      <c r="CD76" s="1"/>
      <c r="CE76" s="1"/>
      <c r="CF76" s="1"/>
      <c r="CG76" s="1"/>
      <c r="CH76" s="1"/>
      <c r="CI76" s="1"/>
      <c r="CJ76" s="1"/>
      <c r="CK76" s="1"/>
      <c r="CL76" s="1"/>
      <c r="CM76" s="1"/>
    </row>
    <row r="77" spans="1:91" ht="37.5" customHeight="1">
      <c r="A77" s="88">
        <v>64</v>
      </c>
      <c r="B77" s="94" t="s">
        <v>361</v>
      </c>
      <c r="C77" s="89" t="s">
        <v>2487</v>
      </c>
      <c r="D77" s="89" t="s">
        <v>322</v>
      </c>
      <c r="E77" s="135">
        <v>10</v>
      </c>
      <c r="F77" s="54"/>
      <c r="G77" s="54"/>
      <c r="H77" s="8"/>
      <c r="I77" s="8"/>
      <c r="J77" s="8"/>
      <c r="K77" s="8"/>
      <c r="L77" s="8"/>
      <c r="M77" s="8"/>
      <c r="N77" s="8"/>
      <c r="O77" s="8"/>
      <c r="P77" s="8"/>
      <c r="CC77" s="1"/>
      <c r="CD77" s="1"/>
      <c r="CE77" s="1"/>
      <c r="CF77" s="1"/>
      <c r="CG77" s="1"/>
      <c r="CH77" s="1"/>
      <c r="CI77" s="1"/>
      <c r="CJ77" s="1"/>
      <c r="CK77" s="1"/>
      <c r="CL77" s="1"/>
      <c r="CM77" s="1"/>
    </row>
    <row r="78" spans="1:91" ht="38.1" customHeight="1">
      <c r="A78" s="88">
        <v>65</v>
      </c>
      <c r="B78" s="94" t="s">
        <v>362</v>
      </c>
      <c r="C78" s="89" t="s">
        <v>2488</v>
      </c>
      <c r="D78" s="89" t="s">
        <v>322</v>
      </c>
      <c r="E78" s="135">
        <v>8</v>
      </c>
      <c r="F78" s="54"/>
      <c r="G78" s="54"/>
      <c r="H78" s="8"/>
      <c r="I78" s="8"/>
      <c r="J78" s="8"/>
      <c r="K78" s="8"/>
      <c r="L78" s="8"/>
      <c r="M78" s="8"/>
      <c r="N78" s="8"/>
      <c r="O78" s="8"/>
      <c r="P78" s="8"/>
      <c r="CC78" s="1"/>
      <c r="CD78" s="1"/>
      <c r="CE78" s="1"/>
      <c r="CF78" s="1"/>
      <c r="CG78" s="1"/>
      <c r="CH78" s="1"/>
      <c r="CI78" s="1"/>
      <c r="CJ78" s="1"/>
      <c r="CK78" s="1"/>
      <c r="CL78" s="1"/>
      <c r="CM78" s="1"/>
    </row>
    <row r="79" spans="1:91" ht="30.95" customHeight="1">
      <c r="A79" s="88">
        <v>66</v>
      </c>
      <c r="B79" s="94" t="s">
        <v>435</v>
      </c>
      <c r="C79" s="89" t="s">
        <v>2489</v>
      </c>
      <c r="D79" s="89" t="s">
        <v>322</v>
      </c>
      <c r="E79" s="135">
        <v>11</v>
      </c>
      <c r="F79" s="54"/>
      <c r="G79" s="54"/>
      <c r="H79" s="8"/>
      <c r="I79" s="8"/>
      <c r="J79" s="8"/>
      <c r="K79" s="8"/>
      <c r="L79" s="8"/>
      <c r="M79" s="8"/>
      <c r="N79" s="8"/>
      <c r="O79" s="8"/>
      <c r="P79" s="8"/>
      <c r="CC79" s="1"/>
      <c r="CD79" s="1"/>
      <c r="CE79" s="1"/>
      <c r="CF79" s="1"/>
      <c r="CG79" s="1"/>
      <c r="CH79" s="1"/>
      <c r="CI79" s="1"/>
      <c r="CJ79" s="1"/>
      <c r="CK79" s="1"/>
      <c r="CL79" s="1"/>
      <c r="CM79" s="1"/>
    </row>
    <row r="80" spans="1:91" ht="30.95" customHeight="1">
      <c r="A80" s="88">
        <v>67</v>
      </c>
      <c r="B80" s="94" t="s">
        <v>435</v>
      </c>
      <c r="C80" s="89" t="s">
        <v>2489</v>
      </c>
      <c r="D80" s="89" t="s">
        <v>322</v>
      </c>
      <c r="E80" s="135">
        <v>3</v>
      </c>
      <c r="F80" s="54"/>
      <c r="G80" s="54"/>
      <c r="H80" s="8"/>
      <c r="I80" s="8"/>
      <c r="J80" s="8"/>
      <c r="K80" s="8"/>
      <c r="L80" s="8"/>
      <c r="M80" s="8"/>
      <c r="N80" s="8"/>
      <c r="O80" s="8"/>
      <c r="P80" s="8"/>
      <c r="CC80" s="1"/>
      <c r="CD80" s="1"/>
      <c r="CE80" s="1"/>
      <c r="CF80" s="1"/>
      <c r="CG80" s="1"/>
      <c r="CH80" s="1"/>
      <c r="CI80" s="1"/>
      <c r="CJ80" s="1"/>
      <c r="CK80" s="1"/>
      <c r="CL80" s="1"/>
      <c r="CM80" s="1"/>
    </row>
    <row r="81" spans="1:91" ht="38.1" customHeight="1">
      <c r="A81" s="88">
        <v>68</v>
      </c>
      <c r="B81" s="94" t="s">
        <v>2490</v>
      </c>
      <c r="C81" s="89" t="s">
        <v>2491</v>
      </c>
      <c r="D81" s="89" t="s">
        <v>322</v>
      </c>
      <c r="E81" s="135">
        <v>15.6</v>
      </c>
      <c r="F81" s="54"/>
      <c r="G81" s="54"/>
      <c r="H81" s="8"/>
      <c r="I81" s="8"/>
      <c r="J81" s="8"/>
      <c r="K81" s="8"/>
      <c r="L81" s="8"/>
      <c r="M81" s="8"/>
      <c r="N81" s="8"/>
      <c r="O81" s="8"/>
      <c r="P81" s="8"/>
      <c r="CC81" s="1"/>
      <c r="CD81" s="1"/>
      <c r="CE81" s="1"/>
      <c r="CF81" s="1"/>
      <c r="CG81" s="1"/>
      <c r="CH81" s="1"/>
      <c r="CI81" s="1"/>
      <c r="CJ81" s="1"/>
      <c r="CK81" s="1"/>
      <c r="CL81" s="1"/>
      <c r="CM81" s="1"/>
    </row>
    <row r="82" spans="1:91" ht="20.45" customHeight="1">
      <c r="A82" s="88">
        <v>69</v>
      </c>
      <c r="B82" s="94" t="s">
        <v>363</v>
      </c>
      <c r="C82" s="89" t="s">
        <v>364</v>
      </c>
      <c r="D82" s="89" t="s">
        <v>322</v>
      </c>
      <c r="E82" s="135">
        <v>49</v>
      </c>
      <c r="F82" s="54"/>
      <c r="G82" s="54"/>
      <c r="H82" s="8"/>
      <c r="I82" s="8"/>
      <c r="J82" s="8"/>
      <c r="K82" s="8"/>
      <c r="L82" s="8"/>
      <c r="M82" s="8"/>
      <c r="N82" s="8"/>
      <c r="O82" s="8"/>
      <c r="P82" s="8"/>
      <c r="CC82" s="1"/>
      <c r="CD82" s="1"/>
      <c r="CE82" s="1"/>
      <c r="CF82" s="1"/>
      <c r="CG82" s="1"/>
      <c r="CH82" s="1"/>
      <c r="CI82" s="1"/>
      <c r="CJ82" s="1"/>
      <c r="CK82" s="1"/>
      <c r="CL82" s="1"/>
      <c r="CM82" s="1"/>
    </row>
    <row r="83" spans="1:91" ht="22.5" customHeight="1">
      <c r="A83" s="88">
        <v>70</v>
      </c>
      <c r="B83" s="94" t="s">
        <v>363</v>
      </c>
      <c r="C83" s="89" t="s">
        <v>365</v>
      </c>
      <c r="D83" s="89" t="s">
        <v>322</v>
      </c>
      <c r="E83" s="135">
        <v>22</v>
      </c>
      <c r="F83" s="54"/>
      <c r="G83" s="54"/>
      <c r="H83" s="8"/>
      <c r="I83" s="8"/>
      <c r="J83" s="8"/>
      <c r="K83" s="8"/>
      <c r="L83" s="8"/>
      <c r="M83" s="8"/>
      <c r="N83" s="8"/>
      <c r="O83" s="8"/>
      <c r="P83" s="8"/>
      <c r="CC83" s="1"/>
      <c r="CD83" s="1"/>
      <c r="CE83" s="1"/>
      <c r="CF83" s="1"/>
      <c r="CG83" s="1"/>
      <c r="CH83" s="1"/>
      <c r="CI83" s="1"/>
      <c r="CJ83" s="1"/>
      <c r="CK83" s="1"/>
      <c r="CL83" s="1"/>
      <c r="CM83" s="1"/>
    </row>
    <row r="84" spans="1:91" ht="25.5" customHeight="1">
      <c r="A84" s="88">
        <v>71</v>
      </c>
      <c r="B84" s="94" t="s">
        <v>363</v>
      </c>
      <c r="C84" s="89" t="s">
        <v>366</v>
      </c>
      <c r="D84" s="89" t="s">
        <v>322</v>
      </c>
      <c r="E84" s="135">
        <v>20</v>
      </c>
      <c r="F84" s="54"/>
      <c r="G84" s="54"/>
      <c r="H84" s="8"/>
      <c r="I84" s="8"/>
      <c r="J84" s="8"/>
      <c r="K84" s="8"/>
      <c r="L84" s="8"/>
      <c r="M84" s="8"/>
      <c r="N84" s="8"/>
      <c r="O84" s="8"/>
      <c r="P84" s="8"/>
      <c r="CC84" s="1"/>
      <c r="CD84" s="1"/>
      <c r="CE84" s="1"/>
      <c r="CF84" s="1"/>
      <c r="CG84" s="1"/>
      <c r="CH84" s="1"/>
      <c r="CI84" s="1"/>
      <c r="CJ84" s="1"/>
      <c r="CK84" s="1"/>
      <c r="CL84" s="1"/>
      <c r="CM84" s="1"/>
    </row>
    <row r="85" spans="1:91" ht="15" customHeight="1">
      <c r="A85" s="88">
        <v>72</v>
      </c>
      <c r="B85" s="94" t="s">
        <v>429</v>
      </c>
      <c r="C85" s="98"/>
      <c r="D85" s="98" t="s">
        <v>323</v>
      </c>
      <c r="E85" s="135">
        <v>21</v>
      </c>
      <c r="F85" s="54"/>
      <c r="G85" s="54"/>
      <c r="H85" s="8"/>
      <c r="I85" s="8"/>
      <c r="J85" s="8"/>
      <c r="K85" s="8"/>
      <c r="L85" s="8"/>
      <c r="M85" s="8"/>
      <c r="N85" s="8"/>
      <c r="O85" s="8"/>
      <c r="P85" s="8"/>
      <c r="CC85" s="1"/>
      <c r="CD85" s="1"/>
      <c r="CE85" s="1"/>
      <c r="CF85" s="1"/>
      <c r="CG85" s="1"/>
      <c r="CH85" s="1"/>
      <c r="CI85" s="1"/>
      <c r="CJ85" s="1"/>
      <c r="CK85" s="1"/>
      <c r="CL85" s="1"/>
      <c r="CM85" s="1"/>
    </row>
    <row r="86" spans="1:91" ht="15" customHeight="1">
      <c r="A86" s="88">
        <v>73</v>
      </c>
      <c r="B86" s="94" t="s">
        <v>430</v>
      </c>
      <c r="C86" s="98"/>
      <c r="D86" s="98" t="s">
        <v>323</v>
      </c>
      <c r="E86" s="135">
        <v>21</v>
      </c>
      <c r="F86" s="54"/>
      <c r="G86" s="54"/>
      <c r="H86" s="8"/>
      <c r="I86" s="8"/>
      <c r="J86" s="8"/>
      <c r="K86" s="8"/>
      <c r="L86" s="8"/>
      <c r="M86" s="8"/>
      <c r="N86" s="8"/>
      <c r="O86" s="8"/>
      <c r="P86" s="8"/>
      <c r="CC86" s="1"/>
      <c r="CD86" s="1"/>
      <c r="CE86" s="1"/>
      <c r="CF86" s="1"/>
      <c r="CG86" s="1"/>
      <c r="CH86" s="1"/>
      <c r="CI86" s="1"/>
      <c r="CJ86" s="1"/>
      <c r="CK86" s="1"/>
      <c r="CL86" s="1"/>
      <c r="CM86" s="1"/>
    </row>
    <row r="87" spans="1:91" ht="15" customHeight="1">
      <c r="A87" s="88">
        <v>74</v>
      </c>
      <c r="B87" s="94" t="s">
        <v>431</v>
      </c>
      <c r="C87" s="98"/>
      <c r="D87" s="98" t="s">
        <v>323</v>
      </c>
      <c r="E87" s="135">
        <v>1</v>
      </c>
      <c r="F87" s="54"/>
      <c r="G87" s="54"/>
      <c r="H87" s="8"/>
      <c r="I87" s="8"/>
      <c r="J87" s="8"/>
      <c r="K87" s="8"/>
      <c r="L87" s="8"/>
      <c r="M87" s="8"/>
      <c r="N87" s="8"/>
      <c r="O87" s="8"/>
      <c r="P87" s="8"/>
      <c r="CC87" s="1"/>
      <c r="CD87" s="1"/>
      <c r="CE87" s="1"/>
      <c r="CF87" s="1"/>
      <c r="CG87" s="1"/>
      <c r="CH87" s="1"/>
      <c r="CI87" s="1"/>
      <c r="CJ87" s="1"/>
      <c r="CK87" s="1"/>
      <c r="CL87" s="1"/>
      <c r="CM87" s="1"/>
    </row>
    <row r="88" spans="1:91" ht="15" customHeight="1">
      <c r="A88" s="88">
        <v>75</v>
      </c>
      <c r="B88" s="94" t="s">
        <v>367</v>
      </c>
      <c r="C88" s="98"/>
      <c r="D88" s="98" t="s">
        <v>323</v>
      </c>
      <c r="E88" s="135">
        <v>13</v>
      </c>
      <c r="F88" s="54"/>
      <c r="G88" s="54"/>
      <c r="H88" s="8"/>
      <c r="I88" s="8"/>
      <c r="J88" s="8"/>
      <c r="K88" s="8"/>
      <c r="L88" s="8"/>
      <c r="M88" s="8"/>
      <c r="N88" s="8"/>
      <c r="O88" s="8"/>
      <c r="P88" s="8"/>
      <c r="CC88" s="1"/>
      <c r="CD88" s="1"/>
      <c r="CE88" s="1"/>
      <c r="CF88" s="1"/>
      <c r="CG88" s="1"/>
      <c r="CH88" s="1"/>
      <c r="CI88" s="1"/>
      <c r="CJ88" s="1"/>
      <c r="CK88" s="1"/>
      <c r="CL88" s="1"/>
      <c r="CM88" s="1"/>
    </row>
    <row r="89" spans="1:91" ht="15" customHeight="1">
      <c r="A89" s="88">
        <v>76</v>
      </c>
      <c r="B89" s="94" t="s">
        <v>368</v>
      </c>
      <c r="C89" s="89"/>
      <c r="D89" s="98" t="s">
        <v>323</v>
      </c>
      <c r="E89" s="135">
        <v>6</v>
      </c>
      <c r="F89" s="54"/>
      <c r="G89" s="54"/>
      <c r="H89" s="8"/>
      <c r="I89" s="8"/>
      <c r="J89" s="8"/>
      <c r="K89" s="8"/>
      <c r="L89" s="8"/>
      <c r="M89" s="8"/>
      <c r="N89" s="8"/>
      <c r="O89" s="8"/>
      <c r="P89" s="8"/>
      <c r="CC89" s="1"/>
      <c r="CD89" s="1"/>
      <c r="CE89" s="1"/>
      <c r="CF89" s="1"/>
      <c r="CG89" s="1"/>
      <c r="CH89" s="1"/>
      <c r="CI89" s="1"/>
      <c r="CJ89" s="1"/>
      <c r="CK89" s="1"/>
      <c r="CL89" s="1"/>
      <c r="CM89" s="1"/>
    </row>
    <row r="90" spans="1:91" ht="15" customHeight="1">
      <c r="A90" s="88">
        <v>77</v>
      </c>
      <c r="B90" s="94" t="s">
        <v>369</v>
      </c>
      <c r="C90" s="98"/>
      <c r="D90" s="98" t="s">
        <v>323</v>
      </c>
      <c r="E90" s="135">
        <v>2</v>
      </c>
      <c r="F90" s="54"/>
      <c r="G90" s="54"/>
      <c r="H90" s="8"/>
      <c r="I90" s="8"/>
      <c r="J90" s="8"/>
      <c r="K90" s="8"/>
      <c r="L90" s="8"/>
      <c r="M90" s="8"/>
      <c r="N90" s="8"/>
      <c r="O90" s="8"/>
      <c r="P90" s="8"/>
      <c r="CC90" s="1"/>
      <c r="CD90" s="1"/>
      <c r="CE90" s="1"/>
      <c r="CF90" s="1"/>
      <c r="CG90" s="1"/>
      <c r="CH90" s="1"/>
      <c r="CI90" s="1"/>
      <c r="CJ90" s="1"/>
      <c r="CK90" s="1"/>
      <c r="CL90" s="1"/>
      <c r="CM90" s="1"/>
    </row>
    <row r="91" spans="1:91" ht="15" customHeight="1">
      <c r="A91" s="88">
        <v>78</v>
      </c>
      <c r="B91" s="94" t="s">
        <v>370</v>
      </c>
      <c r="C91" s="98"/>
      <c r="D91" s="98" t="s">
        <v>323</v>
      </c>
      <c r="E91" s="135">
        <v>7</v>
      </c>
      <c r="F91" s="54"/>
      <c r="G91" s="54"/>
      <c r="H91" s="8"/>
      <c r="I91" s="8"/>
      <c r="J91" s="8"/>
      <c r="K91" s="8"/>
      <c r="L91" s="8"/>
      <c r="M91" s="8"/>
      <c r="N91" s="8"/>
      <c r="O91" s="8"/>
      <c r="P91" s="8"/>
      <c r="CC91" s="1"/>
      <c r="CD91" s="1"/>
      <c r="CE91" s="1"/>
      <c r="CF91" s="1"/>
      <c r="CG91" s="1"/>
      <c r="CH91" s="1"/>
      <c r="CI91" s="1"/>
      <c r="CJ91" s="1"/>
      <c r="CK91" s="1"/>
      <c r="CL91" s="1"/>
      <c r="CM91" s="1"/>
    </row>
    <row r="92" spans="1:91" ht="15" customHeight="1">
      <c r="A92" s="88">
        <v>79</v>
      </c>
      <c r="B92" s="94" t="s">
        <v>371</v>
      </c>
      <c r="C92" s="104" t="s">
        <v>372</v>
      </c>
      <c r="D92" s="98" t="s">
        <v>323</v>
      </c>
      <c r="E92" s="135">
        <v>71</v>
      </c>
      <c r="F92" s="54"/>
      <c r="G92" s="54"/>
      <c r="H92" s="8"/>
      <c r="I92" s="8"/>
      <c r="J92" s="8"/>
      <c r="K92" s="8"/>
      <c r="L92" s="8"/>
      <c r="M92" s="8"/>
      <c r="N92" s="8"/>
      <c r="O92" s="8"/>
      <c r="P92" s="8"/>
      <c r="CC92" s="1"/>
      <c r="CD92" s="1"/>
      <c r="CE92" s="1"/>
      <c r="CF92" s="1"/>
      <c r="CG92" s="1"/>
      <c r="CH92" s="1"/>
      <c r="CI92" s="1"/>
      <c r="CJ92" s="1"/>
      <c r="CK92" s="1"/>
      <c r="CL92" s="1"/>
      <c r="CM92" s="1"/>
    </row>
    <row r="93" spans="1:91" ht="15" customHeight="1">
      <c r="A93" s="88">
        <v>80</v>
      </c>
      <c r="B93" s="94" t="s">
        <v>373</v>
      </c>
      <c r="C93" s="98"/>
      <c r="D93" s="98" t="s">
        <v>323</v>
      </c>
      <c r="E93" s="135">
        <v>36</v>
      </c>
      <c r="F93" s="54"/>
      <c r="G93" s="54"/>
      <c r="H93" s="8"/>
      <c r="I93" s="8"/>
      <c r="J93" s="8"/>
      <c r="K93" s="8"/>
      <c r="L93" s="8"/>
      <c r="M93" s="8"/>
      <c r="N93" s="8"/>
      <c r="O93" s="8"/>
      <c r="P93" s="8"/>
      <c r="CC93" s="1"/>
      <c r="CD93" s="1"/>
      <c r="CE93" s="1"/>
      <c r="CF93" s="1"/>
      <c r="CG93" s="1"/>
      <c r="CH93" s="1"/>
      <c r="CI93" s="1"/>
      <c r="CJ93" s="1"/>
      <c r="CK93" s="1"/>
      <c r="CL93" s="1"/>
      <c r="CM93" s="1"/>
    </row>
    <row r="94" spans="1:91" ht="15" customHeight="1">
      <c r="A94" s="88">
        <v>81</v>
      </c>
      <c r="B94" s="94" t="s">
        <v>374</v>
      </c>
      <c r="C94" s="98"/>
      <c r="D94" s="98" t="s">
        <v>323</v>
      </c>
      <c r="E94" s="135">
        <v>20</v>
      </c>
      <c r="F94" s="54"/>
      <c r="G94" s="54"/>
      <c r="H94" s="8"/>
      <c r="I94" s="8"/>
      <c r="J94" s="8"/>
      <c r="K94" s="8"/>
      <c r="L94" s="8"/>
      <c r="M94" s="8"/>
      <c r="N94" s="8"/>
      <c r="O94" s="8"/>
      <c r="P94" s="8"/>
      <c r="CC94" s="1"/>
      <c r="CD94" s="1"/>
      <c r="CE94" s="1"/>
      <c r="CF94" s="1"/>
      <c r="CG94" s="1"/>
      <c r="CH94" s="1"/>
      <c r="CI94" s="1"/>
      <c r="CJ94" s="1"/>
      <c r="CK94" s="1"/>
      <c r="CL94" s="1"/>
      <c r="CM94" s="1"/>
    </row>
    <row r="95" spans="1:91" ht="15" customHeight="1">
      <c r="A95" s="88">
        <v>82</v>
      </c>
      <c r="B95" s="94" t="s">
        <v>375</v>
      </c>
      <c r="C95" s="98"/>
      <c r="D95" s="98" t="s">
        <v>323</v>
      </c>
      <c r="E95" s="135">
        <v>56</v>
      </c>
      <c r="F95" s="54"/>
      <c r="G95" s="54"/>
      <c r="H95" s="8"/>
      <c r="I95" s="8"/>
      <c r="J95" s="8"/>
      <c r="K95" s="8"/>
      <c r="L95" s="8"/>
      <c r="M95" s="8"/>
      <c r="N95" s="8"/>
      <c r="O95" s="8"/>
      <c r="P95" s="8"/>
      <c r="CC95" s="1"/>
      <c r="CD95" s="1"/>
      <c r="CE95" s="1"/>
      <c r="CF95" s="1"/>
      <c r="CG95" s="1"/>
      <c r="CH95" s="1"/>
      <c r="CI95" s="1"/>
      <c r="CJ95" s="1"/>
      <c r="CK95" s="1"/>
      <c r="CL95" s="1"/>
      <c r="CM95" s="1"/>
    </row>
    <row r="96" spans="1:91" ht="15" customHeight="1">
      <c r="A96" s="88">
        <v>83</v>
      </c>
      <c r="B96" s="105" t="s">
        <v>376</v>
      </c>
      <c r="C96" s="89"/>
      <c r="D96" s="96" t="s">
        <v>323</v>
      </c>
      <c r="E96" s="135">
        <v>110</v>
      </c>
      <c r="F96" s="54"/>
      <c r="G96" s="54"/>
      <c r="H96" s="8"/>
      <c r="I96" s="8"/>
      <c r="J96" s="8"/>
      <c r="K96" s="8"/>
      <c r="L96" s="8"/>
      <c r="M96" s="8"/>
      <c r="N96" s="8"/>
      <c r="O96" s="8"/>
      <c r="P96" s="8"/>
      <c r="CC96" s="1"/>
      <c r="CD96" s="1"/>
      <c r="CE96" s="1"/>
      <c r="CF96" s="1"/>
      <c r="CG96" s="1"/>
      <c r="CH96" s="1"/>
      <c r="CI96" s="1"/>
      <c r="CJ96" s="1"/>
      <c r="CK96" s="1"/>
      <c r="CL96" s="1"/>
      <c r="CM96" s="1"/>
    </row>
    <row r="97" spans="1:91" ht="23.45" customHeight="1">
      <c r="A97" s="88">
        <v>84</v>
      </c>
      <c r="B97" s="106" t="s">
        <v>377</v>
      </c>
      <c r="C97" s="506" t="s">
        <v>2492</v>
      </c>
      <c r="D97" s="95" t="s">
        <v>323</v>
      </c>
      <c r="E97" s="135">
        <v>15</v>
      </c>
      <c r="F97" s="54"/>
      <c r="G97" s="54"/>
      <c r="H97" s="8"/>
      <c r="I97" s="8"/>
      <c r="J97" s="8"/>
      <c r="K97" s="8"/>
      <c r="L97" s="8"/>
      <c r="M97" s="8"/>
      <c r="N97" s="8"/>
      <c r="O97" s="8"/>
      <c r="P97" s="8"/>
      <c r="CC97" s="1"/>
      <c r="CD97" s="1"/>
      <c r="CE97" s="1"/>
      <c r="CF97" s="1"/>
      <c r="CG97" s="1"/>
      <c r="CH97" s="1"/>
      <c r="CI97" s="1"/>
      <c r="CJ97" s="1"/>
      <c r="CK97" s="1"/>
      <c r="CL97" s="1"/>
      <c r="CM97" s="1"/>
    </row>
    <row r="98" spans="1:91" ht="23.45" customHeight="1">
      <c r="A98" s="88">
        <v>85</v>
      </c>
      <c r="B98" s="107" t="s">
        <v>378</v>
      </c>
      <c r="C98" s="506" t="s">
        <v>2493</v>
      </c>
      <c r="D98" s="95" t="s">
        <v>323</v>
      </c>
      <c r="E98" s="135">
        <v>61</v>
      </c>
      <c r="F98" s="54"/>
      <c r="G98" s="54"/>
      <c r="H98" s="8"/>
      <c r="I98" s="8"/>
      <c r="J98" s="8"/>
      <c r="K98" s="8"/>
      <c r="L98" s="8"/>
      <c r="M98" s="8"/>
      <c r="N98" s="8"/>
      <c r="O98" s="8"/>
      <c r="P98" s="8"/>
      <c r="CC98" s="1"/>
      <c r="CD98" s="1"/>
      <c r="CE98" s="1"/>
      <c r="CF98" s="1"/>
      <c r="CG98" s="1"/>
      <c r="CH98" s="1"/>
      <c r="CI98" s="1"/>
      <c r="CJ98" s="1"/>
      <c r="CK98" s="1"/>
      <c r="CL98" s="1"/>
      <c r="CM98" s="1"/>
    </row>
    <row r="99" spans="1:91" ht="15" customHeight="1">
      <c r="A99" s="88">
        <v>86</v>
      </c>
      <c r="B99" s="108" t="s">
        <v>2494</v>
      </c>
      <c r="C99" s="95"/>
      <c r="D99" s="95" t="s">
        <v>323</v>
      </c>
      <c r="E99" s="135">
        <v>22</v>
      </c>
      <c r="F99" s="54"/>
      <c r="G99" s="54"/>
      <c r="H99" s="8"/>
      <c r="I99" s="8"/>
      <c r="J99" s="8"/>
      <c r="K99" s="8"/>
      <c r="L99" s="8"/>
      <c r="M99" s="8"/>
      <c r="N99" s="8"/>
      <c r="O99" s="8"/>
      <c r="P99" s="8"/>
      <c r="CC99" s="1"/>
      <c r="CD99" s="1"/>
      <c r="CE99" s="1"/>
      <c r="CF99" s="1"/>
      <c r="CG99" s="1"/>
      <c r="CH99" s="1"/>
      <c r="CI99" s="1"/>
      <c r="CJ99" s="1"/>
      <c r="CK99" s="1"/>
      <c r="CL99" s="1"/>
      <c r="CM99" s="1"/>
    </row>
    <row r="100" spans="1:91" ht="15" customHeight="1">
      <c r="A100" s="88">
        <v>87</v>
      </c>
      <c r="B100" s="108" t="s">
        <v>379</v>
      </c>
      <c r="C100" s="95"/>
      <c r="D100" s="95" t="s">
        <v>13</v>
      </c>
      <c r="E100" s="135">
        <v>60</v>
      </c>
      <c r="F100" s="54"/>
      <c r="G100" s="54"/>
      <c r="H100" s="8"/>
      <c r="I100" s="8"/>
      <c r="J100" s="8"/>
      <c r="K100" s="8"/>
      <c r="L100" s="8"/>
      <c r="M100" s="8"/>
      <c r="N100" s="8"/>
      <c r="O100" s="8"/>
      <c r="P100" s="8"/>
      <c r="CC100" s="1"/>
      <c r="CD100" s="1"/>
      <c r="CE100" s="1"/>
      <c r="CF100" s="1"/>
      <c r="CG100" s="1"/>
      <c r="CH100" s="1"/>
      <c r="CI100" s="1"/>
      <c r="CJ100" s="1"/>
      <c r="CK100" s="1"/>
      <c r="CL100" s="1"/>
      <c r="CM100" s="1"/>
    </row>
    <row r="101" spans="1:91" ht="15" customHeight="1">
      <c r="A101" s="88">
        <v>88</v>
      </c>
      <c r="B101" s="108" t="s">
        <v>355</v>
      </c>
      <c r="C101" s="95"/>
      <c r="D101" s="95" t="s">
        <v>323</v>
      </c>
      <c r="E101" s="135">
        <v>600</v>
      </c>
      <c r="F101" s="54"/>
      <c r="G101" s="54"/>
      <c r="H101" s="8"/>
      <c r="I101" s="8"/>
      <c r="J101" s="8"/>
      <c r="K101" s="8"/>
      <c r="L101" s="8"/>
      <c r="M101" s="8"/>
      <c r="N101" s="8"/>
      <c r="O101" s="8"/>
      <c r="P101" s="8"/>
      <c r="CC101" s="1"/>
      <c r="CD101" s="1"/>
      <c r="CE101" s="1"/>
      <c r="CF101" s="1"/>
      <c r="CG101" s="1"/>
      <c r="CH101" s="1"/>
      <c r="CI101" s="1"/>
      <c r="CJ101" s="1"/>
      <c r="CK101" s="1"/>
      <c r="CL101" s="1"/>
      <c r="CM101" s="1"/>
    </row>
    <row r="102" spans="1:91" ht="15" customHeight="1">
      <c r="A102" s="88">
        <v>89</v>
      </c>
      <c r="B102" s="118" t="s">
        <v>380</v>
      </c>
      <c r="C102" s="86" t="s">
        <v>1136</v>
      </c>
      <c r="D102" s="90"/>
      <c r="E102" s="82"/>
      <c r="F102" s="83"/>
      <c r="G102" s="83"/>
      <c r="H102" s="8"/>
      <c r="I102" s="8"/>
      <c r="J102" s="8"/>
      <c r="K102" s="8"/>
      <c r="L102" s="8"/>
      <c r="M102" s="8"/>
      <c r="N102" s="8"/>
      <c r="O102" s="8"/>
      <c r="P102" s="8"/>
      <c r="CC102" s="1"/>
      <c r="CD102" s="1"/>
      <c r="CE102" s="1"/>
      <c r="CF102" s="1"/>
      <c r="CG102" s="1"/>
      <c r="CH102" s="1"/>
      <c r="CI102" s="1"/>
      <c r="CJ102" s="1"/>
      <c r="CK102" s="1"/>
      <c r="CL102" s="1"/>
      <c r="CM102" s="1"/>
    </row>
    <row r="103" spans="1:91" ht="15" customHeight="1">
      <c r="A103" s="88">
        <v>90</v>
      </c>
      <c r="B103" s="102" t="s">
        <v>381</v>
      </c>
      <c r="C103" s="89"/>
      <c r="D103" s="103" t="s">
        <v>386</v>
      </c>
      <c r="E103" s="135">
        <v>1.2000000000000002</v>
      </c>
      <c r="F103" s="54"/>
      <c r="G103" s="54"/>
      <c r="H103" s="8"/>
      <c r="I103" s="8"/>
      <c r="J103" s="8"/>
      <c r="K103" s="8"/>
      <c r="L103" s="8"/>
      <c r="M103" s="8"/>
      <c r="N103" s="8"/>
      <c r="O103" s="8"/>
      <c r="P103" s="8"/>
      <c r="CC103" s="1"/>
      <c r="CD103" s="1"/>
      <c r="CE103" s="1"/>
      <c r="CF103" s="1"/>
      <c r="CG103" s="1"/>
      <c r="CH103" s="1"/>
      <c r="CI103" s="1"/>
      <c r="CJ103" s="1"/>
      <c r="CK103" s="1"/>
      <c r="CL103" s="1"/>
      <c r="CM103" s="1"/>
    </row>
    <row r="104" spans="1:91" ht="15" customHeight="1">
      <c r="A104" s="88">
        <v>91</v>
      </c>
      <c r="B104" s="109" t="s">
        <v>382</v>
      </c>
      <c r="C104" s="89"/>
      <c r="D104" s="110" t="s">
        <v>386</v>
      </c>
      <c r="E104" s="136">
        <v>7.6300000000000008</v>
      </c>
      <c r="F104" s="54"/>
      <c r="G104" s="54"/>
      <c r="H104" s="8"/>
      <c r="I104" s="8"/>
      <c r="J104" s="8"/>
      <c r="K104" s="8"/>
      <c r="L104" s="8"/>
      <c r="M104" s="8"/>
      <c r="N104" s="8"/>
      <c r="O104" s="8"/>
      <c r="P104" s="8"/>
      <c r="CC104" s="1"/>
      <c r="CD104" s="1"/>
      <c r="CE104" s="1"/>
      <c r="CF104" s="1"/>
      <c r="CG104" s="1"/>
      <c r="CH104" s="1"/>
      <c r="CI104" s="1"/>
      <c r="CJ104" s="1"/>
      <c r="CK104" s="1"/>
      <c r="CL104" s="1"/>
      <c r="CM104" s="1"/>
    </row>
    <row r="105" spans="1:91" ht="15" customHeight="1">
      <c r="A105" s="88">
        <v>92</v>
      </c>
      <c r="B105" s="109" t="s">
        <v>383</v>
      </c>
      <c r="C105" s="89"/>
      <c r="D105" s="110" t="s">
        <v>386</v>
      </c>
      <c r="E105" s="136">
        <v>2.6300000000000003</v>
      </c>
      <c r="F105" s="54"/>
      <c r="G105" s="54"/>
      <c r="H105" s="8"/>
      <c r="I105" s="8"/>
      <c r="J105" s="8"/>
      <c r="K105" s="8"/>
      <c r="L105" s="8"/>
      <c r="M105" s="8"/>
      <c r="N105" s="8"/>
      <c r="O105" s="8"/>
      <c r="P105" s="8"/>
      <c r="CC105" s="1"/>
      <c r="CD105" s="1"/>
      <c r="CE105" s="1"/>
      <c r="CF105" s="1"/>
      <c r="CG105" s="1"/>
      <c r="CH105" s="1"/>
      <c r="CI105" s="1"/>
      <c r="CJ105" s="1"/>
      <c r="CK105" s="1"/>
      <c r="CL105" s="1"/>
      <c r="CM105" s="1"/>
    </row>
    <row r="106" spans="1:91" ht="15" customHeight="1">
      <c r="A106" s="88">
        <v>93</v>
      </c>
      <c r="B106" s="109" t="s">
        <v>384</v>
      </c>
      <c r="C106" s="89"/>
      <c r="D106" s="110" t="s">
        <v>387</v>
      </c>
      <c r="E106" s="136">
        <v>301</v>
      </c>
      <c r="F106" s="54"/>
      <c r="G106" s="54"/>
      <c r="H106" s="8"/>
      <c r="I106" s="8"/>
      <c r="J106" s="8"/>
      <c r="K106" s="8"/>
      <c r="L106" s="8"/>
      <c r="M106" s="8"/>
      <c r="N106" s="8"/>
      <c r="O106" s="8"/>
      <c r="P106" s="8"/>
      <c r="CC106" s="1"/>
      <c r="CD106" s="1"/>
      <c r="CE106" s="1"/>
      <c r="CF106" s="1"/>
      <c r="CG106" s="1"/>
      <c r="CH106" s="1"/>
      <c r="CI106" s="1"/>
      <c r="CJ106" s="1"/>
      <c r="CK106" s="1"/>
      <c r="CL106" s="1"/>
      <c r="CM106" s="1"/>
    </row>
    <row r="107" spans="1:91" ht="15" customHeight="1">
      <c r="A107" s="88">
        <v>94</v>
      </c>
      <c r="B107" s="109" t="s">
        <v>385</v>
      </c>
      <c r="C107" s="89"/>
      <c r="D107" s="111" t="s">
        <v>322</v>
      </c>
      <c r="E107" s="136">
        <v>1</v>
      </c>
      <c r="F107" s="54"/>
      <c r="G107" s="54"/>
      <c r="H107" s="8"/>
      <c r="I107" s="8"/>
      <c r="J107" s="8"/>
      <c r="K107" s="8"/>
      <c r="L107" s="8"/>
      <c r="M107" s="8"/>
      <c r="N107" s="8"/>
      <c r="O107" s="8"/>
      <c r="P107" s="8"/>
      <c r="CC107" s="1"/>
      <c r="CD107" s="1"/>
      <c r="CE107" s="1"/>
      <c r="CF107" s="1"/>
      <c r="CG107" s="1"/>
      <c r="CH107" s="1"/>
      <c r="CI107" s="1"/>
      <c r="CJ107" s="1"/>
      <c r="CK107" s="1"/>
      <c r="CL107" s="1"/>
      <c r="CM107" s="1"/>
    </row>
    <row r="108" spans="1:91" ht="15" customHeight="1">
      <c r="A108" s="88">
        <v>95</v>
      </c>
      <c r="B108" s="118" t="s">
        <v>389</v>
      </c>
      <c r="C108" s="90"/>
      <c r="D108" s="90"/>
      <c r="E108" s="82"/>
      <c r="F108" s="83"/>
      <c r="G108" s="83"/>
      <c r="H108" s="8"/>
      <c r="I108" s="8"/>
      <c r="J108" s="8"/>
      <c r="K108" s="8"/>
      <c r="L108" s="8"/>
      <c r="M108" s="8"/>
      <c r="N108" s="8"/>
      <c r="O108" s="8"/>
      <c r="P108" s="8"/>
      <c r="CC108" s="1"/>
      <c r="CD108" s="1"/>
      <c r="CE108" s="1"/>
      <c r="CF108" s="1"/>
      <c r="CG108" s="1"/>
      <c r="CH108" s="1"/>
      <c r="CI108" s="1"/>
      <c r="CJ108" s="1"/>
      <c r="CK108" s="1"/>
      <c r="CL108" s="1"/>
      <c r="CM108" s="1"/>
    </row>
    <row r="109" spans="1:91" ht="15" customHeight="1">
      <c r="A109" s="88">
        <v>96</v>
      </c>
      <c r="B109" s="119" t="s">
        <v>303</v>
      </c>
      <c r="C109" s="86" t="s">
        <v>1136</v>
      </c>
      <c r="D109" s="90"/>
      <c r="E109" s="82"/>
      <c r="F109" s="83"/>
      <c r="G109" s="83"/>
      <c r="H109" s="8"/>
      <c r="I109" s="8"/>
      <c r="J109" s="8"/>
      <c r="K109" s="8"/>
      <c r="L109" s="8"/>
      <c r="M109" s="8"/>
      <c r="N109" s="8"/>
      <c r="O109" s="8"/>
      <c r="P109" s="8"/>
      <c r="CC109" s="1"/>
      <c r="CD109" s="1"/>
      <c r="CE109" s="1"/>
      <c r="CF109" s="1"/>
      <c r="CG109" s="1"/>
      <c r="CH109" s="1"/>
      <c r="CI109" s="1"/>
      <c r="CJ109" s="1"/>
      <c r="CK109" s="1"/>
      <c r="CL109" s="1"/>
      <c r="CM109" s="1"/>
    </row>
    <row r="110" spans="1:91" ht="15" customHeight="1">
      <c r="A110" s="88">
        <v>97</v>
      </c>
      <c r="B110" s="112" t="s">
        <v>390</v>
      </c>
      <c r="C110" s="89"/>
      <c r="D110" s="98" t="s">
        <v>323</v>
      </c>
      <c r="E110" s="135">
        <v>4</v>
      </c>
      <c r="F110" s="54"/>
      <c r="G110" s="54"/>
      <c r="H110" s="8"/>
      <c r="I110" s="8"/>
      <c r="J110" s="8"/>
      <c r="K110" s="8"/>
      <c r="L110" s="8"/>
      <c r="M110" s="8"/>
      <c r="N110" s="8"/>
      <c r="O110" s="8"/>
      <c r="P110" s="8"/>
      <c r="CC110" s="1"/>
      <c r="CD110" s="1"/>
      <c r="CE110" s="1"/>
      <c r="CF110" s="1"/>
      <c r="CG110" s="1"/>
      <c r="CH110" s="1"/>
      <c r="CI110" s="1"/>
      <c r="CJ110" s="1"/>
      <c r="CK110" s="1"/>
      <c r="CL110" s="1"/>
      <c r="CM110" s="1"/>
    </row>
    <row r="111" spans="1:91" ht="15" customHeight="1">
      <c r="A111" s="88">
        <v>98</v>
      </c>
      <c r="B111" s="113" t="s">
        <v>391</v>
      </c>
      <c r="C111" s="89"/>
      <c r="D111" s="98" t="s">
        <v>323</v>
      </c>
      <c r="E111" s="135">
        <v>3</v>
      </c>
      <c r="F111" s="54"/>
      <c r="G111" s="54"/>
      <c r="H111" s="8"/>
      <c r="I111" s="8"/>
      <c r="J111" s="8"/>
      <c r="K111" s="8"/>
      <c r="L111" s="8"/>
      <c r="M111" s="8"/>
      <c r="N111" s="8"/>
      <c r="O111" s="8"/>
      <c r="P111" s="8"/>
      <c r="CC111" s="1"/>
      <c r="CD111" s="1"/>
      <c r="CE111" s="1"/>
      <c r="CF111" s="1"/>
      <c r="CG111" s="1"/>
      <c r="CH111" s="1"/>
      <c r="CI111" s="1"/>
      <c r="CJ111" s="1"/>
      <c r="CK111" s="1"/>
      <c r="CL111" s="1"/>
      <c r="CM111" s="1"/>
    </row>
    <row r="112" spans="1:91" ht="15" customHeight="1">
      <c r="A112" s="88">
        <v>99</v>
      </c>
      <c r="B112" s="113" t="s">
        <v>392</v>
      </c>
      <c r="C112" s="89"/>
      <c r="D112" s="98" t="s">
        <v>323</v>
      </c>
      <c r="E112" s="135">
        <v>1</v>
      </c>
      <c r="F112" s="54"/>
      <c r="G112" s="54"/>
      <c r="H112" s="8"/>
      <c r="I112" s="8"/>
      <c r="J112" s="8"/>
      <c r="K112" s="8"/>
      <c r="L112" s="8"/>
      <c r="M112" s="8"/>
      <c r="N112" s="8"/>
      <c r="O112" s="8"/>
      <c r="P112" s="8"/>
      <c r="CC112" s="1"/>
      <c r="CD112" s="1"/>
      <c r="CE112" s="1"/>
      <c r="CF112" s="1"/>
      <c r="CG112" s="1"/>
      <c r="CH112" s="1"/>
      <c r="CI112" s="1"/>
      <c r="CJ112" s="1"/>
      <c r="CK112" s="1"/>
      <c r="CL112" s="1"/>
      <c r="CM112" s="1"/>
    </row>
    <row r="113" spans="1:91" ht="15" customHeight="1">
      <c r="A113" s="88">
        <v>100</v>
      </c>
      <c r="B113" s="113" t="s">
        <v>393</v>
      </c>
      <c r="C113" s="89"/>
      <c r="D113" s="98" t="s">
        <v>323</v>
      </c>
      <c r="E113" s="135">
        <v>3</v>
      </c>
      <c r="F113" s="54"/>
      <c r="G113" s="54"/>
      <c r="H113" s="8"/>
      <c r="I113" s="8"/>
      <c r="J113" s="8"/>
      <c r="K113" s="8"/>
      <c r="L113" s="8"/>
      <c r="M113" s="8"/>
      <c r="N113" s="8"/>
      <c r="O113" s="8"/>
      <c r="P113" s="8"/>
      <c r="CC113" s="1"/>
      <c r="CD113" s="1"/>
      <c r="CE113" s="1"/>
      <c r="CF113" s="1"/>
      <c r="CG113" s="1"/>
      <c r="CH113" s="1"/>
      <c r="CI113" s="1"/>
      <c r="CJ113" s="1"/>
      <c r="CK113" s="1"/>
      <c r="CL113" s="1"/>
      <c r="CM113" s="1"/>
    </row>
    <row r="114" spans="1:91" ht="15" customHeight="1">
      <c r="A114" s="88">
        <v>101</v>
      </c>
      <c r="B114" s="113" t="s">
        <v>394</v>
      </c>
      <c r="C114" s="89"/>
      <c r="D114" s="98" t="s">
        <v>323</v>
      </c>
      <c r="E114" s="135">
        <v>7</v>
      </c>
      <c r="F114" s="54"/>
      <c r="G114" s="54"/>
      <c r="H114" s="8"/>
      <c r="I114" s="8"/>
      <c r="J114" s="8"/>
      <c r="K114" s="8"/>
      <c r="L114" s="8"/>
      <c r="M114" s="8"/>
      <c r="N114" s="8"/>
      <c r="O114" s="8"/>
      <c r="P114" s="8"/>
      <c r="CC114" s="1"/>
      <c r="CD114" s="1"/>
      <c r="CE114" s="1"/>
      <c r="CF114" s="1"/>
      <c r="CG114" s="1"/>
      <c r="CH114" s="1"/>
      <c r="CI114" s="1"/>
      <c r="CJ114" s="1"/>
      <c r="CK114" s="1"/>
      <c r="CL114" s="1"/>
      <c r="CM114" s="1"/>
    </row>
    <row r="115" spans="1:91" ht="15" customHeight="1">
      <c r="A115" s="88">
        <v>102</v>
      </c>
      <c r="B115" s="113" t="s">
        <v>395</v>
      </c>
      <c r="C115" s="89"/>
      <c r="D115" s="98" t="s">
        <v>323</v>
      </c>
      <c r="E115" s="135">
        <v>4</v>
      </c>
      <c r="F115" s="54"/>
      <c r="G115" s="54"/>
      <c r="H115" s="8"/>
      <c r="I115" s="8"/>
      <c r="J115" s="8"/>
      <c r="K115" s="8"/>
      <c r="L115" s="8"/>
      <c r="M115" s="8"/>
      <c r="N115" s="8"/>
      <c r="O115" s="8"/>
      <c r="P115" s="8"/>
      <c r="CC115" s="1"/>
      <c r="CD115" s="1"/>
      <c r="CE115" s="1"/>
      <c r="CF115" s="1"/>
      <c r="CG115" s="1"/>
      <c r="CH115" s="1"/>
      <c r="CI115" s="1"/>
      <c r="CJ115" s="1"/>
      <c r="CK115" s="1"/>
      <c r="CL115" s="1"/>
      <c r="CM115" s="1"/>
    </row>
    <row r="116" spans="1:91" ht="15" customHeight="1">
      <c r="A116" s="88">
        <v>103</v>
      </c>
      <c r="B116" s="113" t="s">
        <v>396</v>
      </c>
      <c r="C116" s="89"/>
      <c r="D116" s="98" t="s">
        <v>323</v>
      </c>
      <c r="E116" s="135">
        <v>4</v>
      </c>
      <c r="F116" s="54"/>
      <c r="G116" s="54"/>
      <c r="H116" s="8"/>
      <c r="I116" s="8"/>
      <c r="J116" s="8"/>
      <c r="K116" s="8"/>
      <c r="L116" s="8"/>
      <c r="M116" s="8"/>
      <c r="N116" s="8"/>
      <c r="O116" s="8"/>
      <c r="P116" s="8"/>
      <c r="CC116" s="1"/>
      <c r="CD116" s="1"/>
      <c r="CE116" s="1"/>
      <c r="CF116" s="1"/>
      <c r="CG116" s="1"/>
      <c r="CH116" s="1"/>
      <c r="CI116" s="1"/>
      <c r="CJ116" s="1"/>
      <c r="CK116" s="1"/>
      <c r="CL116" s="1"/>
      <c r="CM116" s="1"/>
    </row>
    <row r="117" spans="1:91" ht="15" customHeight="1">
      <c r="A117" s="88">
        <v>104</v>
      </c>
      <c r="B117" s="113" t="s">
        <v>397</v>
      </c>
      <c r="C117" s="89"/>
      <c r="D117" s="98" t="s">
        <v>323</v>
      </c>
      <c r="E117" s="135">
        <v>9</v>
      </c>
      <c r="F117" s="54"/>
      <c r="G117" s="54"/>
      <c r="H117" s="8"/>
      <c r="I117" s="8"/>
      <c r="J117" s="8"/>
      <c r="K117" s="8"/>
      <c r="L117" s="8"/>
      <c r="M117" s="8"/>
      <c r="N117" s="8"/>
      <c r="O117" s="8"/>
      <c r="P117" s="8"/>
      <c r="CC117" s="1"/>
      <c r="CD117" s="1"/>
      <c r="CE117" s="1"/>
      <c r="CF117" s="1"/>
      <c r="CG117" s="1"/>
      <c r="CH117" s="1"/>
      <c r="CI117" s="1"/>
      <c r="CJ117" s="1"/>
      <c r="CK117" s="1"/>
      <c r="CL117" s="1"/>
      <c r="CM117" s="1"/>
    </row>
    <row r="118" spans="1:91" ht="15" customHeight="1">
      <c r="A118" s="88">
        <v>105</v>
      </c>
      <c r="B118" s="113" t="s">
        <v>398</v>
      </c>
      <c r="C118" s="89"/>
      <c r="D118" s="98" t="s">
        <v>322</v>
      </c>
      <c r="E118" s="135">
        <v>1</v>
      </c>
      <c r="F118" s="54"/>
      <c r="G118" s="54"/>
      <c r="H118" s="8"/>
      <c r="I118" s="8"/>
      <c r="J118" s="8"/>
      <c r="K118" s="8"/>
      <c r="L118" s="8"/>
      <c r="M118" s="8"/>
      <c r="N118" s="8"/>
      <c r="O118" s="8"/>
      <c r="P118" s="8"/>
      <c r="CC118" s="1"/>
      <c r="CD118" s="1"/>
      <c r="CE118" s="1"/>
      <c r="CF118" s="1"/>
      <c r="CG118" s="1"/>
      <c r="CH118" s="1"/>
      <c r="CI118" s="1"/>
      <c r="CJ118" s="1"/>
      <c r="CK118" s="1"/>
      <c r="CL118" s="1"/>
      <c r="CM118" s="1"/>
    </row>
    <row r="119" spans="1:91" ht="15" customHeight="1">
      <c r="A119" s="88">
        <v>106</v>
      </c>
      <c r="B119" s="112" t="s">
        <v>399</v>
      </c>
      <c r="C119" s="89"/>
      <c r="D119" s="98" t="s">
        <v>323</v>
      </c>
      <c r="E119" s="135">
        <v>20</v>
      </c>
      <c r="F119" s="54"/>
      <c r="G119" s="54"/>
      <c r="H119" s="8"/>
      <c r="I119" s="8"/>
      <c r="J119" s="8"/>
      <c r="K119" s="8"/>
      <c r="L119" s="8"/>
      <c r="M119" s="8"/>
      <c r="N119" s="8"/>
      <c r="O119" s="8"/>
      <c r="P119" s="8"/>
      <c r="CC119" s="1"/>
      <c r="CD119" s="1"/>
      <c r="CE119" s="1"/>
      <c r="CF119" s="1"/>
      <c r="CG119" s="1"/>
      <c r="CH119" s="1"/>
      <c r="CI119" s="1"/>
      <c r="CJ119" s="1"/>
      <c r="CK119" s="1"/>
      <c r="CL119" s="1"/>
      <c r="CM119" s="1"/>
    </row>
    <row r="120" spans="1:91" ht="15" customHeight="1">
      <c r="A120" s="88">
        <v>107</v>
      </c>
      <c r="B120" s="119" t="s">
        <v>356</v>
      </c>
      <c r="C120" s="86" t="s">
        <v>1136</v>
      </c>
      <c r="D120" s="90"/>
      <c r="E120" s="82"/>
      <c r="F120" s="83"/>
      <c r="G120" s="83"/>
      <c r="H120" s="8"/>
      <c r="I120" s="8"/>
      <c r="J120" s="8"/>
      <c r="K120" s="8"/>
      <c r="L120" s="8"/>
      <c r="M120" s="8"/>
      <c r="N120" s="8"/>
      <c r="O120" s="8"/>
      <c r="P120" s="8"/>
      <c r="CC120" s="1"/>
      <c r="CD120" s="1"/>
      <c r="CE120" s="1"/>
      <c r="CF120" s="1"/>
      <c r="CG120" s="1"/>
      <c r="CH120" s="1"/>
      <c r="CI120" s="1"/>
      <c r="CJ120" s="1"/>
      <c r="CK120" s="1"/>
      <c r="CL120" s="1"/>
      <c r="CM120" s="1"/>
    </row>
    <row r="121" spans="1:91" ht="15" customHeight="1">
      <c r="A121" s="88">
        <v>108</v>
      </c>
      <c r="B121" s="112" t="s">
        <v>400</v>
      </c>
      <c r="C121" s="89"/>
      <c r="D121" s="98" t="s">
        <v>323</v>
      </c>
      <c r="E121" s="135">
        <v>56</v>
      </c>
      <c r="F121" s="54"/>
      <c r="G121" s="54"/>
      <c r="H121" s="8"/>
      <c r="I121" s="8"/>
      <c r="J121" s="8"/>
      <c r="K121" s="8"/>
      <c r="L121" s="8"/>
      <c r="M121" s="8"/>
      <c r="N121" s="8"/>
      <c r="O121" s="8"/>
      <c r="P121" s="8"/>
      <c r="CC121" s="1"/>
      <c r="CD121" s="1"/>
      <c r="CE121" s="1"/>
      <c r="CF121" s="1"/>
      <c r="CG121" s="1"/>
      <c r="CH121" s="1"/>
      <c r="CI121" s="1"/>
      <c r="CJ121" s="1"/>
      <c r="CK121" s="1"/>
      <c r="CL121" s="1"/>
      <c r="CM121" s="1"/>
    </row>
    <row r="122" spans="1:91" ht="15" customHeight="1">
      <c r="A122" s="88">
        <v>109</v>
      </c>
      <c r="B122" s="112" t="s">
        <v>401</v>
      </c>
      <c r="C122" s="89"/>
      <c r="D122" s="98" t="s">
        <v>323</v>
      </c>
      <c r="E122" s="135">
        <v>56</v>
      </c>
      <c r="F122" s="54"/>
      <c r="G122" s="54"/>
      <c r="H122" s="8"/>
      <c r="I122" s="8"/>
      <c r="J122" s="8"/>
      <c r="K122" s="8"/>
      <c r="L122" s="8"/>
      <c r="M122" s="8"/>
      <c r="N122" s="8"/>
      <c r="O122" s="8"/>
      <c r="P122" s="8"/>
      <c r="CC122" s="1"/>
      <c r="CD122" s="1"/>
      <c r="CE122" s="1"/>
      <c r="CF122" s="1"/>
      <c r="CG122" s="1"/>
      <c r="CH122" s="1"/>
      <c r="CI122" s="1"/>
      <c r="CJ122" s="1"/>
      <c r="CK122" s="1"/>
      <c r="CL122" s="1"/>
      <c r="CM122" s="1"/>
    </row>
    <row r="123" spans="1:91" ht="15" customHeight="1">
      <c r="A123" s="88">
        <v>110</v>
      </c>
      <c r="B123" s="112" t="s">
        <v>402</v>
      </c>
      <c r="C123" s="89"/>
      <c r="D123" s="98" t="s">
        <v>322</v>
      </c>
      <c r="E123" s="135">
        <v>35</v>
      </c>
      <c r="F123" s="54"/>
      <c r="G123" s="54"/>
      <c r="H123" s="8"/>
      <c r="I123" s="8"/>
      <c r="J123" s="8"/>
      <c r="K123" s="8"/>
      <c r="L123" s="8"/>
      <c r="M123" s="8"/>
      <c r="N123" s="8"/>
      <c r="O123" s="8"/>
      <c r="P123" s="8"/>
      <c r="CC123" s="1"/>
      <c r="CD123" s="1"/>
      <c r="CE123" s="1"/>
      <c r="CF123" s="1"/>
      <c r="CG123" s="1"/>
      <c r="CH123" s="1"/>
      <c r="CI123" s="1"/>
      <c r="CJ123" s="1"/>
      <c r="CK123" s="1"/>
      <c r="CL123" s="1"/>
      <c r="CM123" s="1"/>
    </row>
    <row r="124" spans="1:91" ht="15" customHeight="1">
      <c r="A124" s="88">
        <v>111</v>
      </c>
      <c r="B124" s="112" t="s">
        <v>403</v>
      </c>
      <c r="C124" s="89"/>
      <c r="D124" s="98" t="s">
        <v>322</v>
      </c>
      <c r="E124" s="135">
        <v>3</v>
      </c>
      <c r="F124" s="54"/>
      <c r="G124" s="54"/>
      <c r="H124" s="8"/>
      <c r="I124" s="8"/>
      <c r="J124" s="8"/>
      <c r="K124" s="8"/>
      <c r="L124" s="8"/>
      <c r="M124" s="8"/>
      <c r="N124" s="8"/>
      <c r="O124" s="8"/>
      <c r="P124" s="8"/>
      <c r="CC124" s="1"/>
      <c r="CD124" s="1"/>
      <c r="CE124" s="1"/>
      <c r="CF124" s="1"/>
      <c r="CG124" s="1"/>
      <c r="CH124" s="1"/>
      <c r="CI124" s="1"/>
      <c r="CJ124" s="1"/>
      <c r="CK124" s="1"/>
      <c r="CL124" s="1"/>
      <c r="CM124" s="1"/>
    </row>
    <row r="125" spans="1:91" ht="15" customHeight="1">
      <c r="A125" s="88">
        <v>112</v>
      </c>
      <c r="B125" s="112" t="s">
        <v>404</v>
      </c>
      <c r="C125" s="89"/>
      <c r="D125" s="98" t="s">
        <v>322</v>
      </c>
      <c r="E125" s="135">
        <v>56</v>
      </c>
      <c r="F125" s="54"/>
      <c r="G125" s="54"/>
      <c r="H125" s="8"/>
      <c r="I125" s="8"/>
      <c r="J125" s="8"/>
      <c r="K125" s="8"/>
      <c r="L125" s="8"/>
      <c r="M125" s="8"/>
      <c r="N125" s="8"/>
      <c r="O125" s="8"/>
      <c r="P125" s="8"/>
      <c r="CC125" s="1"/>
      <c r="CD125" s="1"/>
      <c r="CE125" s="1"/>
      <c r="CF125" s="1"/>
      <c r="CG125" s="1"/>
      <c r="CH125" s="1"/>
      <c r="CI125" s="1"/>
      <c r="CJ125" s="1"/>
      <c r="CK125" s="1"/>
      <c r="CL125" s="1"/>
      <c r="CM125" s="1"/>
    </row>
    <row r="126" spans="1:91" ht="15" customHeight="1">
      <c r="A126" s="88">
        <v>113</v>
      </c>
      <c r="B126" s="112" t="s">
        <v>405</v>
      </c>
      <c r="C126" s="89"/>
      <c r="D126" s="98" t="s">
        <v>323</v>
      </c>
      <c r="E126" s="135">
        <v>11</v>
      </c>
      <c r="F126" s="54"/>
      <c r="G126" s="54"/>
      <c r="H126" s="8"/>
      <c r="I126" s="8"/>
      <c r="J126" s="8"/>
      <c r="K126" s="8"/>
      <c r="L126" s="8"/>
      <c r="M126" s="8"/>
      <c r="N126" s="8"/>
      <c r="O126" s="8"/>
      <c r="P126" s="8"/>
      <c r="CC126" s="1"/>
      <c r="CD126" s="1"/>
      <c r="CE126" s="1"/>
      <c r="CF126" s="1"/>
      <c r="CG126" s="1"/>
      <c r="CH126" s="1"/>
      <c r="CI126" s="1"/>
      <c r="CJ126" s="1"/>
      <c r="CK126" s="1"/>
      <c r="CL126" s="1"/>
      <c r="CM126" s="1"/>
    </row>
    <row r="127" spans="1:91" ht="15" customHeight="1">
      <c r="A127" s="88">
        <v>114</v>
      </c>
      <c r="B127" s="112" t="s">
        <v>406</v>
      </c>
      <c r="C127" s="89"/>
      <c r="D127" s="98" t="s">
        <v>13</v>
      </c>
      <c r="E127" s="135">
        <v>1026</v>
      </c>
      <c r="F127" s="54"/>
      <c r="G127" s="54"/>
      <c r="H127" s="8"/>
      <c r="I127" s="8"/>
      <c r="J127" s="8"/>
      <c r="K127" s="8"/>
      <c r="L127" s="8"/>
      <c r="M127" s="8"/>
      <c r="N127" s="8"/>
      <c r="O127" s="8"/>
      <c r="P127" s="8"/>
      <c r="CC127" s="1"/>
      <c r="CD127" s="1"/>
      <c r="CE127" s="1"/>
      <c r="CF127" s="1"/>
      <c r="CG127" s="1"/>
      <c r="CH127" s="1"/>
      <c r="CI127" s="1"/>
      <c r="CJ127" s="1"/>
      <c r="CK127" s="1"/>
      <c r="CL127" s="1"/>
      <c r="CM127" s="1"/>
    </row>
    <row r="128" spans="1:91" ht="15" customHeight="1">
      <c r="A128" s="88">
        <v>115</v>
      </c>
      <c r="B128" s="112" t="s">
        <v>407</v>
      </c>
      <c r="C128" s="89"/>
      <c r="D128" s="98" t="s">
        <v>13</v>
      </c>
      <c r="E128" s="135">
        <v>165</v>
      </c>
      <c r="F128" s="54"/>
      <c r="G128" s="54"/>
      <c r="H128" s="8"/>
      <c r="I128" s="8"/>
      <c r="J128" s="8"/>
      <c r="K128" s="8"/>
      <c r="L128" s="8"/>
      <c r="M128" s="8"/>
      <c r="N128" s="8"/>
      <c r="O128" s="8"/>
      <c r="P128" s="8"/>
      <c r="CC128" s="1"/>
      <c r="CD128" s="1"/>
      <c r="CE128" s="1"/>
      <c r="CF128" s="1"/>
      <c r="CG128" s="1"/>
      <c r="CH128" s="1"/>
      <c r="CI128" s="1"/>
      <c r="CJ128" s="1"/>
      <c r="CK128" s="1"/>
      <c r="CL128" s="1"/>
      <c r="CM128" s="1"/>
    </row>
    <row r="129" spans="1:91" ht="15" customHeight="1">
      <c r="A129" s="88">
        <v>116</v>
      </c>
      <c r="B129" s="113" t="s">
        <v>408</v>
      </c>
      <c r="C129" s="89"/>
      <c r="D129" s="98" t="s">
        <v>13</v>
      </c>
      <c r="E129" s="135">
        <v>70</v>
      </c>
      <c r="F129" s="54"/>
      <c r="G129" s="54"/>
      <c r="H129" s="8"/>
      <c r="I129" s="8"/>
      <c r="J129" s="8"/>
      <c r="K129" s="8"/>
      <c r="L129" s="8"/>
      <c r="M129" s="8"/>
      <c r="N129" s="8"/>
      <c r="O129" s="8"/>
      <c r="P129" s="8"/>
      <c r="CC129" s="1"/>
      <c r="CD129" s="1"/>
      <c r="CE129" s="1"/>
      <c r="CF129" s="1"/>
      <c r="CG129" s="1"/>
      <c r="CH129" s="1"/>
      <c r="CI129" s="1"/>
      <c r="CJ129" s="1"/>
      <c r="CK129" s="1"/>
      <c r="CL129" s="1"/>
      <c r="CM129" s="1"/>
    </row>
    <row r="130" spans="1:91" ht="15" customHeight="1">
      <c r="A130" s="88">
        <v>117</v>
      </c>
      <c r="B130" s="113" t="s">
        <v>409</v>
      </c>
      <c r="C130" s="89"/>
      <c r="D130" s="98" t="s">
        <v>323</v>
      </c>
      <c r="E130" s="135">
        <v>76</v>
      </c>
      <c r="F130" s="54"/>
      <c r="G130" s="54"/>
      <c r="H130" s="8"/>
      <c r="I130" s="8"/>
      <c r="J130" s="8"/>
      <c r="K130" s="8"/>
      <c r="L130" s="8"/>
      <c r="M130" s="8"/>
      <c r="N130" s="8"/>
      <c r="O130" s="8"/>
      <c r="P130" s="8"/>
      <c r="CC130" s="1"/>
      <c r="CD130" s="1"/>
      <c r="CE130" s="1"/>
      <c r="CF130" s="1"/>
      <c r="CG130" s="1"/>
      <c r="CH130" s="1"/>
      <c r="CI130" s="1"/>
      <c r="CJ130" s="1"/>
      <c r="CK130" s="1"/>
      <c r="CL130" s="1"/>
      <c r="CM130" s="1"/>
    </row>
    <row r="131" spans="1:91" ht="15" customHeight="1">
      <c r="A131" s="88">
        <v>118</v>
      </c>
      <c r="B131" s="113" t="s">
        <v>2356</v>
      </c>
      <c r="C131" s="89"/>
      <c r="D131" s="98" t="s">
        <v>323</v>
      </c>
      <c r="E131" s="135">
        <v>106</v>
      </c>
      <c r="F131" s="54"/>
      <c r="G131" s="54"/>
      <c r="H131" s="8"/>
      <c r="I131" s="8"/>
      <c r="J131" s="8"/>
      <c r="K131" s="8"/>
      <c r="L131" s="8"/>
      <c r="M131" s="8"/>
      <c r="N131" s="8"/>
      <c r="O131" s="8"/>
      <c r="P131" s="8"/>
      <c r="CC131" s="1"/>
      <c r="CD131" s="1"/>
      <c r="CE131" s="1"/>
      <c r="CF131" s="1"/>
      <c r="CG131" s="1"/>
      <c r="CH131" s="1"/>
      <c r="CI131" s="1"/>
      <c r="CJ131" s="1"/>
      <c r="CK131" s="1"/>
      <c r="CL131" s="1"/>
      <c r="CM131" s="1"/>
    </row>
    <row r="132" spans="1:91" ht="15" customHeight="1">
      <c r="A132" s="88">
        <v>119</v>
      </c>
      <c r="B132" s="133" t="s">
        <v>410</v>
      </c>
      <c r="C132" s="89"/>
      <c r="D132" s="98" t="s">
        <v>322</v>
      </c>
      <c r="E132" s="135">
        <v>6</v>
      </c>
      <c r="F132" s="54"/>
      <c r="G132" s="54"/>
      <c r="H132" s="8"/>
      <c r="I132" s="8"/>
      <c r="J132" s="8"/>
      <c r="K132" s="8"/>
      <c r="L132" s="8"/>
      <c r="M132" s="8"/>
      <c r="N132" s="8"/>
      <c r="O132" s="8"/>
      <c r="P132" s="8"/>
      <c r="CC132" s="1"/>
      <c r="CD132" s="1"/>
      <c r="CE132" s="1"/>
      <c r="CF132" s="1"/>
      <c r="CG132" s="1"/>
      <c r="CH132" s="1"/>
      <c r="CI132" s="1"/>
      <c r="CJ132" s="1"/>
      <c r="CK132" s="1"/>
      <c r="CL132" s="1"/>
      <c r="CM132" s="1"/>
    </row>
    <row r="133" spans="1:91" ht="15" customHeight="1">
      <c r="A133" s="88">
        <v>120</v>
      </c>
      <c r="B133" s="119" t="s">
        <v>411</v>
      </c>
      <c r="C133" s="86" t="s">
        <v>1136</v>
      </c>
      <c r="D133" s="90"/>
      <c r="E133" s="82"/>
      <c r="F133" s="83"/>
      <c r="G133" s="83"/>
      <c r="H133" s="8"/>
      <c r="I133" s="8"/>
      <c r="J133" s="8"/>
      <c r="K133" s="8"/>
      <c r="L133" s="8"/>
      <c r="M133" s="8"/>
      <c r="N133" s="8"/>
      <c r="O133" s="8"/>
      <c r="P133" s="8"/>
      <c r="CC133" s="1"/>
      <c r="CD133" s="1"/>
      <c r="CE133" s="1"/>
      <c r="CF133" s="1"/>
      <c r="CG133" s="1"/>
      <c r="CH133" s="1"/>
      <c r="CI133" s="1"/>
      <c r="CJ133" s="1"/>
      <c r="CK133" s="1"/>
      <c r="CL133" s="1"/>
      <c r="CM133" s="1"/>
    </row>
    <row r="134" spans="1:91" ht="15" customHeight="1">
      <c r="A134" s="88">
        <v>121</v>
      </c>
      <c r="B134" s="112" t="s">
        <v>412</v>
      </c>
      <c r="C134" s="89"/>
      <c r="D134" s="98" t="s">
        <v>323</v>
      </c>
      <c r="E134" s="135">
        <v>6</v>
      </c>
      <c r="F134" s="54"/>
      <c r="G134" s="54"/>
      <c r="H134" s="8"/>
      <c r="I134" s="8"/>
      <c r="J134" s="8"/>
      <c r="K134" s="8"/>
      <c r="L134" s="8"/>
      <c r="M134" s="8"/>
      <c r="N134" s="8"/>
      <c r="O134" s="8"/>
      <c r="P134" s="8"/>
      <c r="CC134" s="1"/>
      <c r="CD134" s="1"/>
      <c r="CE134" s="1"/>
      <c r="CF134" s="1"/>
      <c r="CG134" s="1"/>
      <c r="CH134" s="1"/>
      <c r="CI134" s="1"/>
      <c r="CJ134" s="1"/>
      <c r="CK134" s="1"/>
      <c r="CL134" s="1"/>
      <c r="CM134" s="1"/>
    </row>
    <row r="135" spans="1:91" ht="15" customHeight="1">
      <c r="A135" s="88">
        <v>122</v>
      </c>
      <c r="B135" s="112" t="s">
        <v>413</v>
      </c>
      <c r="C135" s="89"/>
      <c r="D135" s="98" t="s">
        <v>323</v>
      </c>
      <c r="E135" s="135">
        <v>6</v>
      </c>
      <c r="F135" s="54"/>
      <c r="G135" s="54"/>
      <c r="H135" s="8"/>
      <c r="I135" s="8"/>
      <c r="J135" s="8"/>
      <c r="K135" s="8"/>
      <c r="L135" s="8"/>
      <c r="M135" s="8"/>
      <c r="N135" s="8"/>
      <c r="O135" s="8"/>
      <c r="P135" s="8"/>
      <c r="CC135" s="1"/>
      <c r="CD135" s="1"/>
      <c r="CE135" s="1"/>
      <c r="CF135" s="1"/>
      <c r="CG135" s="1"/>
      <c r="CH135" s="1"/>
      <c r="CI135" s="1"/>
      <c r="CJ135" s="1"/>
      <c r="CK135" s="1"/>
      <c r="CL135" s="1"/>
      <c r="CM135" s="1"/>
    </row>
    <row r="136" spans="1:91" ht="15" customHeight="1">
      <c r="A136" s="88">
        <v>123</v>
      </c>
      <c r="B136" s="112" t="s">
        <v>414</v>
      </c>
      <c r="C136" s="89"/>
      <c r="D136" s="98" t="s">
        <v>13</v>
      </c>
      <c r="E136" s="135">
        <v>1883</v>
      </c>
      <c r="F136" s="54"/>
      <c r="G136" s="54"/>
      <c r="H136" s="8"/>
      <c r="I136" s="8"/>
      <c r="J136" s="8"/>
      <c r="K136" s="8"/>
      <c r="L136" s="8"/>
      <c r="M136" s="8"/>
      <c r="N136" s="8"/>
      <c r="O136" s="8"/>
      <c r="P136" s="8"/>
      <c r="CC136" s="1"/>
      <c r="CD136" s="1"/>
      <c r="CE136" s="1"/>
      <c r="CF136" s="1"/>
      <c r="CG136" s="1"/>
      <c r="CH136" s="1"/>
      <c r="CI136" s="1"/>
      <c r="CJ136" s="1"/>
      <c r="CK136" s="1"/>
      <c r="CL136" s="1"/>
      <c r="CM136" s="1"/>
    </row>
    <row r="137" spans="1:91" ht="15" customHeight="1">
      <c r="A137" s="88">
        <v>124</v>
      </c>
      <c r="B137" s="112" t="s">
        <v>415</v>
      </c>
      <c r="C137" s="89"/>
      <c r="D137" s="98" t="s">
        <v>13</v>
      </c>
      <c r="E137" s="135">
        <v>14</v>
      </c>
      <c r="F137" s="54"/>
      <c r="G137" s="54"/>
      <c r="H137" s="8"/>
      <c r="I137" s="8"/>
      <c r="J137" s="8"/>
      <c r="K137" s="8"/>
      <c r="L137" s="8"/>
      <c r="M137" s="8"/>
      <c r="N137" s="8"/>
      <c r="O137" s="8"/>
      <c r="P137" s="8"/>
      <c r="CC137" s="1"/>
      <c r="CD137" s="1"/>
      <c r="CE137" s="1"/>
      <c r="CF137" s="1"/>
      <c r="CG137" s="1"/>
      <c r="CH137" s="1"/>
      <c r="CI137" s="1"/>
      <c r="CJ137" s="1"/>
      <c r="CK137" s="1"/>
      <c r="CL137" s="1"/>
      <c r="CM137" s="1"/>
    </row>
    <row r="138" spans="1:91" ht="15" customHeight="1">
      <c r="A138" s="88">
        <v>125</v>
      </c>
      <c r="B138" s="112" t="s">
        <v>438</v>
      </c>
      <c r="C138" s="89"/>
      <c r="D138" s="98" t="s">
        <v>13</v>
      </c>
      <c r="E138" s="135">
        <v>2254</v>
      </c>
      <c r="F138" s="54"/>
      <c r="G138" s="54"/>
      <c r="H138" s="8"/>
      <c r="I138" s="8"/>
      <c r="J138" s="8"/>
      <c r="K138" s="8"/>
      <c r="L138" s="8"/>
      <c r="M138" s="8"/>
      <c r="N138" s="8"/>
      <c r="O138" s="8"/>
      <c r="P138" s="8"/>
      <c r="CC138" s="1"/>
      <c r="CD138" s="1"/>
      <c r="CE138" s="1"/>
      <c r="CF138" s="1"/>
      <c r="CG138" s="1"/>
      <c r="CH138" s="1"/>
      <c r="CI138" s="1"/>
      <c r="CJ138" s="1"/>
      <c r="CK138" s="1"/>
      <c r="CL138" s="1"/>
      <c r="CM138" s="1"/>
    </row>
    <row r="139" spans="1:91" ht="15" customHeight="1">
      <c r="A139" s="88">
        <v>126</v>
      </c>
      <c r="B139" s="112" t="s">
        <v>416</v>
      </c>
      <c r="C139" s="89"/>
      <c r="D139" s="98" t="s">
        <v>13</v>
      </c>
      <c r="E139" s="135">
        <v>2673</v>
      </c>
      <c r="F139" s="54"/>
      <c r="G139" s="54"/>
      <c r="H139" s="8"/>
      <c r="I139" s="8"/>
      <c r="J139" s="8"/>
      <c r="K139" s="8"/>
      <c r="L139" s="8"/>
      <c r="M139" s="8"/>
      <c r="N139" s="8"/>
      <c r="O139" s="8"/>
      <c r="P139" s="8"/>
      <c r="CC139" s="1"/>
      <c r="CD139" s="1"/>
      <c r="CE139" s="1"/>
      <c r="CF139" s="1"/>
      <c r="CG139" s="1"/>
      <c r="CH139" s="1"/>
      <c r="CI139" s="1"/>
      <c r="CJ139" s="1"/>
      <c r="CK139" s="1"/>
      <c r="CL139" s="1"/>
      <c r="CM139" s="1"/>
    </row>
    <row r="140" spans="1:91" ht="15" customHeight="1">
      <c r="A140" s="88">
        <v>127</v>
      </c>
      <c r="B140" s="112" t="s">
        <v>417</v>
      </c>
      <c r="C140" s="89"/>
      <c r="D140" s="98" t="s">
        <v>13</v>
      </c>
      <c r="E140" s="135">
        <v>910</v>
      </c>
      <c r="F140" s="54"/>
      <c r="G140" s="54"/>
      <c r="H140" s="8"/>
      <c r="I140" s="8"/>
      <c r="J140" s="8"/>
      <c r="K140" s="8"/>
      <c r="L140" s="8"/>
      <c r="M140" s="8"/>
      <c r="N140" s="8"/>
      <c r="O140" s="8"/>
      <c r="P140" s="8"/>
      <c r="CC140" s="1"/>
      <c r="CD140" s="1"/>
      <c r="CE140" s="1"/>
      <c r="CF140" s="1"/>
      <c r="CG140" s="1"/>
      <c r="CH140" s="1"/>
      <c r="CI140" s="1"/>
      <c r="CJ140" s="1"/>
      <c r="CK140" s="1"/>
      <c r="CL140" s="1"/>
      <c r="CM140" s="1"/>
    </row>
    <row r="141" spans="1:91" ht="15" customHeight="1">
      <c r="A141" s="88">
        <v>128</v>
      </c>
      <c r="B141" s="112" t="s">
        <v>418</v>
      </c>
      <c r="C141" s="89"/>
      <c r="D141" s="98" t="s">
        <v>323</v>
      </c>
      <c r="E141" s="135">
        <v>171</v>
      </c>
      <c r="F141" s="54"/>
      <c r="G141" s="54"/>
      <c r="H141" s="8"/>
      <c r="I141" s="8"/>
      <c r="J141" s="8"/>
      <c r="K141" s="8"/>
      <c r="L141" s="8"/>
      <c r="M141" s="8"/>
      <c r="N141" s="8"/>
      <c r="O141" s="8"/>
      <c r="P141" s="8"/>
      <c r="CC141" s="1"/>
      <c r="CD141" s="1"/>
      <c r="CE141" s="1"/>
      <c r="CF141" s="1"/>
      <c r="CG141" s="1"/>
      <c r="CH141" s="1"/>
      <c r="CI141" s="1"/>
      <c r="CJ141" s="1"/>
      <c r="CK141" s="1"/>
      <c r="CL141" s="1"/>
      <c r="CM141" s="1"/>
    </row>
    <row r="142" spans="1:91" ht="15" customHeight="1">
      <c r="A142" s="88">
        <v>129</v>
      </c>
      <c r="B142" s="112" t="s">
        <v>419</v>
      </c>
      <c r="C142" s="89"/>
      <c r="D142" s="98" t="s">
        <v>323</v>
      </c>
      <c r="E142" s="135">
        <v>516</v>
      </c>
      <c r="F142" s="54"/>
      <c r="G142" s="54"/>
      <c r="H142" s="8"/>
      <c r="I142" s="8"/>
      <c r="J142" s="8"/>
      <c r="K142" s="8"/>
      <c r="L142" s="8"/>
      <c r="M142" s="8"/>
      <c r="N142" s="8"/>
      <c r="O142" s="8"/>
      <c r="P142" s="8"/>
      <c r="CC142" s="1"/>
      <c r="CD142" s="1"/>
      <c r="CE142" s="1"/>
      <c r="CF142" s="1"/>
      <c r="CG142" s="1"/>
      <c r="CH142" s="1"/>
      <c r="CI142" s="1"/>
      <c r="CJ142" s="1"/>
      <c r="CK142" s="1"/>
      <c r="CL142" s="1"/>
      <c r="CM142" s="1"/>
    </row>
    <row r="143" spans="1:91" ht="15" customHeight="1">
      <c r="A143" s="88">
        <v>130</v>
      </c>
      <c r="B143" s="119" t="s">
        <v>420</v>
      </c>
      <c r="C143" s="86" t="s">
        <v>1136</v>
      </c>
      <c r="D143" s="90"/>
      <c r="E143" s="82"/>
      <c r="F143" s="83"/>
      <c r="G143" s="83"/>
      <c r="H143" s="8"/>
      <c r="I143" s="8"/>
      <c r="J143" s="8"/>
      <c r="K143" s="8"/>
      <c r="L143" s="8"/>
      <c r="M143" s="8"/>
      <c r="N143" s="8"/>
      <c r="O143" s="8"/>
      <c r="P143" s="8"/>
      <c r="CC143" s="1"/>
      <c r="CD143" s="1"/>
      <c r="CE143" s="1"/>
      <c r="CF143" s="1"/>
      <c r="CG143" s="1"/>
      <c r="CH143" s="1"/>
      <c r="CI143" s="1"/>
      <c r="CJ143" s="1"/>
      <c r="CK143" s="1"/>
      <c r="CL143" s="1"/>
      <c r="CM143" s="1"/>
    </row>
    <row r="144" spans="1:91" ht="15" customHeight="1">
      <c r="A144" s="88">
        <v>131</v>
      </c>
      <c r="B144" s="113" t="s">
        <v>421</v>
      </c>
      <c r="C144" s="89"/>
      <c r="D144" s="98" t="s">
        <v>436</v>
      </c>
      <c r="E144" s="135">
        <v>1.897</v>
      </c>
      <c r="F144" s="54"/>
      <c r="G144" s="54"/>
      <c r="H144" s="8"/>
      <c r="I144" s="8"/>
      <c r="J144" s="8"/>
      <c r="K144" s="8"/>
      <c r="L144" s="8"/>
      <c r="M144" s="8"/>
      <c r="N144" s="8"/>
      <c r="O144" s="8"/>
      <c r="P144" s="8"/>
      <c r="CC144" s="1"/>
      <c r="CD144" s="1"/>
      <c r="CE144" s="1"/>
      <c r="CF144" s="1"/>
      <c r="CG144" s="1"/>
      <c r="CH144" s="1"/>
      <c r="CI144" s="1"/>
      <c r="CJ144" s="1"/>
      <c r="CK144" s="1"/>
      <c r="CL144" s="1"/>
      <c r="CM144" s="1"/>
    </row>
    <row r="145" spans="1:91" ht="15" customHeight="1">
      <c r="A145" s="88">
        <v>132</v>
      </c>
      <c r="B145" s="113" t="s">
        <v>422</v>
      </c>
      <c r="C145" s="89"/>
      <c r="D145" s="98" t="s">
        <v>436</v>
      </c>
      <c r="E145" s="135">
        <v>1.897</v>
      </c>
      <c r="F145" s="54"/>
      <c r="G145" s="54"/>
      <c r="H145" s="8"/>
      <c r="I145" s="8"/>
      <c r="J145" s="8"/>
      <c r="K145" s="8"/>
      <c r="L145" s="8"/>
      <c r="M145" s="8"/>
      <c r="N145" s="8"/>
      <c r="O145" s="8"/>
      <c r="P145" s="8"/>
      <c r="CC145" s="1"/>
      <c r="CD145" s="1"/>
      <c r="CE145" s="1"/>
      <c r="CF145" s="1"/>
      <c r="CG145" s="1"/>
      <c r="CH145" s="1"/>
      <c r="CI145" s="1"/>
      <c r="CJ145" s="1"/>
      <c r="CK145" s="1"/>
      <c r="CL145" s="1"/>
      <c r="CM145" s="1"/>
    </row>
    <row r="146" spans="1:91" ht="15" customHeight="1">
      <c r="A146" s="88">
        <v>133</v>
      </c>
      <c r="B146" s="113" t="s">
        <v>423</v>
      </c>
      <c r="C146" s="89"/>
      <c r="D146" s="117" t="s">
        <v>437</v>
      </c>
      <c r="E146" s="135">
        <v>1</v>
      </c>
      <c r="F146" s="54"/>
      <c r="G146" s="54"/>
      <c r="H146" s="8"/>
      <c r="I146" s="8"/>
      <c r="J146" s="8"/>
      <c r="K146" s="8"/>
      <c r="L146" s="8"/>
      <c r="M146" s="8"/>
      <c r="N146" s="8"/>
      <c r="O146" s="8"/>
      <c r="P146" s="8"/>
      <c r="CC146" s="1"/>
      <c r="CD146" s="1"/>
      <c r="CE146" s="1"/>
      <c r="CF146" s="1"/>
      <c r="CG146" s="1"/>
      <c r="CH146" s="1"/>
      <c r="CI146" s="1"/>
      <c r="CJ146" s="1"/>
      <c r="CK146" s="1"/>
      <c r="CL146" s="1"/>
      <c r="CM146" s="1"/>
    </row>
    <row r="147" spans="1:91" ht="15" customHeight="1">
      <c r="A147" s="88">
        <v>134</v>
      </c>
      <c r="B147" s="119" t="s">
        <v>424</v>
      </c>
      <c r="C147" s="86" t="s">
        <v>1136</v>
      </c>
      <c r="D147" s="90"/>
      <c r="E147" s="82"/>
      <c r="F147" s="83"/>
      <c r="G147" s="83"/>
      <c r="H147" s="8"/>
      <c r="I147" s="8"/>
      <c r="J147" s="8"/>
      <c r="K147" s="8"/>
      <c r="L147" s="8"/>
      <c r="M147" s="8"/>
      <c r="N147" s="8"/>
      <c r="O147" s="8"/>
      <c r="P147" s="8"/>
      <c r="CC147" s="1"/>
      <c r="CD147" s="1"/>
      <c r="CE147" s="1"/>
      <c r="CF147" s="1"/>
      <c r="CG147" s="1"/>
      <c r="CH147" s="1"/>
      <c r="CI147" s="1"/>
      <c r="CJ147" s="1"/>
      <c r="CK147" s="1"/>
      <c r="CL147" s="1"/>
      <c r="CM147" s="1"/>
    </row>
    <row r="148" spans="1:91" ht="15" customHeight="1">
      <c r="A148" s="88">
        <v>135</v>
      </c>
      <c r="B148" s="112" t="s">
        <v>425</v>
      </c>
      <c r="C148" s="89"/>
      <c r="D148" s="98" t="s">
        <v>13</v>
      </c>
      <c r="E148" s="135">
        <v>829</v>
      </c>
      <c r="F148" s="54"/>
      <c r="G148" s="54"/>
      <c r="H148" s="8"/>
      <c r="I148" s="8"/>
      <c r="J148" s="8"/>
      <c r="K148" s="8"/>
      <c r="L148" s="8"/>
      <c r="M148" s="8"/>
      <c r="N148" s="8"/>
      <c r="O148" s="8"/>
      <c r="P148" s="8"/>
      <c r="CC148" s="1"/>
      <c r="CD148" s="1"/>
      <c r="CE148" s="1"/>
      <c r="CF148" s="1"/>
      <c r="CG148" s="1"/>
      <c r="CH148" s="1"/>
      <c r="CI148" s="1"/>
      <c r="CJ148" s="1"/>
      <c r="CK148" s="1"/>
      <c r="CL148" s="1"/>
      <c r="CM148" s="1"/>
    </row>
    <row r="149" spans="1:91" ht="15" customHeight="1">
      <c r="A149" s="88">
        <v>136</v>
      </c>
      <c r="B149" s="112" t="s">
        <v>426</v>
      </c>
      <c r="C149" s="89"/>
      <c r="D149" s="98" t="s">
        <v>13</v>
      </c>
      <c r="E149" s="135">
        <v>79</v>
      </c>
      <c r="F149" s="54"/>
      <c r="G149" s="54"/>
      <c r="H149" s="8"/>
      <c r="I149" s="8"/>
      <c r="J149" s="8"/>
      <c r="K149" s="8"/>
      <c r="L149" s="8"/>
      <c r="M149" s="8"/>
      <c r="N149" s="8"/>
      <c r="O149" s="8"/>
      <c r="P149" s="8"/>
      <c r="CC149" s="1"/>
      <c r="CD149" s="1"/>
      <c r="CE149" s="1"/>
      <c r="CF149" s="1"/>
      <c r="CG149" s="1"/>
      <c r="CH149" s="1"/>
      <c r="CI149" s="1"/>
      <c r="CJ149" s="1"/>
      <c r="CK149" s="1"/>
      <c r="CL149" s="1"/>
      <c r="CM149" s="1"/>
    </row>
    <row r="150" spans="1:91" ht="15" customHeight="1">
      <c r="A150" s="88">
        <v>137</v>
      </c>
      <c r="B150" s="114" t="s">
        <v>427</v>
      </c>
      <c r="C150" s="89"/>
      <c r="D150" s="98" t="s">
        <v>322</v>
      </c>
      <c r="E150" s="135">
        <v>34</v>
      </c>
      <c r="F150" s="54"/>
      <c r="G150" s="54"/>
      <c r="H150" s="8"/>
      <c r="I150" s="8"/>
      <c r="J150" s="8"/>
      <c r="K150" s="8"/>
      <c r="L150" s="8"/>
      <c r="M150" s="8"/>
      <c r="N150" s="8"/>
      <c r="O150" s="8"/>
      <c r="P150" s="8"/>
      <c r="CC150" s="1"/>
      <c r="CD150" s="1"/>
      <c r="CE150" s="1"/>
      <c r="CF150" s="1"/>
      <c r="CG150" s="1"/>
      <c r="CH150" s="1"/>
      <c r="CI150" s="1"/>
      <c r="CJ150" s="1"/>
      <c r="CK150" s="1"/>
      <c r="CL150" s="1"/>
      <c r="CM150" s="1"/>
    </row>
    <row r="151" spans="1:91" ht="15" customHeight="1">
      <c r="A151" s="88">
        <v>138</v>
      </c>
      <c r="B151" s="114" t="s">
        <v>2357</v>
      </c>
      <c r="C151" s="89"/>
      <c r="D151" s="98" t="s">
        <v>437</v>
      </c>
      <c r="E151" s="135">
        <v>1</v>
      </c>
      <c r="F151" s="54"/>
      <c r="G151" s="54"/>
      <c r="H151" s="8"/>
      <c r="I151" s="8"/>
      <c r="J151" s="8"/>
      <c r="K151" s="8"/>
      <c r="L151" s="8"/>
      <c r="M151" s="8"/>
      <c r="N151" s="8"/>
      <c r="O151" s="8"/>
      <c r="P151" s="8"/>
      <c r="CC151" s="1"/>
      <c r="CD151" s="1"/>
      <c r="CE151" s="1"/>
      <c r="CF151" s="1"/>
      <c r="CG151" s="1"/>
      <c r="CH151" s="1"/>
      <c r="CI151" s="1"/>
      <c r="CJ151" s="1"/>
      <c r="CK151" s="1"/>
      <c r="CL151" s="1"/>
      <c r="CM151" s="1"/>
    </row>
    <row r="152" spans="1:91" ht="15" customHeight="1">
      <c r="A152" s="88">
        <v>139</v>
      </c>
      <c r="B152" s="113" t="s">
        <v>428</v>
      </c>
      <c r="C152" s="89"/>
      <c r="D152" s="98" t="s">
        <v>323</v>
      </c>
      <c r="E152" s="135">
        <v>2</v>
      </c>
      <c r="F152" s="54"/>
      <c r="G152" s="54"/>
      <c r="H152" s="8"/>
      <c r="I152" s="8"/>
      <c r="J152" s="8"/>
      <c r="K152" s="8"/>
      <c r="L152" s="8"/>
      <c r="M152" s="8"/>
      <c r="N152" s="8"/>
      <c r="O152" s="8"/>
      <c r="P152" s="8"/>
      <c r="CC152" s="1"/>
      <c r="CD152" s="1"/>
      <c r="CE152" s="1"/>
      <c r="CF152" s="1"/>
      <c r="CG152" s="1"/>
      <c r="CH152" s="1"/>
      <c r="CI152" s="1"/>
      <c r="CJ152" s="1"/>
      <c r="CK152" s="1"/>
      <c r="CL152" s="1"/>
      <c r="CM152" s="1"/>
    </row>
    <row r="153" spans="1:91" ht="15.95" customHeight="1">
      <c r="A153" s="88"/>
      <c r="B153" s="93"/>
      <c r="C153" s="74"/>
      <c r="D153" s="15"/>
      <c r="E153" s="557" t="s">
        <v>127</v>
      </c>
      <c r="F153" s="557"/>
      <c r="G153" s="63">
        <f>SUM(G16:G152)</f>
        <v>0</v>
      </c>
      <c r="H153" s="8"/>
      <c r="I153" s="8"/>
      <c r="J153" s="8"/>
      <c r="K153" s="8"/>
      <c r="L153" s="8"/>
      <c r="M153" s="8"/>
      <c r="N153" s="8"/>
      <c r="O153" s="8"/>
      <c r="P153" s="8"/>
      <c r="CC153" s="1"/>
      <c r="CD153" s="1"/>
      <c r="CE153" s="1"/>
      <c r="CF153" s="1"/>
      <c r="CG153" s="1"/>
      <c r="CH153" s="1"/>
      <c r="CI153" s="1"/>
      <c r="CJ153" s="1"/>
      <c r="CK153" s="1"/>
      <c r="CL153" s="1"/>
      <c r="CM153" s="1"/>
    </row>
    <row r="154" spans="1:91" ht="15.95" customHeight="1">
      <c r="A154" s="88"/>
      <c r="B154" s="97"/>
      <c r="C154" s="74"/>
      <c r="D154" s="15"/>
      <c r="E154" s="557" t="s">
        <v>129</v>
      </c>
      <c r="F154" s="557"/>
      <c r="G154" s="63">
        <f>G153*0.21</f>
        <v>0</v>
      </c>
      <c r="H154" s="8"/>
      <c r="I154" s="8"/>
      <c r="J154" s="8"/>
      <c r="K154" s="8"/>
      <c r="L154" s="8"/>
      <c r="M154" s="8"/>
      <c r="N154" s="8"/>
      <c r="O154" s="8"/>
      <c r="P154" s="8"/>
      <c r="CC154" s="1"/>
      <c r="CD154" s="1"/>
      <c r="CE154" s="1"/>
      <c r="CF154" s="1"/>
      <c r="CG154" s="1"/>
      <c r="CH154" s="1"/>
      <c r="CI154" s="1"/>
      <c r="CJ154" s="1"/>
      <c r="CK154" s="1"/>
      <c r="CL154" s="1"/>
      <c r="CM154" s="1"/>
    </row>
    <row r="155" spans="1:91">
      <c r="A155" s="115"/>
      <c r="B155" s="116"/>
      <c r="C155" s="24"/>
      <c r="D155" s="116"/>
      <c r="E155" s="557" t="s">
        <v>128</v>
      </c>
      <c r="F155" s="557"/>
      <c r="G155" s="63">
        <f>G153+G154</f>
        <v>0</v>
      </c>
      <c r="H155" s="8"/>
      <c r="I155" s="8"/>
      <c r="J155" s="8"/>
      <c r="K155" s="8"/>
      <c r="L155" s="8"/>
      <c r="M155" s="8"/>
      <c r="N155" s="8"/>
      <c r="O155" s="8"/>
      <c r="P155" s="8"/>
      <c r="CC155" s="1"/>
      <c r="CD155" s="1"/>
      <c r="CE155" s="1"/>
      <c r="CF155" s="1"/>
      <c r="CG155" s="1"/>
      <c r="CH155" s="1"/>
      <c r="CI155" s="1"/>
      <c r="CJ155" s="1"/>
      <c r="CK155" s="1"/>
      <c r="CL155" s="1"/>
      <c r="CM155" s="1"/>
    </row>
    <row r="156" spans="1:91">
      <c r="E156" s="33"/>
      <c r="F156" s="33"/>
      <c r="G156" s="50"/>
      <c r="H156" s="8"/>
      <c r="I156" s="8"/>
      <c r="J156" s="8"/>
      <c r="K156" s="8"/>
      <c r="L156" s="8"/>
      <c r="M156" s="8"/>
      <c r="N156" s="8"/>
      <c r="O156" s="8"/>
      <c r="P156" s="8"/>
      <c r="CC156" s="1"/>
      <c r="CD156" s="1"/>
      <c r="CE156" s="1"/>
      <c r="CF156" s="1"/>
      <c r="CG156" s="1"/>
      <c r="CH156" s="1"/>
      <c r="CI156" s="1"/>
      <c r="CJ156" s="1"/>
      <c r="CK156" s="1"/>
      <c r="CL156" s="1"/>
      <c r="CM156" s="1"/>
    </row>
    <row r="157" spans="1:91">
      <c r="A157" s="546" t="s">
        <v>439</v>
      </c>
      <c r="B157" s="546"/>
      <c r="C157" s="546"/>
      <c r="D157" s="546"/>
      <c r="E157" s="546"/>
      <c r="F157" s="546"/>
      <c r="G157" s="546"/>
      <c r="H157" s="8"/>
      <c r="I157" s="8"/>
      <c r="J157" s="8"/>
      <c r="K157" s="8"/>
      <c r="L157" s="8"/>
      <c r="M157" s="8"/>
      <c r="N157" s="8"/>
      <c r="O157" s="8"/>
      <c r="P157" s="8"/>
      <c r="CC157" s="1"/>
      <c r="CD157" s="1"/>
      <c r="CE157" s="1"/>
      <c r="CF157" s="1"/>
      <c r="CG157" s="1"/>
      <c r="CH157" s="1"/>
      <c r="CI157" s="1"/>
      <c r="CJ157" s="1"/>
      <c r="CK157" s="1"/>
      <c r="CL157" s="1"/>
      <c r="CM157" s="1"/>
    </row>
    <row r="158" spans="1:91">
      <c r="A158" s="3"/>
      <c r="B158" s="29" t="s">
        <v>123</v>
      </c>
      <c r="C158" s="77"/>
      <c r="D158" s="29"/>
      <c r="E158" s="60"/>
      <c r="F158" s="50"/>
      <c r="G158" s="50"/>
      <c r="H158" s="8"/>
      <c r="I158" s="8"/>
      <c r="J158" s="8"/>
      <c r="K158" s="8"/>
      <c r="L158" s="8"/>
      <c r="M158" s="8"/>
      <c r="N158" s="8"/>
      <c r="O158" s="8"/>
      <c r="P158" s="8"/>
      <c r="CC158" s="1"/>
      <c r="CD158" s="1"/>
      <c r="CE158" s="1"/>
      <c r="CF158" s="1"/>
      <c r="CG158" s="1"/>
      <c r="CH158" s="1"/>
      <c r="CI158" s="1"/>
      <c r="CJ158" s="1"/>
      <c r="CK158" s="1"/>
      <c r="CL158" s="1"/>
      <c r="CM158" s="1"/>
    </row>
    <row r="159" spans="1:91">
      <c r="A159" s="5"/>
      <c r="B159" s="3"/>
      <c r="C159" s="70"/>
      <c r="D159" s="3"/>
      <c r="E159" s="52"/>
      <c r="F159" s="50"/>
      <c r="G159" s="50"/>
      <c r="H159" s="8"/>
      <c r="I159" s="8"/>
      <c r="J159" s="8"/>
      <c r="K159" s="8"/>
      <c r="L159" s="8"/>
      <c r="M159" s="8"/>
      <c r="N159" s="8"/>
      <c r="O159" s="8"/>
      <c r="P159" s="8"/>
      <c r="CC159" s="1"/>
      <c r="CD159" s="1"/>
      <c r="CE159" s="1"/>
      <c r="CF159" s="1"/>
      <c r="CG159" s="1"/>
      <c r="CH159" s="1"/>
      <c r="CI159" s="1"/>
      <c r="CJ159" s="1"/>
      <c r="CK159" s="1"/>
      <c r="CL159" s="1"/>
      <c r="CM159" s="1"/>
    </row>
    <row r="160" spans="1:91">
      <c r="A160" s="546" t="s">
        <v>125</v>
      </c>
      <c r="B160" s="546"/>
      <c r="C160" s="546"/>
      <c r="D160" s="546"/>
      <c r="E160" s="546"/>
      <c r="F160" s="546"/>
      <c r="G160" s="546"/>
      <c r="H160" s="8"/>
      <c r="I160" s="8"/>
      <c r="J160" s="8"/>
      <c r="K160" s="8"/>
      <c r="L160" s="8"/>
      <c r="M160" s="8"/>
      <c r="N160" s="8"/>
      <c r="O160" s="8"/>
      <c r="P160" s="8"/>
      <c r="CC160" s="1"/>
      <c r="CD160" s="1"/>
      <c r="CE160" s="1"/>
      <c r="CF160" s="1"/>
      <c r="CG160" s="1"/>
      <c r="CH160" s="1"/>
      <c r="CI160" s="1"/>
      <c r="CJ160" s="1"/>
      <c r="CK160" s="1"/>
      <c r="CL160" s="1"/>
      <c r="CM160" s="1"/>
    </row>
    <row r="161" spans="1:91">
      <c r="A161" s="3"/>
      <c r="B161" s="29" t="s">
        <v>122</v>
      </c>
      <c r="C161" s="77"/>
      <c r="D161" s="29"/>
      <c r="E161" s="60"/>
      <c r="F161" s="50"/>
      <c r="G161" s="50"/>
      <c r="H161" s="8"/>
      <c r="I161" s="8"/>
      <c r="J161" s="8"/>
      <c r="K161" s="8"/>
      <c r="L161" s="8"/>
      <c r="M161" s="8"/>
      <c r="N161" s="8"/>
      <c r="O161" s="8"/>
      <c r="P161" s="8"/>
      <c r="CC161" s="1"/>
      <c r="CD161" s="1"/>
      <c r="CE161" s="1"/>
      <c r="CF161" s="1"/>
      <c r="CG161" s="1"/>
      <c r="CH161" s="1"/>
      <c r="CI161" s="1"/>
      <c r="CJ161" s="1"/>
      <c r="CK161" s="1"/>
      <c r="CL161" s="1"/>
      <c r="CM161" s="1"/>
    </row>
    <row r="162" spans="1:91">
      <c r="A162" s="3"/>
      <c r="B162" s="29"/>
      <c r="C162" s="77"/>
      <c r="D162" s="29"/>
      <c r="E162" s="60"/>
      <c r="F162" s="50"/>
      <c r="G162" s="50"/>
      <c r="H162" s="8"/>
      <c r="I162" s="8"/>
      <c r="J162" s="8"/>
      <c r="K162" s="8"/>
      <c r="L162" s="8"/>
      <c r="M162" s="8"/>
      <c r="N162" s="8"/>
      <c r="O162" s="8"/>
      <c r="P162" s="8"/>
      <c r="CC162" s="1"/>
      <c r="CD162" s="1"/>
      <c r="CE162" s="1"/>
      <c r="CF162" s="1"/>
      <c r="CG162" s="1"/>
      <c r="CH162" s="1"/>
      <c r="CI162" s="1"/>
      <c r="CJ162" s="1"/>
      <c r="CK162" s="1"/>
      <c r="CL162" s="1"/>
      <c r="CM162" s="1"/>
    </row>
    <row r="163" spans="1:91">
      <c r="A163" s="546" t="s">
        <v>121</v>
      </c>
      <c r="B163" s="546"/>
      <c r="C163" s="546"/>
      <c r="D163" s="546"/>
      <c r="E163" s="546"/>
      <c r="F163" s="546"/>
      <c r="G163" s="546"/>
      <c r="H163" s="8"/>
      <c r="I163" s="8"/>
      <c r="J163" s="8"/>
      <c r="K163" s="8"/>
      <c r="L163" s="8"/>
      <c r="M163" s="8"/>
      <c r="N163" s="8"/>
      <c r="O163" s="8"/>
      <c r="P163" s="8"/>
      <c r="CC163" s="1"/>
      <c r="CD163" s="1"/>
      <c r="CE163" s="1"/>
      <c r="CF163" s="1"/>
      <c r="CG163" s="1"/>
      <c r="CH163" s="1"/>
      <c r="CI163" s="1"/>
      <c r="CJ163" s="1"/>
      <c r="CK163" s="1"/>
      <c r="CL163" s="1"/>
      <c r="CM163" s="1"/>
    </row>
    <row r="164" spans="1:91">
      <c r="A164" s="3"/>
      <c r="B164" s="29"/>
      <c r="C164" s="77"/>
      <c r="D164" s="29"/>
      <c r="E164" s="60"/>
      <c r="F164" s="50"/>
      <c r="G164" s="50"/>
      <c r="H164" s="8"/>
      <c r="I164" s="8"/>
      <c r="J164" s="8"/>
      <c r="K164" s="8"/>
      <c r="L164" s="8"/>
      <c r="M164" s="8"/>
      <c r="N164" s="8"/>
      <c r="O164" s="8"/>
      <c r="P164" s="8"/>
      <c r="CC164" s="1"/>
      <c r="CD164" s="1"/>
      <c r="CE164" s="1"/>
      <c r="CF164" s="1"/>
      <c r="CG164" s="1"/>
      <c r="CH164" s="1"/>
      <c r="CI164" s="1"/>
      <c r="CJ164" s="1"/>
      <c r="CK164" s="1"/>
      <c r="CL164" s="1"/>
      <c r="CM164" s="1"/>
    </row>
  </sheetData>
  <mergeCells count="21">
    <mergeCell ref="A6:E6"/>
    <mergeCell ref="A1:G1"/>
    <mergeCell ref="A2:G2"/>
    <mergeCell ref="A3:G3"/>
    <mergeCell ref="A4:G4"/>
    <mergeCell ref="A5:E5"/>
    <mergeCell ref="A7:E7"/>
    <mergeCell ref="A8:E8"/>
    <mergeCell ref="A12:A13"/>
    <mergeCell ref="B12:B13"/>
    <mergeCell ref="C12:C13"/>
    <mergeCell ref="D12:D13"/>
    <mergeCell ref="E12:E13"/>
    <mergeCell ref="A160:G160"/>
    <mergeCell ref="A163:G163"/>
    <mergeCell ref="F12:F13"/>
    <mergeCell ref="G12:G13"/>
    <mergeCell ref="E153:F153"/>
    <mergeCell ref="E154:F154"/>
    <mergeCell ref="E155:F155"/>
    <mergeCell ref="A157:G157"/>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46496-9B03-474C-B1EC-581CE79B5E09}">
  <dimension ref="A1:CM118"/>
  <sheetViews>
    <sheetView view="pageBreakPreview" topLeftCell="A87" zoomScale="130" zoomScaleNormal="145" zoomScaleSheetLayoutView="130" workbookViewId="0">
      <selection activeCell="F106" sqref="F15:G106"/>
    </sheetView>
  </sheetViews>
  <sheetFormatPr defaultColWidth="9.42578125" defaultRowHeight="16.5"/>
  <cols>
    <col min="1" max="1" width="5.42578125" style="7" customWidth="1"/>
    <col min="2" max="2" width="94.7109375" style="1" customWidth="1"/>
    <col min="3" max="3" width="18.85546875" style="69" customWidth="1"/>
    <col min="4" max="4" width="6.42578125" style="1" customWidth="1"/>
    <col min="5" max="5" width="9" style="49" customWidth="1"/>
    <col min="6" max="6" width="11.85546875" style="131" customWidth="1"/>
    <col min="7" max="7" width="12.85546875" style="132" customWidth="1"/>
    <col min="8" max="8" width="8.42578125" style="1" customWidth="1"/>
    <col min="9" max="9" width="8" style="1" customWidth="1"/>
    <col min="10" max="10" width="8.42578125" style="1" customWidth="1"/>
    <col min="11" max="12" width="8.5703125" style="1" customWidth="1"/>
    <col min="13" max="15" width="9.42578125" style="1" customWidth="1"/>
    <col min="16" max="16" width="9.85546875" style="1" customWidth="1"/>
    <col min="17" max="91" width="9.42578125" style="8"/>
    <col min="92" max="16384" width="9.42578125" style="1"/>
  </cols>
  <sheetData>
    <row r="1" spans="1:91" ht="16.7" customHeight="1">
      <c r="A1" s="529" t="s">
        <v>535</v>
      </c>
      <c r="B1" s="529"/>
      <c r="C1" s="529"/>
      <c r="D1" s="529"/>
      <c r="E1" s="529"/>
      <c r="F1" s="529"/>
      <c r="G1" s="529"/>
      <c r="H1" s="8"/>
      <c r="I1" s="8"/>
      <c r="J1" s="8"/>
      <c r="K1" s="8"/>
      <c r="L1" s="8"/>
      <c r="M1" s="8"/>
      <c r="N1" s="8"/>
      <c r="O1" s="8"/>
      <c r="P1" s="8"/>
      <c r="CC1" s="1"/>
      <c r="CD1" s="1"/>
      <c r="CE1" s="1"/>
      <c r="CF1" s="1"/>
      <c r="CG1" s="1"/>
      <c r="CH1" s="1"/>
      <c r="CI1" s="1"/>
      <c r="CJ1" s="1"/>
      <c r="CK1" s="1"/>
      <c r="CL1" s="1"/>
      <c r="CM1" s="1"/>
    </row>
    <row r="2" spans="1:91">
      <c r="A2" s="554" t="s">
        <v>536</v>
      </c>
      <c r="B2" s="555"/>
      <c r="C2" s="555"/>
      <c r="D2" s="555"/>
      <c r="E2" s="555"/>
      <c r="F2" s="555"/>
      <c r="G2" s="555"/>
      <c r="H2" s="8"/>
      <c r="I2" s="8"/>
      <c r="J2" s="8"/>
      <c r="K2" s="8"/>
      <c r="L2" s="8"/>
      <c r="M2" s="8"/>
      <c r="N2" s="8"/>
      <c r="O2" s="8"/>
      <c r="P2" s="8"/>
      <c r="CC2" s="1"/>
      <c r="CD2" s="1"/>
      <c r="CE2" s="1"/>
      <c r="CF2" s="1"/>
      <c r="CG2" s="1"/>
      <c r="CH2" s="1"/>
      <c r="CI2" s="1"/>
      <c r="CJ2" s="1"/>
      <c r="CK2" s="1"/>
      <c r="CL2" s="1"/>
      <c r="CM2" s="1"/>
    </row>
    <row r="3" spans="1:91">
      <c r="A3" s="556" t="s">
        <v>57</v>
      </c>
      <c r="B3" s="556"/>
      <c r="C3" s="556"/>
      <c r="D3" s="556"/>
      <c r="E3" s="556"/>
      <c r="F3" s="556"/>
      <c r="G3" s="556"/>
      <c r="H3" s="8"/>
      <c r="I3" s="8"/>
      <c r="J3" s="8"/>
      <c r="K3" s="8"/>
      <c r="L3" s="8"/>
      <c r="M3" s="8"/>
      <c r="N3" s="8"/>
      <c r="O3" s="8"/>
      <c r="P3" s="8"/>
      <c r="CC3" s="1"/>
      <c r="CD3" s="1"/>
      <c r="CE3" s="1"/>
      <c r="CF3" s="1"/>
      <c r="CG3" s="1"/>
      <c r="CH3" s="1"/>
      <c r="CI3" s="1"/>
      <c r="CJ3" s="1"/>
      <c r="CK3" s="1"/>
      <c r="CL3" s="1"/>
      <c r="CM3" s="1"/>
    </row>
    <row r="4" spans="1:91">
      <c r="A4" s="558"/>
      <c r="B4" s="558"/>
      <c r="C4" s="558"/>
      <c r="D4" s="558"/>
      <c r="E4" s="558"/>
      <c r="F4" s="558"/>
      <c r="G4" s="558"/>
      <c r="H4" s="8"/>
      <c r="I4" s="8"/>
      <c r="J4" s="8"/>
      <c r="K4" s="8"/>
      <c r="L4" s="8"/>
      <c r="M4" s="8"/>
      <c r="N4" s="8"/>
      <c r="O4" s="8"/>
      <c r="P4" s="8"/>
      <c r="CC4" s="1"/>
      <c r="CD4" s="1"/>
      <c r="CE4" s="1"/>
      <c r="CF4" s="1"/>
      <c r="CG4" s="1"/>
      <c r="CH4" s="1"/>
      <c r="CI4" s="1"/>
      <c r="CJ4" s="1"/>
      <c r="CK4" s="1"/>
      <c r="CL4" s="1"/>
      <c r="CM4" s="1"/>
    </row>
    <row r="5" spans="1:91" ht="15.6" customHeight="1">
      <c r="A5" s="541" t="s">
        <v>67</v>
      </c>
      <c r="B5" s="541"/>
      <c r="C5" s="541"/>
      <c r="D5" s="541"/>
      <c r="E5" s="541"/>
      <c r="F5" s="51"/>
      <c r="G5" s="51"/>
      <c r="H5" s="8"/>
      <c r="I5" s="8"/>
      <c r="J5" s="8"/>
      <c r="K5" s="8"/>
      <c r="L5" s="8"/>
      <c r="M5" s="8"/>
      <c r="N5" s="8"/>
      <c r="O5" s="8"/>
      <c r="P5" s="8"/>
      <c r="CC5" s="1"/>
      <c r="CD5" s="1"/>
      <c r="CE5" s="1"/>
      <c r="CF5" s="1"/>
      <c r="CG5" s="1"/>
      <c r="CH5" s="1"/>
      <c r="CI5" s="1"/>
      <c r="CJ5" s="1"/>
      <c r="CK5" s="1"/>
      <c r="CL5" s="1"/>
      <c r="CM5" s="1"/>
    </row>
    <row r="6" spans="1:91" ht="15.6" customHeight="1">
      <c r="A6" s="551" t="s">
        <v>537</v>
      </c>
      <c r="B6" s="551"/>
      <c r="C6" s="551"/>
      <c r="D6" s="551"/>
      <c r="E6" s="551"/>
      <c r="F6" s="51"/>
      <c r="G6" s="51"/>
      <c r="H6" s="8"/>
      <c r="I6" s="8"/>
      <c r="J6" s="8"/>
      <c r="K6" s="8"/>
      <c r="L6" s="8"/>
      <c r="M6" s="8"/>
      <c r="N6" s="8"/>
      <c r="O6" s="8"/>
      <c r="P6" s="8"/>
      <c r="CC6" s="1"/>
      <c r="CD6" s="1"/>
      <c r="CE6" s="1"/>
      <c r="CF6" s="1"/>
      <c r="CG6" s="1"/>
      <c r="CH6" s="1"/>
      <c r="CI6" s="1"/>
      <c r="CJ6" s="1"/>
      <c r="CK6" s="1"/>
      <c r="CL6" s="1"/>
      <c r="CM6" s="1"/>
    </row>
    <row r="7" spans="1:91" ht="15.6" customHeight="1">
      <c r="A7" s="551" t="s">
        <v>70</v>
      </c>
      <c r="B7" s="551"/>
      <c r="C7" s="551"/>
      <c r="D7" s="551"/>
      <c r="E7" s="551"/>
      <c r="F7" s="51"/>
      <c r="G7" s="51"/>
      <c r="H7" s="8"/>
      <c r="I7" s="8"/>
      <c r="J7" s="8"/>
      <c r="K7" s="8"/>
      <c r="L7" s="8"/>
      <c r="M7" s="8"/>
      <c r="N7" s="8"/>
      <c r="O7" s="8"/>
      <c r="P7" s="8"/>
      <c r="CC7" s="1"/>
      <c r="CD7" s="1"/>
      <c r="CE7" s="1"/>
      <c r="CF7" s="1"/>
      <c r="CG7" s="1"/>
      <c r="CH7" s="1"/>
      <c r="CI7" s="1"/>
      <c r="CJ7" s="1"/>
      <c r="CK7" s="1"/>
      <c r="CL7" s="1"/>
      <c r="CM7" s="1"/>
    </row>
    <row r="8" spans="1:91">
      <c r="A8" s="552" t="s">
        <v>71</v>
      </c>
      <c r="B8" s="552"/>
      <c r="C8" s="552"/>
      <c r="D8" s="552"/>
      <c r="E8" s="552"/>
      <c r="F8" s="51"/>
      <c r="G8" s="51"/>
      <c r="H8" s="8"/>
      <c r="I8" s="8"/>
      <c r="J8" s="8"/>
      <c r="K8" s="8"/>
      <c r="L8" s="8"/>
      <c r="M8" s="8"/>
      <c r="N8" s="8"/>
      <c r="O8" s="8"/>
      <c r="P8" s="8"/>
      <c r="CC8" s="1"/>
      <c r="CD8" s="1"/>
      <c r="CE8" s="1"/>
      <c r="CF8" s="1"/>
      <c r="CG8" s="1"/>
      <c r="CH8" s="1"/>
      <c r="CI8" s="1"/>
      <c r="CJ8" s="1"/>
      <c r="CK8" s="1"/>
      <c r="CL8" s="1"/>
      <c r="CM8" s="1"/>
    </row>
    <row r="9" spans="1:91">
      <c r="A9" s="3"/>
      <c r="B9" s="3"/>
      <c r="C9" s="70"/>
      <c r="D9" s="4"/>
      <c r="E9" s="52"/>
      <c r="F9" s="50"/>
      <c r="G9" s="50"/>
      <c r="H9" s="8"/>
      <c r="I9" s="8"/>
      <c r="J9" s="8"/>
      <c r="K9" s="8"/>
      <c r="L9" s="8"/>
      <c r="M9" s="8"/>
      <c r="N9" s="8"/>
      <c r="O9" s="8"/>
      <c r="P9" s="8"/>
      <c r="CC9" s="1"/>
      <c r="CD9" s="1"/>
      <c r="CE9" s="1"/>
      <c r="CF9" s="1"/>
      <c r="CG9" s="1"/>
      <c r="CH9" s="1"/>
      <c r="CI9" s="1"/>
      <c r="CJ9" s="1"/>
      <c r="CK9" s="1"/>
      <c r="CL9" s="1"/>
      <c r="CM9" s="1"/>
    </row>
    <row r="10" spans="1:91">
      <c r="A10" s="3" t="s">
        <v>538</v>
      </c>
      <c r="B10" s="3"/>
      <c r="C10" s="70"/>
      <c r="D10" s="4"/>
      <c r="E10" s="52"/>
      <c r="F10" s="50"/>
      <c r="G10" s="50"/>
      <c r="H10" s="8"/>
      <c r="I10" s="8"/>
      <c r="J10" s="8"/>
      <c r="K10" s="8"/>
      <c r="L10" s="8"/>
      <c r="M10" s="8"/>
      <c r="N10" s="8"/>
      <c r="O10" s="8"/>
      <c r="P10" s="8"/>
      <c r="CC10" s="1"/>
      <c r="CD10" s="1"/>
      <c r="CE10" s="1"/>
      <c r="CF10" s="1"/>
      <c r="CG10" s="1"/>
      <c r="CH10" s="1"/>
      <c r="CI10" s="1"/>
      <c r="CJ10" s="1"/>
      <c r="CK10" s="1"/>
      <c r="CL10" s="1"/>
      <c r="CM10" s="1"/>
    </row>
    <row r="11" spans="1:91">
      <c r="A11" s="6"/>
      <c r="B11" s="3"/>
      <c r="C11" s="70"/>
      <c r="D11" s="4"/>
      <c r="E11" s="52"/>
      <c r="F11" s="50"/>
      <c r="G11" s="50"/>
      <c r="H11" s="8"/>
      <c r="I11" s="8"/>
      <c r="J11" s="8"/>
      <c r="K11" s="8"/>
      <c r="L11" s="8"/>
      <c r="M11" s="8"/>
      <c r="N11" s="8"/>
      <c r="O11" s="8"/>
      <c r="P11" s="8"/>
      <c r="CC11" s="1"/>
      <c r="CD11" s="1"/>
      <c r="CE11" s="1"/>
      <c r="CF11" s="1"/>
      <c r="CG11" s="1"/>
      <c r="CH11" s="1"/>
      <c r="CI11" s="1"/>
      <c r="CJ11" s="1"/>
      <c r="CK11" s="1"/>
      <c r="CL11" s="1"/>
      <c r="CM11" s="1"/>
    </row>
    <row r="12" spans="1:91">
      <c r="A12" s="560" t="s">
        <v>1</v>
      </c>
      <c r="B12" s="560" t="s">
        <v>2</v>
      </c>
      <c r="C12" s="560" t="s">
        <v>290</v>
      </c>
      <c r="D12" s="560" t="s">
        <v>3</v>
      </c>
      <c r="E12" s="560" t="s">
        <v>4</v>
      </c>
      <c r="F12" s="559" t="s">
        <v>533</v>
      </c>
      <c r="G12" s="559" t="s">
        <v>534</v>
      </c>
      <c r="H12" s="8"/>
      <c r="I12" s="8"/>
      <c r="J12" s="8"/>
      <c r="K12" s="8"/>
      <c r="L12" s="8"/>
      <c r="M12" s="8"/>
      <c r="N12" s="8"/>
      <c r="O12" s="8"/>
      <c r="P12" s="8"/>
      <c r="CC12" s="1"/>
      <c r="CD12" s="1"/>
      <c r="CE12" s="1"/>
      <c r="CF12" s="1"/>
      <c r="CG12" s="1"/>
      <c r="CH12" s="1"/>
      <c r="CI12" s="1"/>
      <c r="CJ12" s="1"/>
      <c r="CK12" s="1"/>
      <c r="CL12" s="1"/>
      <c r="CM12" s="1"/>
    </row>
    <row r="13" spans="1:91">
      <c r="A13" s="560"/>
      <c r="B13" s="560"/>
      <c r="C13" s="560"/>
      <c r="D13" s="560"/>
      <c r="E13" s="560"/>
      <c r="F13" s="559"/>
      <c r="G13" s="559"/>
      <c r="H13" s="8"/>
      <c r="I13" s="8"/>
      <c r="J13" s="8"/>
      <c r="K13" s="8"/>
      <c r="L13" s="8"/>
      <c r="M13" s="8"/>
      <c r="N13" s="8"/>
      <c r="O13" s="8"/>
      <c r="P13" s="8"/>
      <c r="CC13" s="1"/>
      <c r="CD13" s="1"/>
      <c r="CE13" s="1"/>
      <c r="CF13" s="1"/>
      <c r="CG13" s="1"/>
      <c r="CH13" s="1"/>
      <c r="CI13" s="1"/>
      <c r="CJ13" s="1"/>
      <c r="CK13" s="1"/>
      <c r="CL13" s="1"/>
      <c r="CM13" s="1"/>
    </row>
    <row r="14" spans="1:91" ht="15" customHeight="1">
      <c r="A14" s="129">
        <v>1</v>
      </c>
      <c r="B14" s="84" t="s">
        <v>388</v>
      </c>
      <c r="C14" s="91"/>
      <c r="D14" s="91"/>
      <c r="E14" s="91"/>
      <c r="F14" s="130"/>
      <c r="G14" s="130"/>
      <c r="H14" s="8"/>
      <c r="I14" s="8"/>
      <c r="J14" s="8"/>
      <c r="K14" s="8"/>
      <c r="L14" s="8"/>
      <c r="M14" s="8"/>
      <c r="N14" s="8"/>
      <c r="O14" s="8"/>
      <c r="P14" s="8"/>
      <c r="CC14" s="1"/>
      <c r="CD14" s="1"/>
      <c r="CE14" s="1"/>
      <c r="CF14" s="1"/>
      <c r="CG14" s="1"/>
      <c r="CH14" s="1"/>
      <c r="CI14" s="1"/>
      <c r="CJ14" s="1"/>
      <c r="CK14" s="1"/>
      <c r="CL14" s="1"/>
      <c r="CM14" s="1"/>
    </row>
    <row r="15" spans="1:91" ht="15" customHeight="1">
      <c r="A15" s="88">
        <v>2</v>
      </c>
      <c r="B15" s="122" t="s">
        <v>440</v>
      </c>
      <c r="C15" s="134" t="s">
        <v>542</v>
      </c>
      <c r="D15" s="123" t="s">
        <v>13</v>
      </c>
      <c r="E15" s="137">
        <v>56</v>
      </c>
      <c r="F15" s="54"/>
      <c r="G15" s="54"/>
      <c r="H15" s="8"/>
      <c r="I15" s="8"/>
      <c r="J15" s="8"/>
      <c r="K15" s="8"/>
      <c r="L15" s="8"/>
      <c r="M15" s="8"/>
      <c r="N15" s="8"/>
      <c r="O15" s="8"/>
      <c r="P15" s="8"/>
      <c r="CC15" s="1"/>
      <c r="CD15" s="1"/>
      <c r="CE15" s="1"/>
      <c r="CF15" s="1"/>
      <c r="CG15" s="1"/>
      <c r="CH15" s="1"/>
      <c r="CI15" s="1"/>
      <c r="CJ15" s="1"/>
      <c r="CK15" s="1"/>
      <c r="CL15" s="1"/>
      <c r="CM15" s="1"/>
    </row>
    <row r="16" spans="1:91" ht="15" customHeight="1">
      <c r="A16" s="88">
        <v>3</v>
      </c>
      <c r="B16" s="122" t="s">
        <v>441</v>
      </c>
      <c r="C16" s="134" t="s">
        <v>542</v>
      </c>
      <c r="D16" s="123" t="s">
        <v>13</v>
      </c>
      <c r="E16" s="137">
        <v>62</v>
      </c>
      <c r="F16" s="54"/>
      <c r="G16" s="54"/>
      <c r="H16" s="8"/>
      <c r="I16" s="8"/>
      <c r="J16" s="8"/>
      <c r="K16" s="8"/>
      <c r="L16" s="8"/>
      <c r="M16" s="8"/>
      <c r="N16" s="8"/>
      <c r="O16" s="8"/>
      <c r="P16" s="8"/>
      <c r="CC16" s="1"/>
      <c r="CD16" s="1"/>
      <c r="CE16" s="1"/>
      <c r="CF16" s="1"/>
      <c r="CG16" s="1"/>
      <c r="CH16" s="1"/>
      <c r="CI16" s="1"/>
      <c r="CJ16" s="1"/>
      <c r="CK16" s="1"/>
      <c r="CL16" s="1"/>
      <c r="CM16" s="1"/>
    </row>
    <row r="17" spans="1:91" ht="15" customHeight="1">
      <c r="A17" s="88">
        <v>4</v>
      </c>
      <c r="B17" s="122" t="s">
        <v>442</v>
      </c>
      <c r="C17" s="134" t="s">
        <v>542</v>
      </c>
      <c r="D17" s="123" t="s">
        <v>13</v>
      </c>
      <c r="E17" s="137">
        <v>173</v>
      </c>
      <c r="F17" s="54"/>
      <c r="G17" s="54"/>
      <c r="H17" s="8"/>
      <c r="I17" s="8"/>
      <c r="J17" s="8"/>
      <c r="K17" s="8"/>
      <c r="L17" s="8"/>
      <c r="M17" s="8"/>
      <c r="N17" s="8"/>
      <c r="O17" s="8"/>
      <c r="P17" s="8"/>
      <c r="CC17" s="1"/>
      <c r="CD17" s="1"/>
      <c r="CE17" s="1"/>
      <c r="CF17" s="1"/>
      <c r="CG17" s="1"/>
      <c r="CH17" s="1"/>
      <c r="CI17" s="1"/>
      <c r="CJ17" s="1"/>
      <c r="CK17" s="1"/>
      <c r="CL17" s="1"/>
      <c r="CM17" s="1"/>
    </row>
    <row r="18" spans="1:91" ht="15" customHeight="1">
      <c r="A18" s="88">
        <v>5</v>
      </c>
      <c r="B18" s="122" t="s">
        <v>443</v>
      </c>
      <c r="C18" s="134" t="s">
        <v>542</v>
      </c>
      <c r="D18" s="123" t="s">
        <v>13</v>
      </c>
      <c r="E18" s="137">
        <v>84</v>
      </c>
      <c r="F18" s="54"/>
      <c r="G18" s="54"/>
      <c r="H18" s="8"/>
      <c r="I18" s="8"/>
      <c r="J18" s="8"/>
      <c r="K18" s="8"/>
      <c r="L18" s="8"/>
      <c r="M18" s="8"/>
      <c r="N18" s="8"/>
      <c r="O18" s="8"/>
      <c r="P18" s="8"/>
      <c r="CC18" s="1"/>
      <c r="CD18" s="1"/>
      <c r="CE18" s="1"/>
      <c r="CF18" s="1"/>
      <c r="CG18" s="1"/>
      <c r="CH18" s="1"/>
      <c r="CI18" s="1"/>
      <c r="CJ18" s="1"/>
      <c r="CK18" s="1"/>
      <c r="CL18" s="1"/>
      <c r="CM18" s="1"/>
    </row>
    <row r="19" spans="1:91" ht="15" customHeight="1">
      <c r="A19" s="88">
        <v>6</v>
      </c>
      <c r="B19" s="122" t="s">
        <v>444</v>
      </c>
      <c r="C19" s="134" t="s">
        <v>542</v>
      </c>
      <c r="D19" s="123" t="s">
        <v>7</v>
      </c>
      <c r="E19" s="137">
        <v>3</v>
      </c>
      <c r="F19" s="54"/>
      <c r="G19" s="54"/>
      <c r="H19" s="8"/>
      <c r="I19" s="8"/>
      <c r="J19" s="8"/>
      <c r="K19" s="8"/>
      <c r="L19" s="8"/>
      <c r="M19" s="8"/>
      <c r="N19" s="8"/>
      <c r="O19" s="8"/>
      <c r="P19" s="8"/>
      <c r="CC19" s="1"/>
      <c r="CD19" s="1"/>
      <c r="CE19" s="1"/>
      <c r="CF19" s="1"/>
      <c r="CG19" s="1"/>
      <c r="CH19" s="1"/>
      <c r="CI19" s="1"/>
      <c r="CJ19" s="1"/>
      <c r="CK19" s="1"/>
      <c r="CL19" s="1"/>
      <c r="CM19" s="1"/>
    </row>
    <row r="20" spans="1:91" ht="15" customHeight="1">
      <c r="A20" s="88">
        <v>7</v>
      </c>
      <c r="B20" s="122" t="s">
        <v>445</v>
      </c>
      <c r="C20" s="134" t="s">
        <v>542</v>
      </c>
      <c r="D20" s="123" t="s">
        <v>7</v>
      </c>
      <c r="E20" s="137">
        <v>11</v>
      </c>
      <c r="F20" s="54"/>
      <c r="G20" s="54"/>
      <c r="H20" s="8"/>
      <c r="I20" s="8"/>
      <c r="J20" s="8"/>
      <c r="K20" s="8"/>
      <c r="L20" s="8"/>
      <c r="M20" s="8"/>
      <c r="N20" s="8"/>
      <c r="O20" s="8"/>
      <c r="P20" s="8"/>
      <c r="CC20" s="1"/>
      <c r="CD20" s="1"/>
      <c r="CE20" s="1"/>
      <c r="CF20" s="1"/>
      <c r="CG20" s="1"/>
      <c r="CH20" s="1"/>
      <c r="CI20" s="1"/>
      <c r="CJ20" s="1"/>
      <c r="CK20" s="1"/>
      <c r="CL20" s="1"/>
      <c r="CM20" s="1"/>
    </row>
    <row r="21" spans="1:91" ht="15" customHeight="1">
      <c r="A21" s="88">
        <v>8</v>
      </c>
      <c r="B21" s="122" t="s">
        <v>446</v>
      </c>
      <c r="C21" s="134" t="s">
        <v>542</v>
      </c>
      <c r="D21" s="123" t="s">
        <v>7</v>
      </c>
      <c r="E21" s="137">
        <v>5</v>
      </c>
      <c r="F21" s="54"/>
      <c r="G21" s="54"/>
      <c r="H21" s="8"/>
      <c r="I21" s="8"/>
      <c r="J21" s="8"/>
      <c r="K21" s="8"/>
      <c r="L21" s="8"/>
      <c r="M21" s="8"/>
      <c r="N21" s="8"/>
      <c r="O21" s="8"/>
      <c r="P21" s="8"/>
      <c r="CC21" s="1"/>
      <c r="CD21" s="1"/>
      <c r="CE21" s="1"/>
      <c r="CF21" s="1"/>
      <c r="CG21" s="1"/>
      <c r="CH21" s="1"/>
      <c r="CI21" s="1"/>
      <c r="CJ21" s="1"/>
      <c r="CK21" s="1"/>
      <c r="CL21" s="1"/>
      <c r="CM21" s="1"/>
    </row>
    <row r="22" spans="1:91" ht="15" customHeight="1">
      <c r="A22" s="88">
        <v>9</v>
      </c>
      <c r="B22" s="122" t="s">
        <v>447</v>
      </c>
      <c r="C22" s="134" t="s">
        <v>542</v>
      </c>
      <c r="D22" s="123" t="s">
        <v>10</v>
      </c>
      <c r="E22" s="137">
        <v>12</v>
      </c>
      <c r="F22" s="54"/>
      <c r="G22" s="54"/>
      <c r="H22" s="8"/>
      <c r="I22" s="8"/>
      <c r="J22" s="8"/>
      <c r="K22" s="8"/>
      <c r="L22" s="8"/>
      <c r="M22" s="8"/>
      <c r="N22" s="8"/>
      <c r="O22" s="8"/>
      <c r="P22" s="8"/>
      <c r="CC22" s="1"/>
      <c r="CD22" s="1"/>
      <c r="CE22" s="1"/>
      <c r="CF22" s="1"/>
      <c r="CG22" s="1"/>
      <c r="CH22" s="1"/>
      <c r="CI22" s="1"/>
      <c r="CJ22" s="1"/>
      <c r="CK22" s="1"/>
      <c r="CL22" s="1"/>
      <c r="CM22" s="1"/>
    </row>
    <row r="23" spans="1:91" ht="15" customHeight="1">
      <c r="A23" s="88">
        <v>10</v>
      </c>
      <c r="B23" s="124" t="s">
        <v>448</v>
      </c>
      <c r="C23" s="134" t="s">
        <v>542</v>
      </c>
      <c r="D23" s="123" t="s">
        <v>7</v>
      </c>
      <c r="E23" s="137">
        <v>2</v>
      </c>
      <c r="F23" s="54"/>
      <c r="G23" s="54"/>
      <c r="H23" s="8"/>
      <c r="I23" s="8"/>
      <c r="J23" s="8"/>
      <c r="K23" s="8"/>
      <c r="L23" s="8"/>
      <c r="M23" s="8"/>
      <c r="N23" s="8"/>
      <c r="O23" s="8"/>
      <c r="P23" s="8"/>
      <c r="CC23" s="1"/>
      <c r="CD23" s="1"/>
      <c r="CE23" s="1"/>
      <c r="CF23" s="1"/>
      <c r="CG23" s="1"/>
      <c r="CH23" s="1"/>
      <c r="CI23" s="1"/>
      <c r="CJ23" s="1"/>
      <c r="CK23" s="1"/>
      <c r="CL23" s="1"/>
      <c r="CM23" s="1"/>
    </row>
    <row r="24" spans="1:91" ht="15" customHeight="1">
      <c r="A24" s="88">
        <v>11</v>
      </c>
      <c r="B24" s="124" t="s">
        <v>449</v>
      </c>
      <c r="C24" s="134" t="s">
        <v>542</v>
      </c>
      <c r="D24" s="123" t="s">
        <v>7</v>
      </c>
      <c r="E24" s="137">
        <v>3</v>
      </c>
      <c r="F24" s="54"/>
      <c r="G24" s="54"/>
      <c r="H24" s="8"/>
      <c r="I24" s="8"/>
      <c r="J24" s="8"/>
      <c r="K24" s="8"/>
      <c r="L24" s="8"/>
      <c r="M24" s="8"/>
      <c r="N24" s="8"/>
      <c r="O24" s="8"/>
      <c r="P24" s="8"/>
      <c r="CC24" s="1"/>
      <c r="CD24" s="1"/>
      <c r="CE24" s="1"/>
      <c r="CF24" s="1"/>
      <c r="CG24" s="1"/>
      <c r="CH24" s="1"/>
      <c r="CI24" s="1"/>
      <c r="CJ24" s="1"/>
      <c r="CK24" s="1"/>
      <c r="CL24" s="1"/>
      <c r="CM24" s="1"/>
    </row>
    <row r="25" spans="1:91" ht="15" customHeight="1">
      <c r="A25" s="88">
        <v>12</v>
      </c>
      <c r="B25" s="122" t="s">
        <v>450</v>
      </c>
      <c r="C25" s="134" t="s">
        <v>542</v>
      </c>
      <c r="D25" s="123" t="s">
        <v>10</v>
      </c>
      <c r="E25" s="137">
        <v>5</v>
      </c>
      <c r="F25" s="54"/>
      <c r="G25" s="54"/>
      <c r="H25" s="8"/>
      <c r="I25" s="8"/>
      <c r="J25" s="8"/>
      <c r="K25" s="8"/>
      <c r="L25" s="8"/>
      <c r="M25" s="8"/>
      <c r="N25" s="8"/>
      <c r="O25" s="8"/>
      <c r="P25" s="8"/>
      <c r="CC25" s="1"/>
      <c r="CD25" s="1"/>
      <c r="CE25" s="1"/>
      <c r="CF25" s="1"/>
      <c r="CG25" s="1"/>
      <c r="CH25" s="1"/>
      <c r="CI25" s="1"/>
      <c r="CJ25" s="1"/>
      <c r="CK25" s="1"/>
      <c r="CL25" s="1"/>
      <c r="CM25" s="1"/>
    </row>
    <row r="26" spans="1:91" ht="15" customHeight="1">
      <c r="A26" s="88">
        <v>13</v>
      </c>
      <c r="B26" s="124" t="s">
        <v>451</v>
      </c>
      <c r="C26" s="134" t="s">
        <v>542</v>
      </c>
      <c r="D26" s="123" t="s">
        <v>7</v>
      </c>
      <c r="E26" s="137">
        <v>1</v>
      </c>
      <c r="F26" s="54"/>
      <c r="G26" s="54"/>
      <c r="H26" s="8"/>
      <c r="I26" s="8"/>
      <c r="J26" s="8"/>
      <c r="K26" s="8"/>
      <c r="L26" s="8"/>
      <c r="M26" s="8"/>
      <c r="N26" s="8"/>
      <c r="O26" s="8"/>
      <c r="P26" s="8"/>
      <c r="CC26" s="1"/>
      <c r="CD26" s="1"/>
      <c r="CE26" s="1"/>
      <c r="CF26" s="1"/>
      <c r="CG26" s="1"/>
      <c r="CH26" s="1"/>
      <c r="CI26" s="1"/>
      <c r="CJ26" s="1"/>
      <c r="CK26" s="1"/>
      <c r="CL26" s="1"/>
      <c r="CM26" s="1"/>
    </row>
    <row r="27" spans="1:91" ht="15" customHeight="1">
      <c r="A27" s="88">
        <v>14</v>
      </c>
      <c r="B27" s="125" t="s">
        <v>452</v>
      </c>
      <c r="C27" s="134" t="s">
        <v>542</v>
      </c>
      <c r="D27" s="123" t="s">
        <v>7</v>
      </c>
      <c r="E27" s="137">
        <v>1</v>
      </c>
      <c r="F27" s="54"/>
      <c r="G27" s="54"/>
      <c r="H27" s="8"/>
      <c r="I27" s="8"/>
      <c r="J27" s="8"/>
      <c r="K27" s="8"/>
      <c r="L27" s="8"/>
      <c r="M27" s="8"/>
      <c r="N27" s="8"/>
      <c r="O27" s="8"/>
      <c r="P27" s="8"/>
      <c r="CC27" s="1"/>
      <c r="CD27" s="1"/>
      <c r="CE27" s="1"/>
      <c r="CF27" s="1"/>
      <c r="CG27" s="1"/>
      <c r="CH27" s="1"/>
      <c r="CI27" s="1"/>
      <c r="CJ27" s="1"/>
      <c r="CK27" s="1"/>
      <c r="CL27" s="1"/>
      <c r="CM27" s="1"/>
    </row>
    <row r="28" spans="1:91" ht="15" customHeight="1">
      <c r="A28" s="88">
        <v>15</v>
      </c>
      <c r="B28" s="125" t="s">
        <v>453</v>
      </c>
      <c r="C28" s="134" t="s">
        <v>542</v>
      </c>
      <c r="D28" s="123" t="s">
        <v>10</v>
      </c>
      <c r="E28" s="137">
        <v>3</v>
      </c>
      <c r="F28" s="54"/>
      <c r="G28" s="54"/>
      <c r="H28" s="8"/>
      <c r="I28" s="8"/>
      <c r="J28" s="8"/>
      <c r="K28" s="8"/>
      <c r="L28" s="8"/>
      <c r="M28" s="8"/>
      <c r="N28" s="8"/>
      <c r="O28" s="8"/>
      <c r="P28" s="8"/>
      <c r="CC28" s="1"/>
      <c r="CD28" s="1"/>
      <c r="CE28" s="1"/>
      <c r="CF28" s="1"/>
      <c r="CG28" s="1"/>
      <c r="CH28" s="1"/>
      <c r="CI28" s="1"/>
      <c r="CJ28" s="1"/>
      <c r="CK28" s="1"/>
      <c r="CL28" s="1"/>
      <c r="CM28" s="1"/>
    </row>
    <row r="29" spans="1:91" ht="15" customHeight="1">
      <c r="A29" s="88">
        <v>16</v>
      </c>
      <c r="B29" s="122" t="s">
        <v>454</v>
      </c>
      <c r="C29" s="134" t="s">
        <v>542</v>
      </c>
      <c r="D29" s="123" t="s">
        <v>10</v>
      </c>
      <c r="E29" s="137">
        <v>2</v>
      </c>
      <c r="F29" s="54"/>
      <c r="G29" s="54"/>
      <c r="H29" s="8"/>
      <c r="I29" s="8"/>
      <c r="J29" s="8"/>
      <c r="K29" s="8"/>
      <c r="L29" s="8"/>
      <c r="M29" s="8"/>
      <c r="N29" s="8"/>
      <c r="O29" s="8"/>
      <c r="P29" s="8"/>
      <c r="CC29" s="1"/>
      <c r="CD29" s="1"/>
      <c r="CE29" s="1"/>
      <c r="CF29" s="1"/>
      <c r="CG29" s="1"/>
      <c r="CH29" s="1"/>
      <c r="CI29" s="1"/>
      <c r="CJ29" s="1"/>
      <c r="CK29" s="1"/>
      <c r="CL29" s="1"/>
      <c r="CM29" s="1"/>
    </row>
    <row r="30" spans="1:91" ht="15" customHeight="1">
      <c r="A30" s="88">
        <v>17</v>
      </c>
      <c r="B30" s="122" t="s">
        <v>455</v>
      </c>
      <c r="C30" s="134" t="s">
        <v>542</v>
      </c>
      <c r="D30" s="123" t="s">
        <v>10</v>
      </c>
      <c r="E30" s="137">
        <v>5</v>
      </c>
      <c r="F30" s="54"/>
      <c r="G30" s="54"/>
      <c r="H30" s="8"/>
      <c r="I30" s="8"/>
      <c r="J30" s="8"/>
      <c r="K30" s="8"/>
      <c r="L30" s="8"/>
      <c r="M30" s="8"/>
      <c r="N30" s="8"/>
      <c r="O30" s="8"/>
      <c r="P30" s="8"/>
      <c r="CC30" s="1"/>
      <c r="CD30" s="1"/>
      <c r="CE30" s="1"/>
      <c r="CF30" s="1"/>
      <c r="CG30" s="1"/>
      <c r="CH30" s="1"/>
      <c r="CI30" s="1"/>
      <c r="CJ30" s="1"/>
      <c r="CK30" s="1"/>
      <c r="CL30" s="1"/>
      <c r="CM30" s="1"/>
    </row>
    <row r="31" spans="1:91" ht="15" customHeight="1">
      <c r="A31" s="88">
        <v>18</v>
      </c>
      <c r="B31" s="126" t="s">
        <v>456</v>
      </c>
      <c r="C31" s="134" t="s">
        <v>542</v>
      </c>
      <c r="D31" s="123" t="s">
        <v>7</v>
      </c>
      <c r="E31" s="137">
        <v>12</v>
      </c>
      <c r="F31" s="54"/>
      <c r="G31" s="54"/>
      <c r="H31" s="8"/>
      <c r="I31" s="8"/>
      <c r="J31" s="8"/>
      <c r="K31" s="8"/>
      <c r="L31" s="8"/>
      <c r="M31" s="8"/>
      <c r="N31" s="8"/>
      <c r="O31" s="8"/>
      <c r="P31" s="8"/>
      <c r="CC31" s="1"/>
      <c r="CD31" s="1"/>
      <c r="CE31" s="1"/>
      <c r="CF31" s="1"/>
      <c r="CG31" s="1"/>
      <c r="CH31" s="1"/>
      <c r="CI31" s="1"/>
      <c r="CJ31" s="1"/>
      <c r="CK31" s="1"/>
      <c r="CL31" s="1"/>
      <c r="CM31" s="1"/>
    </row>
    <row r="32" spans="1:91" ht="15" customHeight="1">
      <c r="A32" s="88">
        <v>19</v>
      </c>
      <c r="B32" s="124" t="s">
        <v>457</v>
      </c>
      <c r="C32" s="134" t="s">
        <v>542</v>
      </c>
      <c r="D32" s="123" t="s">
        <v>7</v>
      </c>
      <c r="E32" s="137">
        <v>5</v>
      </c>
      <c r="F32" s="54"/>
      <c r="G32" s="54"/>
      <c r="H32" s="8"/>
      <c r="I32" s="8"/>
      <c r="J32" s="8"/>
      <c r="K32" s="8"/>
      <c r="L32" s="8"/>
      <c r="M32" s="8"/>
      <c r="N32" s="8"/>
      <c r="O32" s="8"/>
      <c r="P32" s="8"/>
      <c r="CC32" s="1"/>
      <c r="CD32" s="1"/>
      <c r="CE32" s="1"/>
      <c r="CF32" s="1"/>
      <c r="CG32" s="1"/>
      <c r="CH32" s="1"/>
      <c r="CI32" s="1"/>
      <c r="CJ32" s="1"/>
      <c r="CK32" s="1"/>
      <c r="CL32" s="1"/>
      <c r="CM32" s="1"/>
    </row>
    <row r="33" spans="1:91" ht="15" customHeight="1">
      <c r="A33" s="88">
        <v>20</v>
      </c>
      <c r="B33" s="124" t="s">
        <v>458</v>
      </c>
      <c r="C33" s="134" t="s">
        <v>542</v>
      </c>
      <c r="D33" s="123" t="s">
        <v>7</v>
      </c>
      <c r="E33" s="137">
        <v>1</v>
      </c>
      <c r="F33" s="54"/>
      <c r="G33" s="54"/>
      <c r="H33" s="8"/>
      <c r="I33" s="8"/>
      <c r="J33" s="8"/>
      <c r="K33" s="8"/>
      <c r="L33" s="8"/>
      <c r="M33" s="8"/>
      <c r="N33" s="8"/>
      <c r="O33" s="8"/>
      <c r="P33" s="8"/>
      <c r="CC33" s="1"/>
      <c r="CD33" s="1"/>
      <c r="CE33" s="1"/>
      <c r="CF33" s="1"/>
      <c r="CG33" s="1"/>
      <c r="CH33" s="1"/>
      <c r="CI33" s="1"/>
      <c r="CJ33" s="1"/>
      <c r="CK33" s="1"/>
      <c r="CL33" s="1"/>
      <c r="CM33" s="1"/>
    </row>
    <row r="34" spans="1:91" ht="15" customHeight="1">
      <c r="A34" s="88">
        <v>21</v>
      </c>
      <c r="B34" s="124" t="s">
        <v>459</v>
      </c>
      <c r="C34" s="134" t="s">
        <v>542</v>
      </c>
      <c r="D34" s="123" t="s">
        <v>7</v>
      </c>
      <c r="E34" s="137">
        <v>1</v>
      </c>
      <c r="F34" s="54"/>
      <c r="G34" s="54"/>
      <c r="H34" s="8"/>
      <c r="I34" s="8"/>
      <c r="J34" s="8"/>
      <c r="K34" s="8"/>
      <c r="L34" s="8"/>
      <c r="M34" s="8"/>
      <c r="N34" s="8"/>
      <c r="O34" s="8"/>
      <c r="P34" s="8"/>
      <c r="CC34" s="1"/>
      <c r="CD34" s="1"/>
      <c r="CE34" s="1"/>
      <c r="CF34" s="1"/>
      <c r="CG34" s="1"/>
      <c r="CH34" s="1"/>
      <c r="CI34" s="1"/>
      <c r="CJ34" s="1"/>
      <c r="CK34" s="1"/>
      <c r="CL34" s="1"/>
      <c r="CM34" s="1"/>
    </row>
    <row r="35" spans="1:91" ht="15" customHeight="1">
      <c r="A35" s="88">
        <v>22</v>
      </c>
      <c r="B35" s="122" t="s">
        <v>460</v>
      </c>
      <c r="C35" s="134" t="s">
        <v>542</v>
      </c>
      <c r="D35" s="123" t="s">
        <v>7</v>
      </c>
      <c r="E35" s="137">
        <v>2</v>
      </c>
      <c r="F35" s="54"/>
      <c r="G35" s="54"/>
      <c r="H35" s="8"/>
      <c r="I35" s="8"/>
      <c r="J35" s="8"/>
      <c r="K35" s="8"/>
      <c r="L35" s="8"/>
      <c r="M35" s="8"/>
      <c r="N35" s="8"/>
      <c r="O35" s="8"/>
      <c r="P35" s="8"/>
      <c r="CC35" s="1"/>
      <c r="CD35" s="1"/>
      <c r="CE35" s="1"/>
      <c r="CF35" s="1"/>
      <c r="CG35" s="1"/>
      <c r="CH35" s="1"/>
      <c r="CI35" s="1"/>
      <c r="CJ35" s="1"/>
      <c r="CK35" s="1"/>
      <c r="CL35" s="1"/>
      <c r="CM35" s="1"/>
    </row>
    <row r="36" spans="1:91" ht="15" customHeight="1">
      <c r="A36" s="88">
        <v>23</v>
      </c>
      <c r="B36" s="124" t="s">
        <v>461</v>
      </c>
      <c r="C36" s="134" t="s">
        <v>542</v>
      </c>
      <c r="D36" s="123" t="s">
        <v>7</v>
      </c>
      <c r="E36" s="137">
        <v>2</v>
      </c>
      <c r="F36" s="54"/>
      <c r="G36" s="54"/>
      <c r="H36" s="8"/>
      <c r="I36" s="8"/>
      <c r="J36" s="8"/>
      <c r="K36" s="8"/>
      <c r="L36" s="8"/>
      <c r="M36" s="8"/>
      <c r="N36" s="8"/>
      <c r="O36" s="8"/>
      <c r="P36" s="8"/>
      <c r="CC36" s="1"/>
      <c r="CD36" s="1"/>
      <c r="CE36" s="1"/>
      <c r="CF36" s="1"/>
      <c r="CG36" s="1"/>
      <c r="CH36" s="1"/>
      <c r="CI36" s="1"/>
      <c r="CJ36" s="1"/>
      <c r="CK36" s="1"/>
      <c r="CL36" s="1"/>
      <c r="CM36" s="1"/>
    </row>
    <row r="37" spans="1:91" ht="15" customHeight="1">
      <c r="A37" s="88">
        <v>24</v>
      </c>
      <c r="B37" s="125" t="s">
        <v>462</v>
      </c>
      <c r="C37" s="134" t="s">
        <v>542</v>
      </c>
      <c r="D37" s="127" t="s">
        <v>10</v>
      </c>
      <c r="E37" s="137">
        <v>14</v>
      </c>
      <c r="F37" s="54"/>
      <c r="G37" s="54"/>
      <c r="H37" s="8"/>
      <c r="I37" s="8"/>
      <c r="J37" s="8"/>
      <c r="K37" s="8"/>
      <c r="L37" s="8"/>
      <c r="M37" s="8"/>
      <c r="N37" s="8"/>
      <c r="O37" s="8"/>
      <c r="P37" s="8"/>
      <c r="CC37" s="1"/>
      <c r="CD37" s="1"/>
      <c r="CE37" s="1"/>
      <c r="CF37" s="1"/>
      <c r="CG37" s="1"/>
      <c r="CH37" s="1"/>
      <c r="CI37" s="1"/>
      <c r="CJ37" s="1"/>
      <c r="CK37" s="1"/>
      <c r="CL37" s="1"/>
      <c r="CM37" s="1"/>
    </row>
    <row r="38" spans="1:91" ht="15" customHeight="1">
      <c r="A38" s="88">
        <v>25</v>
      </c>
      <c r="B38" s="122" t="s">
        <v>463</v>
      </c>
      <c r="C38" s="134" t="s">
        <v>542</v>
      </c>
      <c r="D38" s="123" t="s">
        <v>10</v>
      </c>
      <c r="E38" s="137">
        <v>10</v>
      </c>
      <c r="F38" s="54"/>
      <c r="G38" s="54"/>
      <c r="H38" s="8"/>
      <c r="I38" s="8"/>
      <c r="J38" s="8"/>
      <c r="K38" s="8"/>
      <c r="L38" s="8"/>
      <c r="M38" s="8"/>
      <c r="N38" s="8"/>
      <c r="O38" s="8"/>
      <c r="P38" s="8"/>
      <c r="CC38" s="1"/>
      <c r="CD38" s="1"/>
      <c r="CE38" s="1"/>
      <c r="CF38" s="1"/>
      <c r="CG38" s="1"/>
      <c r="CH38" s="1"/>
      <c r="CI38" s="1"/>
      <c r="CJ38" s="1"/>
      <c r="CK38" s="1"/>
      <c r="CL38" s="1"/>
      <c r="CM38" s="1"/>
    </row>
    <row r="39" spans="1:91" ht="15" customHeight="1">
      <c r="A39" s="88">
        <v>26</v>
      </c>
      <c r="B39" s="126" t="s">
        <v>464</v>
      </c>
      <c r="C39" s="134" t="s">
        <v>542</v>
      </c>
      <c r="D39" s="127" t="s">
        <v>10</v>
      </c>
      <c r="E39" s="137">
        <v>1</v>
      </c>
      <c r="F39" s="54"/>
      <c r="G39" s="54"/>
      <c r="H39" s="8"/>
      <c r="I39" s="8"/>
      <c r="J39" s="8"/>
      <c r="K39" s="8"/>
      <c r="L39" s="8"/>
      <c r="M39" s="8"/>
      <c r="N39" s="8"/>
      <c r="O39" s="8"/>
      <c r="P39" s="8"/>
      <c r="CC39" s="1"/>
      <c r="CD39" s="1"/>
      <c r="CE39" s="1"/>
      <c r="CF39" s="1"/>
      <c r="CG39" s="1"/>
      <c r="CH39" s="1"/>
      <c r="CI39" s="1"/>
      <c r="CJ39" s="1"/>
      <c r="CK39" s="1"/>
      <c r="CL39" s="1"/>
      <c r="CM39" s="1"/>
    </row>
    <row r="40" spans="1:91" ht="15" customHeight="1">
      <c r="A40" s="88">
        <v>27</v>
      </c>
      <c r="B40" s="126" t="s">
        <v>465</v>
      </c>
      <c r="C40" s="134" t="s">
        <v>542</v>
      </c>
      <c r="D40" s="127" t="s">
        <v>10</v>
      </c>
      <c r="E40" s="137">
        <v>1</v>
      </c>
      <c r="F40" s="54"/>
      <c r="G40" s="54"/>
      <c r="H40" s="8"/>
      <c r="I40" s="8"/>
      <c r="J40" s="8"/>
      <c r="K40" s="8"/>
      <c r="L40" s="8"/>
      <c r="M40" s="8"/>
      <c r="N40" s="8"/>
      <c r="O40" s="8"/>
      <c r="P40" s="8"/>
      <c r="CC40" s="1"/>
      <c r="CD40" s="1"/>
      <c r="CE40" s="1"/>
      <c r="CF40" s="1"/>
      <c r="CG40" s="1"/>
      <c r="CH40" s="1"/>
      <c r="CI40" s="1"/>
      <c r="CJ40" s="1"/>
      <c r="CK40" s="1"/>
      <c r="CL40" s="1"/>
      <c r="CM40" s="1"/>
    </row>
    <row r="41" spans="1:91" ht="15" customHeight="1">
      <c r="A41" s="88">
        <v>28</v>
      </c>
      <c r="B41" s="126" t="s">
        <v>466</v>
      </c>
      <c r="C41" s="134" t="s">
        <v>542</v>
      </c>
      <c r="D41" s="127" t="s">
        <v>10</v>
      </c>
      <c r="E41" s="137">
        <v>40</v>
      </c>
      <c r="F41" s="54"/>
      <c r="G41" s="54"/>
      <c r="H41" s="8"/>
      <c r="I41" s="8"/>
      <c r="J41" s="8"/>
      <c r="K41" s="8"/>
      <c r="L41" s="8"/>
      <c r="M41" s="8"/>
      <c r="N41" s="8"/>
      <c r="O41" s="8"/>
      <c r="P41" s="8"/>
      <c r="CC41" s="1"/>
      <c r="CD41" s="1"/>
      <c r="CE41" s="1"/>
      <c r="CF41" s="1"/>
      <c r="CG41" s="1"/>
      <c r="CH41" s="1"/>
      <c r="CI41" s="1"/>
      <c r="CJ41" s="1"/>
      <c r="CK41" s="1"/>
      <c r="CL41" s="1"/>
      <c r="CM41" s="1"/>
    </row>
    <row r="42" spans="1:91" ht="15" customHeight="1">
      <c r="A42" s="88">
        <v>29</v>
      </c>
      <c r="B42" s="126" t="s">
        <v>467</v>
      </c>
      <c r="C42" s="134" t="s">
        <v>542</v>
      </c>
      <c r="D42" s="127" t="s">
        <v>10</v>
      </c>
      <c r="E42" s="137">
        <v>8</v>
      </c>
      <c r="F42" s="54"/>
      <c r="G42" s="54"/>
      <c r="H42" s="8"/>
      <c r="I42" s="8"/>
      <c r="J42" s="8"/>
      <c r="K42" s="8"/>
      <c r="L42" s="8"/>
      <c r="M42" s="8"/>
      <c r="N42" s="8"/>
      <c r="O42" s="8"/>
      <c r="P42" s="8"/>
      <c r="CC42" s="1"/>
      <c r="CD42" s="1"/>
      <c r="CE42" s="1"/>
      <c r="CF42" s="1"/>
      <c r="CG42" s="1"/>
      <c r="CH42" s="1"/>
      <c r="CI42" s="1"/>
      <c r="CJ42" s="1"/>
      <c r="CK42" s="1"/>
      <c r="CL42" s="1"/>
      <c r="CM42" s="1"/>
    </row>
    <row r="43" spans="1:91" ht="15" customHeight="1">
      <c r="A43" s="88">
        <v>30</v>
      </c>
      <c r="B43" s="122" t="s">
        <v>468</v>
      </c>
      <c r="C43" s="134" t="s">
        <v>542</v>
      </c>
      <c r="D43" s="123" t="s">
        <v>13</v>
      </c>
      <c r="E43" s="137">
        <v>229</v>
      </c>
      <c r="F43" s="54"/>
      <c r="G43" s="54"/>
      <c r="H43" s="8"/>
      <c r="I43" s="8"/>
      <c r="J43" s="8"/>
      <c r="K43" s="8"/>
      <c r="L43" s="8"/>
      <c r="M43" s="8"/>
      <c r="N43" s="8"/>
      <c r="O43" s="8"/>
      <c r="P43" s="8"/>
      <c r="CC43" s="1"/>
      <c r="CD43" s="1"/>
      <c r="CE43" s="1"/>
      <c r="CF43" s="1"/>
      <c r="CG43" s="1"/>
      <c r="CH43" s="1"/>
      <c r="CI43" s="1"/>
      <c r="CJ43" s="1"/>
      <c r="CK43" s="1"/>
      <c r="CL43" s="1"/>
      <c r="CM43" s="1"/>
    </row>
    <row r="44" spans="1:91" ht="15" customHeight="1">
      <c r="A44" s="88">
        <v>31</v>
      </c>
      <c r="B44" s="122" t="s">
        <v>469</v>
      </c>
      <c r="C44" s="134" t="s">
        <v>542</v>
      </c>
      <c r="D44" s="123" t="s">
        <v>13</v>
      </c>
      <c r="E44" s="137">
        <v>229</v>
      </c>
      <c r="F44" s="54"/>
      <c r="G44" s="54"/>
      <c r="H44" s="8"/>
      <c r="I44" s="8"/>
      <c r="J44" s="8"/>
      <c r="K44" s="8"/>
      <c r="L44" s="8"/>
      <c r="M44" s="8"/>
      <c r="N44" s="8"/>
      <c r="O44" s="8"/>
      <c r="P44" s="8"/>
      <c r="CC44" s="1"/>
      <c r="CD44" s="1"/>
      <c r="CE44" s="1"/>
      <c r="CF44" s="1"/>
      <c r="CG44" s="1"/>
      <c r="CH44" s="1"/>
      <c r="CI44" s="1"/>
      <c r="CJ44" s="1"/>
      <c r="CK44" s="1"/>
      <c r="CL44" s="1"/>
      <c r="CM44" s="1"/>
    </row>
    <row r="45" spans="1:91" ht="15" customHeight="1">
      <c r="A45" s="88">
        <v>32</v>
      </c>
      <c r="B45" s="125" t="s">
        <v>470</v>
      </c>
      <c r="C45" s="134" t="s">
        <v>542</v>
      </c>
      <c r="D45" s="123" t="s">
        <v>13</v>
      </c>
      <c r="E45" s="137">
        <v>117</v>
      </c>
      <c r="F45" s="54"/>
      <c r="G45" s="54"/>
      <c r="H45" s="8"/>
      <c r="I45" s="8"/>
      <c r="J45" s="8"/>
      <c r="K45" s="8"/>
      <c r="L45" s="8"/>
      <c r="M45" s="8"/>
      <c r="N45" s="8"/>
      <c r="O45" s="8"/>
      <c r="P45" s="8"/>
      <c r="CC45" s="1"/>
      <c r="CD45" s="1"/>
      <c r="CE45" s="1"/>
      <c r="CF45" s="1"/>
      <c r="CG45" s="1"/>
      <c r="CH45" s="1"/>
      <c r="CI45" s="1"/>
      <c r="CJ45" s="1"/>
      <c r="CK45" s="1"/>
      <c r="CL45" s="1"/>
      <c r="CM45" s="1"/>
    </row>
    <row r="46" spans="1:91" ht="15" customHeight="1">
      <c r="A46" s="88">
        <v>33</v>
      </c>
      <c r="B46" s="125" t="s">
        <v>471</v>
      </c>
      <c r="C46" s="134" t="s">
        <v>542</v>
      </c>
      <c r="D46" s="123" t="s">
        <v>10</v>
      </c>
      <c r="E46" s="137">
        <v>63</v>
      </c>
      <c r="F46" s="54"/>
      <c r="G46" s="54"/>
      <c r="H46" s="8"/>
      <c r="I46" s="8"/>
      <c r="J46" s="8"/>
      <c r="K46" s="8"/>
      <c r="L46" s="8"/>
      <c r="M46" s="8"/>
      <c r="N46" s="8"/>
      <c r="O46" s="8"/>
      <c r="P46" s="8"/>
      <c r="CC46" s="1"/>
      <c r="CD46" s="1"/>
      <c r="CE46" s="1"/>
      <c r="CF46" s="1"/>
      <c r="CG46" s="1"/>
      <c r="CH46" s="1"/>
      <c r="CI46" s="1"/>
      <c r="CJ46" s="1"/>
      <c r="CK46" s="1"/>
      <c r="CL46" s="1"/>
      <c r="CM46" s="1"/>
    </row>
    <row r="47" spans="1:91" ht="15" customHeight="1">
      <c r="A47" s="88">
        <v>34</v>
      </c>
      <c r="B47" s="125" t="s">
        <v>472</v>
      </c>
      <c r="C47" s="134" t="s">
        <v>542</v>
      </c>
      <c r="D47" s="123" t="s">
        <v>10</v>
      </c>
      <c r="E47" s="137">
        <v>21</v>
      </c>
      <c r="F47" s="54"/>
      <c r="G47" s="54"/>
      <c r="H47" s="8"/>
      <c r="I47" s="8"/>
      <c r="J47" s="8"/>
      <c r="K47" s="8"/>
      <c r="L47" s="8"/>
      <c r="M47" s="8"/>
      <c r="N47" s="8"/>
      <c r="O47" s="8"/>
      <c r="P47" s="8"/>
      <c r="CC47" s="1"/>
      <c r="CD47" s="1"/>
      <c r="CE47" s="1"/>
      <c r="CF47" s="1"/>
      <c r="CG47" s="1"/>
      <c r="CH47" s="1"/>
      <c r="CI47" s="1"/>
      <c r="CJ47" s="1"/>
      <c r="CK47" s="1"/>
      <c r="CL47" s="1"/>
      <c r="CM47" s="1"/>
    </row>
    <row r="48" spans="1:91" ht="15" customHeight="1">
      <c r="A48" s="88">
        <v>35</v>
      </c>
      <c r="B48" s="125" t="s">
        <v>473</v>
      </c>
      <c r="C48" s="134" t="s">
        <v>542</v>
      </c>
      <c r="D48" s="123" t="s">
        <v>10</v>
      </c>
      <c r="E48" s="137">
        <v>42</v>
      </c>
      <c r="F48" s="54"/>
      <c r="G48" s="54"/>
      <c r="H48" s="8"/>
      <c r="I48" s="8"/>
      <c r="J48" s="8"/>
      <c r="K48" s="8"/>
      <c r="L48" s="8"/>
      <c r="M48" s="8"/>
      <c r="N48" s="8"/>
      <c r="O48" s="8"/>
      <c r="P48" s="8"/>
      <c r="CC48" s="1"/>
      <c r="CD48" s="1"/>
      <c r="CE48" s="1"/>
      <c r="CF48" s="1"/>
      <c r="CG48" s="1"/>
      <c r="CH48" s="1"/>
      <c r="CI48" s="1"/>
      <c r="CJ48" s="1"/>
      <c r="CK48" s="1"/>
      <c r="CL48" s="1"/>
      <c r="CM48" s="1"/>
    </row>
    <row r="49" spans="1:91" ht="15" customHeight="1">
      <c r="A49" s="88">
        <v>36</v>
      </c>
      <c r="B49" s="125" t="s">
        <v>474</v>
      </c>
      <c r="C49" s="134" t="s">
        <v>542</v>
      </c>
      <c r="D49" s="123" t="s">
        <v>13</v>
      </c>
      <c r="E49" s="137">
        <v>21</v>
      </c>
      <c r="F49" s="54"/>
      <c r="G49" s="54"/>
      <c r="H49" s="8"/>
      <c r="I49" s="8"/>
      <c r="J49" s="8"/>
      <c r="K49" s="8"/>
      <c r="L49" s="8"/>
      <c r="M49" s="8"/>
      <c r="N49" s="8"/>
      <c r="O49" s="8"/>
      <c r="P49" s="8"/>
      <c r="CC49" s="1"/>
      <c r="CD49" s="1"/>
      <c r="CE49" s="1"/>
      <c r="CF49" s="1"/>
      <c r="CG49" s="1"/>
      <c r="CH49" s="1"/>
      <c r="CI49" s="1"/>
      <c r="CJ49" s="1"/>
      <c r="CK49" s="1"/>
      <c r="CL49" s="1"/>
      <c r="CM49" s="1"/>
    </row>
    <row r="50" spans="1:91" ht="15" customHeight="1">
      <c r="A50" s="88">
        <v>37</v>
      </c>
      <c r="B50" s="125" t="s">
        <v>475</v>
      </c>
      <c r="C50" s="134" t="s">
        <v>542</v>
      </c>
      <c r="D50" s="123" t="s">
        <v>10</v>
      </c>
      <c r="E50" s="137">
        <v>8</v>
      </c>
      <c r="F50" s="54"/>
      <c r="G50" s="54"/>
      <c r="H50" s="8"/>
      <c r="I50" s="8"/>
      <c r="J50" s="8"/>
      <c r="K50" s="8"/>
      <c r="L50" s="8"/>
      <c r="M50" s="8"/>
      <c r="N50" s="8"/>
      <c r="O50" s="8"/>
      <c r="P50" s="8"/>
      <c r="CC50" s="1"/>
      <c r="CD50" s="1"/>
      <c r="CE50" s="1"/>
      <c r="CF50" s="1"/>
      <c r="CG50" s="1"/>
      <c r="CH50" s="1"/>
      <c r="CI50" s="1"/>
      <c r="CJ50" s="1"/>
      <c r="CK50" s="1"/>
      <c r="CL50" s="1"/>
      <c r="CM50" s="1"/>
    </row>
    <row r="51" spans="1:91" ht="15" customHeight="1">
      <c r="A51" s="88">
        <v>38</v>
      </c>
      <c r="B51" s="125" t="s">
        <v>476</v>
      </c>
      <c r="C51" s="134" t="s">
        <v>542</v>
      </c>
      <c r="D51" s="123" t="s">
        <v>10</v>
      </c>
      <c r="E51" s="137">
        <v>3</v>
      </c>
      <c r="F51" s="54"/>
      <c r="G51" s="54"/>
      <c r="H51" s="8"/>
      <c r="I51" s="8"/>
      <c r="J51" s="8"/>
      <c r="K51" s="8"/>
      <c r="L51" s="8"/>
      <c r="M51" s="8"/>
      <c r="N51" s="8"/>
      <c r="O51" s="8"/>
      <c r="P51" s="8"/>
      <c r="CC51" s="1"/>
      <c r="CD51" s="1"/>
      <c r="CE51" s="1"/>
      <c r="CF51" s="1"/>
      <c r="CG51" s="1"/>
      <c r="CH51" s="1"/>
      <c r="CI51" s="1"/>
      <c r="CJ51" s="1"/>
      <c r="CK51" s="1"/>
      <c r="CL51" s="1"/>
      <c r="CM51" s="1"/>
    </row>
    <row r="52" spans="1:91" ht="15" customHeight="1">
      <c r="A52" s="88">
        <v>39</v>
      </c>
      <c r="B52" s="125" t="s">
        <v>477</v>
      </c>
      <c r="C52" s="134" t="s">
        <v>542</v>
      </c>
      <c r="D52" s="123" t="s">
        <v>10</v>
      </c>
      <c r="E52" s="137">
        <v>21</v>
      </c>
      <c r="F52" s="54"/>
      <c r="G52" s="54"/>
      <c r="H52" s="8"/>
      <c r="I52" s="8"/>
      <c r="J52" s="8"/>
      <c r="K52" s="8"/>
      <c r="L52" s="8"/>
      <c r="M52" s="8"/>
      <c r="N52" s="8"/>
      <c r="O52" s="8"/>
      <c r="P52" s="8"/>
      <c r="CC52" s="1"/>
      <c r="CD52" s="1"/>
      <c r="CE52" s="1"/>
      <c r="CF52" s="1"/>
      <c r="CG52" s="1"/>
      <c r="CH52" s="1"/>
      <c r="CI52" s="1"/>
      <c r="CJ52" s="1"/>
      <c r="CK52" s="1"/>
      <c r="CL52" s="1"/>
      <c r="CM52" s="1"/>
    </row>
    <row r="53" spans="1:91" ht="15" customHeight="1">
      <c r="A53" s="88">
        <v>40</v>
      </c>
      <c r="B53" s="125" t="s">
        <v>478</v>
      </c>
      <c r="C53" s="134" t="s">
        <v>542</v>
      </c>
      <c r="D53" s="123" t="s">
        <v>10</v>
      </c>
      <c r="E53" s="137">
        <v>2</v>
      </c>
      <c r="F53" s="54"/>
      <c r="G53" s="54"/>
      <c r="H53" s="8"/>
      <c r="I53" s="8"/>
      <c r="J53" s="8"/>
      <c r="K53" s="8"/>
      <c r="L53" s="8"/>
      <c r="M53" s="8"/>
      <c r="N53" s="8"/>
      <c r="O53" s="8"/>
      <c r="P53" s="8"/>
      <c r="CC53" s="1"/>
      <c r="CD53" s="1"/>
      <c r="CE53" s="1"/>
      <c r="CF53" s="1"/>
      <c r="CG53" s="1"/>
      <c r="CH53" s="1"/>
      <c r="CI53" s="1"/>
      <c r="CJ53" s="1"/>
      <c r="CK53" s="1"/>
      <c r="CL53" s="1"/>
      <c r="CM53" s="1"/>
    </row>
    <row r="54" spans="1:91" ht="15" customHeight="1">
      <c r="A54" s="88">
        <v>41</v>
      </c>
      <c r="B54" s="125" t="s">
        <v>479</v>
      </c>
      <c r="C54" s="134" t="s">
        <v>542</v>
      </c>
      <c r="D54" s="123" t="s">
        <v>10</v>
      </c>
      <c r="E54" s="137">
        <v>2</v>
      </c>
      <c r="F54" s="54"/>
      <c r="G54" s="54"/>
      <c r="H54" s="8"/>
      <c r="I54" s="8"/>
      <c r="J54" s="8"/>
      <c r="K54" s="8"/>
      <c r="L54" s="8"/>
      <c r="M54" s="8"/>
      <c r="N54" s="8"/>
      <c r="O54" s="8"/>
      <c r="P54" s="8"/>
      <c r="CC54" s="1"/>
      <c r="CD54" s="1"/>
      <c r="CE54" s="1"/>
      <c r="CF54" s="1"/>
      <c r="CG54" s="1"/>
      <c r="CH54" s="1"/>
      <c r="CI54" s="1"/>
      <c r="CJ54" s="1"/>
      <c r="CK54" s="1"/>
      <c r="CL54" s="1"/>
      <c r="CM54" s="1"/>
    </row>
    <row r="55" spans="1:91" ht="15" customHeight="1">
      <c r="A55" s="88">
        <v>42</v>
      </c>
      <c r="B55" s="125" t="s">
        <v>480</v>
      </c>
      <c r="C55" s="134" t="s">
        <v>542</v>
      </c>
      <c r="D55" s="123" t="s">
        <v>7</v>
      </c>
      <c r="E55" s="137">
        <v>2</v>
      </c>
      <c r="F55" s="54"/>
      <c r="G55" s="54"/>
      <c r="H55" s="8"/>
      <c r="I55" s="8"/>
      <c r="J55" s="8"/>
      <c r="K55" s="8"/>
      <c r="L55" s="8"/>
      <c r="M55" s="8"/>
      <c r="N55" s="8"/>
      <c r="O55" s="8"/>
      <c r="P55" s="8"/>
      <c r="CC55" s="1"/>
      <c r="CD55" s="1"/>
      <c r="CE55" s="1"/>
      <c r="CF55" s="1"/>
      <c r="CG55" s="1"/>
      <c r="CH55" s="1"/>
      <c r="CI55" s="1"/>
      <c r="CJ55" s="1"/>
      <c r="CK55" s="1"/>
      <c r="CL55" s="1"/>
      <c r="CM55" s="1"/>
    </row>
    <row r="56" spans="1:91" ht="15" customHeight="1">
      <c r="A56" s="88">
        <v>43</v>
      </c>
      <c r="B56" s="125" t="s">
        <v>481</v>
      </c>
      <c r="C56" s="134" t="s">
        <v>542</v>
      </c>
      <c r="D56" s="123" t="s">
        <v>13</v>
      </c>
      <c r="E56" s="137">
        <v>20</v>
      </c>
      <c r="F56" s="54"/>
      <c r="G56" s="54"/>
      <c r="H56" s="8"/>
      <c r="I56" s="8"/>
      <c r="J56" s="8"/>
      <c r="K56" s="8"/>
      <c r="L56" s="8"/>
      <c r="M56" s="8"/>
      <c r="N56" s="8"/>
      <c r="O56" s="8"/>
      <c r="P56" s="8"/>
      <c r="CC56" s="1"/>
      <c r="CD56" s="1"/>
      <c r="CE56" s="1"/>
      <c r="CF56" s="1"/>
      <c r="CG56" s="1"/>
      <c r="CH56" s="1"/>
      <c r="CI56" s="1"/>
      <c r="CJ56" s="1"/>
      <c r="CK56" s="1"/>
      <c r="CL56" s="1"/>
      <c r="CM56" s="1"/>
    </row>
    <row r="57" spans="1:91" ht="15" customHeight="1">
      <c r="A57" s="88">
        <v>44</v>
      </c>
      <c r="B57" s="122" t="s">
        <v>482</v>
      </c>
      <c r="C57" s="134" t="s">
        <v>542</v>
      </c>
      <c r="D57" s="123" t="s">
        <v>485</v>
      </c>
      <c r="E57" s="137">
        <v>15.8</v>
      </c>
      <c r="F57" s="54"/>
      <c r="G57" s="54"/>
      <c r="H57" s="8"/>
      <c r="I57" s="8"/>
      <c r="J57" s="8"/>
      <c r="K57" s="8"/>
      <c r="L57" s="8"/>
      <c r="M57" s="8"/>
      <c r="N57" s="8"/>
      <c r="O57" s="8"/>
      <c r="P57" s="8"/>
      <c r="CC57" s="1"/>
      <c r="CD57" s="1"/>
      <c r="CE57" s="1"/>
      <c r="CF57" s="1"/>
      <c r="CG57" s="1"/>
      <c r="CH57" s="1"/>
      <c r="CI57" s="1"/>
      <c r="CJ57" s="1"/>
      <c r="CK57" s="1"/>
      <c r="CL57" s="1"/>
      <c r="CM57" s="1"/>
    </row>
    <row r="58" spans="1:91" ht="15" customHeight="1">
      <c r="A58" s="88">
        <v>45</v>
      </c>
      <c r="B58" s="122" t="s">
        <v>483</v>
      </c>
      <c r="C58" s="134" t="s">
        <v>542</v>
      </c>
      <c r="D58" s="123" t="s">
        <v>485</v>
      </c>
      <c r="E58" s="137">
        <v>0.5</v>
      </c>
      <c r="F58" s="54"/>
      <c r="G58" s="54"/>
      <c r="H58" s="8"/>
      <c r="I58" s="8"/>
      <c r="J58" s="8"/>
      <c r="K58" s="8"/>
      <c r="L58" s="8"/>
      <c r="M58" s="8"/>
      <c r="N58" s="8"/>
      <c r="O58" s="8"/>
      <c r="P58" s="8"/>
      <c r="CC58" s="1"/>
      <c r="CD58" s="1"/>
      <c r="CE58" s="1"/>
      <c r="CF58" s="1"/>
      <c r="CG58" s="1"/>
      <c r="CH58" s="1"/>
      <c r="CI58" s="1"/>
      <c r="CJ58" s="1"/>
      <c r="CK58" s="1"/>
      <c r="CL58" s="1"/>
      <c r="CM58" s="1"/>
    </row>
    <row r="59" spans="1:91" ht="15" customHeight="1">
      <c r="A59" s="88">
        <v>46</v>
      </c>
      <c r="B59" s="122" t="s">
        <v>484</v>
      </c>
      <c r="C59" s="134" t="s">
        <v>542</v>
      </c>
      <c r="D59" s="123" t="s">
        <v>7</v>
      </c>
      <c r="E59" s="137">
        <v>1</v>
      </c>
      <c r="F59" s="54"/>
      <c r="G59" s="54"/>
      <c r="H59" s="8"/>
      <c r="I59" s="8"/>
      <c r="J59" s="8"/>
      <c r="K59" s="8"/>
      <c r="L59" s="8"/>
      <c r="M59" s="8"/>
      <c r="N59" s="8"/>
      <c r="O59" s="8"/>
      <c r="P59" s="8"/>
      <c r="CC59" s="1"/>
      <c r="CD59" s="1"/>
      <c r="CE59" s="1"/>
      <c r="CF59" s="1"/>
      <c r="CG59" s="1"/>
      <c r="CH59" s="1"/>
      <c r="CI59" s="1"/>
      <c r="CJ59" s="1"/>
      <c r="CK59" s="1"/>
      <c r="CL59" s="1"/>
      <c r="CM59" s="1"/>
    </row>
    <row r="60" spans="1:91" ht="15" customHeight="1">
      <c r="A60" s="88">
        <v>47</v>
      </c>
      <c r="B60" s="120" t="s">
        <v>486</v>
      </c>
      <c r="C60" s="90"/>
      <c r="D60" s="90"/>
      <c r="E60" s="138"/>
      <c r="F60" s="83"/>
      <c r="G60" s="83"/>
      <c r="H60" s="8"/>
      <c r="I60" s="8"/>
      <c r="J60" s="8"/>
      <c r="K60" s="8"/>
      <c r="L60" s="8"/>
      <c r="M60" s="8"/>
      <c r="N60" s="8"/>
      <c r="O60" s="8"/>
      <c r="P60" s="8"/>
      <c r="CC60" s="1"/>
      <c r="CD60" s="1"/>
      <c r="CE60" s="1"/>
      <c r="CF60" s="1"/>
      <c r="CG60" s="1"/>
      <c r="CH60" s="1"/>
      <c r="CI60" s="1"/>
      <c r="CJ60" s="1"/>
      <c r="CK60" s="1"/>
      <c r="CL60" s="1"/>
      <c r="CM60" s="1"/>
    </row>
    <row r="61" spans="1:91" ht="15" customHeight="1">
      <c r="A61" s="88">
        <v>48</v>
      </c>
      <c r="B61" s="125" t="s">
        <v>487</v>
      </c>
      <c r="C61" s="134" t="s">
        <v>542</v>
      </c>
      <c r="D61" s="127" t="s">
        <v>10</v>
      </c>
      <c r="E61" s="137">
        <v>9</v>
      </c>
      <c r="F61" s="54"/>
      <c r="G61" s="54"/>
      <c r="H61" s="8"/>
      <c r="I61" s="8"/>
      <c r="J61" s="8"/>
      <c r="K61" s="8"/>
      <c r="L61" s="8"/>
      <c r="M61" s="8"/>
      <c r="N61" s="8"/>
      <c r="O61" s="8"/>
      <c r="P61" s="8"/>
      <c r="CC61" s="1"/>
      <c r="CD61" s="1"/>
      <c r="CE61" s="1"/>
      <c r="CF61" s="1"/>
      <c r="CG61" s="1"/>
      <c r="CH61" s="1"/>
      <c r="CI61" s="1"/>
      <c r="CJ61" s="1"/>
      <c r="CK61" s="1"/>
      <c r="CL61" s="1"/>
      <c r="CM61" s="1"/>
    </row>
    <row r="62" spans="1:91" ht="15" customHeight="1">
      <c r="A62" s="88">
        <v>49</v>
      </c>
      <c r="B62" s="125" t="s">
        <v>488</v>
      </c>
      <c r="C62" s="134" t="s">
        <v>542</v>
      </c>
      <c r="D62" s="127" t="s">
        <v>10</v>
      </c>
      <c r="E62" s="137">
        <v>7</v>
      </c>
      <c r="F62" s="54"/>
      <c r="G62" s="54"/>
      <c r="H62" s="8"/>
      <c r="I62" s="8"/>
      <c r="J62" s="8"/>
      <c r="K62" s="8"/>
      <c r="L62" s="8"/>
      <c r="M62" s="8"/>
      <c r="N62" s="8"/>
      <c r="O62" s="8"/>
      <c r="P62" s="8"/>
      <c r="CC62" s="1"/>
      <c r="CD62" s="1"/>
      <c r="CE62" s="1"/>
      <c r="CF62" s="1"/>
      <c r="CG62" s="1"/>
      <c r="CH62" s="1"/>
      <c r="CI62" s="1"/>
      <c r="CJ62" s="1"/>
      <c r="CK62" s="1"/>
      <c r="CL62" s="1"/>
      <c r="CM62" s="1"/>
    </row>
    <row r="63" spans="1:91" ht="15" customHeight="1">
      <c r="A63" s="88">
        <v>50</v>
      </c>
      <c r="B63" s="125" t="s">
        <v>489</v>
      </c>
      <c r="C63" s="134" t="s">
        <v>542</v>
      </c>
      <c r="D63" s="127" t="s">
        <v>13</v>
      </c>
      <c r="E63" s="137">
        <v>80</v>
      </c>
      <c r="F63" s="54"/>
      <c r="G63" s="54"/>
      <c r="H63" s="8"/>
      <c r="I63" s="8"/>
      <c r="J63" s="8"/>
      <c r="K63" s="8"/>
      <c r="L63" s="8"/>
      <c r="M63" s="8"/>
      <c r="N63" s="8"/>
      <c r="O63" s="8"/>
      <c r="P63" s="8"/>
      <c r="CC63" s="1"/>
      <c r="CD63" s="1"/>
      <c r="CE63" s="1"/>
      <c r="CF63" s="1"/>
      <c r="CG63" s="1"/>
      <c r="CH63" s="1"/>
      <c r="CI63" s="1"/>
      <c r="CJ63" s="1"/>
      <c r="CK63" s="1"/>
      <c r="CL63" s="1"/>
      <c r="CM63" s="1"/>
    </row>
    <row r="64" spans="1:91" ht="15" customHeight="1">
      <c r="A64" s="88">
        <v>51</v>
      </c>
      <c r="B64" s="125" t="s">
        <v>490</v>
      </c>
      <c r="C64" s="134" t="s">
        <v>542</v>
      </c>
      <c r="D64" s="127" t="s">
        <v>13</v>
      </c>
      <c r="E64" s="137">
        <v>47</v>
      </c>
      <c r="F64" s="54"/>
      <c r="G64" s="54"/>
      <c r="H64" s="8"/>
      <c r="I64" s="8"/>
      <c r="J64" s="8"/>
      <c r="K64" s="8"/>
      <c r="L64" s="8"/>
      <c r="M64" s="8"/>
      <c r="N64" s="8"/>
      <c r="O64" s="8"/>
      <c r="P64" s="8"/>
      <c r="CC64" s="1"/>
      <c r="CD64" s="1"/>
      <c r="CE64" s="1"/>
      <c r="CF64" s="1"/>
      <c r="CG64" s="1"/>
      <c r="CH64" s="1"/>
      <c r="CI64" s="1"/>
      <c r="CJ64" s="1"/>
      <c r="CK64" s="1"/>
      <c r="CL64" s="1"/>
      <c r="CM64" s="1"/>
    </row>
    <row r="65" spans="1:91" ht="15" customHeight="1">
      <c r="A65" s="88">
        <v>52</v>
      </c>
      <c r="B65" s="125" t="s">
        <v>491</v>
      </c>
      <c r="C65" s="134" t="s">
        <v>542</v>
      </c>
      <c r="D65" s="127" t="s">
        <v>13</v>
      </c>
      <c r="E65" s="137">
        <v>229</v>
      </c>
      <c r="F65" s="54"/>
      <c r="G65" s="54"/>
      <c r="H65" s="8"/>
      <c r="I65" s="8"/>
      <c r="J65" s="8"/>
      <c r="K65" s="8"/>
      <c r="L65" s="8"/>
      <c r="M65" s="8"/>
      <c r="N65" s="8"/>
      <c r="O65" s="8"/>
      <c r="P65" s="8"/>
      <c r="CC65" s="1"/>
      <c r="CD65" s="1"/>
      <c r="CE65" s="1"/>
      <c r="CF65" s="1"/>
      <c r="CG65" s="1"/>
      <c r="CH65" s="1"/>
      <c r="CI65" s="1"/>
      <c r="CJ65" s="1"/>
      <c r="CK65" s="1"/>
      <c r="CL65" s="1"/>
      <c r="CM65" s="1"/>
    </row>
    <row r="66" spans="1:91" ht="15" customHeight="1">
      <c r="A66" s="88">
        <v>53</v>
      </c>
      <c r="B66" s="125" t="s">
        <v>492</v>
      </c>
      <c r="C66" s="134" t="s">
        <v>542</v>
      </c>
      <c r="D66" s="127" t="s">
        <v>13</v>
      </c>
      <c r="E66" s="137">
        <v>229</v>
      </c>
      <c r="F66" s="54"/>
      <c r="G66" s="54"/>
      <c r="H66" s="8"/>
      <c r="I66" s="8"/>
      <c r="J66" s="8"/>
      <c r="K66" s="8"/>
      <c r="L66" s="8"/>
      <c r="M66" s="8"/>
      <c r="N66" s="8"/>
      <c r="O66" s="8"/>
      <c r="P66" s="8"/>
      <c r="CC66" s="1"/>
      <c r="CD66" s="1"/>
      <c r="CE66" s="1"/>
      <c r="CF66" s="1"/>
      <c r="CG66" s="1"/>
      <c r="CH66" s="1"/>
      <c r="CI66" s="1"/>
      <c r="CJ66" s="1"/>
      <c r="CK66" s="1"/>
      <c r="CL66" s="1"/>
      <c r="CM66" s="1"/>
    </row>
    <row r="67" spans="1:91" ht="15" customHeight="1">
      <c r="A67" s="88">
        <v>54</v>
      </c>
      <c r="B67" s="125" t="s">
        <v>493</v>
      </c>
      <c r="C67" s="134" t="s">
        <v>542</v>
      </c>
      <c r="D67" s="127" t="s">
        <v>13</v>
      </c>
      <c r="E67" s="139">
        <v>134</v>
      </c>
      <c r="F67" s="54"/>
      <c r="G67" s="54"/>
      <c r="H67" s="8"/>
      <c r="I67" s="8"/>
      <c r="J67" s="8"/>
      <c r="K67" s="8"/>
      <c r="L67" s="8"/>
      <c r="M67" s="8"/>
      <c r="N67" s="8"/>
      <c r="O67" s="8"/>
      <c r="P67" s="8"/>
      <c r="CC67" s="1"/>
      <c r="CD67" s="1"/>
      <c r="CE67" s="1"/>
      <c r="CF67" s="1"/>
      <c r="CG67" s="1"/>
      <c r="CH67" s="1"/>
      <c r="CI67" s="1"/>
      <c r="CJ67" s="1"/>
      <c r="CK67" s="1"/>
      <c r="CL67" s="1"/>
      <c r="CM67" s="1"/>
    </row>
    <row r="68" spans="1:91" ht="15" customHeight="1">
      <c r="A68" s="88">
        <v>55</v>
      </c>
      <c r="B68" s="125" t="s">
        <v>494</v>
      </c>
      <c r="C68" s="134" t="s">
        <v>542</v>
      </c>
      <c r="D68" s="127" t="s">
        <v>13</v>
      </c>
      <c r="E68" s="139">
        <v>95</v>
      </c>
      <c r="F68" s="54"/>
      <c r="G68" s="54"/>
      <c r="H68" s="8"/>
      <c r="I68" s="8"/>
      <c r="J68" s="8"/>
      <c r="K68" s="8"/>
      <c r="L68" s="8"/>
      <c r="M68" s="8"/>
      <c r="N68" s="8"/>
      <c r="O68" s="8"/>
      <c r="P68" s="8"/>
      <c r="CC68" s="1"/>
      <c r="CD68" s="1"/>
      <c r="CE68" s="1"/>
      <c r="CF68" s="1"/>
      <c r="CG68" s="1"/>
      <c r="CH68" s="1"/>
      <c r="CI68" s="1"/>
      <c r="CJ68" s="1"/>
      <c r="CK68" s="1"/>
      <c r="CL68" s="1"/>
      <c r="CM68" s="1"/>
    </row>
    <row r="69" spans="1:91" ht="15" customHeight="1">
      <c r="A69" s="88">
        <v>56</v>
      </c>
      <c r="B69" s="125" t="s">
        <v>495</v>
      </c>
      <c r="C69" s="134" t="s">
        <v>542</v>
      </c>
      <c r="D69" s="127" t="s">
        <v>13</v>
      </c>
      <c r="E69" s="137">
        <v>39</v>
      </c>
      <c r="F69" s="54"/>
      <c r="G69" s="54"/>
      <c r="H69" s="8"/>
      <c r="I69" s="8"/>
      <c r="J69" s="8"/>
      <c r="K69" s="8"/>
      <c r="L69" s="8"/>
      <c r="M69" s="8"/>
      <c r="N69" s="8"/>
      <c r="O69" s="8"/>
      <c r="P69" s="8"/>
      <c r="CC69" s="1"/>
      <c r="CD69" s="1"/>
      <c r="CE69" s="1"/>
      <c r="CF69" s="1"/>
      <c r="CG69" s="1"/>
      <c r="CH69" s="1"/>
      <c r="CI69" s="1"/>
      <c r="CJ69" s="1"/>
      <c r="CK69" s="1"/>
      <c r="CL69" s="1"/>
      <c r="CM69" s="1"/>
    </row>
    <row r="70" spans="1:91" ht="15" customHeight="1">
      <c r="A70" s="88">
        <v>57</v>
      </c>
      <c r="B70" s="125" t="s">
        <v>496</v>
      </c>
      <c r="C70" s="134" t="s">
        <v>542</v>
      </c>
      <c r="D70" s="127" t="s">
        <v>13</v>
      </c>
      <c r="E70" s="139">
        <v>23</v>
      </c>
      <c r="F70" s="54"/>
      <c r="G70" s="54"/>
      <c r="H70" s="8"/>
      <c r="I70" s="8"/>
      <c r="J70" s="8"/>
      <c r="K70" s="8"/>
      <c r="L70" s="8"/>
      <c r="M70" s="8"/>
      <c r="N70" s="8"/>
      <c r="O70" s="8"/>
      <c r="P70" s="8"/>
      <c r="CC70" s="1"/>
      <c r="CD70" s="1"/>
      <c r="CE70" s="1"/>
      <c r="CF70" s="1"/>
      <c r="CG70" s="1"/>
      <c r="CH70" s="1"/>
      <c r="CI70" s="1"/>
      <c r="CJ70" s="1"/>
      <c r="CK70" s="1"/>
      <c r="CL70" s="1"/>
      <c r="CM70" s="1"/>
    </row>
    <row r="71" spans="1:91" ht="15" customHeight="1">
      <c r="A71" s="88">
        <v>58</v>
      </c>
      <c r="B71" s="125" t="s">
        <v>497</v>
      </c>
      <c r="C71" s="134" t="s">
        <v>542</v>
      </c>
      <c r="D71" s="89" t="s">
        <v>539</v>
      </c>
      <c r="E71" s="139">
        <v>4</v>
      </c>
      <c r="F71" s="54"/>
      <c r="G71" s="54"/>
      <c r="H71" s="8"/>
      <c r="I71" s="8"/>
      <c r="J71" s="8"/>
      <c r="K71" s="8"/>
      <c r="L71" s="8"/>
      <c r="M71" s="8"/>
      <c r="N71" s="8"/>
      <c r="O71" s="8"/>
      <c r="P71" s="8"/>
      <c r="CC71" s="1"/>
      <c r="CD71" s="1"/>
      <c r="CE71" s="1"/>
      <c r="CF71" s="1"/>
      <c r="CG71" s="1"/>
      <c r="CH71" s="1"/>
      <c r="CI71" s="1"/>
      <c r="CJ71" s="1"/>
      <c r="CK71" s="1"/>
      <c r="CL71" s="1"/>
      <c r="CM71" s="1"/>
    </row>
    <row r="72" spans="1:91" ht="14.1" customHeight="1">
      <c r="A72" s="88">
        <v>59</v>
      </c>
      <c r="B72" s="125" t="s">
        <v>498</v>
      </c>
      <c r="C72" s="134" t="s">
        <v>542</v>
      </c>
      <c r="D72" s="127" t="s">
        <v>10</v>
      </c>
      <c r="E72" s="139">
        <v>11</v>
      </c>
      <c r="F72" s="54"/>
      <c r="G72" s="54"/>
      <c r="H72" s="8"/>
      <c r="I72" s="8"/>
      <c r="J72" s="8"/>
      <c r="K72" s="8"/>
      <c r="L72" s="8"/>
      <c r="M72" s="8"/>
      <c r="N72" s="8"/>
      <c r="O72" s="8"/>
      <c r="P72" s="8"/>
      <c r="CC72" s="1"/>
      <c r="CD72" s="1"/>
      <c r="CE72" s="1"/>
      <c r="CF72" s="1"/>
      <c r="CG72" s="1"/>
      <c r="CH72" s="1"/>
      <c r="CI72" s="1"/>
      <c r="CJ72" s="1"/>
      <c r="CK72" s="1"/>
      <c r="CL72" s="1"/>
      <c r="CM72" s="1"/>
    </row>
    <row r="73" spans="1:91" ht="14.1" customHeight="1">
      <c r="A73" s="88">
        <v>60</v>
      </c>
      <c r="B73" s="125" t="s">
        <v>499</v>
      </c>
      <c r="C73" s="134" t="s">
        <v>542</v>
      </c>
      <c r="D73" s="127" t="s">
        <v>10</v>
      </c>
      <c r="E73" s="139">
        <v>3</v>
      </c>
      <c r="F73" s="54"/>
      <c r="G73" s="54"/>
      <c r="H73" s="8"/>
      <c r="I73" s="8"/>
      <c r="J73" s="8"/>
      <c r="K73" s="8"/>
      <c r="L73" s="8"/>
      <c r="M73" s="8"/>
      <c r="N73" s="8"/>
      <c r="O73" s="8"/>
      <c r="P73" s="8"/>
      <c r="CC73" s="1"/>
      <c r="CD73" s="1"/>
      <c r="CE73" s="1"/>
      <c r="CF73" s="1"/>
      <c r="CG73" s="1"/>
      <c r="CH73" s="1"/>
      <c r="CI73" s="1"/>
      <c r="CJ73" s="1"/>
      <c r="CK73" s="1"/>
      <c r="CL73" s="1"/>
      <c r="CM73" s="1"/>
    </row>
    <row r="74" spans="1:91" ht="14.1" customHeight="1">
      <c r="A74" s="88">
        <v>61</v>
      </c>
      <c r="B74" s="125" t="s">
        <v>500</v>
      </c>
      <c r="C74" s="134" t="s">
        <v>542</v>
      </c>
      <c r="D74" s="127" t="s">
        <v>10</v>
      </c>
      <c r="E74" s="139">
        <v>5</v>
      </c>
      <c r="F74" s="54"/>
      <c r="G74" s="54"/>
      <c r="H74" s="8"/>
      <c r="I74" s="8"/>
      <c r="J74" s="8"/>
      <c r="K74" s="8"/>
      <c r="L74" s="8"/>
      <c r="M74" s="8"/>
      <c r="N74" s="8"/>
      <c r="O74" s="8"/>
      <c r="P74" s="8"/>
      <c r="CC74" s="1"/>
      <c r="CD74" s="1"/>
      <c r="CE74" s="1"/>
      <c r="CF74" s="1"/>
      <c r="CG74" s="1"/>
      <c r="CH74" s="1"/>
      <c r="CI74" s="1"/>
      <c r="CJ74" s="1"/>
      <c r="CK74" s="1"/>
      <c r="CL74" s="1"/>
      <c r="CM74" s="1"/>
    </row>
    <row r="75" spans="1:91" ht="14.1" customHeight="1">
      <c r="A75" s="88">
        <v>62</v>
      </c>
      <c r="B75" s="125" t="s">
        <v>501</v>
      </c>
      <c r="C75" s="134" t="s">
        <v>542</v>
      </c>
      <c r="D75" s="127" t="s">
        <v>7</v>
      </c>
      <c r="E75" s="139">
        <v>5</v>
      </c>
      <c r="F75" s="54"/>
      <c r="G75" s="54"/>
      <c r="H75" s="8"/>
      <c r="I75" s="8"/>
      <c r="J75" s="8"/>
      <c r="K75" s="8"/>
      <c r="L75" s="8"/>
      <c r="M75" s="8"/>
      <c r="N75" s="8"/>
      <c r="O75" s="8"/>
      <c r="P75" s="8"/>
      <c r="CC75" s="1"/>
      <c r="CD75" s="1"/>
      <c r="CE75" s="1"/>
      <c r="CF75" s="1"/>
      <c r="CG75" s="1"/>
      <c r="CH75" s="1"/>
      <c r="CI75" s="1"/>
      <c r="CJ75" s="1"/>
      <c r="CK75" s="1"/>
      <c r="CL75" s="1"/>
      <c r="CM75" s="1"/>
    </row>
    <row r="76" spans="1:91" ht="14.1" customHeight="1">
      <c r="A76" s="88">
        <v>63</v>
      </c>
      <c r="B76" s="125" t="s">
        <v>502</v>
      </c>
      <c r="C76" s="134" t="s">
        <v>542</v>
      </c>
      <c r="D76" s="127" t="s">
        <v>7</v>
      </c>
      <c r="E76" s="139">
        <v>5</v>
      </c>
      <c r="F76" s="54"/>
      <c r="G76" s="54"/>
      <c r="H76" s="8"/>
      <c r="I76" s="8"/>
      <c r="J76" s="8"/>
      <c r="K76" s="8"/>
      <c r="L76" s="8"/>
      <c r="M76" s="8"/>
      <c r="N76" s="8"/>
      <c r="O76" s="8"/>
      <c r="P76" s="8"/>
      <c r="CC76" s="1"/>
      <c r="CD76" s="1"/>
      <c r="CE76" s="1"/>
      <c r="CF76" s="1"/>
      <c r="CG76" s="1"/>
      <c r="CH76" s="1"/>
      <c r="CI76" s="1"/>
      <c r="CJ76" s="1"/>
      <c r="CK76" s="1"/>
      <c r="CL76" s="1"/>
      <c r="CM76" s="1"/>
    </row>
    <row r="77" spans="1:91" ht="14.1" customHeight="1">
      <c r="A77" s="88">
        <v>64</v>
      </c>
      <c r="B77" s="125" t="s">
        <v>503</v>
      </c>
      <c r="C77" s="134" t="s">
        <v>542</v>
      </c>
      <c r="D77" s="127" t="s">
        <v>7</v>
      </c>
      <c r="E77" s="139">
        <v>12</v>
      </c>
      <c r="F77" s="54"/>
      <c r="G77" s="54"/>
      <c r="H77" s="8"/>
      <c r="I77" s="8"/>
      <c r="J77" s="8"/>
      <c r="K77" s="8"/>
      <c r="L77" s="8"/>
      <c r="M77" s="8"/>
      <c r="N77" s="8"/>
      <c r="O77" s="8"/>
      <c r="P77" s="8"/>
      <c r="CC77" s="1"/>
      <c r="CD77" s="1"/>
      <c r="CE77" s="1"/>
      <c r="CF77" s="1"/>
      <c r="CG77" s="1"/>
      <c r="CH77" s="1"/>
      <c r="CI77" s="1"/>
      <c r="CJ77" s="1"/>
      <c r="CK77" s="1"/>
      <c r="CL77" s="1"/>
      <c r="CM77" s="1"/>
    </row>
    <row r="78" spans="1:91" ht="14.1" customHeight="1">
      <c r="A78" s="88">
        <v>65</v>
      </c>
      <c r="B78" s="125" t="s">
        <v>504</v>
      </c>
      <c r="C78" s="134" t="s">
        <v>542</v>
      </c>
      <c r="D78" s="123" t="s">
        <v>13</v>
      </c>
      <c r="E78" s="139">
        <v>84</v>
      </c>
      <c r="F78" s="54"/>
      <c r="G78" s="54"/>
      <c r="H78" s="8"/>
      <c r="I78" s="8"/>
      <c r="J78" s="8"/>
      <c r="K78" s="8"/>
      <c r="L78" s="8"/>
      <c r="M78" s="8"/>
      <c r="N78" s="8"/>
      <c r="O78" s="8"/>
      <c r="P78" s="8"/>
      <c r="CC78" s="1"/>
      <c r="CD78" s="1"/>
      <c r="CE78" s="1"/>
      <c r="CF78" s="1"/>
      <c r="CG78" s="1"/>
      <c r="CH78" s="1"/>
      <c r="CI78" s="1"/>
      <c r="CJ78" s="1"/>
      <c r="CK78" s="1"/>
      <c r="CL78" s="1"/>
      <c r="CM78" s="1"/>
    </row>
    <row r="79" spans="1:91" ht="14.1" customHeight="1">
      <c r="A79" s="88">
        <v>66</v>
      </c>
      <c r="B79" s="122" t="s">
        <v>505</v>
      </c>
      <c r="C79" s="134" t="s">
        <v>542</v>
      </c>
      <c r="D79" s="123" t="s">
        <v>10</v>
      </c>
      <c r="E79" s="137">
        <v>12</v>
      </c>
      <c r="F79" s="54"/>
      <c r="G79" s="54"/>
      <c r="H79" s="8"/>
      <c r="I79" s="8"/>
      <c r="J79" s="8"/>
      <c r="K79" s="8"/>
      <c r="L79" s="8"/>
      <c r="M79" s="8"/>
      <c r="N79" s="8"/>
      <c r="O79" s="8"/>
      <c r="P79" s="8"/>
      <c r="CC79" s="1"/>
      <c r="CD79" s="1"/>
      <c r="CE79" s="1"/>
      <c r="CF79" s="1"/>
      <c r="CG79" s="1"/>
      <c r="CH79" s="1"/>
      <c r="CI79" s="1"/>
      <c r="CJ79" s="1"/>
      <c r="CK79" s="1"/>
      <c r="CL79" s="1"/>
      <c r="CM79" s="1"/>
    </row>
    <row r="80" spans="1:91" ht="14.1" customHeight="1">
      <c r="A80" s="88">
        <v>67</v>
      </c>
      <c r="B80" s="124" t="s">
        <v>506</v>
      </c>
      <c r="C80" s="134" t="s">
        <v>542</v>
      </c>
      <c r="D80" s="128" t="s">
        <v>7</v>
      </c>
      <c r="E80" s="137">
        <v>5</v>
      </c>
      <c r="F80" s="54"/>
      <c r="G80" s="54"/>
      <c r="H80" s="8"/>
      <c r="I80" s="8"/>
      <c r="J80" s="8"/>
      <c r="K80" s="8"/>
      <c r="L80" s="8"/>
      <c r="M80" s="8"/>
      <c r="N80" s="8"/>
      <c r="O80" s="8"/>
      <c r="P80" s="8"/>
      <c r="CC80" s="1"/>
      <c r="CD80" s="1"/>
      <c r="CE80" s="1"/>
      <c r="CF80" s="1"/>
      <c r="CG80" s="1"/>
      <c r="CH80" s="1"/>
      <c r="CI80" s="1"/>
      <c r="CJ80" s="1"/>
      <c r="CK80" s="1"/>
      <c r="CL80" s="1"/>
      <c r="CM80" s="1"/>
    </row>
    <row r="81" spans="1:91" ht="15" customHeight="1">
      <c r="A81" s="88">
        <v>68</v>
      </c>
      <c r="B81" s="122" t="s">
        <v>507</v>
      </c>
      <c r="C81" s="134" t="s">
        <v>542</v>
      </c>
      <c r="D81" s="123" t="s">
        <v>485</v>
      </c>
      <c r="E81" s="137">
        <v>0.5</v>
      </c>
      <c r="F81" s="54"/>
      <c r="G81" s="54"/>
      <c r="H81" s="8"/>
      <c r="I81" s="8"/>
      <c r="J81" s="8"/>
      <c r="K81" s="8"/>
      <c r="L81" s="8"/>
      <c r="M81" s="8"/>
      <c r="N81" s="8"/>
      <c r="O81" s="8"/>
      <c r="P81" s="8"/>
      <c r="CC81" s="1"/>
      <c r="CD81" s="1"/>
      <c r="CE81" s="1"/>
      <c r="CF81" s="1"/>
      <c r="CG81" s="1"/>
      <c r="CH81" s="1"/>
      <c r="CI81" s="1"/>
      <c r="CJ81" s="1"/>
      <c r="CK81" s="1"/>
      <c r="CL81" s="1"/>
      <c r="CM81" s="1"/>
    </row>
    <row r="82" spans="1:91" ht="15" customHeight="1">
      <c r="A82" s="88">
        <v>69</v>
      </c>
      <c r="B82" s="122" t="s">
        <v>508</v>
      </c>
      <c r="C82" s="134" t="s">
        <v>542</v>
      </c>
      <c r="D82" s="123" t="s">
        <v>485</v>
      </c>
      <c r="E82" s="137">
        <v>15.8</v>
      </c>
      <c r="F82" s="54"/>
      <c r="G82" s="54"/>
      <c r="H82" s="8"/>
      <c r="I82" s="8"/>
      <c r="J82" s="8"/>
      <c r="K82" s="8"/>
      <c r="L82" s="8"/>
      <c r="M82" s="8"/>
      <c r="N82" s="8"/>
      <c r="O82" s="8"/>
      <c r="P82" s="8"/>
      <c r="CC82" s="1"/>
      <c r="CD82" s="1"/>
      <c r="CE82" s="1"/>
      <c r="CF82" s="1"/>
      <c r="CG82" s="1"/>
      <c r="CH82" s="1"/>
      <c r="CI82" s="1"/>
      <c r="CJ82" s="1"/>
      <c r="CK82" s="1"/>
      <c r="CL82" s="1"/>
      <c r="CM82" s="1"/>
    </row>
    <row r="83" spans="1:91" ht="15" customHeight="1">
      <c r="A83" s="88">
        <v>70</v>
      </c>
      <c r="B83" s="122" t="s">
        <v>509</v>
      </c>
      <c r="C83" s="134" t="s">
        <v>542</v>
      </c>
      <c r="D83" s="123" t="s">
        <v>7</v>
      </c>
      <c r="E83" s="137">
        <v>2</v>
      </c>
      <c r="F83" s="54"/>
      <c r="G83" s="54"/>
      <c r="H83" s="8"/>
      <c r="I83" s="8"/>
      <c r="J83" s="8"/>
      <c r="K83" s="8"/>
      <c r="L83" s="8"/>
      <c r="M83" s="8"/>
      <c r="N83" s="8"/>
      <c r="O83" s="8"/>
      <c r="P83" s="8"/>
      <c r="CC83" s="1"/>
      <c r="CD83" s="1"/>
      <c r="CE83" s="1"/>
      <c r="CF83" s="1"/>
      <c r="CG83" s="1"/>
      <c r="CH83" s="1"/>
      <c r="CI83" s="1"/>
      <c r="CJ83" s="1"/>
      <c r="CK83" s="1"/>
      <c r="CL83" s="1"/>
      <c r="CM83" s="1"/>
    </row>
    <row r="84" spans="1:91" ht="15" customHeight="1">
      <c r="A84" s="88">
        <v>71</v>
      </c>
      <c r="B84" s="124" t="s">
        <v>510</v>
      </c>
      <c r="C84" s="134" t="s">
        <v>542</v>
      </c>
      <c r="D84" s="128" t="s">
        <v>7</v>
      </c>
      <c r="E84" s="137">
        <v>2</v>
      </c>
      <c r="F84" s="54"/>
      <c r="G84" s="54"/>
      <c r="H84" s="8"/>
      <c r="I84" s="8"/>
      <c r="J84" s="8"/>
      <c r="K84" s="8"/>
      <c r="L84" s="8"/>
      <c r="M84" s="8"/>
      <c r="N84" s="8"/>
      <c r="O84" s="8"/>
      <c r="P84" s="8"/>
      <c r="CC84" s="1"/>
      <c r="CD84" s="1"/>
      <c r="CE84" s="1"/>
      <c r="CF84" s="1"/>
      <c r="CG84" s="1"/>
      <c r="CH84" s="1"/>
      <c r="CI84" s="1"/>
      <c r="CJ84" s="1"/>
      <c r="CK84" s="1"/>
      <c r="CL84" s="1"/>
      <c r="CM84" s="1"/>
    </row>
    <row r="85" spans="1:91" ht="15" customHeight="1">
      <c r="A85" s="88">
        <v>72</v>
      </c>
      <c r="B85" s="125" t="s">
        <v>511</v>
      </c>
      <c r="C85" s="134" t="s">
        <v>542</v>
      </c>
      <c r="D85" s="128" t="s">
        <v>7</v>
      </c>
      <c r="E85" s="139">
        <v>1</v>
      </c>
      <c r="F85" s="54"/>
      <c r="G85" s="54"/>
      <c r="H85" s="8"/>
      <c r="I85" s="8"/>
      <c r="J85" s="8"/>
      <c r="K85" s="8"/>
      <c r="L85" s="8"/>
      <c r="M85" s="8"/>
      <c r="N85" s="8"/>
      <c r="O85" s="8"/>
      <c r="P85" s="8"/>
      <c r="CC85" s="1"/>
      <c r="CD85" s="1"/>
      <c r="CE85" s="1"/>
      <c r="CF85" s="1"/>
      <c r="CG85" s="1"/>
      <c r="CH85" s="1"/>
      <c r="CI85" s="1"/>
      <c r="CJ85" s="1"/>
      <c r="CK85" s="1"/>
      <c r="CL85" s="1"/>
      <c r="CM85" s="1"/>
    </row>
    <row r="86" spans="1:91" ht="15" customHeight="1">
      <c r="A86" s="88">
        <v>73</v>
      </c>
      <c r="B86" s="124" t="s">
        <v>512</v>
      </c>
      <c r="C86" s="134" t="s">
        <v>542</v>
      </c>
      <c r="D86" s="128" t="s">
        <v>7</v>
      </c>
      <c r="E86" s="137">
        <v>2</v>
      </c>
      <c r="F86" s="54"/>
      <c r="G86" s="54"/>
      <c r="H86" s="8"/>
      <c r="I86" s="8"/>
      <c r="J86" s="8"/>
      <c r="K86" s="8"/>
      <c r="L86" s="8"/>
      <c r="M86" s="8"/>
      <c r="N86" s="8"/>
      <c r="O86" s="8"/>
      <c r="P86" s="8"/>
      <c r="CC86" s="1"/>
      <c r="CD86" s="1"/>
      <c r="CE86" s="1"/>
      <c r="CF86" s="1"/>
      <c r="CG86" s="1"/>
      <c r="CH86" s="1"/>
      <c r="CI86" s="1"/>
      <c r="CJ86" s="1"/>
      <c r="CK86" s="1"/>
      <c r="CL86" s="1"/>
      <c r="CM86" s="1"/>
    </row>
    <row r="87" spans="1:91" ht="15" customHeight="1">
      <c r="A87" s="88">
        <v>74</v>
      </c>
      <c r="B87" s="124" t="s">
        <v>513</v>
      </c>
      <c r="C87" s="134" t="s">
        <v>542</v>
      </c>
      <c r="D87" s="123" t="s">
        <v>540</v>
      </c>
      <c r="E87" s="137">
        <v>2</v>
      </c>
      <c r="F87" s="54"/>
      <c r="G87" s="54"/>
      <c r="H87" s="8"/>
      <c r="I87" s="8"/>
      <c r="J87" s="8"/>
      <c r="K87" s="8"/>
      <c r="L87" s="8"/>
      <c r="M87" s="8"/>
      <c r="N87" s="8"/>
      <c r="O87" s="8"/>
      <c r="P87" s="8"/>
      <c r="CC87" s="1"/>
      <c r="CD87" s="1"/>
      <c r="CE87" s="1"/>
      <c r="CF87" s="1"/>
      <c r="CG87" s="1"/>
      <c r="CH87" s="1"/>
      <c r="CI87" s="1"/>
      <c r="CJ87" s="1"/>
      <c r="CK87" s="1"/>
      <c r="CL87" s="1"/>
      <c r="CM87" s="1"/>
    </row>
    <row r="88" spans="1:91" ht="15" customHeight="1">
      <c r="A88" s="88">
        <v>75</v>
      </c>
      <c r="B88" s="122" t="s">
        <v>514</v>
      </c>
      <c r="C88" s="134" t="s">
        <v>542</v>
      </c>
      <c r="D88" s="123" t="s">
        <v>13</v>
      </c>
      <c r="E88" s="137">
        <v>117</v>
      </c>
      <c r="F88" s="54"/>
      <c r="G88" s="54"/>
      <c r="H88" s="8"/>
      <c r="I88" s="8"/>
      <c r="J88" s="8"/>
      <c r="K88" s="8"/>
      <c r="L88" s="8"/>
      <c r="M88" s="8"/>
      <c r="N88" s="8"/>
      <c r="O88" s="8"/>
      <c r="P88" s="8"/>
      <c r="CC88" s="1"/>
      <c r="CD88" s="1"/>
      <c r="CE88" s="1"/>
      <c r="CF88" s="1"/>
      <c r="CG88" s="1"/>
      <c r="CH88" s="1"/>
      <c r="CI88" s="1"/>
      <c r="CJ88" s="1"/>
      <c r="CK88" s="1"/>
      <c r="CL88" s="1"/>
      <c r="CM88" s="1"/>
    </row>
    <row r="89" spans="1:91" ht="15" customHeight="1">
      <c r="A89" s="88">
        <v>76</v>
      </c>
      <c r="B89" s="122" t="s">
        <v>515</v>
      </c>
      <c r="C89" s="134" t="s">
        <v>542</v>
      </c>
      <c r="D89" s="123" t="s">
        <v>10</v>
      </c>
      <c r="E89" s="137">
        <v>63</v>
      </c>
      <c r="F89" s="54"/>
      <c r="G89" s="54"/>
      <c r="H89" s="8"/>
      <c r="I89" s="8"/>
      <c r="J89" s="8"/>
      <c r="K89" s="8"/>
      <c r="L89" s="8"/>
      <c r="M89" s="8"/>
      <c r="N89" s="8"/>
      <c r="O89" s="8"/>
      <c r="P89" s="8"/>
      <c r="CC89" s="1"/>
      <c r="CD89" s="1"/>
      <c r="CE89" s="1"/>
      <c r="CF89" s="1"/>
      <c r="CG89" s="1"/>
      <c r="CH89" s="1"/>
      <c r="CI89" s="1"/>
      <c r="CJ89" s="1"/>
      <c r="CK89" s="1"/>
      <c r="CL89" s="1"/>
      <c r="CM89" s="1"/>
    </row>
    <row r="90" spans="1:91" ht="15" customHeight="1">
      <c r="A90" s="88">
        <v>77</v>
      </c>
      <c r="B90" s="122" t="s">
        <v>516</v>
      </c>
      <c r="C90" s="134" t="s">
        <v>542</v>
      </c>
      <c r="D90" s="123" t="s">
        <v>13</v>
      </c>
      <c r="E90" s="137">
        <v>21</v>
      </c>
      <c r="F90" s="54"/>
      <c r="G90" s="54"/>
      <c r="H90" s="8"/>
      <c r="I90" s="8"/>
      <c r="J90" s="8"/>
      <c r="K90" s="8"/>
      <c r="L90" s="8"/>
      <c r="M90" s="8"/>
      <c r="N90" s="8"/>
      <c r="O90" s="8"/>
      <c r="P90" s="8"/>
      <c r="CC90" s="1"/>
      <c r="CD90" s="1"/>
      <c r="CE90" s="1"/>
      <c r="CF90" s="1"/>
      <c r="CG90" s="1"/>
      <c r="CH90" s="1"/>
      <c r="CI90" s="1"/>
      <c r="CJ90" s="1"/>
      <c r="CK90" s="1"/>
      <c r="CL90" s="1"/>
      <c r="CM90" s="1"/>
    </row>
    <row r="91" spans="1:91" ht="15" customHeight="1">
      <c r="A91" s="88">
        <v>78</v>
      </c>
      <c r="B91" s="122" t="s">
        <v>517</v>
      </c>
      <c r="C91" s="134" t="s">
        <v>542</v>
      </c>
      <c r="D91" s="128" t="s">
        <v>437</v>
      </c>
      <c r="E91" s="137">
        <v>1</v>
      </c>
      <c r="F91" s="54"/>
      <c r="G91" s="54"/>
      <c r="H91" s="8"/>
      <c r="I91" s="8"/>
      <c r="J91" s="8"/>
      <c r="K91" s="8"/>
      <c r="L91" s="8"/>
      <c r="M91" s="8"/>
      <c r="N91" s="8"/>
      <c r="O91" s="8"/>
      <c r="P91" s="8"/>
      <c r="CC91" s="1"/>
      <c r="CD91" s="1"/>
      <c r="CE91" s="1"/>
      <c r="CF91" s="1"/>
      <c r="CG91" s="1"/>
      <c r="CH91" s="1"/>
      <c r="CI91" s="1"/>
      <c r="CJ91" s="1"/>
      <c r="CK91" s="1"/>
      <c r="CL91" s="1"/>
      <c r="CM91" s="1"/>
    </row>
    <row r="92" spans="1:91" ht="15" customHeight="1">
      <c r="A92" s="88">
        <v>79</v>
      </c>
      <c r="B92" s="124" t="s">
        <v>518</v>
      </c>
      <c r="C92" s="134" t="s">
        <v>542</v>
      </c>
      <c r="D92" s="128" t="s">
        <v>437</v>
      </c>
      <c r="E92" s="137">
        <v>1</v>
      </c>
      <c r="F92" s="54"/>
      <c r="G92" s="54"/>
      <c r="H92" s="8"/>
      <c r="I92" s="8"/>
      <c r="J92" s="8"/>
      <c r="K92" s="8"/>
      <c r="L92" s="8"/>
      <c r="M92" s="8"/>
      <c r="N92" s="8"/>
      <c r="O92" s="8"/>
      <c r="P92" s="8"/>
      <c r="CC92" s="1"/>
      <c r="CD92" s="1"/>
      <c r="CE92" s="1"/>
      <c r="CF92" s="1"/>
      <c r="CG92" s="1"/>
      <c r="CH92" s="1"/>
      <c r="CI92" s="1"/>
      <c r="CJ92" s="1"/>
      <c r="CK92" s="1"/>
      <c r="CL92" s="1"/>
      <c r="CM92" s="1"/>
    </row>
    <row r="93" spans="1:91" ht="15" customHeight="1">
      <c r="A93" s="88">
        <v>80</v>
      </c>
      <c r="B93" s="124" t="s">
        <v>519</v>
      </c>
      <c r="C93" s="134" t="s">
        <v>542</v>
      </c>
      <c r="D93" s="128" t="s">
        <v>541</v>
      </c>
      <c r="E93" s="137">
        <v>65.5</v>
      </c>
      <c r="F93" s="54"/>
      <c r="G93" s="54"/>
      <c r="H93" s="8"/>
      <c r="I93" s="8"/>
      <c r="J93" s="8"/>
      <c r="K93" s="8"/>
      <c r="L93" s="8"/>
      <c r="M93" s="8"/>
      <c r="N93" s="8"/>
      <c r="O93" s="8"/>
      <c r="P93" s="8"/>
      <c r="CC93" s="1"/>
      <c r="CD93" s="1"/>
      <c r="CE93" s="1"/>
      <c r="CF93" s="1"/>
      <c r="CG93" s="1"/>
      <c r="CH93" s="1"/>
      <c r="CI93" s="1"/>
      <c r="CJ93" s="1"/>
      <c r="CK93" s="1"/>
      <c r="CL93" s="1"/>
      <c r="CM93" s="1"/>
    </row>
    <row r="94" spans="1:91" ht="15" customHeight="1">
      <c r="A94" s="88">
        <v>81</v>
      </c>
      <c r="B94" s="122" t="s">
        <v>520</v>
      </c>
      <c r="C94" s="134" t="s">
        <v>542</v>
      </c>
      <c r="D94" s="123" t="s">
        <v>13</v>
      </c>
      <c r="E94" s="137">
        <v>127</v>
      </c>
      <c r="F94" s="54"/>
      <c r="G94" s="54"/>
      <c r="H94" s="8"/>
      <c r="I94" s="8"/>
      <c r="J94" s="8"/>
      <c r="K94" s="8"/>
      <c r="L94" s="8"/>
      <c r="M94" s="8"/>
      <c r="N94" s="8"/>
      <c r="O94" s="8"/>
      <c r="P94" s="8"/>
      <c r="CC94" s="1"/>
      <c r="CD94" s="1"/>
      <c r="CE94" s="1"/>
      <c r="CF94" s="1"/>
      <c r="CG94" s="1"/>
      <c r="CH94" s="1"/>
      <c r="CI94" s="1"/>
      <c r="CJ94" s="1"/>
      <c r="CK94" s="1"/>
      <c r="CL94" s="1"/>
      <c r="CM94" s="1"/>
    </row>
    <row r="95" spans="1:91" ht="15" customHeight="1">
      <c r="A95" s="88">
        <v>82</v>
      </c>
      <c r="B95" s="122" t="s">
        <v>521</v>
      </c>
      <c r="C95" s="134" t="s">
        <v>542</v>
      </c>
      <c r="D95" s="123" t="s">
        <v>13</v>
      </c>
      <c r="E95" s="137">
        <v>346</v>
      </c>
      <c r="F95" s="54"/>
      <c r="G95" s="54"/>
      <c r="H95" s="8"/>
      <c r="I95" s="8"/>
      <c r="J95" s="8"/>
      <c r="K95" s="8"/>
      <c r="L95" s="8"/>
      <c r="M95" s="8"/>
      <c r="N95" s="8"/>
      <c r="O95" s="8"/>
      <c r="P95" s="8"/>
      <c r="CC95" s="1"/>
      <c r="CD95" s="1"/>
      <c r="CE95" s="1"/>
      <c r="CF95" s="1"/>
      <c r="CG95" s="1"/>
      <c r="CH95" s="1"/>
      <c r="CI95" s="1"/>
      <c r="CJ95" s="1"/>
      <c r="CK95" s="1"/>
      <c r="CL95" s="1"/>
      <c r="CM95" s="1"/>
    </row>
    <row r="96" spans="1:91" ht="15" customHeight="1">
      <c r="A96" s="88">
        <v>83</v>
      </c>
      <c r="B96" s="122" t="s">
        <v>522</v>
      </c>
      <c r="C96" s="134" t="s">
        <v>542</v>
      </c>
      <c r="D96" s="123" t="s">
        <v>437</v>
      </c>
      <c r="E96" s="137">
        <v>1</v>
      </c>
      <c r="F96" s="54"/>
      <c r="G96" s="54"/>
      <c r="H96" s="8"/>
      <c r="I96" s="8"/>
      <c r="J96" s="8"/>
      <c r="K96" s="8"/>
      <c r="L96" s="8"/>
      <c r="M96" s="8"/>
      <c r="N96" s="8"/>
      <c r="O96" s="8"/>
      <c r="P96" s="8"/>
      <c r="CC96" s="1"/>
      <c r="CD96" s="1"/>
      <c r="CE96" s="1"/>
      <c r="CF96" s="1"/>
      <c r="CG96" s="1"/>
      <c r="CH96" s="1"/>
      <c r="CI96" s="1"/>
      <c r="CJ96" s="1"/>
      <c r="CK96" s="1"/>
      <c r="CL96" s="1"/>
      <c r="CM96" s="1"/>
    </row>
    <row r="97" spans="1:91" ht="15" customHeight="1">
      <c r="A97" s="88">
        <v>84</v>
      </c>
      <c r="B97" s="122" t="s">
        <v>523</v>
      </c>
      <c r="C97" s="134" t="s">
        <v>542</v>
      </c>
      <c r="D97" s="123" t="s">
        <v>437</v>
      </c>
      <c r="E97" s="139">
        <v>1</v>
      </c>
      <c r="F97" s="54"/>
      <c r="G97" s="54"/>
      <c r="H97" s="8"/>
      <c r="I97" s="8"/>
      <c r="J97" s="8"/>
      <c r="K97" s="8"/>
      <c r="L97" s="8"/>
      <c r="M97" s="8"/>
      <c r="N97" s="8"/>
      <c r="O97" s="8"/>
      <c r="P97" s="8"/>
      <c r="CC97" s="1"/>
      <c r="CD97" s="1"/>
      <c r="CE97" s="1"/>
      <c r="CF97" s="1"/>
      <c r="CG97" s="1"/>
      <c r="CH97" s="1"/>
      <c r="CI97" s="1"/>
      <c r="CJ97" s="1"/>
      <c r="CK97" s="1"/>
      <c r="CL97" s="1"/>
      <c r="CM97" s="1"/>
    </row>
    <row r="98" spans="1:91" ht="15" customHeight="1">
      <c r="A98" s="88">
        <v>85</v>
      </c>
      <c r="B98" s="122" t="s">
        <v>524</v>
      </c>
      <c r="C98" s="134" t="s">
        <v>542</v>
      </c>
      <c r="D98" s="123" t="s">
        <v>437</v>
      </c>
      <c r="E98" s="137">
        <v>1</v>
      </c>
      <c r="F98" s="54"/>
      <c r="G98" s="54"/>
      <c r="H98" s="8"/>
      <c r="I98" s="8"/>
      <c r="J98" s="8"/>
      <c r="K98" s="8"/>
      <c r="L98" s="8"/>
      <c r="M98" s="8"/>
      <c r="N98" s="8"/>
      <c r="O98" s="8"/>
      <c r="P98" s="8"/>
      <c r="CC98" s="1"/>
      <c r="CD98" s="1"/>
      <c r="CE98" s="1"/>
      <c r="CF98" s="1"/>
      <c r="CG98" s="1"/>
      <c r="CH98" s="1"/>
      <c r="CI98" s="1"/>
      <c r="CJ98" s="1"/>
      <c r="CK98" s="1"/>
      <c r="CL98" s="1"/>
      <c r="CM98" s="1"/>
    </row>
    <row r="99" spans="1:91" ht="15" customHeight="1">
      <c r="A99" s="88">
        <v>86</v>
      </c>
      <c r="B99" s="122" t="s">
        <v>525</v>
      </c>
      <c r="C99" s="134" t="s">
        <v>542</v>
      </c>
      <c r="D99" s="123" t="s">
        <v>437</v>
      </c>
      <c r="E99" s="137">
        <v>1</v>
      </c>
      <c r="F99" s="54"/>
      <c r="G99" s="54"/>
      <c r="H99" s="8"/>
      <c r="I99" s="8"/>
      <c r="J99" s="8"/>
      <c r="K99" s="8"/>
      <c r="L99" s="8"/>
      <c r="M99" s="8"/>
      <c r="N99" s="8"/>
      <c r="O99" s="8"/>
      <c r="P99" s="8"/>
      <c r="CC99" s="1"/>
      <c r="CD99" s="1"/>
      <c r="CE99" s="1"/>
      <c r="CF99" s="1"/>
      <c r="CG99" s="1"/>
      <c r="CH99" s="1"/>
      <c r="CI99" s="1"/>
      <c r="CJ99" s="1"/>
      <c r="CK99" s="1"/>
      <c r="CL99" s="1"/>
      <c r="CM99" s="1"/>
    </row>
    <row r="100" spans="1:91" ht="15" customHeight="1">
      <c r="A100" s="88">
        <v>87</v>
      </c>
      <c r="B100" s="120" t="s">
        <v>526</v>
      </c>
      <c r="C100" s="90"/>
      <c r="D100" s="90"/>
      <c r="E100" s="138"/>
      <c r="F100" s="83"/>
      <c r="G100" s="83"/>
      <c r="H100" s="8"/>
      <c r="I100" s="8"/>
      <c r="J100" s="8"/>
      <c r="K100" s="8"/>
      <c r="L100" s="8"/>
      <c r="M100" s="8"/>
      <c r="N100" s="8"/>
      <c r="O100" s="8"/>
      <c r="P100" s="8"/>
      <c r="CC100" s="1"/>
      <c r="CD100" s="1"/>
      <c r="CE100" s="1"/>
      <c r="CF100" s="1"/>
      <c r="CG100" s="1"/>
      <c r="CH100" s="1"/>
      <c r="CI100" s="1"/>
      <c r="CJ100" s="1"/>
      <c r="CK100" s="1"/>
      <c r="CL100" s="1"/>
      <c r="CM100" s="1"/>
    </row>
    <row r="101" spans="1:91" ht="15" customHeight="1">
      <c r="A101" s="88">
        <v>88</v>
      </c>
      <c r="B101" s="122" t="s">
        <v>527</v>
      </c>
      <c r="C101" s="134" t="s">
        <v>542</v>
      </c>
      <c r="D101" s="127" t="s">
        <v>7</v>
      </c>
      <c r="E101" s="137">
        <v>4</v>
      </c>
      <c r="F101" s="54"/>
      <c r="G101" s="54"/>
      <c r="H101" s="8"/>
      <c r="I101" s="8"/>
      <c r="J101" s="8"/>
      <c r="K101" s="8"/>
      <c r="L101" s="8"/>
      <c r="M101" s="8"/>
      <c r="N101" s="8"/>
      <c r="O101" s="8"/>
      <c r="P101" s="8"/>
      <c r="CC101" s="1"/>
      <c r="CD101" s="1"/>
      <c r="CE101" s="1"/>
      <c r="CF101" s="1"/>
      <c r="CG101" s="1"/>
      <c r="CH101" s="1"/>
      <c r="CI101" s="1"/>
      <c r="CJ101" s="1"/>
      <c r="CK101" s="1"/>
      <c r="CL101" s="1"/>
      <c r="CM101" s="1"/>
    </row>
    <row r="102" spans="1:91" ht="15" customHeight="1">
      <c r="A102" s="88">
        <v>89</v>
      </c>
      <c r="B102" s="122" t="s">
        <v>528</v>
      </c>
      <c r="C102" s="134" t="s">
        <v>542</v>
      </c>
      <c r="D102" s="127" t="s">
        <v>7</v>
      </c>
      <c r="E102" s="137">
        <v>3</v>
      </c>
      <c r="F102" s="54"/>
      <c r="G102" s="54"/>
      <c r="H102" s="8"/>
      <c r="I102" s="8"/>
      <c r="J102" s="8"/>
      <c r="K102" s="8"/>
      <c r="L102" s="8"/>
      <c r="M102" s="8"/>
      <c r="N102" s="8"/>
      <c r="O102" s="8"/>
      <c r="P102" s="8"/>
      <c r="CC102" s="1"/>
      <c r="CD102" s="1"/>
      <c r="CE102" s="1"/>
      <c r="CF102" s="1"/>
      <c r="CG102" s="1"/>
      <c r="CH102" s="1"/>
      <c r="CI102" s="1"/>
      <c r="CJ102" s="1"/>
      <c r="CK102" s="1"/>
      <c r="CL102" s="1"/>
      <c r="CM102" s="1"/>
    </row>
    <row r="103" spans="1:91" ht="15" customHeight="1">
      <c r="A103" s="88">
        <v>90</v>
      </c>
      <c r="B103" s="122" t="s">
        <v>529</v>
      </c>
      <c r="C103" s="134" t="s">
        <v>542</v>
      </c>
      <c r="D103" s="127" t="s">
        <v>7</v>
      </c>
      <c r="E103" s="137">
        <v>1</v>
      </c>
      <c r="F103" s="54"/>
      <c r="G103" s="54"/>
      <c r="H103" s="8"/>
      <c r="I103" s="8"/>
      <c r="J103" s="8"/>
      <c r="K103" s="8"/>
      <c r="L103" s="8"/>
      <c r="M103" s="8"/>
      <c r="N103" s="8"/>
      <c r="O103" s="8"/>
      <c r="P103" s="8"/>
      <c r="CC103" s="1"/>
      <c r="CD103" s="1"/>
      <c r="CE103" s="1"/>
      <c r="CF103" s="1"/>
      <c r="CG103" s="1"/>
      <c r="CH103" s="1"/>
      <c r="CI103" s="1"/>
      <c r="CJ103" s="1"/>
      <c r="CK103" s="1"/>
      <c r="CL103" s="1"/>
      <c r="CM103" s="1"/>
    </row>
    <row r="104" spans="1:91" ht="15" customHeight="1">
      <c r="A104" s="88">
        <v>91</v>
      </c>
      <c r="B104" s="122" t="s">
        <v>530</v>
      </c>
      <c r="C104" s="134" t="s">
        <v>542</v>
      </c>
      <c r="D104" s="127" t="s">
        <v>7</v>
      </c>
      <c r="E104" s="137">
        <v>3</v>
      </c>
      <c r="F104" s="54"/>
      <c r="G104" s="54"/>
      <c r="H104" s="8"/>
      <c r="I104" s="8"/>
      <c r="J104" s="8"/>
      <c r="K104" s="8"/>
      <c r="L104" s="8"/>
      <c r="M104" s="8"/>
      <c r="N104" s="8"/>
      <c r="O104" s="8"/>
      <c r="P104" s="8"/>
      <c r="CC104" s="1"/>
      <c r="CD104" s="1"/>
      <c r="CE104" s="1"/>
      <c r="CF104" s="1"/>
      <c r="CG104" s="1"/>
      <c r="CH104" s="1"/>
      <c r="CI104" s="1"/>
      <c r="CJ104" s="1"/>
      <c r="CK104" s="1"/>
      <c r="CL104" s="1"/>
      <c r="CM104" s="1"/>
    </row>
    <row r="105" spans="1:91" ht="15" customHeight="1">
      <c r="A105" s="88">
        <v>92</v>
      </c>
      <c r="B105" s="125" t="s">
        <v>531</v>
      </c>
      <c r="C105" s="134" t="s">
        <v>542</v>
      </c>
      <c r="D105" s="127" t="s">
        <v>13</v>
      </c>
      <c r="E105" s="137">
        <v>58</v>
      </c>
      <c r="F105" s="54"/>
      <c r="G105" s="54"/>
      <c r="H105" s="8"/>
      <c r="I105" s="8"/>
      <c r="J105" s="8"/>
      <c r="K105" s="8"/>
      <c r="L105" s="8"/>
      <c r="M105" s="8"/>
      <c r="N105" s="8"/>
      <c r="O105" s="8"/>
      <c r="P105" s="8"/>
      <c r="CC105" s="1"/>
      <c r="CD105" s="1"/>
      <c r="CE105" s="1"/>
      <c r="CF105" s="1"/>
      <c r="CG105" s="1"/>
      <c r="CH105" s="1"/>
      <c r="CI105" s="1"/>
      <c r="CJ105" s="1"/>
      <c r="CK105" s="1"/>
      <c r="CL105" s="1"/>
      <c r="CM105" s="1"/>
    </row>
    <row r="106" spans="1:91" ht="15" customHeight="1">
      <c r="A106" s="88">
        <v>93</v>
      </c>
      <c r="B106" s="122" t="s">
        <v>532</v>
      </c>
      <c r="C106" s="134" t="s">
        <v>542</v>
      </c>
      <c r="D106" s="127" t="s">
        <v>13</v>
      </c>
      <c r="E106" s="137">
        <v>193</v>
      </c>
      <c r="F106" s="54"/>
      <c r="G106" s="54"/>
      <c r="H106" s="8"/>
      <c r="I106" s="8"/>
      <c r="J106" s="8"/>
      <c r="K106" s="8"/>
      <c r="L106" s="8"/>
      <c r="M106" s="8"/>
      <c r="N106" s="8"/>
      <c r="O106" s="8"/>
      <c r="P106" s="8"/>
      <c r="CC106" s="1"/>
      <c r="CD106" s="1"/>
      <c r="CE106" s="1"/>
      <c r="CF106" s="1"/>
      <c r="CG106" s="1"/>
      <c r="CH106" s="1"/>
      <c r="CI106" s="1"/>
      <c r="CJ106" s="1"/>
      <c r="CK106" s="1"/>
      <c r="CL106" s="1"/>
      <c r="CM106" s="1"/>
    </row>
    <row r="107" spans="1:91" ht="15.95" customHeight="1">
      <c r="A107" s="88"/>
      <c r="B107" s="121"/>
      <c r="C107" s="74"/>
      <c r="D107" s="15"/>
      <c r="E107" s="557" t="s">
        <v>127</v>
      </c>
      <c r="F107" s="557"/>
      <c r="G107" s="63">
        <f>SUM(G16:G106)</f>
        <v>0</v>
      </c>
      <c r="H107" s="8"/>
      <c r="I107" s="8"/>
      <c r="J107" s="8"/>
      <c r="K107" s="8"/>
      <c r="L107" s="8"/>
      <c r="M107" s="8"/>
      <c r="N107" s="8"/>
      <c r="O107" s="8"/>
      <c r="P107" s="8"/>
      <c r="CC107" s="1"/>
      <c r="CD107" s="1"/>
      <c r="CE107" s="1"/>
      <c r="CF107" s="1"/>
      <c r="CG107" s="1"/>
      <c r="CH107" s="1"/>
      <c r="CI107" s="1"/>
      <c r="CJ107" s="1"/>
      <c r="CK107" s="1"/>
      <c r="CL107" s="1"/>
      <c r="CM107" s="1"/>
    </row>
    <row r="108" spans="1:91" ht="15.95" customHeight="1">
      <c r="A108" s="88"/>
      <c r="B108" s="97"/>
      <c r="C108" s="74"/>
      <c r="D108" s="15"/>
      <c r="E108" s="557" t="s">
        <v>129</v>
      </c>
      <c r="F108" s="557"/>
      <c r="G108" s="63">
        <f>G107*0.21</f>
        <v>0</v>
      </c>
      <c r="H108" s="8"/>
      <c r="I108" s="8"/>
      <c r="J108" s="8"/>
      <c r="K108" s="8"/>
      <c r="L108" s="8"/>
      <c r="M108" s="8"/>
      <c r="N108" s="8"/>
      <c r="O108" s="8"/>
      <c r="P108" s="8"/>
      <c r="CC108" s="1"/>
      <c r="CD108" s="1"/>
      <c r="CE108" s="1"/>
      <c r="CF108" s="1"/>
      <c r="CG108" s="1"/>
      <c r="CH108" s="1"/>
      <c r="CI108" s="1"/>
      <c r="CJ108" s="1"/>
      <c r="CK108" s="1"/>
      <c r="CL108" s="1"/>
      <c r="CM108" s="1"/>
    </row>
    <row r="109" spans="1:91">
      <c r="A109" s="115"/>
      <c r="B109" s="116"/>
      <c r="C109" s="24"/>
      <c r="D109" s="116"/>
      <c r="E109" s="557" t="s">
        <v>128</v>
      </c>
      <c r="F109" s="557"/>
      <c r="G109" s="63">
        <f>G107+G108</f>
        <v>0</v>
      </c>
      <c r="H109" s="8"/>
      <c r="I109" s="8"/>
      <c r="J109" s="8"/>
      <c r="K109" s="8"/>
      <c r="L109" s="8"/>
      <c r="M109" s="8"/>
      <c r="N109" s="8"/>
      <c r="O109" s="8"/>
      <c r="P109" s="8"/>
      <c r="CC109" s="1"/>
      <c r="CD109" s="1"/>
      <c r="CE109" s="1"/>
      <c r="CF109" s="1"/>
      <c r="CG109" s="1"/>
      <c r="CH109" s="1"/>
      <c r="CI109" s="1"/>
      <c r="CJ109" s="1"/>
      <c r="CK109" s="1"/>
      <c r="CL109" s="1"/>
      <c r="CM109" s="1"/>
    </row>
    <row r="110" spans="1:91">
      <c r="E110" s="33"/>
      <c r="F110" s="33"/>
      <c r="G110" s="50"/>
      <c r="H110" s="8"/>
      <c r="I110" s="8"/>
      <c r="J110" s="8"/>
      <c r="K110" s="8"/>
      <c r="L110" s="8"/>
      <c r="M110" s="8"/>
      <c r="N110" s="8"/>
      <c r="O110" s="8"/>
      <c r="P110" s="8"/>
      <c r="CC110" s="1"/>
      <c r="CD110" s="1"/>
      <c r="CE110" s="1"/>
      <c r="CF110" s="1"/>
      <c r="CG110" s="1"/>
      <c r="CH110" s="1"/>
      <c r="CI110" s="1"/>
      <c r="CJ110" s="1"/>
      <c r="CK110" s="1"/>
      <c r="CL110" s="1"/>
      <c r="CM110" s="1"/>
    </row>
    <row r="111" spans="1:91">
      <c r="A111" s="546" t="s">
        <v>439</v>
      </c>
      <c r="B111" s="546"/>
      <c r="C111" s="546"/>
      <c r="D111" s="546"/>
      <c r="E111" s="546"/>
      <c r="F111" s="546"/>
      <c r="G111" s="546"/>
      <c r="H111" s="8"/>
      <c r="I111" s="8"/>
      <c r="J111" s="8"/>
      <c r="K111" s="8"/>
      <c r="L111" s="8"/>
      <c r="M111" s="8"/>
      <c r="N111" s="8"/>
      <c r="O111" s="8"/>
      <c r="P111" s="8"/>
      <c r="CC111" s="1"/>
      <c r="CD111" s="1"/>
      <c r="CE111" s="1"/>
      <c r="CF111" s="1"/>
      <c r="CG111" s="1"/>
      <c r="CH111" s="1"/>
      <c r="CI111" s="1"/>
      <c r="CJ111" s="1"/>
      <c r="CK111" s="1"/>
      <c r="CL111" s="1"/>
      <c r="CM111" s="1"/>
    </row>
    <row r="112" spans="1:91">
      <c r="A112" s="3"/>
      <c r="B112" s="29" t="s">
        <v>123</v>
      </c>
      <c r="C112" s="77"/>
      <c r="D112" s="29"/>
      <c r="E112" s="60"/>
      <c r="F112" s="50"/>
      <c r="G112" s="50"/>
      <c r="H112" s="8"/>
      <c r="I112" s="8"/>
      <c r="J112" s="8"/>
      <c r="K112" s="8"/>
      <c r="L112" s="8"/>
      <c r="M112" s="8"/>
      <c r="N112" s="8"/>
      <c r="O112" s="8"/>
      <c r="P112" s="8"/>
      <c r="CC112" s="1"/>
      <c r="CD112" s="1"/>
      <c r="CE112" s="1"/>
      <c r="CF112" s="1"/>
      <c r="CG112" s="1"/>
      <c r="CH112" s="1"/>
      <c r="CI112" s="1"/>
      <c r="CJ112" s="1"/>
      <c r="CK112" s="1"/>
      <c r="CL112" s="1"/>
      <c r="CM112" s="1"/>
    </row>
    <row r="113" spans="1:91">
      <c r="A113" s="5"/>
      <c r="B113" s="3"/>
      <c r="C113" s="70"/>
      <c r="D113" s="3"/>
      <c r="E113" s="52"/>
      <c r="F113" s="50"/>
      <c r="G113" s="50"/>
      <c r="H113" s="8"/>
      <c r="I113" s="8"/>
      <c r="J113" s="8"/>
      <c r="K113" s="8"/>
      <c r="L113" s="8"/>
      <c r="M113" s="8"/>
      <c r="N113" s="8"/>
      <c r="O113" s="8"/>
      <c r="P113" s="8"/>
      <c r="CC113" s="1"/>
      <c r="CD113" s="1"/>
      <c r="CE113" s="1"/>
      <c r="CF113" s="1"/>
      <c r="CG113" s="1"/>
      <c r="CH113" s="1"/>
      <c r="CI113" s="1"/>
      <c r="CJ113" s="1"/>
      <c r="CK113" s="1"/>
      <c r="CL113" s="1"/>
      <c r="CM113" s="1"/>
    </row>
    <row r="114" spans="1:91">
      <c r="A114" s="546" t="s">
        <v>125</v>
      </c>
      <c r="B114" s="546"/>
      <c r="C114" s="546"/>
      <c r="D114" s="546"/>
      <c r="E114" s="546"/>
      <c r="F114" s="546"/>
      <c r="G114" s="546"/>
      <c r="H114" s="8"/>
      <c r="I114" s="8"/>
      <c r="J114" s="8"/>
      <c r="K114" s="8"/>
      <c r="L114" s="8"/>
      <c r="M114" s="8"/>
      <c r="N114" s="8"/>
      <c r="O114" s="8"/>
      <c r="P114" s="8"/>
      <c r="CC114" s="1"/>
      <c r="CD114" s="1"/>
      <c r="CE114" s="1"/>
      <c r="CF114" s="1"/>
      <c r="CG114" s="1"/>
      <c r="CH114" s="1"/>
      <c r="CI114" s="1"/>
      <c r="CJ114" s="1"/>
      <c r="CK114" s="1"/>
      <c r="CL114" s="1"/>
      <c r="CM114" s="1"/>
    </row>
    <row r="115" spans="1:91">
      <c r="A115" s="3"/>
      <c r="B115" s="29" t="s">
        <v>122</v>
      </c>
      <c r="C115" s="77"/>
      <c r="D115" s="29"/>
      <c r="E115" s="60"/>
      <c r="F115" s="50"/>
      <c r="G115" s="50"/>
      <c r="H115" s="8"/>
      <c r="I115" s="8"/>
      <c r="J115" s="8"/>
      <c r="K115" s="8"/>
      <c r="L115" s="8"/>
      <c r="M115" s="8"/>
      <c r="N115" s="8"/>
      <c r="O115" s="8"/>
      <c r="P115" s="8"/>
      <c r="CC115" s="1"/>
      <c r="CD115" s="1"/>
      <c r="CE115" s="1"/>
      <c r="CF115" s="1"/>
      <c r="CG115" s="1"/>
      <c r="CH115" s="1"/>
      <c r="CI115" s="1"/>
      <c r="CJ115" s="1"/>
      <c r="CK115" s="1"/>
      <c r="CL115" s="1"/>
      <c r="CM115" s="1"/>
    </row>
    <row r="116" spans="1:91">
      <c r="A116" s="3"/>
      <c r="B116" s="29"/>
      <c r="C116" s="77"/>
      <c r="D116" s="29"/>
      <c r="E116" s="60"/>
      <c r="F116" s="50"/>
      <c r="G116" s="50"/>
      <c r="H116" s="8"/>
      <c r="I116" s="8"/>
      <c r="J116" s="8"/>
      <c r="K116" s="8"/>
      <c r="L116" s="8"/>
      <c r="M116" s="8"/>
      <c r="N116" s="8"/>
      <c r="O116" s="8"/>
      <c r="P116" s="8"/>
      <c r="CC116" s="1"/>
      <c r="CD116" s="1"/>
      <c r="CE116" s="1"/>
      <c r="CF116" s="1"/>
      <c r="CG116" s="1"/>
      <c r="CH116" s="1"/>
      <c r="CI116" s="1"/>
      <c r="CJ116" s="1"/>
      <c r="CK116" s="1"/>
      <c r="CL116" s="1"/>
      <c r="CM116" s="1"/>
    </row>
    <row r="117" spans="1:91">
      <c r="A117" s="546" t="s">
        <v>121</v>
      </c>
      <c r="B117" s="546"/>
      <c r="C117" s="546"/>
      <c r="D117" s="546"/>
      <c r="E117" s="546"/>
      <c r="F117" s="546"/>
      <c r="G117" s="546"/>
      <c r="H117" s="8"/>
      <c r="I117" s="8"/>
      <c r="J117" s="8"/>
      <c r="K117" s="8"/>
      <c r="L117" s="8"/>
      <c r="M117" s="8"/>
      <c r="N117" s="8"/>
      <c r="O117" s="8"/>
      <c r="P117" s="8"/>
      <c r="CC117" s="1"/>
      <c r="CD117" s="1"/>
      <c r="CE117" s="1"/>
      <c r="CF117" s="1"/>
      <c r="CG117" s="1"/>
      <c r="CH117" s="1"/>
      <c r="CI117" s="1"/>
      <c r="CJ117" s="1"/>
      <c r="CK117" s="1"/>
      <c r="CL117" s="1"/>
      <c r="CM117" s="1"/>
    </row>
    <row r="118" spans="1:91">
      <c r="A118" s="3"/>
      <c r="B118" s="29"/>
      <c r="C118" s="77"/>
      <c r="D118" s="29"/>
      <c r="E118" s="60"/>
      <c r="F118" s="50"/>
      <c r="G118" s="50"/>
      <c r="H118" s="8"/>
      <c r="I118" s="8"/>
      <c r="J118" s="8"/>
      <c r="K118" s="8"/>
      <c r="L118" s="8"/>
      <c r="M118" s="8"/>
      <c r="N118" s="8"/>
      <c r="O118" s="8"/>
      <c r="P118" s="8"/>
      <c r="CC118" s="1"/>
      <c r="CD118" s="1"/>
      <c r="CE118" s="1"/>
      <c r="CF118" s="1"/>
      <c r="CG118" s="1"/>
      <c r="CH118" s="1"/>
      <c r="CI118" s="1"/>
      <c r="CJ118" s="1"/>
      <c r="CK118" s="1"/>
      <c r="CL118" s="1"/>
      <c r="CM118" s="1"/>
    </row>
  </sheetData>
  <mergeCells count="21">
    <mergeCell ref="A114:G114"/>
    <mergeCell ref="A117:G117"/>
    <mergeCell ref="F12:F13"/>
    <mergeCell ref="G12:G13"/>
    <mergeCell ref="E107:F107"/>
    <mergeCell ref="E108:F108"/>
    <mergeCell ref="E109:F109"/>
    <mergeCell ref="A111:G111"/>
    <mergeCell ref="A7:E7"/>
    <mergeCell ref="A8:E8"/>
    <mergeCell ref="A12:A13"/>
    <mergeCell ref="B12:B13"/>
    <mergeCell ref="C12:C13"/>
    <mergeCell ref="D12:D13"/>
    <mergeCell ref="E12:E13"/>
    <mergeCell ref="A6:E6"/>
    <mergeCell ref="A1:G1"/>
    <mergeCell ref="A2:G2"/>
    <mergeCell ref="A3:G3"/>
    <mergeCell ref="A4:G4"/>
    <mergeCell ref="A5:E5"/>
  </mergeCells>
  <phoneticPr fontId="224" type="noConversion"/>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A9250-DFAF-4349-9314-832039CB1159}">
  <dimension ref="A1:CN171"/>
  <sheetViews>
    <sheetView view="pageBreakPreview" topLeftCell="A140" zoomScale="130" zoomScaleNormal="145" zoomScaleSheetLayoutView="130" workbookViewId="0">
      <selection activeCell="H158" sqref="G15:H158"/>
    </sheetView>
  </sheetViews>
  <sheetFormatPr defaultColWidth="9.42578125" defaultRowHeight="16.5"/>
  <cols>
    <col min="1" max="1" width="5.42578125" style="7" customWidth="1"/>
    <col min="2" max="2" width="78" style="1" customWidth="1"/>
    <col min="3" max="3" width="15.140625" style="498" customWidth="1"/>
    <col min="4" max="4" width="18.85546875" style="69" customWidth="1"/>
    <col min="5" max="5" width="6.42578125" style="1" customWidth="1"/>
    <col min="6" max="6" width="9" style="49" customWidth="1"/>
    <col min="7" max="7" width="11.85546875" style="131" customWidth="1"/>
    <col min="8" max="8" width="12.85546875" style="132" customWidth="1"/>
    <col min="9" max="9" width="8.42578125" style="1" customWidth="1"/>
    <col min="10" max="10" width="8" style="1" customWidth="1"/>
    <col min="11" max="11" width="8.42578125" style="1" customWidth="1"/>
    <col min="12" max="13" width="8.5703125" style="1" customWidth="1"/>
    <col min="14" max="16" width="9.42578125" style="1" customWidth="1"/>
    <col min="17" max="17" width="9.85546875" style="1" customWidth="1"/>
    <col min="18" max="92" width="9.42578125" style="8"/>
    <col min="93" max="16384" width="9.42578125" style="1"/>
  </cols>
  <sheetData>
    <row r="1" spans="1:92" ht="16.7" customHeight="1">
      <c r="A1" s="529" t="s">
        <v>572</v>
      </c>
      <c r="B1" s="529"/>
      <c r="C1" s="529"/>
      <c r="D1" s="529"/>
      <c r="E1" s="529"/>
      <c r="F1" s="529"/>
      <c r="G1" s="529"/>
      <c r="H1" s="529"/>
      <c r="I1" s="8"/>
      <c r="J1" s="8"/>
      <c r="K1" s="8"/>
      <c r="L1" s="8"/>
      <c r="M1" s="8"/>
      <c r="N1" s="8"/>
      <c r="O1" s="8"/>
      <c r="P1" s="8"/>
      <c r="Q1" s="8"/>
      <c r="CD1" s="1"/>
      <c r="CE1" s="1"/>
      <c r="CF1" s="1"/>
      <c r="CG1" s="1"/>
      <c r="CH1" s="1"/>
      <c r="CI1" s="1"/>
      <c r="CJ1" s="1"/>
      <c r="CK1" s="1"/>
      <c r="CL1" s="1"/>
      <c r="CM1" s="1"/>
      <c r="CN1" s="1"/>
    </row>
    <row r="2" spans="1:92">
      <c r="A2" s="554" t="s">
        <v>147</v>
      </c>
      <c r="B2" s="555"/>
      <c r="C2" s="555"/>
      <c r="D2" s="555"/>
      <c r="E2" s="555"/>
      <c r="F2" s="555"/>
      <c r="G2" s="555"/>
      <c r="H2" s="555"/>
      <c r="I2" s="8"/>
      <c r="J2" s="8"/>
      <c r="K2" s="8"/>
      <c r="L2" s="8"/>
      <c r="M2" s="8"/>
      <c r="N2" s="8"/>
      <c r="O2" s="8"/>
      <c r="P2" s="8"/>
      <c r="Q2" s="8"/>
      <c r="CD2" s="1"/>
      <c r="CE2" s="1"/>
      <c r="CF2" s="1"/>
      <c r="CG2" s="1"/>
      <c r="CH2" s="1"/>
      <c r="CI2" s="1"/>
      <c r="CJ2" s="1"/>
      <c r="CK2" s="1"/>
      <c r="CL2" s="1"/>
      <c r="CM2" s="1"/>
      <c r="CN2" s="1"/>
    </row>
    <row r="3" spans="1:92">
      <c r="A3" s="556" t="s">
        <v>57</v>
      </c>
      <c r="B3" s="556"/>
      <c r="C3" s="556"/>
      <c r="D3" s="556"/>
      <c r="E3" s="556"/>
      <c r="F3" s="556"/>
      <c r="G3" s="556"/>
      <c r="H3" s="556"/>
      <c r="I3" s="8"/>
      <c r="J3" s="8"/>
      <c r="K3" s="8"/>
      <c r="L3" s="8"/>
      <c r="M3" s="8"/>
      <c r="N3" s="8"/>
      <c r="O3" s="8"/>
      <c r="P3" s="8"/>
      <c r="Q3" s="8"/>
      <c r="CD3" s="1"/>
      <c r="CE3" s="1"/>
      <c r="CF3" s="1"/>
      <c r="CG3" s="1"/>
      <c r="CH3" s="1"/>
      <c r="CI3" s="1"/>
      <c r="CJ3" s="1"/>
      <c r="CK3" s="1"/>
      <c r="CL3" s="1"/>
      <c r="CM3" s="1"/>
      <c r="CN3" s="1"/>
    </row>
    <row r="4" spans="1:92">
      <c r="A4" s="558"/>
      <c r="B4" s="558"/>
      <c r="C4" s="558"/>
      <c r="D4" s="558"/>
      <c r="E4" s="558"/>
      <c r="F4" s="558"/>
      <c r="G4" s="558"/>
      <c r="H4" s="558"/>
      <c r="I4" s="8"/>
      <c r="J4" s="8"/>
      <c r="K4" s="8"/>
      <c r="L4" s="8"/>
      <c r="M4" s="8"/>
      <c r="N4" s="8"/>
      <c r="O4" s="8"/>
      <c r="P4" s="8"/>
      <c r="Q4" s="8"/>
      <c r="CD4" s="1"/>
      <c r="CE4" s="1"/>
      <c r="CF4" s="1"/>
      <c r="CG4" s="1"/>
      <c r="CH4" s="1"/>
      <c r="CI4" s="1"/>
      <c r="CJ4" s="1"/>
      <c r="CK4" s="1"/>
      <c r="CL4" s="1"/>
      <c r="CM4" s="1"/>
      <c r="CN4" s="1"/>
    </row>
    <row r="5" spans="1:92" ht="15.6" customHeight="1">
      <c r="A5" s="541" t="s">
        <v>67</v>
      </c>
      <c r="B5" s="541"/>
      <c r="C5" s="541"/>
      <c r="D5" s="541"/>
      <c r="E5" s="541"/>
      <c r="F5" s="541"/>
      <c r="G5" s="51"/>
      <c r="H5" s="51"/>
      <c r="I5" s="8"/>
      <c r="J5" s="8"/>
      <c r="K5" s="8"/>
      <c r="L5" s="8"/>
      <c r="M5" s="8"/>
      <c r="N5" s="8"/>
      <c r="O5" s="8"/>
      <c r="P5" s="8"/>
      <c r="Q5" s="8"/>
      <c r="CD5" s="1"/>
      <c r="CE5" s="1"/>
      <c r="CF5" s="1"/>
      <c r="CG5" s="1"/>
      <c r="CH5" s="1"/>
      <c r="CI5" s="1"/>
      <c r="CJ5" s="1"/>
      <c r="CK5" s="1"/>
      <c r="CL5" s="1"/>
      <c r="CM5" s="1"/>
      <c r="CN5" s="1"/>
    </row>
    <row r="6" spans="1:92" ht="15.6" customHeight="1">
      <c r="A6" s="551" t="s">
        <v>573</v>
      </c>
      <c r="B6" s="551"/>
      <c r="C6" s="551"/>
      <c r="D6" s="551"/>
      <c r="E6" s="551"/>
      <c r="F6" s="551"/>
      <c r="G6" s="51"/>
      <c r="H6" s="51"/>
      <c r="I6" s="8"/>
      <c r="J6" s="8"/>
      <c r="K6" s="8"/>
      <c r="L6" s="8"/>
      <c r="M6" s="8"/>
      <c r="N6" s="8"/>
      <c r="O6" s="8"/>
      <c r="P6" s="8"/>
      <c r="Q6" s="8"/>
      <c r="CD6" s="1"/>
      <c r="CE6" s="1"/>
      <c r="CF6" s="1"/>
      <c r="CG6" s="1"/>
      <c r="CH6" s="1"/>
      <c r="CI6" s="1"/>
      <c r="CJ6" s="1"/>
      <c r="CK6" s="1"/>
      <c r="CL6" s="1"/>
      <c r="CM6" s="1"/>
      <c r="CN6" s="1"/>
    </row>
    <row r="7" spans="1:92" ht="15.6" customHeight="1">
      <c r="A7" s="551" t="s">
        <v>70</v>
      </c>
      <c r="B7" s="551"/>
      <c r="C7" s="551"/>
      <c r="D7" s="551"/>
      <c r="E7" s="551"/>
      <c r="F7" s="551"/>
      <c r="G7" s="51"/>
      <c r="H7" s="51"/>
      <c r="I7" s="8"/>
      <c r="J7" s="8"/>
      <c r="K7" s="8"/>
      <c r="L7" s="8"/>
      <c r="M7" s="8"/>
      <c r="N7" s="8"/>
      <c r="O7" s="8"/>
      <c r="P7" s="8"/>
      <c r="Q7" s="8"/>
      <c r="CD7" s="1"/>
      <c r="CE7" s="1"/>
      <c r="CF7" s="1"/>
      <c r="CG7" s="1"/>
      <c r="CH7" s="1"/>
      <c r="CI7" s="1"/>
      <c r="CJ7" s="1"/>
      <c r="CK7" s="1"/>
      <c r="CL7" s="1"/>
      <c r="CM7" s="1"/>
      <c r="CN7" s="1"/>
    </row>
    <row r="8" spans="1:92">
      <c r="A8" s="552" t="s">
        <v>71</v>
      </c>
      <c r="B8" s="552"/>
      <c r="C8" s="552"/>
      <c r="D8" s="552"/>
      <c r="E8" s="552"/>
      <c r="F8" s="552"/>
      <c r="G8" s="51"/>
      <c r="H8" s="51"/>
      <c r="I8" s="8"/>
      <c r="J8" s="8"/>
      <c r="K8" s="8"/>
      <c r="L8" s="8"/>
      <c r="M8" s="8"/>
      <c r="N8" s="8"/>
      <c r="O8" s="8"/>
      <c r="P8" s="8"/>
      <c r="Q8" s="8"/>
      <c r="CD8" s="1"/>
      <c r="CE8" s="1"/>
      <c r="CF8" s="1"/>
      <c r="CG8" s="1"/>
      <c r="CH8" s="1"/>
      <c r="CI8" s="1"/>
      <c r="CJ8" s="1"/>
      <c r="CK8" s="1"/>
      <c r="CL8" s="1"/>
      <c r="CM8" s="1"/>
      <c r="CN8" s="1"/>
    </row>
    <row r="9" spans="1:92">
      <c r="A9" s="3"/>
      <c r="B9" s="3"/>
      <c r="C9" s="497"/>
      <c r="D9" s="70"/>
      <c r="E9" s="4"/>
      <c r="F9" s="52"/>
      <c r="G9" s="50"/>
      <c r="H9" s="50"/>
      <c r="I9" s="8"/>
      <c r="J9" s="8"/>
      <c r="K9" s="8"/>
      <c r="L9" s="8"/>
      <c r="M9" s="8"/>
      <c r="N9" s="8"/>
      <c r="O9" s="8"/>
      <c r="P9" s="8"/>
      <c r="Q9" s="8"/>
      <c r="CD9" s="1"/>
      <c r="CE9" s="1"/>
      <c r="CF9" s="1"/>
      <c r="CG9" s="1"/>
      <c r="CH9" s="1"/>
      <c r="CI9" s="1"/>
      <c r="CJ9" s="1"/>
      <c r="CK9" s="1"/>
      <c r="CL9" s="1"/>
      <c r="CM9" s="1"/>
      <c r="CN9" s="1"/>
    </row>
    <row r="10" spans="1:92">
      <c r="A10" s="3" t="s">
        <v>574</v>
      </c>
      <c r="B10" s="3"/>
      <c r="C10" s="497"/>
      <c r="D10" s="70"/>
      <c r="E10" s="4"/>
      <c r="F10" s="52"/>
      <c r="G10" s="50"/>
      <c r="H10" s="50"/>
      <c r="I10" s="8"/>
      <c r="J10" s="8"/>
      <c r="K10" s="8"/>
      <c r="L10" s="8"/>
      <c r="M10" s="8"/>
      <c r="N10" s="8"/>
      <c r="O10" s="8"/>
      <c r="P10" s="8"/>
      <c r="Q10" s="8"/>
      <c r="CD10" s="1"/>
      <c r="CE10" s="1"/>
      <c r="CF10" s="1"/>
      <c r="CG10" s="1"/>
      <c r="CH10" s="1"/>
      <c r="CI10" s="1"/>
      <c r="CJ10" s="1"/>
      <c r="CK10" s="1"/>
      <c r="CL10" s="1"/>
      <c r="CM10" s="1"/>
      <c r="CN10" s="1"/>
    </row>
    <row r="11" spans="1:92">
      <c r="A11" s="6"/>
      <c r="B11" s="3"/>
      <c r="C11" s="497"/>
      <c r="D11" s="70"/>
      <c r="E11" s="4"/>
      <c r="F11" s="52"/>
      <c r="G11" s="50"/>
      <c r="H11" s="50"/>
      <c r="I11" s="8"/>
      <c r="J11" s="8"/>
      <c r="K11" s="8"/>
      <c r="L11" s="8"/>
      <c r="M11" s="8"/>
      <c r="N11" s="8"/>
      <c r="O11" s="8"/>
      <c r="P11" s="8"/>
      <c r="Q11" s="8"/>
      <c r="CD11" s="1"/>
      <c r="CE11" s="1"/>
      <c r="CF11" s="1"/>
      <c r="CG11" s="1"/>
      <c r="CH11" s="1"/>
      <c r="CI11" s="1"/>
      <c r="CJ11" s="1"/>
      <c r="CK11" s="1"/>
      <c r="CL11" s="1"/>
      <c r="CM11" s="1"/>
      <c r="CN11" s="1"/>
    </row>
    <row r="12" spans="1:92">
      <c r="A12" s="560" t="s">
        <v>1</v>
      </c>
      <c r="B12" s="560" t="s">
        <v>2</v>
      </c>
      <c r="C12" s="549" t="s">
        <v>2370</v>
      </c>
      <c r="D12" s="560" t="s">
        <v>290</v>
      </c>
      <c r="E12" s="560" t="s">
        <v>3</v>
      </c>
      <c r="F12" s="560" t="s">
        <v>4</v>
      </c>
      <c r="G12" s="559" t="s">
        <v>533</v>
      </c>
      <c r="H12" s="559" t="s">
        <v>534</v>
      </c>
      <c r="I12" s="8"/>
      <c r="J12" s="8"/>
      <c r="K12" s="8"/>
      <c r="L12" s="8"/>
      <c r="M12" s="8"/>
      <c r="N12" s="8"/>
      <c r="O12" s="8"/>
      <c r="P12" s="8"/>
      <c r="Q12" s="8"/>
      <c r="CD12" s="1"/>
      <c r="CE12" s="1"/>
      <c r="CF12" s="1"/>
      <c r="CG12" s="1"/>
      <c r="CH12" s="1"/>
      <c r="CI12" s="1"/>
      <c r="CJ12" s="1"/>
      <c r="CK12" s="1"/>
      <c r="CL12" s="1"/>
      <c r="CM12" s="1"/>
      <c r="CN12" s="1"/>
    </row>
    <row r="13" spans="1:92">
      <c r="A13" s="560"/>
      <c r="B13" s="560"/>
      <c r="C13" s="550"/>
      <c r="D13" s="560"/>
      <c r="E13" s="560"/>
      <c r="F13" s="560"/>
      <c r="G13" s="559"/>
      <c r="H13" s="559"/>
      <c r="I13" s="8"/>
      <c r="J13" s="8"/>
      <c r="K13" s="8"/>
      <c r="L13" s="8"/>
      <c r="M13" s="8"/>
      <c r="N13" s="8"/>
      <c r="O13" s="8"/>
      <c r="P13" s="8"/>
      <c r="Q13" s="8"/>
      <c r="CD13" s="1"/>
      <c r="CE13" s="1"/>
      <c r="CF13" s="1"/>
      <c r="CG13" s="1"/>
      <c r="CH13" s="1"/>
      <c r="CI13" s="1"/>
      <c r="CJ13" s="1"/>
      <c r="CK13" s="1"/>
      <c r="CL13" s="1"/>
      <c r="CM13" s="1"/>
      <c r="CN13" s="1"/>
    </row>
    <row r="14" spans="1:92" ht="15" customHeight="1">
      <c r="A14" s="129">
        <v>1</v>
      </c>
      <c r="B14" s="84" t="s">
        <v>87</v>
      </c>
      <c r="C14" s="86"/>
      <c r="D14" s="91"/>
      <c r="E14" s="91"/>
      <c r="F14" s="91"/>
      <c r="G14" s="130"/>
      <c r="H14" s="130"/>
      <c r="I14" s="8"/>
      <c r="J14" s="8"/>
      <c r="K14" s="8"/>
      <c r="L14" s="8"/>
      <c r="M14" s="8"/>
      <c r="N14" s="8"/>
      <c r="O14" s="8"/>
      <c r="P14" s="8"/>
      <c r="Q14" s="8"/>
      <c r="CD14" s="1"/>
      <c r="CE14" s="1"/>
      <c r="CF14" s="1"/>
      <c r="CG14" s="1"/>
      <c r="CH14" s="1"/>
      <c r="CI14" s="1"/>
      <c r="CJ14" s="1"/>
      <c r="CK14" s="1"/>
      <c r="CL14" s="1"/>
      <c r="CM14" s="1"/>
      <c r="CN14" s="1"/>
    </row>
    <row r="15" spans="1:92" ht="15.95" customHeight="1">
      <c r="A15" s="9">
        <v>2</v>
      </c>
      <c r="B15" s="22" t="s">
        <v>105</v>
      </c>
      <c r="C15" s="11"/>
      <c r="D15" s="11"/>
      <c r="E15" s="30"/>
      <c r="F15" s="30"/>
      <c r="G15" s="55"/>
      <c r="H15" s="55"/>
      <c r="I15" s="8"/>
      <c r="J15" s="8"/>
      <c r="K15" s="8"/>
      <c r="L15" s="8"/>
      <c r="M15" s="8"/>
      <c r="N15" s="8"/>
      <c r="O15" s="8"/>
      <c r="P15" s="8"/>
      <c r="Q15" s="8"/>
      <c r="CD15" s="1"/>
      <c r="CE15" s="1"/>
      <c r="CF15" s="1"/>
      <c r="CG15" s="1"/>
      <c r="CH15" s="1"/>
      <c r="CI15" s="1"/>
      <c r="CJ15" s="1"/>
      <c r="CK15" s="1"/>
      <c r="CL15" s="1"/>
      <c r="CM15" s="1"/>
      <c r="CN15" s="1"/>
    </row>
    <row r="16" spans="1:92" ht="15" customHeight="1">
      <c r="A16" s="88">
        <v>3</v>
      </c>
      <c r="B16" s="153" t="s">
        <v>320</v>
      </c>
      <c r="C16" s="507"/>
      <c r="D16" s="13" t="s">
        <v>1131</v>
      </c>
      <c r="E16" s="134" t="s">
        <v>7</v>
      </c>
      <c r="F16" s="137">
        <v>1</v>
      </c>
      <c r="G16" s="54"/>
      <c r="H16" s="54"/>
      <c r="I16" s="8"/>
      <c r="J16" s="8"/>
      <c r="K16" s="8"/>
      <c r="L16" s="8"/>
      <c r="M16" s="8"/>
      <c r="N16" s="8"/>
      <c r="O16" s="8"/>
      <c r="P16" s="8"/>
      <c r="Q16" s="8"/>
      <c r="CD16" s="1"/>
      <c r="CE16" s="1"/>
      <c r="CF16" s="1"/>
      <c r="CG16" s="1"/>
      <c r="CH16" s="1"/>
      <c r="CI16" s="1"/>
      <c r="CJ16" s="1"/>
      <c r="CK16" s="1"/>
      <c r="CL16" s="1"/>
      <c r="CM16" s="1"/>
      <c r="CN16" s="1"/>
    </row>
    <row r="17" spans="1:92" ht="15" customHeight="1">
      <c r="A17" s="9">
        <v>4</v>
      </c>
      <c r="B17" s="153" t="s">
        <v>748</v>
      </c>
      <c r="C17" s="507"/>
      <c r="D17" s="13" t="s">
        <v>1131</v>
      </c>
      <c r="E17" s="123" t="s">
        <v>13</v>
      </c>
      <c r="F17" s="137">
        <v>30</v>
      </c>
      <c r="G17" s="54"/>
      <c r="H17" s="54"/>
      <c r="I17" s="8"/>
      <c r="J17" s="8"/>
      <c r="K17" s="8"/>
      <c r="L17" s="8"/>
      <c r="M17" s="8"/>
      <c r="N17" s="8"/>
      <c r="O17" s="8"/>
      <c r="P17" s="8"/>
      <c r="Q17" s="8"/>
      <c r="CD17" s="1"/>
      <c r="CE17" s="1"/>
      <c r="CF17" s="1"/>
      <c r="CG17" s="1"/>
      <c r="CH17" s="1"/>
      <c r="CI17" s="1"/>
      <c r="CJ17" s="1"/>
      <c r="CK17" s="1"/>
      <c r="CL17" s="1"/>
      <c r="CM17" s="1"/>
      <c r="CN17" s="1"/>
    </row>
    <row r="18" spans="1:92" ht="15" customHeight="1">
      <c r="A18" s="88">
        <v>5</v>
      </c>
      <c r="B18" s="153" t="s">
        <v>749</v>
      </c>
      <c r="C18" s="507"/>
      <c r="D18" s="13" t="s">
        <v>1131</v>
      </c>
      <c r="E18" s="123" t="s">
        <v>13</v>
      </c>
      <c r="F18" s="137">
        <v>22</v>
      </c>
      <c r="G18" s="54"/>
      <c r="H18" s="54"/>
      <c r="I18" s="8"/>
      <c r="J18" s="8"/>
      <c r="K18" s="8"/>
      <c r="L18" s="8"/>
      <c r="M18" s="8"/>
      <c r="N18" s="8"/>
      <c r="O18" s="8"/>
      <c r="P18" s="8"/>
      <c r="Q18" s="8"/>
      <c r="CD18" s="1"/>
      <c r="CE18" s="1"/>
      <c r="CF18" s="1"/>
      <c r="CG18" s="1"/>
      <c r="CH18" s="1"/>
      <c r="CI18" s="1"/>
      <c r="CJ18" s="1"/>
      <c r="CK18" s="1"/>
      <c r="CL18" s="1"/>
      <c r="CM18" s="1"/>
      <c r="CN18" s="1"/>
    </row>
    <row r="19" spans="1:92" ht="15" customHeight="1">
      <c r="A19" s="9">
        <v>6</v>
      </c>
      <c r="B19" s="153" t="s">
        <v>750</v>
      </c>
      <c r="C19" s="507"/>
      <c r="D19" s="13" t="s">
        <v>1131</v>
      </c>
      <c r="E19" s="123" t="s">
        <v>13</v>
      </c>
      <c r="F19" s="137">
        <v>106</v>
      </c>
      <c r="G19" s="54"/>
      <c r="H19" s="54"/>
      <c r="I19" s="8"/>
      <c r="J19" s="8"/>
      <c r="K19" s="8"/>
      <c r="L19" s="8"/>
      <c r="M19" s="8"/>
      <c r="N19" s="8"/>
      <c r="O19" s="8"/>
      <c r="P19" s="8"/>
      <c r="Q19" s="8"/>
      <c r="CD19" s="1"/>
      <c r="CE19" s="1"/>
      <c r="CF19" s="1"/>
      <c r="CG19" s="1"/>
      <c r="CH19" s="1"/>
      <c r="CI19" s="1"/>
      <c r="CJ19" s="1"/>
      <c r="CK19" s="1"/>
      <c r="CL19" s="1"/>
      <c r="CM19" s="1"/>
      <c r="CN19" s="1"/>
    </row>
    <row r="20" spans="1:92" ht="15" customHeight="1">
      <c r="A20" s="88">
        <v>7</v>
      </c>
      <c r="B20" s="153" t="s">
        <v>751</v>
      </c>
      <c r="C20" s="507"/>
      <c r="D20" s="13" t="s">
        <v>1131</v>
      </c>
      <c r="E20" s="123" t="s">
        <v>13</v>
      </c>
      <c r="F20" s="137">
        <v>167</v>
      </c>
      <c r="G20" s="54"/>
      <c r="H20" s="54"/>
      <c r="I20" s="8"/>
      <c r="J20" s="8"/>
      <c r="K20" s="8"/>
      <c r="L20" s="8"/>
      <c r="M20" s="8"/>
      <c r="N20" s="8"/>
      <c r="O20" s="8"/>
      <c r="P20" s="8"/>
      <c r="Q20" s="8"/>
      <c r="CD20" s="1"/>
      <c r="CE20" s="1"/>
      <c r="CF20" s="1"/>
      <c r="CG20" s="1"/>
      <c r="CH20" s="1"/>
      <c r="CI20" s="1"/>
      <c r="CJ20" s="1"/>
      <c r="CK20" s="1"/>
      <c r="CL20" s="1"/>
      <c r="CM20" s="1"/>
      <c r="CN20" s="1"/>
    </row>
    <row r="21" spans="1:92" ht="15" customHeight="1">
      <c r="A21" s="9">
        <v>8</v>
      </c>
      <c r="B21" s="153" t="s">
        <v>752</v>
      </c>
      <c r="C21" s="507"/>
      <c r="D21" s="13" t="s">
        <v>1131</v>
      </c>
      <c r="E21" s="123" t="s">
        <v>13</v>
      </c>
      <c r="F21" s="137">
        <v>35</v>
      </c>
      <c r="G21" s="54"/>
      <c r="H21" s="54"/>
      <c r="I21" s="8"/>
      <c r="J21" s="8"/>
      <c r="K21" s="8"/>
      <c r="L21" s="8"/>
      <c r="M21" s="8"/>
      <c r="N21" s="8"/>
      <c r="O21" s="8"/>
      <c r="P21" s="8"/>
      <c r="Q21" s="8"/>
      <c r="CD21" s="1"/>
      <c r="CE21" s="1"/>
      <c r="CF21" s="1"/>
      <c r="CG21" s="1"/>
      <c r="CH21" s="1"/>
      <c r="CI21" s="1"/>
      <c r="CJ21" s="1"/>
      <c r="CK21" s="1"/>
      <c r="CL21" s="1"/>
      <c r="CM21" s="1"/>
      <c r="CN21" s="1"/>
    </row>
    <row r="22" spans="1:92" ht="15" customHeight="1">
      <c r="A22" s="88">
        <v>9</v>
      </c>
      <c r="B22" s="153" t="s">
        <v>753</v>
      </c>
      <c r="C22" s="507"/>
      <c r="D22" s="13" t="s">
        <v>1131</v>
      </c>
      <c r="E22" s="123" t="s">
        <v>13</v>
      </c>
      <c r="F22" s="137">
        <v>12</v>
      </c>
      <c r="G22" s="54"/>
      <c r="H22" s="54"/>
      <c r="I22" s="8"/>
      <c r="J22" s="8"/>
      <c r="K22" s="8"/>
      <c r="L22" s="8"/>
      <c r="M22" s="8"/>
      <c r="N22" s="8"/>
      <c r="O22" s="8"/>
      <c r="P22" s="8"/>
      <c r="Q22" s="8"/>
      <c r="CD22" s="1"/>
      <c r="CE22" s="1"/>
      <c r="CF22" s="1"/>
      <c r="CG22" s="1"/>
      <c r="CH22" s="1"/>
      <c r="CI22" s="1"/>
      <c r="CJ22" s="1"/>
      <c r="CK22" s="1"/>
      <c r="CL22" s="1"/>
      <c r="CM22" s="1"/>
      <c r="CN22" s="1"/>
    </row>
    <row r="23" spans="1:92" ht="15" customHeight="1">
      <c r="A23" s="9">
        <v>10</v>
      </c>
      <c r="B23" s="153" t="s">
        <v>754</v>
      </c>
      <c r="C23" s="507"/>
      <c r="D23" s="13" t="s">
        <v>1131</v>
      </c>
      <c r="E23" s="123" t="s">
        <v>13</v>
      </c>
      <c r="F23" s="137">
        <v>242</v>
      </c>
      <c r="G23" s="54"/>
      <c r="H23" s="54"/>
      <c r="I23" s="8"/>
      <c r="J23" s="8"/>
      <c r="K23" s="8"/>
      <c r="L23" s="8"/>
      <c r="M23" s="8"/>
      <c r="N23" s="8"/>
      <c r="O23" s="8"/>
      <c r="P23" s="8"/>
      <c r="Q23" s="8"/>
      <c r="CD23" s="1"/>
      <c r="CE23" s="1"/>
      <c r="CF23" s="1"/>
      <c r="CG23" s="1"/>
      <c r="CH23" s="1"/>
      <c r="CI23" s="1"/>
      <c r="CJ23" s="1"/>
      <c r="CK23" s="1"/>
      <c r="CL23" s="1"/>
      <c r="CM23" s="1"/>
      <c r="CN23" s="1"/>
    </row>
    <row r="24" spans="1:92" ht="15" customHeight="1">
      <c r="A24" s="88">
        <v>11</v>
      </c>
      <c r="B24" s="153" t="s">
        <v>2497</v>
      </c>
      <c r="C24" s="507" t="s">
        <v>2495</v>
      </c>
      <c r="D24" s="13" t="s">
        <v>1131</v>
      </c>
      <c r="E24" s="123" t="s">
        <v>13</v>
      </c>
      <c r="F24" s="137">
        <v>12</v>
      </c>
      <c r="G24" s="54"/>
      <c r="H24" s="54"/>
      <c r="I24" s="8"/>
      <c r="J24" s="8"/>
      <c r="K24" s="8"/>
      <c r="L24" s="8"/>
      <c r="M24" s="8"/>
      <c r="N24" s="8"/>
      <c r="O24" s="8"/>
      <c r="P24" s="8"/>
      <c r="Q24" s="8"/>
      <c r="CD24" s="1"/>
      <c r="CE24" s="1"/>
      <c r="CF24" s="1"/>
      <c r="CG24" s="1"/>
      <c r="CH24" s="1"/>
      <c r="CI24" s="1"/>
      <c r="CJ24" s="1"/>
      <c r="CK24" s="1"/>
      <c r="CL24" s="1"/>
      <c r="CM24" s="1"/>
      <c r="CN24" s="1"/>
    </row>
    <row r="25" spans="1:92" ht="24" customHeight="1">
      <c r="A25" s="9">
        <v>12</v>
      </c>
      <c r="B25" s="153" t="s">
        <v>2498</v>
      </c>
      <c r="C25" s="507" t="s">
        <v>2499</v>
      </c>
      <c r="D25" s="13" t="s">
        <v>1131</v>
      </c>
      <c r="E25" s="123" t="s">
        <v>13</v>
      </c>
      <c r="F25" s="137">
        <v>20</v>
      </c>
      <c r="G25" s="54"/>
      <c r="H25" s="54"/>
      <c r="I25" s="8"/>
      <c r="J25" s="8"/>
      <c r="K25" s="8"/>
      <c r="L25" s="8"/>
      <c r="M25" s="8"/>
      <c r="N25" s="8"/>
      <c r="O25" s="8"/>
      <c r="P25" s="8"/>
      <c r="Q25" s="8"/>
      <c r="CD25" s="1"/>
      <c r="CE25" s="1"/>
      <c r="CF25" s="1"/>
      <c r="CG25" s="1"/>
      <c r="CH25" s="1"/>
      <c r="CI25" s="1"/>
      <c r="CJ25" s="1"/>
      <c r="CK25" s="1"/>
      <c r="CL25" s="1"/>
      <c r="CM25" s="1"/>
      <c r="CN25" s="1"/>
    </row>
    <row r="26" spans="1:92" ht="15" customHeight="1">
      <c r="A26" s="88">
        <v>13</v>
      </c>
      <c r="B26" s="153" t="s">
        <v>2500</v>
      </c>
      <c r="C26" s="507" t="s">
        <v>2495</v>
      </c>
      <c r="D26" s="13" t="s">
        <v>1131</v>
      </c>
      <c r="E26" s="123" t="s">
        <v>13</v>
      </c>
      <c r="F26" s="137">
        <v>80</v>
      </c>
      <c r="G26" s="54"/>
      <c r="H26" s="54"/>
      <c r="I26" s="8"/>
      <c r="J26" s="8"/>
      <c r="K26" s="8"/>
      <c r="L26" s="8"/>
      <c r="M26" s="8"/>
      <c r="N26" s="8"/>
      <c r="O26" s="8"/>
      <c r="P26" s="8"/>
      <c r="Q26" s="8"/>
      <c r="CD26" s="1"/>
      <c r="CE26" s="1"/>
      <c r="CF26" s="1"/>
      <c r="CG26" s="1"/>
      <c r="CH26" s="1"/>
      <c r="CI26" s="1"/>
      <c r="CJ26" s="1"/>
      <c r="CK26" s="1"/>
      <c r="CL26" s="1"/>
      <c r="CM26" s="1"/>
      <c r="CN26" s="1"/>
    </row>
    <row r="27" spans="1:92" ht="15" customHeight="1">
      <c r="A27" s="9">
        <v>14</v>
      </c>
      <c r="B27" s="153" t="s">
        <v>2501</v>
      </c>
      <c r="C27" s="507" t="s">
        <v>2495</v>
      </c>
      <c r="D27" s="13" t="s">
        <v>1131</v>
      </c>
      <c r="E27" s="123" t="s">
        <v>13</v>
      </c>
      <c r="F27" s="137">
        <v>4</v>
      </c>
      <c r="G27" s="54"/>
      <c r="H27" s="54"/>
      <c r="I27" s="8"/>
      <c r="J27" s="8"/>
      <c r="K27" s="8"/>
      <c r="L27" s="8"/>
      <c r="M27" s="8"/>
      <c r="N27" s="8"/>
      <c r="O27" s="8"/>
      <c r="P27" s="8"/>
      <c r="Q27" s="8"/>
      <c r="CD27" s="1"/>
      <c r="CE27" s="1"/>
      <c r="CF27" s="1"/>
      <c r="CG27" s="1"/>
      <c r="CH27" s="1"/>
      <c r="CI27" s="1"/>
      <c r="CJ27" s="1"/>
      <c r="CK27" s="1"/>
      <c r="CL27" s="1"/>
      <c r="CM27" s="1"/>
      <c r="CN27" s="1"/>
    </row>
    <row r="28" spans="1:92" ht="15" customHeight="1">
      <c r="A28" s="88">
        <v>15</v>
      </c>
      <c r="B28" s="153" t="s">
        <v>2502</v>
      </c>
      <c r="C28" s="507" t="s">
        <v>2496</v>
      </c>
      <c r="D28" s="13" t="s">
        <v>1131</v>
      </c>
      <c r="E28" s="123" t="s">
        <v>13</v>
      </c>
      <c r="F28" s="137">
        <v>278</v>
      </c>
      <c r="G28" s="54"/>
      <c r="H28" s="54"/>
      <c r="I28" s="8"/>
      <c r="J28" s="8"/>
      <c r="K28" s="8"/>
      <c r="L28" s="8"/>
      <c r="M28" s="8"/>
      <c r="N28" s="8"/>
      <c r="O28" s="8"/>
      <c r="P28" s="8"/>
      <c r="Q28" s="8"/>
      <c r="CD28" s="1"/>
      <c r="CE28" s="1"/>
      <c r="CF28" s="1"/>
      <c r="CG28" s="1"/>
      <c r="CH28" s="1"/>
      <c r="CI28" s="1"/>
      <c r="CJ28" s="1"/>
      <c r="CK28" s="1"/>
      <c r="CL28" s="1"/>
      <c r="CM28" s="1"/>
      <c r="CN28" s="1"/>
    </row>
    <row r="29" spans="1:92" ht="15" customHeight="1">
      <c r="A29" s="9">
        <v>16</v>
      </c>
      <c r="B29" s="153" t="s">
        <v>755</v>
      </c>
      <c r="C29" s="507"/>
      <c r="D29" s="13" t="s">
        <v>1131</v>
      </c>
      <c r="E29" s="123" t="s">
        <v>13</v>
      </c>
      <c r="F29" s="137">
        <v>394</v>
      </c>
      <c r="G29" s="54"/>
      <c r="H29" s="54"/>
      <c r="I29" s="8"/>
      <c r="J29" s="8"/>
      <c r="K29" s="8"/>
      <c r="L29" s="8"/>
      <c r="M29" s="8"/>
      <c r="N29" s="8"/>
      <c r="O29" s="8"/>
      <c r="P29" s="8"/>
      <c r="Q29" s="8"/>
      <c r="CD29" s="1"/>
      <c r="CE29" s="1"/>
      <c r="CF29" s="1"/>
      <c r="CG29" s="1"/>
      <c r="CH29" s="1"/>
      <c r="CI29" s="1"/>
      <c r="CJ29" s="1"/>
      <c r="CK29" s="1"/>
      <c r="CL29" s="1"/>
      <c r="CM29" s="1"/>
      <c r="CN29" s="1"/>
    </row>
    <row r="30" spans="1:92" ht="15" customHeight="1">
      <c r="A30" s="88">
        <v>17</v>
      </c>
      <c r="B30" s="153" t="s">
        <v>756</v>
      </c>
      <c r="C30" s="507"/>
      <c r="D30" s="13" t="s">
        <v>1131</v>
      </c>
      <c r="E30" s="154" t="s">
        <v>757</v>
      </c>
      <c r="F30" s="137">
        <v>16</v>
      </c>
      <c r="G30" s="54"/>
      <c r="H30" s="54"/>
      <c r="I30" s="8"/>
      <c r="J30" s="8"/>
      <c r="K30" s="8"/>
      <c r="L30" s="8"/>
      <c r="M30" s="8"/>
      <c r="N30" s="8"/>
      <c r="O30" s="8"/>
      <c r="P30" s="8"/>
      <c r="Q30" s="8"/>
      <c r="CD30" s="1"/>
      <c r="CE30" s="1"/>
      <c r="CF30" s="1"/>
      <c r="CG30" s="1"/>
      <c r="CH30" s="1"/>
      <c r="CI30" s="1"/>
      <c r="CJ30" s="1"/>
      <c r="CK30" s="1"/>
      <c r="CL30" s="1"/>
      <c r="CM30" s="1"/>
      <c r="CN30" s="1"/>
    </row>
    <row r="31" spans="1:92" ht="15" customHeight="1">
      <c r="A31" s="9">
        <v>18</v>
      </c>
      <c r="B31" s="153" t="s">
        <v>758</v>
      </c>
      <c r="C31" s="507"/>
      <c r="D31" s="13" t="s">
        <v>1131</v>
      </c>
      <c r="E31" s="123" t="s">
        <v>10</v>
      </c>
      <c r="F31" s="137">
        <v>7</v>
      </c>
      <c r="G31" s="54"/>
      <c r="H31" s="54"/>
      <c r="I31" s="8"/>
      <c r="J31" s="8"/>
      <c r="K31" s="8"/>
      <c r="L31" s="8"/>
      <c r="M31" s="8"/>
      <c r="N31" s="8"/>
      <c r="O31" s="8"/>
      <c r="P31" s="8"/>
      <c r="Q31" s="8"/>
      <c r="CD31" s="1"/>
      <c r="CE31" s="1"/>
      <c r="CF31" s="1"/>
      <c r="CG31" s="1"/>
      <c r="CH31" s="1"/>
      <c r="CI31" s="1"/>
      <c r="CJ31" s="1"/>
      <c r="CK31" s="1"/>
      <c r="CL31" s="1"/>
      <c r="CM31" s="1"/>
      <c r="CN31" s="1"/>
    </row>
    <row r="32" spans="1:92" ht="15" customHeight="1">
      <c r="A32" s="88">
        <v>19</v>
      </c>
      <c r="B32" s="153" t="s">
        <v>759</v>
      </c>
      <c r="C32" s="507"/>
      <c r="D32" s="13" t="s">
        <v>1131</v>
      </c>
      <c r="E32" s="123" t="s">
        <v>10</v>
      </c>
      <c r="F32" s="137">
        <v>7</v>
      </c>
      <c r="G32" s="54"/>
      <c r="H32" s="54"/>
      <c r="I32" s="8"/>
      <c r="J32" s="8"/>
      <c r="K32" s="8"/>
      <c r="L32" s="8"/>
      <c r="M32" s="8"/>
      <c r="N32" s="8"/>
      <c r="O32" s="8"/>
      <c r="P32" s="8"/>
      <c r="Q32" s="8"/>
      <c r="CD32" s="1"/>
      <c r="CE32" s="1"/>
      <c r="CF32" s="1"/>
      <c r="CG32" s="1"/>
      <c r="CH32" s="1"/>
      <c r="CI32" s="1"/>
      <c r="CJ32" s="1"/>
      <c r="CK32" s="1"/>
      <c r="CL32" s="1"/>
      <c r="CM32" s="1"/>
      <c r="CN32" s="1"/>
    </row>
    <row r="33" spans="1:92" ht="15" customHeight="1">
      <c r="A33" s="9">
        <v>20</v>
      </c>
      <c r="B33" s="153" t="s">
        <v>673</v>
      </c>
      <c r="C33" s="507"/>
      <c r="D33" s="13" t="s">
        <v>1131</v>
      </c>
      <c r="E33" s="123" t="s">
        <v>10</v>
      </c>
      <c r="F33" s="137">
        <v>7</v>
      </c>
      <c r="G33" s="54"/>
      <c r="H33" s="54"/>
      <c r="I33" s="8"/>
      <c r="J33" s="8"/>
      <c r="K33" s="8"/>
      <c r="L33" s="8"/>
      <c r="M33" s="8"/>
      <c r="N33" s="8"/>
      <c r="O33" s="8"/>
      <c r="P33" s="8"/>
      <c r="Q33" s="8"/>
      <c r="CD33" s="1"/>
      <c r="CE33" s="1"/>
      <c r="CF33" s="1"/>
      <c r="CG33" s="1"/>
      <c r="CH33" s="1"/>
      <c r="CI33" s="1"/>
      <c r="CJ33" s="1"/>
      <c r="CK33" s="1"/>
      <c r="CL33" s="1"/>
      <c r="CM33" s="1"/>
      <c r="CN33" s="1"/>
    </row>
    <row r="34" spans="1:92" ht="15" customHeight="1">
      <c r="A34" s="88">
        <v>21</v>
      </c>
      <c r="B34" s="153" t="s">
        <v>674</v>
      </c>
      <c r="C34" s="507"/>
      <c r="D34" s="13" t="s">
        <v>1131</v>
      </c>
      <c r="E34" s="123" t="s">
        <v>10</v>
      </c>
      <c r="F34" s="137">
        <v>21</v>
      </c>
      <c r="G34" s="54"/>
      <c r="H34" s="54"/>
      <c r="I34" s="8"/>
      <c r="J34" s="8"/>
      <c r="K34" s="8"/>
      <c r="L34" s="8"/>
      <c r="M34" s="8"/>
      <c r="N34" s="8"/>
      <c r="O34" s="8"/>
      <c r="P34" s="8"/>
      <c r="Q34" s="8"/>
      <c r="CD34" s="1"/>
      <c r="CE34" s="1"/>
      <c r="CF34" s="1"/>
      <c r="CG34" s="1"/>
      <c r="CH34" s="1"/>
      <c r="CI34" s="1"/>
      <c r="CJ34" s="1"/>
      <c r="CK34" s="1"/>
      <c r="CL34" s="1"/>
      <c r="CM34" s="1"/>
      <c r="CN34" s="1"/>
    </row>
    <row r="35" spans="1:92" ht="15" customHeight="1">
      <c r="A35" s="9">
        <v>22</v>
      </c>
      <c r="B35" s="153" t="s">
        <v>760</v>
      </c>
      <c r="C35" s="507"/>
      <c r="D35" s="13" t="s">
        <v>1131</v>
      </c>
      <c r="E35" s="123" t="s">
        <v>10</v>
      </c>
      <c r="F35" s="137">
        <v>7</v>
      </c>
      <c r="G35" s="54"/>
      <c r="H35" s="54"/>
      <c r="I35" s="8"/>
      <c r="J35" s="8"/>
      <c r="K35" s="8"/>
      <c r="L35" s="8"/>
      <c r="M35" s="8"/>
      <c r="N35" s="8"/>
      <c r="O35" s="8"/>
      <c r="P35" s="8"/>
      <c r="Q35" s="8"/>
      <c r="CD35" s="1"/>
      <c r="CE35" s="1"/>
      <c r="CF35" s="1"/>
      <c r="CG35" s="1"/>
      <c r="CH35" s="1"/>
      <c r="CI35" s="1"/>
      <c r="CJ35" s="1"/>
      <c r="CK35" s="1"/>
      <c r="CL35" s="1"/>
      <c r="CM35" s="1"/>
      <c r="CN35" s="1"/>
    </row>
    <row r="36" spans="1:92" ht="15" customHeight="1">
      <c r="A36" s="88">
        <v>23</v>
      </c>
      <c r="B36" s="153" t="s">
        <v>761</v>
      </c>
      <c r="C36" s="507"/>
      <c r="D36" s="13" t="s">
        <v>1131</v>
      </c>
      <c r="E36" s="154" t="s">
        <v>757</v>
      </c>
      <c r="F36" s="137">
        <v>1.2</v>
      </c>
      <c r="G36" s="54"/>
      <c r="H36" s="54"/>
      <c r="I36" s="8"/>
      <c r="J36" s="8"/>
      <c r="K36" s="8"/>
      <c r="L36" s="8"/>
      <c r="M36" s="8"/>
      <c r="N36" s="8"/>
      <c r="O36" s="8"/>
      <c r="P36" s="8"/>
      <c r="Q36" s="8"/>
      <c r="CD36" s="1"/>
      <c r="CE36" s="1"/>
      <c r="CF36" s="1"/>
      <c r="CG36" s="1"/>
      <c r="CH36" s="1"/>
      <c r="CI36" s="1"/>
      <c r="CJ36" s="1"/>
      <c r="CK36" s="1"/>
      <c r="CL36" s="1"/>
      <c r="CM36" s="1"/>
      <c r="CN36" s="1"/>
    </row>
    <row r="37" spans="1:92" ht="15.95" customHeight="1">
      <c r="A37" s="9">
        <v>24</v>
      </c>
      <c r="B37" s="31" t="s">
        <v>106</v>
      </c>
      <c r="C37" s="75"/>
      <c r="D37" s="75"/>
      <c r="E37" s="30"/>
      <c r="F37" s="30"/>
      <c r="G37" s="55"/>
      <c r="H37" s="55"/>
      <c r="I37" s="8"/>
      <c r="J37" s="8"/>
      <c r="K37" s="8"/>
      <c r="L37" s="8"/>
      <c r="M37" s="8"/>
      <c r="N37" s="8"/>
      <c r="O37" s="8"/>
      <c r="P37" s="8"/>
      <c r="Q37" s="8"/>
      <c r="CD37" s="1"/>
      <c r="CE37" s="1"/>
      <c r="CF37" s="1"/>
      <c r="CG37" s="1"/>
      <c r="CH37" s="1"/>
      <c r="CI37" s="1"/>
      <c r="CJ37" s="1"/>
      <c r="CK37" s="1"/>
      <c r="CL37" s="1"/>
      <c r="CM37" s="1"/>
      <c r="CN37" s="1"/>
    </row>
    <row r="38" spans="1:92" ht="15" customHeight="1">
      <c r="A38" s="88">
        <v>25</v>
      </c>
      <c r="B38" s="153" t="s">
        <v>762</v>
      </c>
      <c r="C38" s="507"/>
      <c r="D38" s="13" t="s">
        <v>1131</v>
      </c>
      <c r="E38" s="123" t="s">
        <v>10</v>
      </c>
      <c r="F38" s="137">
        <v>37</v>
      </c>
      <c r="G38" s="54"/>
      <c r="H38" s="54"/>
      <c r="I38" s="8"/>
      <c r="J38" s="8"/>
      <c r="K38" s="8"/>
      <c r="L38" s="8"/>
      <c r="M38" s="8"/>
      <c r="N38" s="8"/>
      <c r="O38" s="8"/>
      <c r="P38" s="8"/>
      <c r="Q38" s="8"/>
      <c r="CD38" s="1"/>
      <c r="CE38" s="1"/>
      <c r="CF38" s="1"/>
      <c r="CG38" s="1"/>
      <c r="CH38" s="1"/>
      <c r="CI38" s="1"/>
      <c r="CJ38" s="1"/>
      <c r="CK38" s="1"/>
      <c r="CL38" s="1"/>
      <c r="CM38" s="1"/>
      <c r="CN38" s="1"/>
    </row>
    <row r="39" spans="1:92" ht="15" customHeight="1">
      <c r="A39" s="9">
        <v>26</v>
      </c>
      <c r="B39" s="153" t="s">
        <v>763</v>
      </c>
      <c r="C39" s="507"/>
      <c r="D39" s="13" t="s">
        <v>1131</v>
      </c>
      <c r="E39" s="123" t="s">
        <v>10</v>
      </c>
      <c r="F39" s="137">
        <v>1</v>
      </c>
      <c r="G39" s="54"/>
      <c r="H39" s="54"/>
      <c r="I39" s="8"/>
      <c r="J39" s="8"/>
      <c r="K39" s="8"/>
      <c r="L39" s="8"/>
      <c r="M39" s="8"/>
      <c r="N39" s="8"/>
      <c r="O39" s="8"/>
      <c r="P39" s="8"/>
      <c r="Q39" s="8"/>
      <c r="CD39" s="1"/>
      <c r="CE39" s="1"/>
      <c r="CF39" s="1"/>
      <c r="CG39" s="1"/>
      <c r="CH39" s="1"/>
      <c r="CI39" s="1"/>
      <c r="CJ39" s="1"/>
      <c r="CK39" s="1"/>
      <c r="CL39" s="1"/>
      <c r="CM39" s="1"/>
      <c r="CN39" s="1"/>
    </row>
    <row r="40" spans="1:92" ht="15" customHeight="1">
      <c r="A40" s="88">
        <v>27</v>
      </c>
      <c r="B40" s="153" t="s">
        <v>764</v>
      </c>
      <c r="C40" s="507"/>
      <c r="D40" s="13" t="s">
        <v>1131</v>
      </c>
      <c r="E40" s="123" t="s">
        <v>13</v>
      </c>
      <c r="F40" s="137">
        <v>384</v>
      </c>
      <c r="G40" s="54"/>
      <c r="H40" s="54"/>
      <c r="I40" s="8"/>
      <c r="J40" s="8"/>
      <c r="K40" s="8"/>
      <c r="L40" s="8"/>
      <c r="M40" s="8"/>
      <c r="N40" s="8"/>
      <c r="O40" s="8"/>
      <c r="P40" s="8"/>
      <c r="Q40" s="8"/>
      <c r="CD40" s="1"/>
      <c r="CE40" s="1"/>
      <c r="CF40" s="1"/>
      <c r="CG40" s="1"/>
      <c r="CH40" s="1"/>
      <c r="CI40" s="1"/>
      <c r="CJ40" s="1"/>
      <c r="CK40" s="1"/>
      <c r="CL40" s="1"/>
      <c r="CM40" s="1"/>
      <c r="CN40" s="1"/>
    </row>
    <row r="41" spans="1:92" ht="15" customHeight="1">
      <c r="A41" s="9">
        <v>28</v>
      </c>
      <c r="B41" s="153" t="s">
        <v>765</v>
      </c>
      <c r="C41" s="507"/>
      <c r="D41" s="13" t="s">
        <v>1131</v>
      </c>
      <c r="E41" s="123" t="s">
        <v>13</v>
      </c>
      <c r="F41" s="137">
        <v>4</v>
      </c>
      <c r="G41" s="54"/>
      <c r="H41" s="54"/>
      <c r="I41" s="8"/>
      <c r="J41" s="8"/>
      <c r="K41" s="8"/>
      <c r="L41" s="8"/>
      <c r="M41" s="8"/>
      <c r="N41" s="8"/>
      <c r="O41" s="8"/>
      <c r="P41" s="8"/>
      <c r="Q41" s="8"/>
      <c r="CD41" s="1"/>
      <c r="CE41" s="1"/>
      <c r="CF41" s="1"/>
      <c r="CG41" s="1"/>
      <c r="CH41" s="1"/>
      <c r="CI41" s="1"/>
      <c r="CJ41" s="1"/>
      <c r="CK41" s="1"/>
      <c r="CL41" s="1"/>
      <c r="CM41" s="1"/>
      <c r="CN41" s="1"/>
    </row>
    <row r="42" spans="1:92" ht="15" customHeight="1">
      <c r="A42" s="88">
        <v>29</v>
      </c>
      <c r="B42" s="153" t="s">
        <v>766</v>
      </c>
      <c r="C42" s="507"/>
      <c r="D42" s="13" t="s">
        <v>1131</v>
      </c>
      <c r="E42" s="123" t="s">
        <v>13</v>
      </c>
      <c r="F42" s="137">
        <v>6</v>
      </c>
      <c r="G42" s="54"/>
      <c r="H42" s="54"/>
      <c r="I42" s="8"/>
      <c r="J42" s="8"/>
      <c r="K42" s="8"/>
      <c r="L42" s="8"/>
      <c r="M42" s="8"/>
      <c r="N42" s="8"/>
      <c r="O42" s="8"/>
      <c r="P42" s="8"/>
      <c r="Q42" s="8"/>
      <c r="CD42" s="1"/>
      <c r="CE42" s="1"/>
      <c r="CF42" s="1"/>
      <c r="CG42" s="1"/>
      <c r="CH42" s="1"/>
      <c r="CI42" s="1"/>
      <c r="CJ42" s="1"/>
      <c r="CK42" s="1"/>
      <c r="CL42" s="1"/>
      <c r="CM42" s="1"/>
      <c r="CN42" s="1"/>
    </row>
    <row r="43" spans="1:92" ht="15" customHeight="1">
      <c r="A43" s="9">
        <v>30</v>
      </c>
      <c r="B43" s="153" t="s">
        <v>767</v>
      </c>
      <c r="C43" s="507"/>
      <c r="D43" s="13" t="s">
        <v>1131</v>
      </c>
      <c r="E43" s="127" t="s">
        <v>13</v>
      </c>
      <c r="F43" s="137">
        <v>614</v>
      </c>
      <c r="G43" s="54"/>
      <c r="H43" s="54"/>
      <c r="I43" s="8"/>
      <c r="J43" s="8"/>
      <c r="K43" s="8"/>
      <c r="L43" s="8"/>
      <c r="M43" s="8"/>
      <c r="N43" s="8"/>
      <c r="O43" s="8"/>
      <c r="P43" s="8"/>
      <c r="Q43" s="8"/>
      <c r="CD43" s="1"/>
      <c r="CE43" s="1"/>
      <c r="CF43" s="1"/>
      <c r="CG43" s="1"/>
      <c r="CH43" s="1"/>
      <c r="CI43" s="1"/>
      <c r="CJ43" s="1"/>
      <c r="CK43" s="1"/>
      <c r="CL43" s="1"/>
      <c r="CM43" s="1"/>
      <c r="CN43" s="1"/>
    </row>
    <row r="44" spans="1:92" ht="15" customHeight="1">
      <c r="A44" s="88">
        <v>31</v>
      </c>
      <c r="B44" s="153" t="s">
        <v>768</v>
      </c>
      <c r="C44" s="507"/>
      <c r="D44" s="13" t="s">
        <v>1131</v>
      </c>
      <c r="E44" s="127" t="s">
        <v>10</v>
      </c>
      <c r="F44" s="137">
        <v>7</v>
      </c>
      <c r="G44" s="54"/>
      <c r="H44" s="54"/>
      <c r="I44" s="8"/>
      <c r="J44" s="8"/>
      <c r="K44" s="8"/>
      <c r="L44" s="8"/>
      <c r="M44" s="8"/>
      <c r="N44" s="8"/>
      <c r="O44" s="8"/>
      <c r="P44" s="8"/>
      <c r="Q44" s="8"/>
      <c r="CD44" s="1"/>
      <c r="CE44" s="1"/>
      <c r="CF44" s="1"/>
      <c r="CG44" s="1"/>
      <c r="CH44" s="1"/>
      <c r="CI44" s="1"/>
      <c r="CJ44" s="1"/>
      <c r="CK44" s="1"/>
      <c r="CL44" s="1"/>
      <c r="CM44" s="1"/>
      <c r="CN44" s="1"/>
    </row>
    <row r="45" spans="1:92" ht="15" customHeight="1">
      <c r="A45" s="9">
        <v>32</v>
      </c>
      <c r="B45" s="153" t="s">
        <v>769</v>
      </c>
      <c r="C45" s="507"/>
      <c r="D45" s="13" t="s">
        <v>1131</v>
      </c>
      <c r="E45" s="123" t="s">
        <v>707</v>
      </c>
      <c r="F45" s="137">
        <v>1</v>
      </c>
      <c r="G45" s="54"/>
      <c r="H45" s="54"/>
      <c r="I45" s="8"/>
      <c r="J45" s="8"/>
      <c r="K45" s="8"/>
      <c r="L45" s="8"/>
      <c r="M45" s="8"/>
      <c r="N45" s="8"/>
      <c r="O45" s="8"/>
      <c r="P45" s="8"/>
      <c r="Q45" s="8"/>
      <c r="CD45" s="1"/>
      <c r="CE45" s="1"/>
      <c r="CF45" s="1"/>
      <c r="CG45" s="1"/>
      <c r="CH45" s="1"/>
      <c r="CI45" s="1"/>
      <c r="CJ45" s="1"/>
      <c r="CK45" s="1"/>
      <c r="CL45" s="1"/>
      <c r="CM45" s="1"/>
      <c r="CN45" s="1"/>
    </row>
    <row r="46" spans="1:92" ht="15" customHeight="1">
      <c r="A46" s="88">
        <v>33</v>
      </c>
      <c r="B46" s="153" t="s">
        <v>770</v>
      </c>
      <c r="C46" s="507"/>
      <c r="D46" s="13" t="s">
        <v>1131</v>
      </c>
      <c r="E46" s="127" t="s">
        <v>13</v>
      </c>
      <c r="F46" s="137">
        <v>213</v>
      </c>
      <c r="G46" s="54"/>
      <c r="H46" s="54"/>
      <c r="I46" s="8"/>
      <c r="J46" s="8"/>
      <c r="K46" s="8"/>
      <c r="L46" s="8"/>
      <c r="M46" s="8"/>
      <c r="N46" s="8"/>
      <c r="O46" s="8"/>
      <c r="P46" s="8"/>
      <c r="Q46" s="8"/>
      <c r="CD46" s="1"/>
      <c r="CE46" s="1"/>
      <c r="CF46" s="1"/>
      <c r="CG46" s="1"/>
      <c r="CH46" s="1"/>
      <c r="CI46" s="1"/>
      <c r="CJ46" s="1"/>
      <c r="CK46" s="1"/>
      <c r="CL46" s="1"/>
      <c r="CM46" s="1"/>
      <c r="CN46" s="1"/>
    </row>
    <row r="47" spans="1:92" ht="15" customHeight="1">
      <c r="A47" s="9">
        <v>34</v>
      </c>
      <c r="B47" s="153" t="s">
        <v>771</v>
      </c>
      <c r="C47" s="507"/>
      <c r="D47" s="13" t="s">
        <v>1131</v>
      </c>
      <c r="E47" s="127" t="s">
        <v>10</v>
      </c>
      <c r="F47" s="137">
        <v>7</v>
      </c>
      <c r="G47" s="54"/>
      <c r="H47" s="54"/>
      <c r="I47" s="8"/>
      <c r="J47" s="8"/>
      <c r="K47" s="8"/>
      <c r="L47" s="8"/>
      <c r="M47" s="8"/>
      <c r="N47" s="8"/>
      <c r="O47" s="8"/>
      <c r="P47" s="8"/>
      <c r="Q47" s="8"/>
      <c r="CD47" s="1"/>
      <c r="CE47" s="1"/>
      <c r="CF47" s="1"/>
      <c r="CG47" s="1"/>
      <c r="CH47" s="1"/>
      <c r="CI47" s="1"/>
      <c r="CJ47" s="1"/>
      <c r="CK47" s="1"/>
      <c r="CL47" s="1"/>
      <c r="CM47" s="1"/>
      <c r="CN47" s="1"/>
    </row>
    <row r="48" spans="1:92" ht="15" customHeight="1">
      <c r="A48" s="88">
        <v>35</v>
      </c>
      <c r="B48" s="153" t="s">
        <v>421</v>
      </c>
      <c r="C48" s="507"/>
      <c r="D48" s="13" t="s">
        <v>1131</v>
      </c>
      <c r="E48" s="127" t="s">
        <v>13</v>
      </c>
      <c r="F48" s="137">
        <v>213</v>
      </c>
      <c r="G48" s="54"/>
      <c r="H48" s="54"/>
      <c r="I48" s="8"/>
      <c r="J48" s="8"/>
      <c r="K48" s="8"/>
      <c r="L48" s="8"/>
      <c r="M48" s="8"/>
      <c r="N48" s="8"/>
      <c r="O48" s="8"/>
      <c r="P48" s="8"/>
      <c r="Q48" s="8"/>
      <c r="CD48" s="1"/>
      <c r="CE48" s="1"/>
      <c r="CF48" s="1"/>
      <c r="CG48" s="1"/>
      <c r="CH48" s="1"/>
      <c r="CI48" s="1"/>
      <c r="CJ48" s="1"/>
      <c r="CK48" s="1"/>
      <c r="CL48" s="1"/>
      <c r="CM48" s="1"/>
      <c r="CN48" s="1"/>
    </row>
    <row r="49" spans="1:92" ht="15" customHeight="1">
      <c r="A49" s="9">
        <v>36</v>
      </c>
      <c r="B49" s="84" t="s">
        <v>88</v>
      </c>
      <c r="C49" s="86"/>
      <c r="D49" s="91"/>
      <c r="E49" s="91"/>
      <c r="F49" s="91"/>
      <c r="G49" s="130"/>
      <c r="H49" s="130"/>
      <c r="I49" s="8"/>
      <c r="J49" s="8"/>
      <c r="K49" s="8"/>
      <c r="L49" s="8"/>
      <c r="M49" s="8"/>
      <c r="N49" s="8"/>
      <c r="O49" s="8"/>
      <c r="P49" s="8"/>
      <c r="Q49" s="8"/>
      <c r="CD49" s="1"/>
      <c r="CE49" s="1"/>
      <c r="CF49" s="1"/>
      <c r="CG49" s="1"/>
      <c r="CH49" s="1"/>
      <c r="CI49" s="1"/>
      <c r="CJ49" s="1"/>
      <c r="CK49" s="1"/>
      <c r="CL49" s="1"/>
      <c r="CM49" s="1"/>
      <c r="CN49" s="1"/>
    </row>
    <row r="50" spans="1:92" ht="15.95" customHeight="1">
      <c r="A50" s="88">
        <v>37</v>
      </c>
      <c r="B50" s="31" t="s">
        <v>105</v>
      </c>
      <c r="C50" s="75"/>
      <c r="D50" s="75"/>
      <c r="E50" s="30"/>
      <c r="F50" s="30"/>
      <c r="G50" s="55"/>
      <c r="H50" s="55"/>
      <c r="I50" s="8"/>
      <c r="J50" s="8"/>
      <c r="K50" s="8"/>
      <c r="L50" s="8"/>
      <c r="M50" s="8"/>
      <c r="N50" s="8"/>
      <c r="O50" s="8"/>
      <c r="P50" s="8"/>
      <c r="Q50" s="8"/>
      <c r="CD50" s="1"/>
      <c r="CE50" s="1"/>
      <c r="CF50" s="1"/>
      <c r="CG50" s="1"/>
      <c r="CH50" s="1"/>
      <c r="CI50" s="1"/>
      <c r="CJ50" s="1"/>
      <c r="CK50" s="1"/>
      <c r="CL50" s="1"/>
      <c r="CM50" s="1"/>
      <c r="CN50" s="1"/>
    </row>
    <row r="51" spans="1:92" ht="15" customHeight="1">
      <c r="A51" s="9">
        <v>38</v>
      </c>
      <c r="B51" s="153" t="s">
        <v>320</v>
      </c>
      <c r="C51" s="507"/>
      <c r="D51" s="13" t="s">
        <v>1132</v>
      </c>
      <c r="E51" s="134" t="s">
        <v>7</v>
      </c>
      <c r="F51" s="137">
        <v>1</v>
      </c>
      <c r="G51" s="54"/>
      <c r="H51" s="54"/>
      <c r="I51" s="8"/>
      <c r="J51" s="8"/>
      <c r="K51" s="8"/>
      <c r="L51" s="8"/>
      <c r="M51" s="8"/>
      <c r="N51" s="8"/>
      <c r="O51" s="8"/>
      <c r="P51" s="8"/>
      <c r="Q51" s="8"/>
      <c r="CD51" s="1"/>
      <c r="CE51" s="1"/>
      <c r="CF51" s="1"/>
      <c r="CG51" s="1"/>
      <c r="CH51" s="1"/>
      <c r="CI51" s="1"/>
      <c r="CJ51" s="1"/>
      <c r="CK51" s="1"/>
      <c r="CL51" s="1"/>
      <c r="CM51" s="1"/>
      <c r="CN51" s="1"/>
    </row>
    <row r="52" spans="1:92" ht="15" customHeight="1">
      <c r="A52" s="88">
        <v>39</v>
      </c>
      <c r="B52" s="153" t="s">
        <v>748</v>
      </c>
      <c r="C52" s="507"/>
      <c r="D52" s="13" t="s">
        <v>1132</v>
      </c>
      <c r="E52" s="123" t="s">
        <v>13</v>
      </c>
      <c r="F52" s="137">
        <v>30</v>
      </c>
      <c r="G52" s="54"/>
      <c r="H52" s="54"/>
      <c r="I52" s="8"/>
      <c r="J52" s="8"/>
      <c r="K52" s="8"/>
      <c r="L52" s="8"/>
      <c r="M52" s="8"/>
      <c r="N52" s="8"/>
      <c r="O52" s="8"/>
      <c r="P52" s="8"/>
      <c r="Q52" s="8"/>
      <c r="CD52" s="1"/>
      <c r="CE52" s="1"/>
      <c r="CF52" s="1"/>
      <c r="CG52" s="1"/>
      <c r="CH52" s="1"/>
      <c r="CI52" s="1"/>
      <c r="CJ52" s="1"/>
      <c r="CK52" s="1"/>
      <c r="CL52" s="1"/>
      <c r="CM52" s="1"/>
      <c r="CN52" s="1"/>
    </row>
    <row r="53" spans="1:92" ht="15" customHeight="1">
      <c r="A53" s="9">
        <v>40</v>
      </c>
      <c r="B53" s="153" t="s">
        <v>750</v>
      </c>
      <c r="C53" s="507"/>
      <c r="D53" s="13" t="s">
        <v>1132</v>
      </c>
      <c r="E53" s="123" t="s">
        <v>13</v>
      </c>
      <c r="F53" s="137">
        <v>104</v>
      </c>
      <c r="G53" s="54"/>
      <c r="H53" s="54"/>
      <c r="I53" s="8"/>
      <c r="J53" s="8"/>
      <c r="K53" s="8"/>
      <c r="L53" s="8"/>
      <c r="M53" s="8"/>
      <c r="N53" s="8"/>
      <c r="O53" s="8"/>
      <c r="P53" s="8"/>
      <c r="Q53" s="8"/>
      <c r="CD53" s="1"/>
      <c r="CE53" s="1"/>
      <c r="CF53" s="1"/>
      <c r="CG53" s="1"/>
      <c r="CH53" s="1"/>
      <c r="CI53" s="1"/>
      <c r="CJ53" s="1"/>
      <c r="CK53" s="1"/>
      <c r="CL53" s="1"/>
      <c r="CM53" s="1"/>
      <c r="CN53" s="1"/>
    </row>
    <row r="54" spans="1:92" ht="15" customHeight="1">
      <c r="A54" s="88">
        <v>41</v>
      </c>
      <c r="B54" s="153" t="s">
        <v>751</v>
      </c>
      <c r="C54" s="507"/>
      <c r="D54" s="13" t="s">
        <v>1132</v>
      </c>
      <c r="E54" s="123" t="s">
        <v>13</v>
      </c>
      <c r="F54" s="137">
        <v>64</v>
      </c>
      <c r="G54" s="54"/>
      <c r="H54" s="54"/>
      <c r="I54" s="8"/>
      <c r="J54" s="8"/>
      <c r="K54" s="8"/>
      <c r="L54" s="8"/>
      <c r="M54" s="8"/>
      <c r="N54" s="8"/>
      <c r="O54" s="8"/>
      <c r="P54" s="8"/>
      <c r="Q54" s="8"/>
      <c r="CD54" s="1"/>
      <c r="CE54" s="1"/>
      <c r="CF54" s="1"/>
      <c r="CG54" s="1"/>
      <c r="CH54" s="1"/>
      <c r="CI54" s="1"/>
      <c r="CJ54" s="1"/>
      <c r="CK54" s="1"/>
      <c r="CL54" s="1"/>
      <c r="CM54" s="1"/>
      <c r="CN54" s="1"/>
    </row>
    <row r="55" spans="1:92" ht="15" customHeight="1">
      <c r="A55" s="9">
        <v>42</v>
      </c>
      <c r="B55" s="153" t="s">
        <v>772</v>
      </c>
      <c r="C55" s="507"/>
      <c r="D55" s="13" t="s">
        <v>1132</v>
      </c>
      <c r="E55" s="123" t="s">
        <v>13</v>
      </c>
      <c r="F55" s="137">
        <v>45</v>
      </c>
      <c r="G55" s="54"/>
      <c r="H55" s="54"/>
      <c r="I55" s="8"/>
      <c r="J55" s="8"/>
      <c r="K55" s="8"/>
      <c r="L55" s="8"/>
      <c r="M55" s="8"/>
      <c r="N55" s="8"/>
      <c r="O55" s="8"/>
      <c r="P55" s="8"/>
      <c r="Q55" s="8"/>
      <c r="CD55" s="1"/>
      <c r="CE55" s="1"/>
      <c r="CF55" s="1"/>
      <c r="CG55" s="1"/>
      <c r="CH55" s="1"/>
      <c r="CI55" s="1"/>
      <c r="CJ55" s="1"/>
      <c r="CK55" s="1"/>
      <c r="CL55" s="1"/>
      <c r="CM55" s="1"/>
      <c r="CN55" s="1"/>
    </row>
    <row r="56" spans="1:92" ht="15" customHeight="1">
      <c r="A56" s="88">
        <v>43</v>
      </c>
      <c r="B56" s="153" t="s">
        <v>754</v>
      </c>
      <c r="C56" s="507"/>
      <c r="D56" s="13" t="s">
        <v>1132</v>
      </c>
      <c r="E56" s="123" t="s">
        <v>13</v>
      </c>
      <c r="F56" s="137">
        <v>98</v>
      </c>
      <c r="G56" s="54"/>
      <c r="H56" s="54"/>
      <c r="I56" s="8"/>
      <c r="J56" s="8"/>
      <c r="K56" s="8"/>
      <c r="L56" s="8"/>
      <c r="M56" s="8"/>
      <c r="N56" s="8"/>
      <c r="O56" s="8"/>
      <c r="P56" s="8"/>
      <c r="Q56" s="8"/>
      <c r="CD56" s="1"/>
      <c r="CE56" s="1"/>
      <c r="CF56" s="1"/>
      <c r="CG56" s="1"/>
      <c r="CH56" s="1"/>
      <c r="CI56" s="1"/>
      <c r="CJ56" s="1"/>
      <c r="CK56" s="1"/>
      <c r="CL56" s="1"/>
      <c r="CM56" s="1"/>
      <c r="CN56" s="1"/>
    </row>
    <row r="57" spans="1:92" ht="15" customHeight="1">
      <c r="A57" s="9">
        <v>44</v>
      </c>
      <c r="B57" s="153" t="s">
        <v>2497</v>
      </c>
      <c r="C57" s="507" t="s">
        <v>2495</v>
      </c>
      <c r="D57" s="13" t="s">
        <v>1132</v>
      </c>
      <c r="E57" s="123" t="s">
        <v>13</v>
      </c>
      <c r="F57" s="137">
        <v>45</v>
      </c>
      <c r="G57" s="54"/>
      <c r="H57" s="54"/>
      <c r="I57" s="8"/>
      <c r="J57" s="8"/>
      <c r="K57" s="8"/>
      <c r="L57" s="8"/>
      <c r="M57" s="8"/>
      <c r="N57" s="8"/>
      <c r="O57" s="8"/>
      <c r="P57" s="8"/>
      <c r="Q57" s="8"/>
      <c r="CD57" s="1"/>
      <c r="CE57" s="1"/>
      <c r="CF57" s="1"/>
      <c r="CG57" s="1"/>
      <c r="CH57" s="1"/>
      <c r="CI57" s="1"/>
      <c r="CJ57" s="1"/>
      <c r="CK57" s="1"/>
      <c r="CL57" s="1"/>
      <c r="CM57" s="1"/>
      <c r="CN57" s="1"/>
    </row>
    <row r="58" spans="1:92" ht="15" customHeight="1">
      <c r="A58" s="88">
        <v>45</v>
      </c>
      <c r="B58" s="153" t="s">
        <v>2500</v>
      </c>
      <c r="C58" s="507" t="s">
        <v>2495</v>
      </c>
      <c r="D58" s="13" t="s">
        <v>1132</v>
      </c>
      <c r="E58" s="123" t="s">
        <v>13</v>
      </c>
      <c r="F58" s="137">
        <v>60</v>
      </c>
      <c r="G58" s="54"/>
      <c r="H58" s="54"/>
      <c r="I58" s="8"/>
      <c r="J58" s="8"/>
      <c r="K58" s="8"/>
      <c r="L58" s="8"/>
      <c r="M58" s="8"/>
      <c r="N58" s="8"/>
      <c r="O58" s="8"/>
      <c r="P58" s="8"/>
      <c r="Q58" s="8"/>
      <c r="CD58" s="1"/>
      <c r="CE58" s="1"/>
      <c r="CF58" s="1"/>
      <c r="CG58" s="1"/>
      <c r="CH58" s="1"/>
      <c r="CI58" s="1"/>
      <c r="CJ58" s="1"/>
      <c r="CK58" s="1"/>
      <c r="CL58" s="1"/>
      <c r="CM58" s="1"/>
      <c r="CN58" s="1"/>
    </row>
    <row r="59" spans="1:92" ht="15" customHeight="1">
      <c r="A59" s="9">
        <v>46</v>
      </c>
      <c r="B59" s="153" t="s">
        <v>2501</v>
      </c>
      <c r="C59" s="507" t="s">
        <v>2495</v>
      </c>
      <c r="D59" s="13" t="s">
        <v>1132</v>
      </c>
      <c r="E59" s="123" t="s">
        <v>13</v>
      </c>
      <c r="F59" s="137">
        <v>4</v>
      </c>
      <c r="G59" s="54"/>
      <c r="H59" s="54"/>
      <c r="I59" s="8"/>
      <c r="J59" s="8"/>
      <c r="K59" s="8"/>
      <c r="L59" s="8"/>
      <c r="M59" s="8"/>
      <c r="N59" s="8"/>
      <c r="O59" s="8"/>
      <c r="P59" s="8"/>
      <c r="Q59" s="8"/>
      <c r="CD59" s="1"/>
      <c r="CE59" s="1"/>
      <c r="CF59" s="1"/>
      <c r="CG59" s="1"/>
      <c r="CH59" s="1"/>
      <c r="CI59" s="1"/>
      <c r="CJ59" s="1"/>
      <c r="CK59" s="1"/>
      <c r="CL59" s="1"/>
      <c r="CM59" s="1"/>
      <c r="CN59" s="1"/>
    </row>
    <row r="60" spans="1:92" ht="15" customHeight="1">
      <c r="A60" s="88">
        <v>47</v>
      </c>
      <c r="B60" s="153" t="s">
        <v>2502</v>
      </c>
      <c r="C60" s="507" t="s">
        <v>2496</v>
      </c>
      <c r="D60" s="13" t="s">
        <v>1132</v>
      </c>
      <c r="E60" s="123" t="s">
        <v>13</v>
      </c>
      <c r="F60" s="137">
        <v>109</v>
      </c>
      <c r="G60" s="54"/>
      <c r="H60" s="54"/>
      <c r="I60" s="8"/>
      <c r="J60" s="8"/>
      <c r="K60" s="8"/>
      <c r="L60" s="8"/>
      <c r="M60" s="8"/>
      <c r="N60" s="8"/>
      <c r="O60" s="8"/>
      <c r="P60" s="8"/>
      <c r="Q60" s="8"/>
      <c r="CD60" s="1"/>
      <c r="CE60" s="1"/>
      <c r="CF60" s="1"/>
      <c r="CG60" s="1"/>
      <c r="CH60" s="1"/>
      <c r="CI60" s="1"/>
      <c r="CJ60" s="1"/>
      <c r="CK60" s="1"/>
      <c r="CL60" s="1"/>
      <c r="CM60" s="1"/>
      <c r="CN60" s="1"/>
    </row>
    <row r="61" spans="1:92" ht="24.95" customHeight="1">
      <c r="A61" s="9">
        <v>48</v>
      </c>
      <c r="B61" s="153" t="s">
        <v>2503</v>
      </c>
      <c r="C61" s="507" t="s">
        <v>2504</v>
      </c>
      <c r="D61" s="13" t="s">
        <v>1132</v>
      </c>
      <c r="E61" s="123" t="s">
        <v>13</v>
      </c>
      <c r="F61" s="137">
        <v>7</v>
      </c>
      <c r="G61" s="54"/>
      <c r="H61" s="54"/>
      <c r="I61" s="8"/>
      <c r="J61" s="8"/>
      <c r="K61" s="8"/>
      <c r="L61" s="8"/>
      <c r="M61" s="8"/>
      <c r="N61" s="8"/>
      <c r="O61" s="8"/>
      <c r="P61" s="8"/>
      <c r="Q61" s="8"/>
      <c r="CD61" s="1"/>
      <c r="CE61" s="1"/>
      <c r="CF61" s="1"/>
      <c r="CG61" s="1"/>
      <c r="CH61" s="1"/>
      <c r="CI61" s="1"/>
      <c r="CJ61" s="1"/>
      <c r="CK61" s="1"/>
      <c r="CL61" s="1"/>
      <c r="CM61" s="1"/>
      <c r="CN61" s="1"/>
    </row>
    <row r="62" spans="1:92" ht="15" customHeight="1">
      <c r="A62" s="88">
        <v>49</v>
      </c>
      <c r="B62" s="153" t="s">
        <v>755</v>
      </c>
      <c r="C62" s="507"/>
      <c r="D62" s="13" t="s">
        <v>1132</v>
      </c>
      <c r="E62" s="123" t="s">
        <v>13</v>
      </c>
      <c r="F62" s="137">
        <v>225</v>
      </c>
      <c r="G62" s="54"/>
      <c r="H62" s="54"/>
      <c r="I62" s="8"/>
      <c r="J62" s="8"/>
      <c r="K62" s="8"/>
      <c r="L62" s="8"/>
      <c r="M62" s="8"/>
      <c r="N62" s="8"/>
      <c r="O62" s="8"/>
      <c r="P62" s="8"/>
      <c r="Q62" s="8"/>
      <c r="CD62" s="1"/>
      <c r="CE62" s="1"/>
      <c r="CF62" s="1"/>
      <c r="CG62" s="1"/>
      <c r="CH62" s="1"/>
      <c r="CI62" s="1"/>
      <c r="CJ62" s="1"/>
      <c r="CK62" s="1"/>
      <c r="CL62" s="1"/>
      <c r="CM62" s="1"/>
      <c r="CN62" s="1"/>
    </row>
    <row r="63" spans="1:92" ht="15" customHeight="1">
      <c r="A63" s="9">
        <v>50</v>
      </c>
      <c r="B63" s="153" t="s">
        <v>756</v>
      </c>
      <c r="C63" s="507"/>
      <c r="D63" s="13" t="s">
        <v>1132</v>
      </c>
      <c r="E63" s="154" t="s">
        <v>757</v>
      </c>
      <c r="F63" s="137">
        <v>9</v>
      </c>
      <c r="G63" s="54"/>
      <c r="H63" s="54"/>
      <c r="I63" s="8"/>
      <c r="J63" s="8"/>
      <c r="K63" s="8"/>
      <c r="L63" s="8"/>
      <c r="M63" s="8"/>
      <c r="N63" s="8"/>
      <c r="O63" s="8"/>
      <c r="P63" s="8"/>
      <c r="Q63" s="8"/>
      <c r="CD63" s="1"/>
      <c r="CE63" s="1"/>
      <c r="CF63" s="1"/>
      <c r="CG63" s="1"/>
      <c r="CH63" s="1"/>
      <c r="CI63" s="1"/>
      <c r="CJ63" s="1"/>
      <c r="CK63" s="1"/>
      <c r="CL63" s="1"/>
      <c r="CM63" s="1"/>
      <c r="CN63" s="1"/>
    </row>
    <row r="64" spans="1:92" ht="15" customHeight="1">
      <c r="A64" s="88">
        <v>51</v>
      </c>
      <c r="B64" s="153" t="s">
        <v>758</v>
      </c>
      <c r="C64" s="507"/>
      <c r="D64" s="13" t="s">
        <v>1132</v>
      </c>
      <c r="E64" s="123" t="s">
        <v>10</v>
      </c>
      <c r="F64" s="137">
        <v>5</v>
      </c>
      <c r="G64" s="54"/>
      <c r="H64" s="54"/>
      <c r="I64" s="8"/>
      <c r="J64" s="8"/>
      <c r="K64" s="8"/>
      <c r="L64" s="8"/>
      <c r="M64" s="8"/>
      <c r="N64" s="8"/>
      <c r="O64" s="8"/>
      <c r="P64" s="8"/>
      <c r="Q64" s="8"/>
      <c r="CD64" s="1"/>
      <c r="CE64" s="1"/>
      <c r="CF64" s="1"/>
      <c r="CG64" s="1"/>
      <c r="CH64" s="1"/>
      <c r="CI64" s="1"/>
      <c r="CJ64" s="1"/>
      <c r="CK64" s="1"/>
      <c r="CL64" s="1"/>
      <c r="CM64" s="1"/>
      <c r="CN64" s="1"/>
    </row>
    <row r="65" spans="1:92" ht="15" customHeight="1">
      <c r="A65" s="9">
        <v>52</v>
      </c>
      <c r="B65" s="153" t="s">
        <v>759</v>
      </c>
      <c r="C65" s="507"/>
      <c r="D65" s="13" t="s">
        <v>1132</v>
      </c>
      <c r="E65" s="123" t="s">
        <v>10</v>
      </c>
      <c r="F65" s="137">
        <v>5</v>
      </c>
      <c r="G65" s="54"/>
      <c r="H65" s="54"/>
      <c r="I65" s="8"/>
      <c r="J65" s="8"/>
      <c r="K65" s="8"/>
      <c r="L65" s="8"/>
      <c r="M65" s="8"/>
      <c r="N65" s="8"/>
      <c r="O65" s="8"/>
      <c r="P65" s="8"/>
      <c r="Q65" s="8"/>
      <c r="CD65" s="1"/>
      <c r="CE65" s="1"/>
      <c r="CF65" s="1"/>
      <c r="CG65" s="1"/>
      <c r="CH65" s="1"/>
      <c r="CI65" s="1"/>
      <c r="CJ65" s="1"/>
      <c r="CK65" s="1"/>
      <c r="CL65" s="1"/>
      <c r="CM65" s="1"/>
      <c r="CN65" s="1"/>
    </row>
    <row r="66" spans="1:92" ht="15" customHeight="1">
      <c r="A66" s="88">
        <v>53</v>
      </c>
      <c r="B66" s="153" t="s">
        <v>673</v>
      </c>
      <c r="C66" s="507"/>
      <c r="D66" s="13" t="s">
        <v>1132</v>
      </c>
      <c r="E66" s="123" t="s">
        <v>10</v>
      </c>
      <c r="F66" s="137">
        <v>5</v>
      </c>
      <c r="G66" s="54"/>
      <c r="H66" s="54"/>
      <c r="I66" s="8"/>
      <c r="J66" s="8"/>
      <c r="K66" s="8"/>
      <c r="L66" s="8"/>
      <c r="M66" s="8"/>
      <c r="N66" s="8"/>
      <c r="O66" s="8"/>
      <c r="P66" s="8"/>
      <c r="Q66" s="8"/>
      <c r="CD66" s="1"/>
      <c r="CE66" s="1"/>
      <c r="CF66" s="1"/>
      <c r="CG66" s="1"/>
      <c r="CH66" s="1"/>
      <c r="CI66" s="1"/>
      <c r="CJ66" s="1"/>
      <c r="CK66" s="1"/>
      <c r="CL66" s="1"/>
      <c r="CM66" s="1"/>
      <c r="CN66" s="1"/>
    </row>
    <row r="67" spans="1:92" ht="15" customHeight="1">
      <c r="A67" s="9">
        <v>54</v>
      </c>
      <c r="B67" s="153" t="s">
        <v>674</v>
      </c>
      <c r="C67" s="507"/>
      <c r="D67" s="13" t="s">
        <v>1132</v>
      </c>
      <c r="E67" s="123" t="s">
        <v>10</v>
      </c>
      <c r="F67" s="137">
        <v>15</v>
      </c>
      <c r="G67" s="54"/>
      <c r="H67" s="54"/>
      <c r="I67" s="8"/>
      <c r="J67" s="8"/>
      <c r="K67" s="8"/>
      <c r="L67" s="8"/>
      <c r="M67" s="8"/>
      <c r="N67" s="8"/>
      <c r="O67" s="8"/>
      <c r="P67" s="8"/>
      <c r="Q67" s="8"/>
      <c r="CD67" s="1"/>
      <c r="CE67" s="1"/>
      <c r="CF67" s="1"/>
      <c r="CG67" s="1"/>
      <c r="CH67" s="1"/>
      <c r="CI67" s="1"/>
      <c r="CJ67" s="1"/>
      <c r="CK67" s="1"/>
      <c r="CL67" s="1"/>
      <c r="CM67" s="1"/>
      <c r="CN67" s="1"/>
    </row>
    <row r="68" spans="1:92" ht="15" customHeight="1">
      <c r="A68" s="88">
        <v>55</v>
      </c>
      <c r="B68" s="153" t="s">
        <v>760</v>
      </c>
      <c r="C68" s="507"/>
      <c r="D68" s="13" t="s">
        <v>1132</v>
      </c>
      <c r="E68" s="123" t="s">
        <v>10</v>
      </c>
      <c r="F68" s="137">
        <v>5</v>
      </c>
      <c r="G68" s="54"/>
      <c r="H68" s="54"/>
      <c r="I68" s="8"/>
      <c r="J68" s="8"/>
      <c r="K68" s="8"/>
      <c r="L68" s="8"/>
      <c r="M68" s="8"/>
      <c r="N68" s="8"/>
      <c r="O68" s="8"/>
      <c r="P68" s="8"/>
      <c r="Q68" s="8"/>
      <c r="CD68" s="1"/>
      <c r="CE68" s="1"/>
      <c r="CF68" s="1"/>
      <c r="CG68" s="1"/>
      <c r="CH68" s="1"/>
      <c r="CI68" s="1"/>
      <c r="CJ68" s="1"/>
      <c r="CK68" s="1"/>
      <c r="CL68" s="1"/>
      <c r="CM68" s="1"/>
      <c r="CN68" s="1"/>
    </row>
    <row r="69" spans="1:92" ht="15" customHeight="1">
      <c r="A69" s="9">
        <v>56</v>
      </c>
      <c r="B69" s="153" t="s">
        <v>761</v>
      </c>
      <c r="C69" s="507"/>
      <c r="D69" s="13" t="s">
        <v>1132</v>
      </c>
      <c r="E69" s="154" t="s">
        <v>757</v>
      </c>
      <c r="F69" s="137">
        <v>0.8</v>
      </c>
      <c r="G69" s="54"/>
      <c r="H69" s="54"/>
      <c r="I69" s="8"/>
      <c r="J69" s="8"/>
      <c r="K69" s="8"/>
      <c r="L69" s="8"/>
      <c r="M69" s="8"/>
      <c r="N69" s="8"/>
      <c r="O69" s="8"/>
      <c r="P69" s="8"/>
      <c r="Q69" s="8"/>
      <c r="CD69" s="1"/>
      <c r="CE69" s="1"/>
      <c r="CF69" s="1"/>
      <c r="CG69" s="1"/>
      <c r="CH69" s="1"/>
      <c r="CI69" s="1"/>
      <c r="CJ69" s="1"/>
      <c r="CK69" s="1"/>
      <c r="CL69" s="1"/>
      <c r="CM69" s="1"/>
      <c r="CN69" s="1"/>
    </row>
    <row r="70" spans="1:92" ht="15.95" customHeight="1">
      <c r="A70" s="88">
        <v>57</v>
      </c>
      <c r="B70" s="31" t="s">
        <v>106</v>
      </c>
      <c r="C70" s="75"/>
      <c r="D70" s="75"/>
      <c r="E70" s="30"/>
      <c r="F70" s="30"/>
      <c r="G70" s="55"/>
      <c r="H70" s="55"/>
      <c r="I70" s="8"/>
      <c r="J70" s="8"/>
      <c r="K70" s="8"/>
      <c r="L70" s="8"/>
      <c r="M70" s="8"/>
      <c r="N70" s="8"/>
      <c r="O70" s="8"/>
      <c r="P70" s="8"/>
      <c r="Q70" s="8"/>
      <c r="CD70" s="1"/>
      <c r="CE70" s="1"/>
      <c r="CF70" s="1"/>
      <c r="CG70" s="1"/>
      <c r="CH70" s="1"/>
      <c r="CI70" s="1"/>
      <c r="CJ70" s="1"/>
      <c r="CK70" s="1"/>
      <c r="CL70" s="1"/>
      <c r="CM70" s="1"/>
      <c r="CN70" s="1"/>
    </row>
    <row r="71" spans="1:92" ht="15" customHeight="1">
      <c r="A71" s="9">
        <v>58</v>
      </c>
      <c r="B71" s="153" t="s">
        <v>762</v>
      </c>
      <c r="C71" s="507"/>
      <c r="D71" s="13" t="s">
        <v>1132</v>
      </c>
      <c r="E71" s="123" t="s">
        <v>10</v>
      </c>
      <c r="F71" s="137">
        <v>23</v>
      </c>
      <c r="G71" s="54"/>
      <c r="H71" s="54"/>
      <c r="I71" s="8"/>
      <c r="J71" s="8"/>
      <c r="K71" s="8"/>
      <c r="L71" s="8"/>
      <c r="M71" s="8"/>
      <c r="N71" s="8"/>
      <c r="O71" s="8"/>
      <c r="P71" s="8"/>
      <c r="Q71" s="8"/>
      <c r="CD71" s="1"/>
      <c r="CE71" s="1"/>
      <c r="CF71" s="1"/>
      <c r="CG71" s="1"/>
      <c r="CH71" s="1"/>
      <c r="CI71" s="1"/>
      <c r="CJ71" s="1"/>
      <c r="CK71" s="1"/>
      <c r="CL71" s="1"/>
      <c r="CM71" s="1"/>
      <c r="CN71" s="1"/>
    </row>
    <row r="72" spans="1:92" ht="15" customHeight="1">
      <c r="A72" s="88">
        <v>59</v>
      </c>
      <c r="B72" s="153" t="s">
        <v>763</v>
      </c>
      <c r="C72" s="507"/>
      <c r="D72" s="13" t="s">
        <v>1132</v>
      </c>
      <c r="E72" s="123" t="s">
        <v>10</v>
      </c>
      <c r="F72" s="137">
        <v>1</v>
      </c>
      <c r="G72" s="54"/>
      <c r="H72" s="54"/>
      <c r="I72" s="8"/>
      <c r="J72" s="8"/>
      <c r="K72" s="8"/>
      <c r="L72" s="8"/>
      <c r="M72" s="8"/>
      <c r="N72" s="8"/>
      <c r="O72" s="8"/>
      <c r="P72" s="8"/>
      <c r="Q72" s="8"/>
      <c r="CD72" s="1"/>
      <c r="CE72" s="1"/>
      <c r="CF72" s="1"/>
      <c r="CG72" s="1"/>
      <c r="CH72" s="1"/>
      <c r="CI72" s="1"/>
      <c r="CJ72" s="1"/>
      <c r="CK72" s="1"/>
      <c r="CL72" s="1"/>
      <c r="CM72" s="1"/>
      <c r="CN72" s="1"/>
    </row>
    <row r="73" spans="1:92" ht="15" customHeight="1">
      <c r="A73" s="9">
        <v>60</v>
      </c>
      <c r="B73" s="153" t="s">
        <v>764</v>
      </c>
      <c r="C73" s="507"/>
      <c r="D73" s="13" t="s">
        <v>1132</v>
      </c>
      <c r="E73" s="123" t="s">
        <v>13</v>
      </c>
      <c r="F73" s="137">
        <v>225</v>
      </c>
      <c r="G73" s="54"/>
      <c r="H73" s="54"/>
      <c r="I73" s="8"/>
      <c r="J73" s="8"/>
      <c r="K73" s="8"/>
      <c r="L73" s="8"/>
      <c r="M73" s="8"/>
      <c r="N73" s="8"/>
      <c r="O73" s="8"/>
      <c r="P73" s="8"/>
      <c r="Q73" s="8"/>
      <c r="CD73" s="1"/>
      <c r="CE73" s="1"/>
      <c r="CF73" s="1"/>
      <c r="CG73" s="1"/>
      <c r="CH73" s="1"/>
      <c r="CI73" s="1"/>
      <c r="CJ73" s="1"/>
      <c r="CK73" s="1"/>
      <c r="CL73" s="1"/>
      <c r="CM73" s="1"/>
      <c r="CN73" s="1"/>
    </row>
    <row r="74" spans="1:92" ht="15" customHeight="1">
      <c r="A74" s="88">
        <v>61</v>
      </c>
      <c r="B74" s="153" t="s">
        <v>767</v>
      </c>
      <c r="C74" s="507"/>
      <c r="D74" s="13" t="s">
        <v>1132</v>
      </c>
      <c r="E74" s="127" t="s">
        <v>13</v>
      </c>
      <c r="F74" s="137">
        <v>341</v>
      </c>
      <c r="G74" s="54"/>
      <c r="H74" s="54"/>
      <c r="I74" s="8"/>
      <c r="J74" s="8"/>
      <c r="K74" s="8"/>
      <c r="L74" s="8"/>
      <c r="M74" s="8"/>
      <c r="N74" s="8"/>
      <c r="O74" s="8"/>
      <c r="P74" s="8"/>
      <c r="Q74" s="8"/>
      <c r="CD74" s="1"/>
      <c r="CE74" s="1"/>
      <c r="CF74" s="1"/>
      <c r="CG74" s="1"/>
      <c r="CH74" s="1"/>
      <c r="CI74" s="1"/>
      <c r="CJ74" s="1"/>
      <c r="CK74" s="1"/>
      <c r="CL74" s="1"/>
      <c r="CM74" s="1"/>
      <c r="CN74" s="1"/>
    </row>
    <row r="75" spans="1:92" ht="15" customHeight="1">
      <c r="A75" s="9">
        <v>62</v>
      </c>
      <c r="B75" s="153" t="s">
        <v>768</v>
      </c>
      <c r="C75" s="507"/>
      <c r="D75" s="13" t="s">
        <v>1132</v>
      </c>
      <c r="E75" s="127" t="s">
        <v>10</v>
      </c>
      <c r="F75" s="137">
        <v>5</v>
      </c>
      <c r="G75" s="54"/>
      <c r="H75" s="54"/>
      <c r="I75" s="8"/>
      <c r="J75" s="8"/>
      <c r="K75" s="8"/>
      <c r="L75" s="8"/>
      <c r="M75" s="8"/>
      <c r="N75" s="8"/>
      <c r="O75" s="8"/>
      <c r="P75" s="8"/>
      <c r="Q75" s="8"/>
      <c r="CD75" s="1"/>
      <c r="CE75" s="1"/>
      <c r="CF75" s="1"/>
      <c r="CG75" s="1"/>
      <c r="CH75" s="1"/>
      <c r="CI75" s="1"/>
      <c r="CJ75" s="1"/>
      <c r="CK75" s="1"/>
      <c r="CL75" s="1"/>
      <c r="CM75" s="1"/>
      <c r="CN75" s="1"/>
    </row>
    <row r="76" spans="1:92" ht="15" customHeight="1">
      <c r="A76" s="88">
        <v>63</v>
      </c>
      <c r="B76" s="153" t="s">
        <v>769</v>
      </c>
      <c r="C76" s="507"/>
      <c r="D76" s="13" t="s">
        <v>1132</v>
      </c>
      <c r="E76" s="123" t="s">
        <v>707</v>
      </c>
      <c r="F76" s="137">
        <v>1</v>
      </c>
      <c r="G76" s="54"/>
      <c r="H76" s="54"/>
      <c r="I76" s="8"/>
      <c r="J76" s="8"/>
      <c r="K76" s="8"/>
      <c r="L76" s="8"/>
      <c r="M76" s="8"/>
      <c r="N76" s="8"/>
      <c r="O76" s="8"/>
      <c r="P76" s="8"/>
      <c r="Q76" s="8"/>
      <c r="CD76" s="1"/>
      <c r="CE76" s="1"/>
      <c r="CF76" s="1"/>
      <c r="CG76" s="1"/>
      <c r="CH76" s="1"/>
      <c r="CI76" s="1"/>
      <c r="CJ76" s="1"/>
      <c r="CK76" s="1"/>
      <c r="CL76" s="1"/>
      <c r="CM76" s="1"/>
      <c r="CN76" s="1"/>
    </row>
    <row r="77" spans="1:92" ht="15" customHeight="1">
      <c r="A77" s="9">
        <v>64</v>
      </c>
      <c r="B77" s="153" t="s">
        <v>770</v>
      </c>
      <c r="C77" s="507"/>
      <c r="D77" s="13" t="s">
        <v>1132</v>
      </c>
      <c r="E77" s="127" t="s">
        <v>13</v>
      </c>
      <c r="F77" s="137">
        <v>138</v>
      </c>
      <c r="G77" s="54"/>
      <c r="H77" s="54"/>
      <c r="I77" s="8"/>
      <c r="J77" s="8"/>
      <c r="K77" s="8"/>
      <c r="L77" s="8"/>
      <c r="M77" s="8"/>
      <c r="N77" s="8"/>
      <c r="O77" s="8"/>
      <c r="P77" s="8"/>
      <c r="Q77" s="8"/>
      <c r="CD77" s="1"/>
      <c r="CE77" s="1"/>
      <c r="CF77" s="1"/>
      <c r="CG77" s="1"/>
      <c r="CH77" s="1"/>
      <c r="CI77" s="1"/>
      <c r="CJ77" s="1"/>
      <c r="CK77" s="1"/>
      <c r="CL77" s="1"/>
      <c r="CM77" s="1"/>
      <c r="CN77" s="1"/>
    </row>
    <row r="78" spans="1:92" ht="15" customHeight="1">
      <c r="A78" s="88">
        <v>65</v>
      </c>
      <c r="B78" s="153" t="s">
        <v>773</v>
      </c>
      <c r="C78" s="507"/>
      <c r="D78" s="13" t="s">
        <v>1132</v>
      </c>
      <c r="E78" s="127" t="s">
        <v>13</v>
      </c>
      <c r="F78" s="137">
        <v>7</v>
      </c>
      <c r="G78" s="54"/>
      <c r="H78" s="54"/>
      <c r="I78" s="8"/>
      <c r="J78" s="8"/>
      <c r="K78" s="8"/>
      <c r="L78" s="8"/>
      <c r="M78" s="8"/>
      <c r="N78" s="8"/>
      <c r="O78" s="8"/>
      <c r="P78" s="8"/>
      <c r="Q78" s="8"/>
      <c r="CD78" s="1"/>
      <c r="CE78" s="1"/>
      <c r="CF78" s="1"/>
      <c r="CG78" s="1"/>
      <c r="CH78" s="1"/>
      <c r="CI78" s="1"/>
      <c r="CJ78" s="1"/>
      <c r="CK78" s="1"/>
      <c r="CL78" s="1"/>
      <c r="CM78" s="1"/>
      <c r="CN78" s="1"/>
    </row>
    <row r="79" spans="1:92" ht="15" customHeight="1">
      <c r="A79" s="9">
        <v>66</v>
      </c>
      <c r="B79" s="153" t="s">
        <v>771</v>
      </c>
      <c r="C79" s="507"/>
      <c r="D79" s="13" t="s">
        <v>1132</v>
      </c>
      <c r="E79" s="127" t="s">
        <v>10</v>
      </c>
      <c r="F79" s="137">
        <v>5</v>
      </c>
      <c r="G79" s="54"/>
      <c r="H79" s="54"/>
      <c r="I79" s="8"/>
      <c r="J79" s="8"/>
      <c r="K79" s="8"/>
      <c r="L79" s="8"/>
      <c r="M79" s="8"/>
      <c r="N79" s="8"/>
      <c r="O79" s="8"/>
      <c r="P79" s="8"/>
      <c r="Q79" s="8"/>
      <c r="CD79" s="1"/>
      <c r="CE79" s="1"/>
      <c r="CF79" s="1"/>
      <c r="CG79" s="1"/>
      <c r="CH79" s="1"/>
      <c r="CI79" s="1"/>
      <c r="CJ79" s="1"/>
      <c r="CK79" s="1"/>
      <c r="CL79" s="1"/>
      <c r="CM79" s="1"/>
      <c r="CN79" s="1"/>
    </row>
    <row r="80" spans="1:92" ht="15" customHeight="1">
      <c r="A80" s="88">
        <v>67</v>
      </c>
      <c r="B80" s="153" t="s">
        <v>421</v>
      </c>
      <c r="C80" s="507"/>
      <c r="D80" s="13" t="s">
        <v>1132</v>
      </c>
      <c r="E80" s="127" t="s">
        <v>13</v>
      </c>
      <c r="F80" s="137">
        <v>145</v>
      </c>
      <c r="G80" s="54"/>
      <c r="H80" s="54"/>
      <c r="I80" s="8"/>
      <c r="J80" s="8"/>
      <c r="K80" s="8"/>
      <c r="L80" s="8"/>
      <c r="M80" s="8"/>
      <c r="N80" s="8"/>
      <c r="O80" s="8"/>
      <c r="P80" s="8"/>
      <c r="Q80" s="8"/>
      <c r="CD80" s="1"/>
      <c r="CE80" s="1"/>
      <c r="CF80" s="1"/>
      <c r="CG80" s="1"/>
      <c r="CH80" s="1"/>
      <c r="CI80" s="1"/>
      <c r="CJ80" s="1"/>
      <c r="CK80" s="1"/>
      <c r="CL80" s="1"/>
      <c r="CM80" s="1"/>
      <c r="CN80" s="1"/>
    </row>
    <row r="81" spans="1:92" ht="15" customHeight="1">
      <c r="A81" s="9">
        <v>68</v>
      </c>
      <c r="B81" s="84" t="s">
        <v>89</v>
      </c>
      <c r="C81" s="86"/>
      <c r="D81" s="91"/>
      <c r="E81" s="91"/>
      <c r="F81" s="91"/>
      <c r="G81" s="130"/>
      <c r="H81" s="130"/>
      <c r="I81" s="8"/>
      <c r="J81" s="8"/>
      <c r="K81" s="8"/>
      <c r="L81" s="8"/>
      <c r="M81" s="8"/>
      <c r="N81" s="8"/>
      <c r="O81" s="8"/>
      <c r="P81" s="8"/>
      <c r="Q81" s="8"/>
      <c r="CD81" s="1"/>
      <c r="CE81" s="1"/>
      <c r="CF81" s="1"/>
      <c r="CG81" s="1"/>
      <c r="CH81" s="1"/>
      <c r="CI81" s="1"/>
      <c r="CJ81" s="1"/>
      <c r="CK81" s="1"/>
      <c r="CL81" s="1"/>
      <c r="CM81" s="1"/>
      <c r="CN81" s="1"/>
    </row>
    <row r="82" spans="1:92" ht="15.95" customHeight="1">
      <c r="A82" s="88">
        <v>69</v>
      </c>
      <c r="B82" s="31" t="s">
        <v>105</v>
      </c>
      <c r="C82" s="75"/>
      <c r="D82" s="75"/>
      <c r="E82" s="30"/>
      <c r="F82" s="30"/>
      <c r="G82" s="55"/>
      <c r="H82" s="55"/>
      <c r="I82" s="8"/>
      <c r="J82" s="8"/>
      <c r="K82" s="8"/>
      <c r="L82" s="8"/>
      <c r="M82" s="8"/>
      <c r="N82" s="8"/>
      <c r="O82" s="8"/>
      <c r="P82" s="8"/>
      <c r="Q82" s="8"/>
      <c r="CD82" s="1"/>
      <c r="CE82" s="1"/>
      <c r="CF82" s="1"/>
      <c r="CG82" s="1"/>
      <c r="CH82" s="1"/>
      <c r="CI82" s="1"/>
      <c r="CJ82" s="1"/>
      <c r="CK82" s="1"/>
      <c r="CL82" s="1"/>
      <c r="CM82" s="1"/>
      <c r="CN82" s="1"/>
    </row>
    <row r="83" spans="1:92" ht="15" customHeight="1">
      <c r="A83" s="9">
        <v>70</v>
      </c>
      <c r="B83" s="153" t="s">
        <v>320</v>
      </c>
      <c r="C83" s="507"/>
      <c r="D83" s="13" t="s">
        <v>1133</v>
      </c>
      <c r="E83" s="134" t="s">
        <v>7</v>
      </c>
      <c r="F83" s="137">
        <v>1</v>
      </c>
      <c r="G83" s="54"/>
      <c r="H83" s="54"/>
      <c r="I83" s="8"/>
      <c r="J83" s="8"/>
      <c r="K83" s="8"/>
      <c r="L83" s="8"/>
      <c r="M83" s="8"/>
      <c r="N83" s="8"/>
      <c r="O83" s="8"/>
      <c r="P83" s="8"/>
      <c r="Q83" s="8"/>
      <c r="CD83" s="1"/>
      <c r="CE83" s="1"/>
      <c r="CF83" s="1"/>
      <c r="CG83" s="1"/>
      <c r="CH83" s="1"/>
      <c r="CI83" s="1"/>
      <c r="CJ83" s="1"/>
      <c r="CK83" s="1"/>
      <c r="CL83" s="1"/>
      <c r="CM83" s="1"/>
      <c r="CN83" s="1"/>
    </row>
    <row r="84" spans="1:92" ht="15" customHeight="1">
      <c r="A84" s="88">
        <v>71</v>
      </c>
      <c r="B84" s="153" t="s">
        <v>748</v>
      </c>
      <c r="C84" s="507"/>
      <c r="D84" s="13" t="s">
        <v>1133</v>
      </c>
      <c r="E84" s="123" t="s">
        <v>13</v>
      </c>
      <c r="F84" s="137">
        <v>30</v>
      </c>
      <c r="G84" s="54"/>
      <c r="H84" s="54"/>
      <c r="I84" s="8"/>
      <c r="J84" s="8"/>
      <c r="K84" s="8"/>
      <c r="L84" s="8"/>
      <c r="M84" s="8"/>
      <c r="N84" s="8"/>
      <c r="O84" s="8"/>
      <c r="P84" s="8"/>
      <c r="Q84" s="8"/>
      <c r="CD84" s="1"/>
      <c r="CE84" s="1"/>
      <c r="CF84" s="1"/>
      <c r="CG84" s="1"/>
      <c r="CH84" s="1"/>
      <c r="CI84" s="1"/>
      <c r="CJ84" s="1"/>
      <c r="CK84" s="1"/>
      <c r="CL84" s="1"/>
      <c r="CM84" s="1"/>
      <c r="CN84" s="1"/>
    </row>
    <row r="85" spans="1:92" ht="15" customHeight="1">
      <c r="A85" s="9">
        <v>72</v>
      </c>
      <c r="B85" s="153" t="s">
        <v>749</v>
      </c>
      <c r="C85" s="507"/>
      <c r="D85" s="13" t="s">
        <v>1133</v>
      </c>
      <c r="E85" s="123" t="s">
        <v>13</v>
      </c>
      <c r="F85" s="137">
        <v>30</v>
      </c>
      <c r="G85" s="54"/>
      <c r="H85" s="54"/>
      <c r="I85" s="8"/>
      <c r="J85" s="8"/>
      <c r="K85" s="8"/>
      <c r="L85" s="8"/>
      <c r="M85" s="8"/>
      <c r="N85" s="8"/>
      <c r="O85" s="8"/>
      <c r="P85" s="8"/>
      <c r="Q85" s="8"/>
      <c r="CD85" s="1"/>
      <c r="CE85" s="1"/>
      <c r="CF85" s="1"/>
      <c r="CG85" s="1"/>
      <c r="CH85" s="1"/>
      <c r="CI85" s="1"/>
      <c r="CJ85" s="1"/>
      <c r="CK85" s="1"/>
      <c r="CL85" s="1"/>
      <c r="CM85" s="1"/>
      <c r="CN85" s="1"/>
    </row>
    <row r="86" spans="1:92" ht="15" customHeight="1">
      <c r="A86" s="88">
        <v>73</v>
      </c>
      <c r="B86" s="153" t="s">
        <v>750</v>
      </c>
      <c r="C86" s="507"/>
      <c r="D86" s="13" t="s">
        <v>1133</v>
      </c>
      <c r="E86" s="123" t="s">
        <v>13</v>
      </c>
      <c r="F86" s="137">
        <v>64</v>
      </c>
      <c r="G86" s="54"/>
      <c r="H86" s="54"/>
      <c r="I86" s="8"/>
      <c r="J86" s="8"/>
      <c r="K86" s="8"/>
      <c r="L86" s="8"/>
      <c r="M86" s="8"/>
      <c r="N86" s="8"/>
      <c r="O86" s="8"/>
      <c r="P86" s="8"/>
      <c r="Q86" s="8"/>
      <c r="CD86" s="1"/>
      <c r="CE86" s="1"/>
      <c r="CF86" s="1"/>
      <c r="CG86" s="1"/>
      <c r="CH86" s="1"/>
      <c r="CI86" s="1"/>
      <c r="CJ86" s="1"/>
      <c r="CK86" s="1"/>
      <c r="CL86" s="1"/>
      <c r="CM86" s="1"/>
      <c r="CN86" s="1"/>
    </row>
    <row r="87" spans="1:92" ht="15" customHeight="1">
      <c r="A87" s="9">
        <v>74</v>
      </c>
      <c r="B87" s="153" t="s">
        <v>751</v>
      </c>
      <c r="C87" s="507"/>
      <c r="D87" s="13" t="s">
        <v>1133</v>
      </c>
      <c r="E87" s="123" t="s">
        <v>13</v>
      </c>
      <c r="F87" s="137">
        <v>39</v>
      </c>
      <c r="G87" s="54"/>
      <c r="H87" s="54"/>
      <c r="I87" s="8"/>
      <c r="J87" s="8"/>
      <c r="K87" s="8"/>
      <c r="L87" s="8"/>
      <c r="M87" s="8"/>
      <c r="N87" s="8"/>
      <c r="O87" s="8"/>
      <c r="P87" s="8"/>
      <c r="Q87" s="8"/>
      <c r="CD87" s="1"/>
      <c r="CE87" s="1"/>
      <c r="CF87" s="1"/>
      <c r="CG87" s="1"/>
      <c r="CH87" s="1"/>
      <c r="CI87" s="1"/>
      <c r="CJ87" s="1"/>
      <c r="CK87" s="1"/>
      <c r="CL87" s="1"/>
      <c r="CM87" s="1"/>
      <c r="CN87" s="1"/>
    </row>
    <row r="88" spans="1:92" ht="15" customHeight="1">
      <c r="A88" s="88">
        <v>75</v>
      </c>
      <c r="B88" s="153" t="s">
        <v>752</v>
      </c>
      <c r="C88" s="507"/>
      <c r="D88" s="13" t="s">
        <v>1133</v>
      </c>
      <c r="E88" s="123" t="s">
        <v>13</v>
      </c>
      <c r="F88" s="137">
        <v>7</v>
      </c>
      <c r="G88" s="54"/>
      <c r="H88" s="54"/>
      <c r="I88" s="8"/>
      <c r="J88" s="8"/>
      <c r="K88" s="8"/>
      <c r="L88" s="8"/>
      <c r="M88" s="8"/>
      <c r="N88" s="8"/>
      <c r="O88" s="8"/>
      <c r="P88" s="8"/>
      <c r="Q88" s="8"/>
      <c r="CD88" s="1"/>
      <c r="CE88" s="1"/>
      <c r="CF88" s="1"/>
      <c r="CG88" s="1"/>
      <c r="CH88" s="1"/>
      <c r="CI88" s="1"/>
      <c r="CJ88" s="1"/>
      <c r="CK88" s="1"/>
      <c r="CL88" s="1"/>
      <c r="CM88" s="1"/>
      <c r="CN88" s="1"/>
    </row>
    <row r="89" spans="1:92" ht="15" customHeight="1">
      <c r="A89" s="9">
        <v>76</v>
      </c>
      <c r="B89" s="153" t="s">
        <v>753</v>
      </c>
      <c r="C89" s="507"/>
      <c r="D89" s="13" t="s">
        <v>1133</v>
      </c>
      <c r="E89" s="123" t="s">
        <v>13</v>
      </c>
      <c r="F89" s="137">
        <v>5</v>
      </c>
      <c r="G89" s="54"/>
      <c r="H89" s="54"/>
      <c r="I89" s="8"/>
      <c r="J89" s="8"/>
      <c r="K89" s="8"/>
      <c r="L89" s="8"/>
      <c r="M89" s="8"/>
      <c r="N89" s="8"/>
      <c r="O89" s="8"/>
      <c r="P89" s="8"/>
      <c r="Q89" s="8"/>
      <c r="CD89" s="1"/>
      <c r="CE89" s="1"/>
      <c r="CF89" s="1"/>
      <c r="CG89" s="1"/>
      <c r="CH89" s="1"/>
      <c r="CI89" s="1"/>
      <c r="CJ89" s="1"/>
      <c r="CK89" s="1"/>
      <c r="CL89" s="1"/>
      <c r="CM89" s="1"/>
      <c r="CN89" s="1"/>
    </row>
    <row r="90" spans="1:92" ht="15" customHeight="1">
      <c r="A90" s="88">
        <v>77</v>
      </c>
      <c r="B90" s="153" t="s">
        <v>754</v>
      </c>
      <c r="C90" s="507"/>
      <c r="D90" s="13" t="s">
        <v>1133</v>
      </c>
      <c r="E90" s="123" t="s">
        <v>13</v>
      </c>
      <c r="F90" s="137">
        <v>108</v>
      </c>
      <c r="G90" s="54"/>
      <c r="H90" s="54"/>
      <c r="I90" s="8"/>
      <c r="J90" s="8"/>
      <c r="K90" s="8"/>
      <c r="L90" s="8"/>
      <c r="M90" s="8"/>
      <c r="N90" s="8"/>
      <c r="O90" s="8"/>
      <c r="P90" s="8"/>
      <c r="Q90" s="8"/>
      <c r="CD90" s="1"/>
      <c r="CE90" s="1"/>
      <c r="CF90" s="1"/>
      <c r="CG90" s="1"/>
      <c r="CH90" s="1"/>
      <c r="CI90" s="1"/>
      <c r="CJ90" s="1"/>
      <c r="CK90" s="1"/>
      <c r="CL90" s="1"/>
      <c r="CM90" s="1"/>
      <c r="CN90" s="1"/>
    </row>
    <row r="91" spans="1:92" ht="15" customHeight="1">
      <c r="A91" s="9">
        <v>78</v>
      </c>
      <c r="B91" s="153" t="s">
        <v>2497</v>
      </c>
      <c r="C91" s="507" t="s">
        <v>2495</v>
      </c>
      <c r="D91" s="13" t="s">
        <v>1133</v>
      </c>
      <c r="E91" s="123" t="s">
        <v>13</v>
      </c>
      <c r="F91" s="137">
        <v>5</v>
      </c>
      <c r="G91" s="54"/>
      <c r="H91" s="54"/>
      <c r="I91" s="8"/>
      <c r="J91" s="8"/>
      <c r="K91" s="8"/>
      <c r="L91" s="8"/>
      <c r="M91" s="8"/>
      <c r="N91" s="8"/>
      <c r="O91" s="8"/>
      <c r="P91" s="8"/>
      <c r="Q91" s="8"/>
      <c r="CD91" s="1"/>
      <c r="CE91" s="1"/>
      <c r="CF91" s="1"/>
      <c r="CG91" s="1"/>
      <c r="CH91" s="1"/>
      <c r="CI91" s="1"/>
      <c r="CJ91" s="1"/>
      <c r="CK91" s="1"/>
      <c r="CL91" s="1"/>
      <c r="CM91" s="1"/>
      <c r="CN91" s="1"/>
    </row>
    <row r="92" spans="1:92" ht="15" customHeight="1">
      <c r="A92" s="88">
        <v>79</v>
      </c>
      <c r="B92" s="153" t="s">
        <v>2500</v>
      </c>
      <c r="C92" s="507" t="s">
        <v>2495</v>
      </c>
      <c r="D92" s="13" t="s">
        <v>1133</v>
      </c>
      <c r="E92" s="123" t="s">
        <v>13</v>
      </c>
      <c r="F92" s="137">
        <v>80</v>
      </c>
      <c r="G92" s="54"/>
      <c r="H92" s="54"/>
      <c r="I92" s="8"/>
      <c r="J92" s="8"/>
      <c r="K92" s="8"/>
      <c r="L92" s="8"/>
      <c r="M92" s="8"/>
      <c r="N92" s="8"/>
      <c r="O92" s="8"/>
      <c r="P92" s="8"/>
      <c r="Q92" s="8"/>
      <c r="CD92" s="1"/>
      <c r="CE92" s="1"/>
      <c r="CF92" s="1"/>
      <c r="CG92" s="1"/>
      <c r="CH92" s="1"/>
      <c r="CI92" s="1"/>
      <c r="CJ92" s="1"/>
      <c r="CK92" s="1"/>
      <c r="CL92" s="1"/>
      <c r="CM92" s="1"/>
      <c r="CN92" s="1"/>
    </row>
    <row r="93" spans="1:92" ht="15" customHeight="1">
      <c r="A93" s="9">
        <v>80</v>
      </c>
      <c r="B93" s="153" t="s">
        <v>2501</v>
      </c>
      <c r="C93" s="507" t="s">
        <v>2495</v>
      </c>
      <c r="D93" s="13" t="s">
        <v>1133</v>
      </c>
      <c r="E93" s="123" t="s">
        <v>13</v>
      </c>
      <c r="F93" s="137">
        <v>4</v>
      </c>
      <c r="G93" s="54"/>
      <c r="H93" s="54"/>
      <c r="I93" s="8"/>
      <c r="J93" s="8"/>
      <c r="K93" s="8"/>
      <c r="L93" s="8"/>
      <c r="M93" s="8"/>
      <c r="N93" s="8"/>
      <c r="O93" s="8"/>
      <c r="P93" s="8"/>
      <c r="Q93" s="8"/>
      <c r="CD93" s="1"/>
      <c r="CE93" s="1"/>
      <c r="CF93" s="1"/>
      <c r="CG93" s="1"/>
      <c r="CH93" s="1"/>
      <c r="CI93" s="1"/>
      <c r="CJ93" s="1"/>
      <c r="CK93" s="1"/>
      <c r="CL93" s="1"/>
      <c r="CM93" s="1"/>
      <c r="CN93" s="1"/>
    </row>
    <row r="94" spans="1:92" ht="15" customHeight="1">
      <c r="A94" s="88">
        <v>81</v>
      </c>
      <c r="B94" s="153" t="s">
        <v>2502</v>
      </c>
      <c r="C94" s="507" t="s">
        <v>2496</v>
      </c>
      <c r="D94" s="13" t="s">
        <v>1133</v>
      </c>
      <c r="E94" s="123" t="s">
        <v>13</v>
      </c>
      <c r="F94" s="137">
        <v>46</v>
      </c>
      <c r="G94" s="54"/>
      <c r="H94" s="54"/>
      <c r="I94" s="8"/>
      <c r="J94" s="8"/>
      <c r="K94" s="8"/>
      <c r="L94" s="8"/>
      <c r="M94" s="8"/>
      <c r="N94" s="8"/>
      <c r="O94" s="8"/>
      <c r="P94" s="8"/>
      <c r="Q94" s="8"/>
      <c r="CD94" s="1"/>
      <c r="CE94" s="1"/>
      <c r="CF94" s="1"/>
      <c r="CG94" s="1"/>
      <c r="CH94" s="1"/>
      <c r="CI94" s="1"/>
      <c r="CJ94" s="1"/>
      <c r="CK94" s="1"/>
      <c r="CL94" s="1"/>
      <c r="CM94" s="1"/>
      <c r="CN94" s="1"/>
    </row>
    <row r="95" spans="1:92" ht="27" customHeight="1">
      <c r="A95" s="9">
        <v>82</v>
      </c>
      <c r="B95" s="153" t="s">
        <v>2503</v>
      </c>
      <c r="C95" s="507" t="s">
        <v>2504</v>
      </c>
      <c r="D95" s="13" t="s">
        <v>1133</v>
      </c>
      <c r="E95" s="123" t="s">
        <v>13</v>
      </c>
      <c r="F95" s="137">
        <v>48</v>
      </c>
      <c r="G95" s="54"/>
      <c r="H95" s="54"/>
      <c r="I95" s="8"/>
      <c r="J95" s="8"/>
      <c r="K95" s="8"/>
      <c r="L95" s="8"/>
      <c r="M95" s="8"/>
      <c r="N95" s="8"/>
      <c r="O95" s="8"/>
      <c r="P95" s="8"/>
      <c r="Q95" s="8"/>
      <c r="CD95" s="1"/>
      <c r="CE95" s="1"/>
      <c r="CF95" s="1"/>
      <c r="CG95" s="1"/>
      <c r="CH95" s="1"/>
      <c r="CI95" s="1"/>
      <c r="CJ95" s="1"/>
      <c r="CK95" s="1"/>
      <c r="CL95" s="1"/>
      <c r="CM95" s="1"/>
      <c r="CN95" s="1"/>
    </row>
    <row r="96" spans="1:92" ht="15" customHeight="1">
      <c r="A96" s="88">
        <v>83</v>
      </c>
      <c r="B96" s="153" t="s">
        <v>755</v>
      </c>
      <c r="C96" s="507"/>
      <c r="D96" s="13" t="s">
        <v>1133</v>
      </c>
      <c r="E96" s="123" t="s">
        <v>13</v>
      </c>
      <c r="F96" s="137">
        <v>183</v>
      </c>
      <c r="G96" s="54"/>
      <c r="H96" s="54"/>
      <c r="I96" s="8"/>
      <c r="J96" s="8"/>
      <c r="K96" s="8"/>
      <c r="L96" s="8"/>
      <c r="M96" s="8"/>
      <c r="N96" s="8"/>
      <c r="O96" s="8"/>
      <c r="P96" s="8"/>
      <c r="Q96" s="8"/>
      <c r="CD96" s="1"/>
      <c r="CE96" s="1"/>
      <c r="CF96" s="1"/>
      <c r="CG96" s="1"/>
      <c r="CH96" s="1"/>
      <c r="CI96" s="1"/>
      <c r="CJ96" s="1"/>
      <c r="CK96" s="1"/>
      <c r="CL96" s="1"/>
      <c r="CM96" s="1"/>
      <c r="CN96" s="1"/>
    </row>
    <row r="97" spans="1:92" ht="15" customHeight="1">
      <c r="A97" s="9">
        <v>84</v>
      </c>
      <c r="B97" s="153" t="s">
        <v>756</v>
      </c>
      <c r="C97" s="507"/>
      <c r="D97" s="13" t="s">
        <v>1133</v>
      </c>
      <c r="E97" s="154" t="s">
        <v>757</v>
      </c>
      <c r="F97" s="137">
        <v>8</v>
      </c>
      <c r="G97" s="54"/>
      <c r="H97" s="54"/>
      <c r="I97" s="8"/>
      <c r="J97" s="8"/>
      <c r="K97" s="8"/>
      <c r="L97" s="8"/>
      <c r="M97" s="8"/>
      <c r="N97" s="8"/>
      <c r="O97" s="8"/>
      <c r="P97" s="8"/>
      <c r="Q97" s="8"/>
      <c r="CD97" s="1"/>
      <c r="CE97" s="1"/>
      <c r="CF97" s="1"/>
      <c r="CG97" s="1"/>
      <c r="CH97" s="1"/>
      <c r="CI97" s="1"/>
      <c r="CJ97" s="1"/>
      <c r="CK97" s="1"/>
      <c r="CL97" s="1"/>
      <c r="CM97" s="1"/>
      <c r="CN97" s="1"/>
    </row>
    <row r="98" spans="1:92" ht="15" customHeight="1">
      <c r="A98" s="88">
        <v>85</v>
      </c>
      <c r="B98" s="153" t="s">
        <v>758</v>
      </c>
      <c r="C98" s="507"/>
      <c r="D98" s="13" t="s">
        <v>1133</v>
      </c>
      <c r="E98" s="123" t="s">
        <v>10</v>
      </c>
      <c r="F98" s="137">
        <v>3</v>
      </c>
      <c r="G98" s="54"/>
      <c r="H98" s="54"/>
      <c r="I98" s="8"/>
      <c r="J98" s="8"/>
      <c r="K98" s="8"/>
      <c r="L98" s="8"/>
      <c r="M98" s="8"/>
      <c r="N98" s="8"/>
      <c r="O98" s="8"/>
      <c r="P98" s="8"/>
      <c r="Q98" s="8"/>
      <c r="CD98" s="1"/>
      <c r="CE98" s="1"/>
      <c r="CF98" s="1"/>
      <c r="CG98" s="1"/>
      <c r="CH98" s="1"/>
      <c r="CI98" s="1"/>
      <c r="CJ98" s="1"/>
      <c r="CK98" s="1"/>
      <c r="CL98" s="1"/>
      <c r="CM98" s="1"/>
      <c r="CN98" s="1"/>
    </row>
    <row r="99" spans="1:92" ht="15" customHeight="1">
      <c r="A99" s="9">
        <v>86</v>
      </c>
      <c r="B99" s="153" t="s">
        <v>759</v>
      </c>
      <c r="C99" s="507"/>
      <c r="D99" s="13" t="s">
        <v>1133</v>
      </c>
      <c r="E99" s="123" t="s">
        <v>10</v>
      </c>
      <c r="F99" s="137">
        <v>3</v>
      </c>
      <c r="G99" s="54"/>
      <c r="H99" s="54"/>
      <c r="I99" s="8"/>
      <c r="J99" s="8"/>
      <c r="K99" s="8"/>
      <c r="L99" s="8"/>
      <c r="M99" s="8"/>
      <c r="N99" s="8"/>
      <c r="O99" s="8"/>
      <c r="P99" s="8"/>
      <c r="Q99" s="8"/>
      <c r="CD99" s="1"/>
      <c r="CE99" s="1"/>
      <c r="CF99" s="1"/>
      <c r="CG99" s="1"/>
      <c r="CH99" s="1"/>
      <c r="CI99" s="1"/>
      <c r="CJ99" s="1"/>
      <c r="CK99" s="1"/>
      <c r="CL99" s="1"/>
      <c r="CM99" s="1"/>
      <c r="CN99" s="1"/>
    </row>
    <row r="100" spans="1:92" ht="15" customHeight="1">
      <c r="A100" s="88">
        <v>87</v>
      </c>
      <c r="B100" s="153" t="s">
        <v>673</v>
      </c>
      <c r="C100" s="507"/>
      <c r="D100" s="13" t="s">
        <v>1133</v>
      </c>
      <c r="E100" s="123" t="s">
        <v>10</v>
      </c>
      <c r="F100" s="137">
        <v>3</v>
      </c>
      <c r="G100" s="54"/>
      <c r="H100" s="54"/>
      <c r="I100" s="8"/>
      <c r="J100" s="8"/>
      <c r="K100" s="8"/>
      <c r="L100" s="8"/>
      <c r="M100" s="8"/>
      <c r="N100" s="8"/>
      <c r="O100" s="8"/>
      <c r="P100" s="8"/>
      <c r="Q100" s="8"/>
      <c r="CD100" s="1"/>
      <c r="CE100" s="1"/>
      <c r="CF100" s="1"/>
      <c r="CG100" s="1"/>
      <c r="CH100" s="1"/>
      <c r="CI100" s="1"/>
      <c r="CJ100" s="1"/>
      <c r="CK100" s="1"/>
      <c r="CL100" s="1"/>
      <c r="CM100" s="1"/>
      <c r="CN100" s="1"/>
    </row>
    <row r="101" spans="1:92" ht="15" customHeight="1">
      <c r="A101" s="9">
        <v>88</v>
      </c>
      <c r="B101" s="153" t="s">
        <v>674</v>
      </c>
      <c r="C101" s="507"/>
      <c r="D101" s="13" t="s">
        <v>1133</v>
      </c>
      <c r="E101" s="123" t="s">
        <v>10</v>
      </c>
      <c r="F101" s="137">
        <v>9</v>
      </c>
      <c r="G101" s="54"/>
      <c r="H101" s="54"/>
      <c r="I101" s="8"/>
      <c r="J101" s="8"/>
      <c r="K101" s="8"/>
      <c r="L101" s="8"/>
      <c r="M101" s="8"/>
      <c r="N101" s="8"/>
      <c r="O101" s="8"/>
      <c r="P101" s="8"/>
      <c r="Q101" s="8"/>
      <c r="CD101" s="1"/>
      <c r="CE101" s="1"/>
      <c r="CF101" s="1"/>
      <c r="CG101" s="1"/>
      <c r="CH101" s="1"/>
      <c r="CI101" s="1"/>
      <c r="CJ101" s="1"/>
      <c r="CK101" s="1"/>
      <c r="CL101" s="1"/>
      <c r="CM101" s="1"/>
      <c r="CN101" s="1"/>
    </row>
    <row r="102" spans="1:92" ht="15" customHeight="1">
      <c r="A102" s="88">
        <v>89</v>
      </c>
      <c r="B102" s="153" t="s">
        <v>760</v>
      </c>
      <c r="C102" s="507"/>
      <c r="D102" s="13" t="s">
        <v>1133</v>
      </c>
      <c r="E102" s="123" t="s">
        <v>10</v>
      </c>
      <c r="F102" s="137">
        <v>3</v>
      </c>
      <c r="G102" s="54"/>
      <c r="H102" s="54"/>
      <c r="I102" s="8"/>
      <c r="J102" s="8"/>
      <c r="K102" s="8"/>
      <c r="L102" s="8"/>
      <c r="M102" s="8"/>
      <c r="N102" s="8"/>
      <c r="O102" s="8"/>
      <c r="P102" s="8"/>
      <c r="Q102" s="8"/>
      <c r="CD102" s="1"/>
      <c r="CE102" s="1"/>
      <c r="CF102" s="1"/>
      <c r="CG102" s="1"/>
      <c r="CH102" s="1"/>
      <c r="CI102" s="1"/>
      <c r="CJ102" s="1"/>
      <c r="CK102" s="1"/>
      <c r="CL102" s="1"/>
      <c r="CM102" s="1"/>
      <c r="CN102" s="1"/>
    </row>
    <row r="103" spans="1:92" ht="15" customHeight="1">
      <c r="A103" s="9">
        <v>90</v>
      </c>
      <c r="B103" s="153" t="s">
        <v>761</v>
      </c>
      <c r="C103" s="507"/>
      <c r="D103" s="13" t="s">
        <v>1133</v>
      </c>
      <c r="E103" s="154" t="s">
        <v>757</v>
      </c>
      <c r="F103" s="137">
        <v>0.5</v>
      </c>
      <c r="G103" s="54"/>
      <c r="H103" s="54"/>
      <c r="I103" s="8"/>
      <c r="J103" s="8"/>
      <c r="K103" s="8"/>
      <c r="L103" s="8"/>
      <c r="M103" s="8"/>
      <c r="N103" s="8"/>
      <c r="O103" s="8"/>
      <c r="P103" s="8"/>
      <c r="Q103" s="8"/>
      <c r="CD103" s="1"/>
      <c r="CE103" s="1"/>
      <c r="CF103" s="1"/>
      <c r="CG103" s="1"/>
      <c r="CH103" s="1"/>
      <c r="CI103" s="1"/>
      <c r="CJ103" s="1"/>
      <c r="CK103" s="1"/>
      <c r="CL103" s="1"/>
      <c r="CM103" s="1"/>
      <c r="CN103" s="1"/>
    </row>
    <row r="104" spans="1:92" ht="15.95" customHeight="1">
      <c r="A104" s="88">
        <v>91</v>
      </c>
      <c r="B104" s="31" t="s">
        <v>106</v>
      </c>
      <c r="C104" s="75"/>
      <c r="D104" s="75"/>
      <c r="E104" s="30"/>
      <c r="F104" s="30"/>
      <c r="G104" s="55"/>
      <c r="H104" s="55"/>
      <c r="I104" s="8"/>
      <c r="J104" s="8"/>
      <c r="K104" s="8"/>
      <c r="L104" s="8"/>
      <c r="M104" s="8"/>
      <c r="N104" s="8"/>
      <c r="O104" s="8"/>
      <c r="P104" s="8"/>
      <c r="Q104" s="8"/>
      <c r="CD104" s="1"/>
      <c r="CE104" s="1"/>
      <c r="CF104" s="1"/>
      <c r="CG104" s="1"/>
      <c r="CH104" s="1"/>
      <c r="CI104" s="1"/>
      <c r="CJ104" s="1"/>
      <c r="CK104" s="1"/>
      <c r="CL104" s="1"/>
      <c r="CM104" s="1"/>
      <c r="CN104" s="1"/>
    </row>
    <row r="105" spans="1:92" ht="15" customHeight="1">
      <c r="A105" s="9">
        <v>92</v>
      </c>
      <c r="B105" s="153" t="s">
        <v>762</v>
      </c>
      <c r="C105" s="507"/>
      <c r="D105" s="13" t="s">
        <v>1133</v>
      </c>
      <c r="E105" s="123" t="s">
        <v>10</v>
      </c>
      <c r="F105" s="137">
        <v>21</v>
      </c>
      <c r="G105" s="54"/>
      <c r="H105" s="54"/>
      <c r="I105" s="8"/>
      <c r="J105" s="8"/>
      <c r="K105" s="8"/>
      <c r="L105" s="8"/>
      <c r="M105" s="8"/>
      <c r="N105" s="8"/>
      <c r="O105" s="8"/>
      <c r="P105" s="8"/>
      <c r="Q105" s="8"/>
      <c r="CD105" s="1"/>
      <c r="CE105" s="1"/>
      <c r="CF105" s="1"/>
      <c r="CG105" s="1"/>
      <c r="CH105" s="1"/>
      <c r="CI105" s="1"/>
      <c r="CJ105" s="1"/>
      <c r="CK105" s="1"/>
      <c r="CL105" s="1"/>
      <c r="CM105" s="1"/>
      <c r="CN105" s="1"/>
    </row>
    <row r="106" spans="1:92" ht="15" customHeight="1">
      <c r="A106" s="88">
        <v>93</v>
      </c>
      <c r="B106" s="153" t="s">
        <v>763</v>
      </c>
      <c r="C106" s="507"/>
      <c r="D106" s="13" t="s">
        <v>1133</v>
      </c>
      <c r="E106" s="123" t="s">
        <v>10</v>
      </c>
      <c r="F106" s="137">
        <v>1</v>
      </c>
      <c r="G106" s="54"/>
      <c r="H106" s="54"/>
      <c r="I106" s="8"/>
      <c r="J106" s="8"/>
      <c r="K106" s="8"/>
      <c r="L106" s="8"/>
      <c r="M106" s="8"/>
      <c r="N106" s="8"/>
      <c r="O106" s="8"/>
      <c r="P106" s="8"/>
      <c r="Q106" s="8"/>
      <c r="CD106" s="1"/>
      <c r="CE106" s="1"/>
      <c r="CF106" s="1"/>
      <c r="CG106" s="1"/>
      <c r="CH106" s="1"/>
      <c r="CI106" s="1"/>
      <c r="CJ106" s="1"/>
      <c r="CK106" s="1"/>
      <c r="CL106" s="1"/>
      <c r="CM106" s="1"/>
      <c r="CN106" s="1"/>
    </row>
    <row r="107" spans="1:92" ht="15" customHeight="1">
      <c r="A107" s="9">
        <v>94</v>
      </c>
      <c r="B107" s="153" t="s">
        <v>764</v>
      </c>
      <c r="C107" s="507"/>
      <c r="D107" s="13" t="s">
        <v>1133</v>
      </c>
      <c r="E107" s="123" t="s">
        <v>13</v>
      </c>
      <c r="F107" s="137">
        <v>183</v>
      </c>
      <c r="G107" s="54"/>
      <c r="H107" s="54"/>
      <c r="I107" s="8"/>
      <c r="J107" s="8"/>
      <c r="K107" s="8"/>
      <c r="L107" s="8"/>
      <c r="M107" s="8"/>
      <c r="N107" s="8"/>
      <c r="O107" s="8"/>
      <c r="P107" s="8"/>
      <c r="Q107" s="8"/>
      <c r="CD107" s="1"/>
      <c r="CE107" s="1"/>
      <c r="CF107" s="1"/>
      <c r="CG107" s="1"/>
      <c r="CH107" s="1"/>
      <c r="CI107" s="1"/>
      <c r="CJ107" s="1"/>
      <c r="CK107" s="1"/>
      <c r="CL107" s="1"/>
      <c r="CM107" s="1"/>
      <c r="CN107" s="1"/>
    </row>
    <row r="108" spans="1:92" ht="15" customHeight="1">
      <c r="A108" s="88">
        <v>95</v>
      </c>
      <c r="B108" s="153" t="s">
        <v>767</v>
      </c>
      <c r="C108" s="507"/>
      <c r="D108" s="13" t="s">
        <v>1133</v>
      </c>
      <c r="E108" s="127" t="s">
        <v>13</v>
      </c>
      <c r="F108" s="137">
        <v>283</v>
      </c>
      <c r="G108" s="54"/>
      <c r="H108" s="54"/>
      <c r="I108" s="8"/>
      <c r="J108" s="8"/>
      <c r="K108" s="8"/>
      <c r="L108" s="8"/>
      <c r="M108" s="8"/>
      <c r="N108" s="8"/>
      <c r="O108" s="8"/>
      <c r="P108" s="8"/>
      <c r="Q108" s="8"/>
      <c r="CD108" s="1"/>
      <c r="CE108" s="1"/>
      <c r="CF108" s="1"/>
      <c r="CG108" s="1"/>
      <c r="CH108" s="1"/>
      <c r="CI108" s="1"/>
      <c r="CJ108" s="1"/>
      <c r="CK108" s="1"/>
      <c r="CL108" s="1"/>
      <c r="CM108" s="1"/>
      <c r="CN108" s="1"/>
    </row>
    <row r="109" spans="1:92" ht="15" customHeight="1">
      <c r="A109" s="9">
        <v>96</v>
      </c>
      <c r="B109" s="153" t="s">
        <v>768</v>
      </c>
      <c r="C109" s="507"/>
      <c r="D109" s="13" t="s">
        <v>1133</v>
      </c>
      <c r="E109" s="127" t="s">
        <v>10</v>
      </c>
      <c r="F109" s="137">
        <v>3</v>
      </c>
      <c r="G109" s="54"/>
      <c r="H109" s="54"/>
      <c r="I109" s="8"/>
      <c r="J109" s="8"/>
      <c r="K109" s="8"/>
      <c r="L109" s="8"/>
      <c r="M109" s="8"/>
      <c r="N109" s="8"/>
      <c r="O109" s="8"/>
      <c r="P109" s="8"/>
      <c r="Q109" s="8"/>
      <c r="CD109" s="1"/>
      <c r="CE109" s="1"/>
      <c r="CF109" s="1"/>
      <c r="CG109" s="1"/>
      <c r="CH109" s="1"/>
      <c r="CI109" s="1"/>
      <c r="CJ109" s="1"/>
      <c r="CK109" s="1"/>
      <c r="CL109" s="1"/>
      <c r="CM109" s="1"/>
      <c r="CN109" s="1"/>
    </row>
    <row r="110" spans="1:92" ht="15" customHeight="1">
      <c r="A110" s="88">
        <v>97</v>
      </c>
      <c r="B110" s="153" t="s">
        <v>769</v>
      </c>
      <c r="C110" s="507"/>
      <c r="D110" s="13" t="s">
        <v>1133</v>
      </c>
      <c r="E110" s="123" t="s">
        <v>707</v>
      </c>
      <c r="F110" s="137">
        <v>1</v>
      </c>
      <c r="G110" s="54"/>
      <c r="H110" s="54"/>
      <c r="I110" s="8"/>
      <c r="J110" s="8"/>
      <c r="K110" s="8"/>
      <c r="L110" s="8"/>
      <c r="M110" s="8"/>
      <c r="N110" s="8"/>
      <c r="O110" s="8"/>
      <c r="P110" s="8"/>
      <c r="Q110" s="8"/>
      <c r="CD110" s="1"/>
      <c r="CE110" s="1"/>
      <c r="CF110" s="1"/>
      <c r="CG110" s="1"/>
      <c r="CH110" s="1"/>
      <c r="CI110" s="1"/>
      <c r="CJ110" s="1"/>
      <c r="CK110" s="1"/>
      <c r="CL110" s="1"/>
      <c r="CM110" s="1"/>
      <c r="CN110" s="1"/>
    </row>
    <row r="111" spans="1:92" ht="15" customHeight="1">
      <c r="A111" s="9">
        <v>98</v>
      </c>
      <c r="B111" s="153" t="s">
        <v>770</v>
      </c>
      <c r="C111" s="507"/>
      <c r="D111" s="13" t="s">
        <v>1133</v>
      </c>
      <c r="E111" s="127" t="s">
        <v>13</v>
      </c>
      <c r="F111" s="137">
        <v>100</v>
      </c>
      <c r="G111" s="54"/>
      <c r="H111" s="54"/>
      <c r="I111" s="8"/>
      <c r="J111" s="8"/>
      <c r="K111" s="8"/>
      <c r="L111" s="8"/>
      <c r="M111" s="8"/>
      <c r="N111" s="8"/>
      <c r="O111" s="8"/>
      <c r="P111" s="8"/>
      <c r="Q111" s="8"/>
      <c r="CD111" s="1"/>
      <c r="CE111" s="1"/>
      <c r="CF111" s="1"/>
      <c r="CG111" s="1"/>
      <c r="CH111" s="1"/>
      <c r="CI111" s="1"/>
      <c r="CJ111" s="1"/>
      <c r="CK111" s="1"/>
      <c r="CL111" s="1"/>
      <c r="CM111" s="1"/>
      <c r="CN111" s="1"/>
    </row>
    <row r="112" spans="1:92" ht="15" customHeight="1">
      <c r="A112" s="88">
        <v>99</v>
      </c>
      <c r="B112" s="153" t="s">
        <v>771</v>
      </c>
      <c r="C112" s="507"/>
      <c r="D112" s="13" t="s">
        <v>1133</v>
      </c>
      <c r="E112" s="127" t="s">
        <v>10</v>
      </c>
      <c r="F112" s="137">
        <v>3</v>
      </c>
      <c r="G112" s="54"/>
      <c r="H112" s="54"/>
      <c r="I112" s="8"/>
      <c r="J112" s="8"/>
      <c r="K112" s="8"/>
      <c r="L112" s="8"/>
      <c r="M112" s="8"/>
      <c r="N112" s="8"/>
      <c r="O112" s="8"/>
      <c r="P112" s="8"/>
      <c r="Q112" s="8"/>
      <c r="CD112" s="1"/>
      <c r="CE112" s="1"/>
      <c r="CF112" s="1"/>
      <c r="CG112" s="1"/>
      <c r="CH112" s="1"/>
      <c r="CI112" s="1"/>
      <c r="CJ112" s="1"/>
      <c r="CK112" s="1"/>
      <c r="CL112" s="1"/>
      <c r="CM112" s="1"/>
      <c r="CN112" s="1"/>
    </row>
    <row r="113" spans="1:92" ht="15" customHeight="1">
      <c r="A113" s="9">
        <v>100</v>
      </c>
      <c r="B113" s="153" t="s">
        <v>421</v>
      </c>
      <c r="C113" s="507"/>
      <c r="D113" s="13" t="s">
        <v>1133</v>
      </c>
      <c r="E113" s="127" t="s">
        <v>13</v>
      </c>
      <c r="F113" s="137">
        <v>100</v>
      </c>
      <c r="G113" s="54"/>
      <c r="H113" s="54"/>
      <c r="I113" s="8"/>
      <c r="J113" s="8"/>
      <c r="K113" s="8"/>
      <c r="L113" s="8"/>
      <c r="M113" s="8"/>
      <c r="N113" s="8"/>
      <c r="O113" s="8"/>
      <c r="P113" s="8"/>
      <c r="Q113" s="8"/>
      <c r="CD113" s="1"/>
      <c r="CE113" s="1"/>
      <c r="CF113" s="1"/>
      <c r="CG113" s="1"/>
      <c r="CH113" s="1"/>
      <c r="CI113" s="1"/>
      <c r="CJ113" s="1"/>
      <c r="CK113" s="1"/>
      <c r="CL113" s="1"/>
      <c r="CM113" s="1"/>
      <c r="CN113" s="1"/>
    </row>
    <row r="114" spans="1:92" ht="15" customHeight="1">
      <c r="A114" s="88">
        <v>101</v>
      </c>
      <c r="B114" s="84" t="s">
        <v>774</v>
      </c>
      <c r="C114" s="86"/>
      <c r="D114" s="91"/>
      <c r="E114" s="91"/>
      <c r="F114" s="91"/>
      <c r="G114" s="130"/>
      <c r="H114" s="130"/>
      <c r="I114" s="8"/>
      <c r="J114" s="8"/>
      <c r="K114" s="8"/>
      <c r="L114" s="8"/>
      <c r="M114" s="8"/>
      <c r="N114" s="8"/>
      <c r="O114" s="8"/>
      <c r="P114" s="8"/>
      <c r="Q114" s="8"/>
      <c r="CD114" s="1"/>
      <c r="CE114" s="1"/>
      <c r="CF114" s="1"/>
      <c r="CG114" s="1"/>
      <c r="CH114" s="1"/>
      <c r="CI114" s="1"/>
      <c r="CJ114" s="1"/>
      <c r="CK114" s="1"/>
      <c r="CL114" s="1"/>
      <c r="CM114" s="1"/>
      <c r="CN114" s="1"/>
    </row>
    <row r="115" spans="1:92" ht="15.95" customHeight="1">
      <c r="A115" s="9">
        <v>102</v>
      </c>
      <c r="B115" s="31" t="s">
        <v>105</v>
      </c>
      <c r="C115" s="75"/>
      <c r="D115" s="75"/>
      <c r="E115" s="30"/>
      <c r="F115" s="30"/>
      <c r="G115" s="55"/>
      <c r="H115" s="55"/>
      <c r="I115" s="8"/>
      <c r="J115" s="8"/>
      <c r="K115" s="8"/>
      <c r="L115" s="8"/>
      <c r="M115" s="8"/>
      <c r="N115" s="8"/>
      <c r="O115" s="8"/>
      <c r="P115" s="8"/>
      <c r="Q115" s="8"/>
      <c r="CD115" s="1"/>
      <c r="CE115" s="1"/>
      <c r="CF115" s="1"/>
      <c r="CG115" s="1"/>
      <c r="CH115" s="1"/>
      <c r="CI115" s="1"/>
      <c r="CJ115" s="1"/>
      <c r="CK115" s="1"/>
      <c r="CL115" s="1"/>
      <c r="CM115" s="1"/>
      <c r="CN115" s="1"/>
    </row>
    <row r="116" spans="1:92" ht="15" customHeight="1">
      <c r="A116" s="88">
        <v>103</v>
      </c>
      <c r="B116" s="153" t="s">
        <v>775</v>
      </c>
      <c r="C116" s="507"/>
      <c r="D116" s="13" t="s">
        <v>1134</v>
      </c>
      <c r="E116" s="134" t="s">
        <v>7</v>
      </c>
      <c r="F116" s="137">
        <v>1</v>
      </c>
      <c r="G116" s="54"/>
      <c r="H116" s="54"/>
      <c r="I116" s="8"/>
      <c r="J116" s="8"/>
      <c r="K116" s="8"/>
      <c r="L116" s="8"/>
      <c r="M116" s="8"/>
      <c r="N116" s="8"/>
      <c r="O116" s="8"/>
      <c r="P116" s="8"/>
      <c r="Q116" s="8"/>
      <c r="CD116" s="1"/>
      <c r="CE116" s="1"/>
      <c r="CF116" s="1"/>
      <c r="CG116" s="1"/>
      <c r="CH116" s="1"/>
      <c r="CI116" s="1"/>
      <c r="CJ116" s="1"/>
      <c r="CK116" s="1"/>
      <c r="CL116" s="1"/>
      <c r="CM116" s="1"/>
      <c r="CN116" s="1"/>
    </row>
    <row r="117" spans="1:92" ht="15" customHeight="1">
      <c r="A117" s="9">
        <v>104</v>
      </c>
      <c r="B117" s="153" t="s">
        <v>776</v>
      </c>
      <c r="C117" s="507"/>
      <c r="D117" s="13" t="s">
        <v>1134</v>
      </c>
      <c r="E117" s="123" t="s">
        <v>10</v>
      </c>
      <c r="F117" s="137">
        <v>1</v>
      </c>
      <c r="G117" s="54"/>
      <c r="H117" s="54"/>
      <c r="I117" s="8"/>
      <c r="J117" s="8"/>
      <c r="K117" s="8"/>
      <c r="L117" s="8"/>
      <c r="M117" s="8"/>
      <c r="N117" s="8"/>
      <c r="O117" s="8"/>
      <c r="P117" s="8"/>
      <c r="Q117" s="8"/>
      <c r="CD117" s="1"/>
      <c r="CE117" s="1"/>
      <c r="CF117" s="1"/>
      <c r="CG117" s="1"/>
      <c r="CH117" s="1"/>
      <c r="CI117" s="1"/>
      <c r="CJ117" s="1"/>
      <c r="CK117" s="1"/>
      <c r="CL117" s="1"/>
      <c r="CM117" s="1"/>
      <c r="CN117" s="1"/>
    </row>
    <row r="118" spans="1:92" ht="15" customHeight="1">
      <c r="A118" s="88">
        <v>105</v>
      </c>
      <c r="B118" s="153" t="s">
        <v>777</v>
      </c>
      <c r="C118" s="507"/>
      <c r="D118" s="13" t="s">
        <v>1134</v>
      </c>
      <c r="E118" s="123" t="s">
        <v>10</v>
      </c>
      <c r="F118" s="137">
        <v>1</v>
      </c>
      <c r="G118" s="54"/>
      <c r="H118" s="54"/>
      <c r="I118" s="8"/>
      <c r="J118" s="8"/>
      <c r="K118" s="8"/>
      <c r="L118" s="8"/>
      <c r="M118" s="8"/>
      <c r="N118" s="8"/>
      <c r="O118" s="8"/>
      <c r="P118" s="8"/>
      <c r="Q118" s="8"/>
      <c r="CD118" s="1"/>
      <c r="CE118" s="1"/>
      <c r="CF118" s="1"/>
      <c r="CG118" s="1"/>
      <c r="CH118" s="1"/>
      <c r="CI118" s="1"/>
      <c r="CJ118" s="1"/>
      <c r="CK118" s="1"/>
      <c r="CL118" s="1"/>
      <c r="CM118" s="1"/>
      <c r="CN118" s="1"/>
    </row>
    <row r="119" spans="1:92" ht="15" customHeight="1">
      <c r="A119" s="9">
        <v>106</v>
      </c>
      <c r="B119" s="153" t="s">
        <v>778</v>
      </c>
      <c r="C119" s="507"/>
      <c r="D119" s="13" t="s">
        <v>1134</v>
      </c>
      <c r="E119" s="123" t="s">
        <v>13</v>
      </c>
      <c r="F119" s="137">
        <v>7</v>
      </c>
      <c r="G119" s="54"/>
      <c r="H119" s="54"/>
      <c r="I119" s="8"/>
      <c r="J119" s="8"/>
      <c r="K119" s="8"/>
      <c r="L119" s="8"/>
      <c r="M119" s="8"/>
      <c r="N119" s="8"/>
      <c r="O119" s="8"/>
      <c r="P119" s="8"/>
      <c r="Q119" s="8"/>
      <c r="CD119" s="1"/>
      <c r="CE119" s="1"/>
      <c r="CF119" s="1"/>
      <c r="CG119" s="1"/>
      <c r="CH119" s="1"/>
      <c r="CI119" s="1"/>
      <c r="CJ119" s="1"/>
      <c r="CK119" s="1"/>
      <c r="CL119" s="1"/>
      <c r="CM119" s="1"/>
      <c r="CN119" s="1"/>
    </row>
    <row r="120" spans="1:92" ht="15" customHeight="1">
      <c r="A120" s="88">
        <v>107</v>
      </c>
      <c r="B120" s="153" t="s">
        <v>779</v>
      </c>
      <c r="C120" s="507"/>
      <c r="D120" s="13" t="s">
        <v>1134</v>
      </c>
      <c r="E120" s="123" t="s">
        <v>13</v>
      </c>
      <c r="F120" s="137">
        <v>5</v>
      </c>
      <c r="G120" s="54"/>
      <c r="H120" s="54"/>
      <c r="I120" s="8"/>
      <c r="J120" s="8"/>
      <c r="K120" s="8"/>
      <c r="L120" s="8"/>
      <c r="M120" s="8"/>
      <c r="N120" s="8"/>
      <c r="O120" s="8"/>
      <c r="P120" s="8"/>
      <c r="Q120" s="8"/>
      <c r="CD120" s="1"/>
      <c r="CE120" s="1"/>
      <c r="CF120" s="1"/>
      <c r="CG120" s="1"/>
      <c r="CH120" s="1"/>
      <c r="CI120" s="1"/>
      <c r="CJ120" s="1"/>
      <c r="CK120" s="1"/>
      <c r="CL120" s="1"/>
      <c r="CM120" s="1"/>
      <c r="CN120" s="1"/>
    </row>
    <row r="121" spans="1:92" ht="15" customHeight="1">
      <c r="A121" s="9">
        <v>108</v>
      </c>
      <c r="B121" s="153" t="s">
        <v>780</v>
      </c>
      <c r="C121" s="507"/>
      <c r="D121" s="13" t="s">
        <v>1134</v>
      </c>
      <c r="E121" s="123" t="s">
        <v>13</v>
      </c>
      <c r="F121" s="137">
        <v>10</v>
      </c>
      <c r="G121" s="54"/>
      <c r="H121" s="54"/>
      <c r="I121" s="8"/>
      <c r="J121" s="8"/>
      <c r="K121" s="8"/>
      <c r="L121" s="8"/>
      <c r="M121" s="8"/>
      <c r="N121" s="8"/>
      <c r="O121" s="8"/>
      <c r="P121" s="8"/>
      <c r="Q121" s="8"/>
      <c r="CD121" s="1"/>
      <c r="CE121" s="1"/>
      <c r="CF121" s="1"/>
      <c r="CG121" s="1"/>
      <c r="CH121" s="1"/>
      <c r="CI121" s="1"/>
      <c r="CJ121" s="1"/>
      <c r="CK121" s="1"/>
      <c r="CL121" s="1"/>
      <c r="CM121" s="1"/>
      <c r="CN121" s="1"/>
    </row>
    <row r="122" spans="1:92" ht="15" customHeight="1">
      <c r="A122" s="88">
        <v>109</v>
      </c>
      <c r="B122" s="153" t="s">
        <v>2497</v>
      </c>
      <c r="C122" s="507" t="s">
        <v>2495</v>
      </c>
      <c r="D122" s="13" t="s">
        <v>1134</v>
      </c>
      <c r="E122" s="123" t="s">
        <v>13</v>
      </c>
      <c r="F122" s="137">
        <v>15</v>
      </c>
      <c r="G122" s="54"/>
      <c r="H122" s="54"/>
      <c r="I122" s="8"/>
      <c r="J122" s="8"/>
      <c r="K122" s="8"/>
      <c r="L122" s="8"/>
      <c r="M122" s="8"/>
      <c r="N122" s="8"/>
      <c r="O122" s="8"/>
      <c r="P122" s="8"/>
      <c r="Q122" s="8"/>
      <c r="CD122" s="1"/>
      <c r="CE122" s="1"/>
      <c r="CF122" s="1"/>
      <c r="CG122" s="1"/>
      <c r="CH122" s="1"/>
      <c r="CI122" s="1"/>
      <c r="CJ122" s="1"/>
      <c r="CK122" s="1"/>
      <c r="CL122" s="1"/>
      <c r="CM122" s="1"/>
      <c r="CN122" s="1"/>
    </row>
    <row r="123" spans="1:92" ht="15" customHeight="1">
      <c r="A123" s="9">
        <v>110</v>
      </c>
      <c r="B123" s="153" t="s">
        <v>2501</v>
      </c>
      <c r="C123" s="507" t="s">
        <v>2495</v>
      </c>
      <c r="D123" s="13" t="s">
        <v>1134</v>
      </c>
      <c r="E123" s="123" t="s">
        <v>13</v>
      </c>
      <c r="F123" s="137">
        <v>10</v>
      </c>
      <c r="G123" s="54"/>
      <c r="H123" s="54"/>
      <c r="I123" s="8"/>
      <c r="J123" s="8"/>
      <c r="K123" s="8"/>
      <c r="L123" s="8"/>
      <c r="M123" s="8"/>
      <c r="N123" s="8"/>
      <c r="O123" s="8"/>
      <c r="P123" s="8"/>
      <c r="Q123" s="8"/>
      <c r="CD123" s="1"/>
      <c r="CE123" s="1"/>
      <c r="CF123" s="1"/>
      <c r="CG123" s="1"/>
      <c r="CH123" s="1"/>
      <c r="CI123" s="1"/>
      <c r="CJ123" s="1"/>
      <c r="CK123" s="1"/>
      <c r="CL123" s="1"/>
      <c r="CM123" s="1"/>
      <c r="CN123" s="1"/>
    </row>
    <row r="124" spans="1:92" ht="15" customHeight="1">
      <c r="A124" s="88">
        <v>111</v>
      </c>
      <c r="B124" s="153" t="s">
        <v>755</v>
      </c>
      <c r="C124" s="507"/>
      <c r="D124" s="13" t="s">
        <v>1134</v>
      </c>
      <c r="E124" s="123" t="s">
        <v>13</v>
      </c>
      <c r="F124" s="137">
        <v>5</v>
      </c>
      <c r="G124" s="54"/>
      <c r="H124" s="54"/>
      <c r="I124" s="8"/>
      <c r="J124" s="8"/>
      <c r="K124" s="8"/>
      <c r="L124" s="8"/>
      <c r="M124" s="8"/>
      <c r="N124" s="8"/>
      <c r="O124" s="8"/>
      <c r="P124" s="8"/>
      <c r="Q124" s="8"/>
      <c r="CD124" s="1"/>
      <c r="CE124" s="1"/>
      <c r="CF124" s="1"/>
      <c r="CG124" s="1"/>
      <c r="CH124" s="1"/>
      <c r="CI124" s="1"/>
      <c r="CJ124" s="1"/>
      <c r="CK124" s="1"/>
      <c r="CL124" s="1"/>
      <c r="CM124" s="1"/>
      <c r="CN124" s="1"/>
    </row>
    <row r="125" spans="1:92" ht="15" customHeight="1">
      <c r="A125" s="9">
        <v>112</v>
      </c>
      <c r="B125" s="153" t="s">
        <v>756</v>
      </c>
      <c r="C125" s="507"/>
      <c r="D125" s="13" t="s">
        <v>1134</v>
      </c>
      <c r="E125" s="154" t="s">
        <v>757</v>
      </c>
      <c r="F125" s="137">
        <v>0.5</v>
      </c>
      <c r="G125" s="54"/>
      <c r="H125" s="54"/>
      <c r="I125" s="8"/>
      <c r="J125" s="8"/>
      <c r="K125" s="8"/>
      <c r="L125" s="8"/>
      <c r="M125" s="8"/>
      <c r="N125" s="8"/>
      <c r="O125" s="8"/>
      <c r="P125" s="8"/>
      <c r="Q125" s="8"/>
      <c r="CD125" s="1"/>
      <c r="CE125" s="1"/>
      <c r="CF125" s="1"/>
      <c r="CG125" s="1"/>
      <c r="CH125" s="1"/>
      <c r="CI125" s="1"/>
      <c r="CJ125" s="1"/>
      <c r="CK125" s="1"/>
      <c r="CL125" s="1"/>
      <c r="CM125" s="1"/>
      <c r="CN125" s="1"/>
    </row>
    <row r="126" spans="1:92" ht="15" customHeight="1">
      <c r="A126" s="88">
        <v>113</v>
      </c>
      <c r="B126" s="153" t="s">
        <v>761</v>
      </c>
      <c r="C126" s="507"/>
      <c r="D126" s="13" t="s">
        <v>1134</v>
      </c>
      <c r="E126" s="154" t="s">
        <v>757</v>
      </c>
      <c r="F126" s="137">
        <v>0.7</v>
      </c>
      <c r="G126" s="54"/>
      <c r="H126" s="54"/>
      <c r="I126" s="8"/>
      <c r="J126" s="8"/>
      <c r="K126" s="8"/>
      <c r="L126" s="8"/>
      <c r="M126" s="8"/>
      <c r="N126" s="8"/>
      <c r="O126" s="8"/>
      <c r="P126" s="8"/>
      <c r="Q126" s="8"/>
      <c r="CD126" s="1"/>
      <c r="CE126" s="1"/>
      <c r="CF126" s="1"/>
      <c r="CG126" s="1"/>
      <c r="CH126" s="1"/>
      <c r="CI126" s="1"/>
      <c r="CJ126" s="1"/>
      <c r="CK126" s="1"/>
      <c r="CL126" s="1"/>
      <c r="CM126" s="1"/>
      <c r="CN126" s="1"/>
    </row>
    <row r="127" spans="1:92" ht="15.95" customHeight="1">
      <c r="A127" s="9">
        <v>114</v>
      </c>
      <c r="B127" s="31" t="s">
        <v>106</v>
      </c>
      <c r="C127" s="75"/>
      <c r="D127" s="75"/>
      <c r="E127" s="30"/>
      <c r="F127" s="30"/>
      <c r="G127" s="55"/>
      <c r="H127" s="55"/>
      <c r="I127" s="8"/>
      <c r="J127" s="8"/>
      <c r="K127" s="8"/>
      <c r="L127" s="8"/>
      <c r="M127" s="8"/>
      <c r="N127" s="8"/>
      <c r="O127" s="8"/>
      <c r="P127" s="8"/>
      <c r="Q127" s="8"/>
      <c r="CD127" s="1"/>
      <c r="CE127" s="1"/>
      <c r="CF127" s="1"/>
      <c r="CG127" s="1"/>
      <c r="CH127" s="1"/>
      <c r="CI127" s="1"/>
      <c r="CJ127" s="1"/>
      <c r="CK127" s="1"/>
      <c r="CL127" s="1"/>
      <c r="CM127" s="1"/>
      <c r="CN127" s="1"/>
    </row>
    <row r="128" spans="1:92" ht="15" customHeight="1">
      <c r="A128" s="88">
        <v>115</v>
      </c>
      <c r="B128" s="153" t="s">
        <v>781</v>
      </c>
      <c r="C128" s="507"/>
      <c r="D128" s="13" t="s">
        <v>1134</v>
      </c>
      <c r="E128" s="134" t="s">
        <v>7</v>
      </c>
      <c r="F128" s="137">
        <v>1</v>
      </c>
      <c r="G128" s="54"/>
      <c r="H128" s="54"/>
      <c r="I128" s="8"/>
      <c r="J128" s="8"/>
      <c r="K128" s="8"/>
      <c r="L128" s="8"/>
      <c r="M128" s="8"/>
      <c r="N128" s="8"/>
      <c r="O128" s="8"/>
      <c r="P128" s="8"/>
      <c r="Q128" s="8"/>
      <c r="CD128" s="1"/>
      <c r="CE128" s="1"/>
      <c r="CF128" s="1"/>
      <c r="CG128" s="1"/>
      <c r="CH128" s="1"/>
      <c r="CI128" s="1"/>
      <c r="CJ128" s="1"/>
      <c r="CK128" s="1"/>
      <c r="CL128" s="1"/>
      <c r="CM128" s="1"/>
      <c r="CN128" s="1"/>
    </row>
    <row r="129" spans="1:92" ht="15" customHeight="1">
      <c r="A129" s="9">
        <v>116</v>
      </c>
      <c r="B129" s="153" t="s">
        <v>782</v>
      </c>
      <c r="C129" s="507"/>
      <c r="D129" s="13" t="s">
        <v>1134</v>
      </c>
      <c r="E129" s="134" t="s">
        <v>7</v>
      </c>
      <c r="F129" s="137">
        <v>1</v>
      </c>
      <c r="G129" s="54"/>
      <c r="H129" s="54"/>
      <c r="I129" s="8"/>
      <c r="J129" s="8"/>
      <c r="K129" s="8"/>
      <c r="L129" s="8"/>
      <c r="M129" s="8"/>
      <c r="N129" s="8"/>
      <c r="O129" s="8"/>
      <c r="P129" s="8"/>
      <c r="Q129" s="8"/>
      <c r="CD129" s="1"/>
      <c r="CE129" s="1"/>
      <c r="CF129" s="1"/>
      <c r="CG129" s="1"/>
      <c r="CH129" s="1"/>
      <c r="CI129" s="1"/>
      <c r="CJ129" s="1"/>
      <c r="CK129" s="1"/>
      <c r="CL129" s="1"/>
      <c r="CM129" s="1"/>
      <c r="CN129" s="1"/>
    </row>
    <row r="130" spans="1:92" ht="15" customHeight="1">
      <c r="A130" s="88">
        <v>117</v>
      </c>
      <c r="B130" s="153" t="s">
        <v>783</v>
      </c>
      <c r="C130" s="507"/>
      <c r="D130" s="13" t="s">
        <v>1134</v>
      </c>
      <c r="E130" s="123" t="s">
        <v>10</v>
      </c>
      <c r="F130" s="137">
        <v>1</v>
      </c>
      <c r="G130" s="54"/>
      <c r="H130" s="54"/>
      <c r="I130" s="8"/>
      <c r="J130" s="8"/>
      <c r="K130" s="8"/>
      <c r="L130" s="8"/>
      <c r="M130" s="8"/>
      <c r="N130" s="8"/>
      <c r="O130" s="8"/>
      <c r="P130" s="8"/>
      <c r="Q130" s="8"/>
      <c r="CD130" s="1"/>
      <c r="CE130" s="1"/>
      <c r="CF130" s="1"/>
      <c r="CG130" s="1"/>
      <c r="CH130" s="1"/>
      <c r="CI130" s="1"/>
      <c r="CJ130" s="1"/>
      <c r="CK130" s="1"/>
      <c r="CL130" s="1"/>
      <c r="CM130" s="1"/>
      <c r="CN130" s="1"/>
    </row>
    <row r="131" spans="1:92" ht="15" customHeight="1">
      <c r="A131" s="9">
        <v>118</v>
      </c>
      <c r="B131" s="153" t="s">
        <v>784</v>
      </c>
      <c r="C131" s="507"/>
      <c r="D131" s="13" t="s">
        <v>1134</v>
      </c>
      <c r="E131" s="134" t="s">
        <v>10</v>
      </c>
      <c r="F131" s="137">
        <v>1</v>
      </c>
      <c r="G131" s="54"/>
      <c r="H131" s="54"/>
      <c r="I131" s="8"/>
      <c r="J131" s="8"/>
      <c r="K131" s="8"/>
      <c r="L131" s="8"/>
      <c r="M131" s="8"/>
      <c r="N131" s="8"/>
      <c r="O131" s="8"/>
      <c r="P131" s="8"/>
      <c r="Q131" s="8"/>
      <c r="CD131" s="1"/>
      <c r="CE131" s="1"/>
      <c r="CF131" s="1"/>
      <c r="CG131" s="1"/>
      <c r="CH131" s="1"/>
      <c r="CI131" s="1"/>
      <c r="CJ131" s="1"/>
      <c r="CK131" s="1"/>
      <c r="CL131" s="1"/>
      <c r="CM131" s="1"/>
      <c r="CN131" s="1"/>
    </row>
    <row r="132" spans="1:92" ht="15" customHeight="1">
      <c r="A132" s="88">
        <v>119</v>
      </c>
      <c r="B132" s="153" t="s">
        <v>785</v>
      </c>
      <c r="C132" s="507"/>
      <c r="D132" s="13" t="s">
        <v>1134</v>
      </c>
      <c r="E132" s="134" t="s">
        <v>10</v>
      </c>
      <c r="F132" s="137">
        <v>1</v>
      </c>
      <c r="G132" s="54"/>
      <c r="H132" s="54"/>
      <c r="I132" s="8"/>
      <c r="J132" s="8"/>
      <c r="K132" s="8"/>
      <c r="L132" s="8"/>
      <c r="M132" s="8"/>
      <c r="N132" s="8"/>
      <c r="O132" s="8"/>
      <c r="P132" s="8"/>
      <c r="Q132" s="8"/>
      <c r="CD132" s="1"/>
      <c r="CE132" s="1"/>
      <c r="CF132" s="1"/>
      <c r="CG132" s="1"/>
      <c r="CH132" s="1"/>
      <c r="CI132" s="1"/>
      <c r="CJ132" s="1"/>
      <c r="CK132" s="1"/>
      <c r="CL132" s="1"/>
      <c r="CM132" s="1"/>
      <c r="CN132" s="1"/>
    </row>
    <row r="133" spans="1:92" ht="15" customHeight="1">
      <c r="A133" s="9">
        <v>120</v>
      </c>
      <c r="B133" s="153" t="s">
        <v>764</v>
      </c>
      <c r="C133" s="507"/>
      <c r="D133" s="13" t="s">
        <v>1134</v>
      </c>
      <c r="E133" s="123" t="s">
        <v>13</v>
      </c>
      <c r="F133" s="137">
        <v>25</v>
      </c>
      <c r="G133" s="54"/>
      <c r="H133" s="54"/>
      <c r="I133" s="8"/>
      <c r="J133" s="8"/>
      <c r="K133" s="8"/>
      <c r="L133" s="8"/>
      <c r="M133" s="8"/>
      <c r="N133" s="8"/>
      <c r="O133" s="8"/>
      <c r="P133" s="8"/>
      <c r="Q133" s="8"/>
      <c r="CD133" s="1"/>
      <c r="CE133" s="1"/>
      <c r="CF133" s="1"/>
      <c r="CG133" s="1"/>
      <c r="CH133" s="1"/>
      <c r="CI133" s="1"/>
      <c r="CJ133" s="1"/>
      <c r="CK133" s="1"/>
      <c r="CL133" s="1"/>
      <c r="CM133" s="1"/>
      <c r="CN133" s="1"/>
    </row>
    <row r="134" spans="1:92" ht="15" customHeight="1">
      <c r="A134" s="88">
        <v>121</v>
      </c>
      <c r="B134" s="153" t="s">
        <v>767</v>
      </c>
      <c r="C134" s="507"/>
      <c r="D134" s="13" t="s">
        <v>1134</v>
      </c>
      <c r="E134" s="127" t="s">
        <v>13</v>
      </c>
      <c r="F134" s="137">
        <v>22</v>
      </c>
      <c r="G134" s="54"/>
      <c r="H134" s="54"/>
      <c r="I134" s="8"/>
      <c r="J134" s="8"/>
      <c r="K134" s="8"/>
      <c r="L134" s="8"/>
      <c r="M134" s="8"/>
      <c r="N134" s="8"/>
      <c r="O134" s="8"/>
      <c r="P134" s="8"/>
      <c r="Q134" s="8"/>
      <c r="CD134" s="1"/>
      <c r="CE134" s="1"/>
      <c r="CF134" s="1"/>
      <c r="CG134" s="1"/>
      <c r="CH134" s="1"/>
      <c r="CI134" s="1"/>
      <c r="CJ134" s="1"/>
      <c r="CK134" s="1"/>
      <c r="CL134" s="1"/>
      <c r="CM134" s="1"/>
      <c r="CN134" s="1"/>
    </row>
    <row r="135" spans="1:92" ht="15" customHeight="1">
      <c r="A135" s="9">
        <v>122</v>
      </c>
      <c r="B135" s="153" t="s">
        <v>769</v>
      </c>
      <c r="C135" s="507"/>
      <c r="D135" s="13" t="s">
        <v>1134</v>
      </c>
      <c r="E135" s="123" t="s">
        <v>707</v>
      </c>
      <c r="F135" s="137">
        <v>1</v>
      </c>
      <c r="G135" s="54"/>
      <c r="H135" s="54"/>
      <c r="I135" s="8"/>
      <c r="J135" s="8"/>
      <c r="K135" s="8"/>
      <c r="L135" s="8"/>
      <c r="M135" s="8"/>
      <c r="N135" s="8"/>
      <c r="O135" s="8"/>
      <c r="P135" s="8"/>
      <c r="Q135" s="8"/>
      <c r="CD135" s="1"/>
      <c r="CE135" s="1"/>
      <c r="CF135" s="1"/>
      <c r="CG135" s="1"/>
      <c r="CH135" s="1"/>
      <c r="CI135" s="1"/>
      <c r="CJ135" s="1"/>
      <c r="CK135" s="1"/>
      <c r="CL135" s="1"/>
      <c r="CM135" s="1"/>
      <c r="CN135" s="1"/>
    </row>
    <row r="136" spans="1:92" ht="15" customHeight="1">
      <c r="A136" s="88">
        <v>123</v>
      </c>
      <c r="B136" s="153" t="s">
        <v>786</v>
      </c>
      <c r="C136" s="507"/>
      <c r="D136" s="13" t="s">
        <v>1134</v>
      </c>
      <c r="E136" s="134" t="s">
        <v>7</v>
      </c>
      <c r="F136" s="137">
        <v>1</v>
      </c>
      <c r="G136" s="54"/>
      <c r="H136" s="54"/>
      <c r="I136" s="8"/>
      <c r="J136" s="8"/>
      <c r="K136" s="8"/>
      <c r="L136" s="8"/>
      <c r="M136" s="8"/>
      <c r="N136" s="8"/>
      <c r="O136" s="8"/>
      <c r="P136" s="8"/>
      <c r="Q136" s="8"/>
      <c r="CD136" s="1"/>
      <c r="CE136" s="1"/>
      <c r="CF136" s="1"/>
      <c r="CG136" s="1"/>
      <c r="CH136" s="1"/>
      <c r="CI136" s="1"/>
      <c r="CJ136" s="1"/>
      <c r="CK136" s="1"/>
      <c r="CL136" s="1"/>
      <c r="CM136" s="1"/>
      <c r="CN136" s="1"/>
    </row>
    <row r="137" spans="1:92" ht="15" customHeight="1">
      <c r="A137" s="9">
        <v>124</v>
      </c>
      <c r="B137" s="153" t="s">
        <v>770</v>
      </c>
      <c r="C137" s="507"/>
      <c r="D137" s="13" t="s">
        <v>1134</v>
      </c>
      <c r="E137" s="127" t="s">
        <v>13</v>
      </c>
      <c r="F137" s="137">
        <v>5</v>
      </c>
      <c r="G137" s="54"/>
      <c r="H137" s="54"/>
      <c r="I137" s="8"/>
      <c r="J137" s="8"/>
      <c r="K137" s="8"/>
      <c r="L137" s="8"/>
      <c r="M137" s="8"/>
      <c r="N137" s="8"/>
      <c r="O137" s="8"/>
      <c r="P137" s="8"/>
      <c r="Q137" s="8"/>
      <c r="CD137" s="1"/>
      <c r="CE137" s="1"/>
      <c r="CF137" s="1"/>
      <c r="CG137" s="1"/>
      <c r="CH137" s="1"/>
      <c r="CI137" s="1"/>
      <c r="CJ137" s="1"/>
      <c r="CK137" s="1"/>
      <c r="CL137" s="1"/>
      <c r="CM137" s="1"/>
      <c r="CN137" s="1"/>
    </row>
    <row r="138" spans="1:92" ht="15" customHeight="1">
      <c r="A138" s="88">
        <v>125</v>
      </c>
      <c r="B138" s="153" t="s">
        <v>421</v>
      </c>
      <c r="C138" s="507"/>
      <c r="D138" s="13" t="s">
        <v>1134</v>
      </c>
      <c r="E138" s="127" t="s">
        <v>13</v>
      </c>
      <c r="F138" s="137">
        <v>5</v>
      </c>
      <c r="G138" s="54"/>
      <c r="H138" s="54"/>
      <c r="I138" s="8"/>
      <c r="J138" s="8"/>
      <c r="K138" s="8"/>
      <c r="L138" s="8"/>
      <c r="M138" s="8"/>
      <c r="N138" s="8"/>
      <c r="O138" s="8"/>
      <c r="P138" s="8"/>
      <c r="Q138" s="8"/>
      <c r="CD138" s="1"/>
      <c r="CE138" s="1"/>
      <c r="CF138" s="1"/>
      <c r="CG138" s="1"/>
      <c r="CH138" s="1"/>
      <c r="CI138" s="1"/>
      <c r="CJ138" s="1"/>
      <c r="CK138" s="1"/>
      <c r="CL138" s="1"/>
      <c r="CM138" s="1"/>
      <c r="CN138" s="1"/>
    </row>
    <row r="139" spans="1:92" ht="15" customHeight="1">
      <c r="A139" s="9">
        <v>126</v>
      </c>
      <c r="B139" s="84" t="s">
        <v>787</v>
      </c>
      <c r="C139" s="86"/>
      <c r="D139" s="91"/>
      <c r="E139" s="91"/>
      <c r="F139" s="91"/>
      <c r="G139" s="130"/>
      <c r="H139" s="130"/>
      <c r="I139" s="8"/>
      <c r="J139" s="8"/>
      <c r="K139" s="8"/>
      <c r="L139" s="8"/>
      <c r="M139" s="8"/>
      <c r="N139" s="8"/>
      <c r="O139" s="8"/>
      <c r="P139" s="8"/>
      <c r="Q139" s="8"/>
      <c r="CD139" s="1"/>
      <c r="CE139" s="1"/>
      <c r="CF139" s="1"/>
      <c r="CG139" s="1"/>
      <c r="CH139" s="1"/>
      <c r="CI139" s="1"/>
      <c r="CJ139" s="1"/>
      <c r="CK139" s="1"/>
      <c r="CL139" s="1"/>
      <c r="CM139" s="1"/>
      <c r="CN139" s="1"/>
    </row>
    <row r="140" spans="1:92" ht="15.95" customHeight="1">
      <c r="A140" s="88">
        <v>127</v>
      </c>
      <c r="B140" s="31" t="s">
        <v>105</v>
      </c>
      <c r="C140" s="75"/>
      <c r="D140" s="75"/>
      <c r="E140" s="30"/>
      <c r="F140" s="30"/>
      <c r="G140" s="55"/>
      <c r="H140" s="55"/>
      <c r="I140" s="8"/>
      <c r="J140" s="8"/>
      <c r="K140" s="8"/>
      <c r="L140" s="8"/>
      <c r="M140" s="8"/>
      <c r="N140" s="8"/>
      <c r="O140" s="8"/>
      <c r="P140" s="8"/>
      <c r="Q140" s="8"/>
      <c r="CD140" s="1"/>
      <c r="CE140" s="1"/>
      <c r="CF140" s="1"/>
      <c r="CG140" s="1"/>
      <c r="CH140" s="1"/>
      <c r="CI140" s="1"/>
      <c r="CJ140" s="1"/>
      <c r="CK140" s="1"/>
      <c r="CL140" s="1"/>
      <c r="CM140" s="1"/>
      <c r="CN140" s="1"/>
    </row>
    <row r="141" spans="1:92" ht="15" customHeight="1">
      <c r="A141" s="9">
        <v>128</v>
      </c>
      <c r="B141" s="153" t="s">
        <v>788</v>
      </c>
      <c r="C141" s="507"/>
      <c r="D141" s="13" t="s">
        <v>1135</v>
      </c>
      <c r="E141" s="123" t="s">
        <v>13</v>
      </c>
      <c r="F141" s="137">
        <v>105</v>
      </c>
      <c r="G141" s="54"/>
      <c r="H141" s="54"/>
      <c r="I141" s="8"/>
      <c r="J141" s="8"/>
      <c r="K141" s="8"/>
      <c r="L141" s="8"/>
      <c r="M141" s="8"/>
      <c r="N141" s="8"/>
      <c r="O141" s="8"/>
      <c r="P141" s="8"/>
      <c r="Q141" s="8"/>
      <c r="CD141" s="1"/>
      <c r="CE141" s="1"/>
      <c r="CF141" s="1"/>
      <c r="CG141" s="1"/>
      <c r="CH141" s="1"/>
      <c r="CI141" s="1"/>
      <c r="CJ141" s="1"/>
      <c r="CK141" s="1"/>
      <c r="CL141" s="1"/>
      <c r="CM141" s="1"/>
      <c r="CN141" s="1"/>
    </row>
    <row r="142" spans="1:92" ht="15" customHeight="1">
      <c r="A142" s="88">
        <v>129</v>
      </c>
      <c r="B142" s="153" t="s">
        <v>772</v>
      </c>
      <c r="C142" s="507"/>
      <c r="D142" s="13" t="s">
        <v>1135</v>
      </c>
      <c r="E142" s="123" t="s">
        <v>13</v>
      </c>
      <c r="F142" s="137">
        <v>280</v>
      </c>
      <c r="G142" s="54"/>
      <c r="H142" s="54"/>
      <c r="I142" s="8"/>
      <c r="J142" s="8"/>
      <c r="K142" s="8"/>
      <c r="L142" s="8"/>
      <c r="M142" s="8"/>
      <c r="N142" s="8"/>
      <c r="O142" s="8"/>
      <c r="P142" s="8"/>
      <c r="Q142" s="8"/>
      <c r="CD142" s="1"/>
      <c r="CE142" s="1"/>
      <c r="CF142" s="1"/>
      <c r="CG142" s="1"/>
      <c r="CH142" s="1"/>
      <c r="CI142" s="1"/>
      <c r="CJ142" s="1"/>
      <c r="CK142" s="1"/>
      <c r="CL142" s="1"/>
      <c r="CM142" s="1"/>
      <c r="CN142" s="1"/>
    </row>
    <row r="143" spans="1:92" ht="15" customHeight="1">
      <c r="A143" s="9">
        <v>130</v>
      </c>
      <c r="B143" s="153" t="s">
        <v>2497</v>
      </c>
      <c r="C143" s="507" t="s">
        <v>2495</v>
      </c>
      <c r="D143" s="13" t="s">
        <v>1135</v>
      </c>
      <c r="E143" s="123" t="s">
        <v>13</v>
      </c>
      <c r="F143" s="137">
        <v>155</v>
      </c>
      <c r="G143" s="54"/>
      <c r="H143" s="54"/>
      <c r="I143" s="8"/>
      <c r="J143" s="8"/>
      <c r="K143" s="8"/>
      <c r="L143" s="8"/>
      <c r="M143" s="8"/>
      <c r="N143" s="8"/>
      <c r="O143" s="8"/>
      <c r="P143" s="8"/>
      <c r="Q143" s="8"/>
      <c r="CD143" s="1"/>
      <c r="CE143" s="1"/>
      <c r="CF143" s="1"/>
      <c r="CG143" s="1"/>
      <c r="CH143" s="1"/>
      <c r="CI143" s="1"/>
      <c r="CJ143" s="1"/>
      <c r="CK143" s="1"/>
      <c r="CL143" s="1"/>
      <c r="CM143" s="1"/>
      <c r="CN143" s="1"/>
    </row>
    <row r="144" spans="1:92" ht="27.95" customHeight="1">
      <c r="A144" s="88">
        <v>131</v>
      </c>
      <c r="B144" s="153" t="s">
        <v>2503</v>
      </c>
      <c r="C144" s="507" t="s">
        <v>2504</v>
      </c>
      <c r="D144" s="13" t="s">
        <v>1135</v>
      </c>
      <c r="E144" s="123" t="s">
        <v>13</v>
      </c>
      <c r="F144" s="137">
        <v>16</v>
      </c>
      <c r="G144" s="54"/>
      <c r="H144" s="54"/>
      <c r="I144" s="8"/>
      <c r="J144" s="8"/>
      <c r="K144" s="8"/>
      <c r="L144" s="8"/>
      <c r="M144" s="8"/>
      <c r="N144" s="8"/>
      <c r="O144" s="8"/>
      <c r="P144" s="8"/>
      <c r="Q144" s="8"/>
      <c r="CD144" s="1"/>
      <c r="CE144" s="1"/>
      <c r="CF144" s="1"/>
      <c r="CG144" s="1"/>
      <c r="CH144" s="1"/>
      <c r="CI144" s="1"/>
      <c r="CJ144" s="1"/>
      <c r="CK144" s="1"/>
      <c r="CL144" s="1"/>
      <c r="CM144" s="1"/>
      <c r="CN144" s="1"/>
    </row>
    <row r="145" spans="1:92" ht="15" customHeight="1">
      <c r="A145" s="9">
        <v>132</v>
      </c>
      <c r="B145" s="153" t="s">
        <v>755</v>
      </c>
      <c r="C145" s="507"/>
      <c r="D145" s="13" t="s">
        <v>1135</v>
      </c>
      <c r="E145" s="123" t="s">
        <v>13</v>
      </c>
      <c r="F145" s="137">
        <v>171</v>
      </c>
      <c r="G145" s="54"/>
      <c r="H145" s="54"/>
      <c r="I145" s="8"/>
      <c r="J145" s="8"/>
      <c r="K145" s="8"/>
      <c r="L145" s="8"/>
      <c r="M145" s="8"/>
      <c r="N145" s="8"/>
      <c r="O145" s="8"/>
      <c r="P145" s="8"/>
      <c r="Q145" s="8"/>
      <c r="CD145" s="1"/>
      <c r="CE145" s="1"/>
      <c r="CF145" s="1"/>
      <c r="CG145" s="1"/>
      <c r="CH145" s="1"/>
      <c r="CI145" s="1"/>
      <c r="CJ145" s="1"/>
      <c r="CK145" s="1"/>
      <c r="CL145" s="1"/>
      <c r="CM145" s="1"/>
      <c r="CN145" s="1"/>
    </row>
    <row r="146" spans="1:92" ht="15" customHeight="1">
      <c r="A146" s="88">
        <v>133</v>
      </c>
      <c r="B146" s="153" t="s">
        <v>789</v>
      </c>
      <c r="C146" s="507"/>
      <c r="D146" s="13" t="s">
        <v>1135</v>
      </c>
      <c r="E146" s="123" t="s">
        <v>10</v>
      </c>
      <c r="F146" s="137">
        <v>1</v>
      </c>
      <c r="G146" s="54"/>
      <c r="H146" s="54"/>
      <c r="I146" s="8"/>
      <c r="J146" s="8"/>
      <c r="K146" s="8"/>
      <c r="L146" s="8"/>
      <c r="M146" s="8"/>
      <c r="N146" s="8"/>
      <c r="O146" s="8"/>
      <c r="P146" s="8"/>
      <c r="Q146" s="8"/>
      <c r="CD146" s="1"/>
      <c r="CE146" s="1"/>
      <c r="CF146" s="1"/>
      <c r="CG146" s="1"/>
      <c r="CH146" s="1"/>
      <c r="CI146" s="1"/>
      <c r="CJ146" s="1"/>
      <c r="CK146" s="1"/>
      <c r="CL146" s="1"/>
      <c r="CM146" s="1"/>
      <c r="CN146" s="1"/>
    </row>
    <row r="147" spans="1:92" ht="15" customHeight="1">
      <c r="A147" s="9">
        <v>134</v>
      </c>
      <c r="B147" s="153" t="s">
        <v>790</v>
      </c>
      <c r="C147" s="507"/>
      <c r="D147" s="13" t="s">
        <v>1135</v>
      </c>
      <c r="E147" s="123" t="s">
        <v>10</v>
      </c>
      <c r="F147" s="137">
        <v>2</v>
      </c>
      <c r="G147" s="54"/>
      <c r="H147" s="54"/>
      <c r="I147" s="8"/>
      <c r="J147" s="8"/>
      <c r="K147" s="8"/>
      <c r="L147" s="8"/>
      <c r="M147" s="8"/>
      <c r="N147" s="8"/>
      <c r="O147" s="8"/>
      <c r="P147" s="8"/>
      <c r="Q147" s="8"/>
      <c r="CD147" s="1"/>
      <c r="CE147" s="1"/>
      <c r="CF147" s="1"/>
      <c r="CG147" s="1"/>
      <c r="CH147" s="1"/>
      <c r="CI147" s="1"/>
      <c r="CJ147" s="1"/>
      <c r="CK147" s="1"/>
      <c r="CL147" s="1"/>
      <c r="CM147" s="1"/>
      <c r="CN147" s="1"/>
    </row>
    <row r="148" spans="1:92" ht="15" customHeight="1">
      <c r="A148" s="88">
        <v>135</v>
      </c>
      <c r="B148" s="153" t="s">
        <v>791</v>
      </c>
      <c r="C148" s="507"/>
      <c r="D148" s="13" t="s">
        <v>1135</v>
      </c>
      <c r="E148" s="123" t="s">
        <v>10</v>
      </c>
      <c r="F148" s="137">
        <v>1</v>
      </c>
      <c r="G148" s="54"/>
      <c r="H148" s="54"/>
      <c r="I148" s="8"/>
      <c r="J148" s="8"/>
      <c r="K148" s="8"/>
      <c r="L148" s="8"/>
      <c r="M148" s="8"/>
      <c r="N148" s="8"/>
      <c r="O148" s="8"/>
      <c r="P148" s="8"/>
      <c r="Q148" s="8"/>
      <c r="CD148" s="1"/>
      <c r="CE148" s="1"/>
      <c r="CF148" s="1"/>
      <c r="CG148" s="1"/>
      <c r="CH148" s="1"/>
      <c r="CI148" s="1"/>
      <c r="CJ148" s="1"/>
      <c r="CK148" s="1"/>
      <c r="CL148" s="1"/>
      <c r="CM148" s="1"/>
      <c r="CN148" s="1"/>
    </row>
    <row r="149" spans="1:92" ht="15" customHeight="1">
      <c r="A149" s="9">
        <v>136</v>
      </c>
      <c r="B149" s="153" t="s">
        <v>756</v>
      </c>
      <c r="C149" s="507"/>
      <c r="D149" s="13" t="s">
        <v>1135</v>
      </c>
      <c r="E149" s="154" t="s">
        <v>757</v>
      </c>
      <c r="F149" s="137">
        <v>7</v>
      </c>
      <c r="G149" s="54"/>
      <c r="H149" s="54"/>
      <c r="I149" s="8"/>
      <c r="J149" s="8"/>
      <c r="K149" s="8"/>
      <c r="L149" s="8"/>
      <c r="M149" s="8"/>
      <c r="N149" s="8"/>
      <c r="O149" s="8"/>
      <c r="P149" s="8"/>
      <c r="Q149" s="8"/>
      <c r="CD149" s="1"/>
      <c r="CE149" s="1"/>
      <c r="CF149" s="1"/>
      <c r="CG149" s="1"/>
      <c r="CH149" s="1"/>
      <c r="CI149" s="1"/>
      <c r="CJ149" s="1"/>
      <c r="CK149" s="1"/>
      <c r="CL149" s="1"/>
      <c r="CM149" s="1"/>
      <c r="CN149" s="1"/>
    </row>
    <row r="150" spans="1:92" ht="15.95" customHeight="1">
      <c r="A150" s="88">
        <v>137</v>
      </c>
      <c r="B150" s="31" t="s">
        <v>106</v>
      </c>
      <c r="C150" s="75"/>
      <c r="D150" s="75"/>
      <c r="E150" s="30"/>
      <c r="F150" s="30"/>
      <c r="G150" s="55"/>
      <c r="H150" s="55"/>
      <c r="I150" s="8"/>
      <c r="J150" s="8"/>
      <c r="K150" s="8"/>
      <c r="L150" s="8"/>
      <c r="M150" s="8"/>
      <c r="N150" s="8"/>
      <c r="O150" s="8"/>
      <c r="P150" s="8"/>
      <c r="Q150" s="8"/>
      <c r="CD150" s="1"/>
      <c r="CE150" s="1"/>
      <c r="CF150" s="1"/>
      <c r="CG150" s="1"/>
      <c r="CH150" s="1"/>
      <c r="CI150" s="1"/>
      <c r="CJ150" s="1"/>
      <c r="CK150" s="1"/>
      <c r="CL150" s="1"/>
      <c r="CM150" s="1"/>
      <c r="CN150" s="1"/>
    </row>
    <row r="151" spans="1:92" ht="15" customHeight="1">
      <c r="A151" s="9">
        <v>138</v>
      </c>
      <c r="B151" s="153" t="s">
        <v>792</v>
      </c>
      <c r="C151" s="507"/>
      <c r="D151" s="13" t="s">
        <v>1135</v>
      </c>
      <c r="E151" s="123" t="s">
        <v>10</v>
      </c>
      <c r="F151" s="137">
        <v>1</v>
      </c>
      <c r="G151" s="54"/>
      <c r="H151" s="54"/>
      <c r="I151" s="8"/>
      <c r="J151" s="8"/>
      <c r="K151" s="8"/>
      <c r="L151" s="8"/>
      <c r="M151" s="8"/>
      <c r="N151" s="8"/>
      <c r="O151" s="8"/>
      <c r="P151" s="8"/>
      <c r="Q151" s="8"/>
      <c r="CD151" s="1"/>
      <c r="CE151" s="1"/>
      <c r="CF151" s="1"/>
      <c r="CG151" s="1"/>
      <c r="CH151" s="1"/>
      <c r="CI151" s="1"/>
      <c r="CJ151" s="1"/>
      <c r="CK151" s="1"/>
      <c r="CL151" s="1"/>
      <c r="CM151" s="1"/>
      <c r="CN151" s="1"/>
    </row>
    <row r="152" spans="1:92" ht="15" customHeight="1">
      <c r="A152" s="88">
        <v>139</v>
      </c>
      <c r="B152" s="153" t="s">
        <v>793</v>
      </c>
      <c r="C152" s="507"/>
      <c r="D152" s="13" t="s">
        <v>1135</v>
      </c>
      <c r="E152" s="123" t="s">
        <v>10</v>
      </c>
      <c r="F152" s="137">
        <v>3</v>
      </c>
      <c r="G152" s="54"/>
      <c r="H152" s="54"/>
      <c r="I152" s="8"/>
      <c r="J152" s="8"/>
      <c r="K152" s="8"/>
      <c r="L152" s="8"/>
      <c r="M152" s="8"/>
      <c r="N152" s="8"/>
      <c r="O152" s="8"/>
      <c r="P152" s="8"/>
      <c r="Q152" s="8"/>
      <c r="CD152" s="1"/>
      <c r="CE152" s="1"/>
      <c r="CF152" s="1"/>
      <c r="CG152" s="1"/>
      <c r="CH152" s="1"/>
      <c r="CI152" s="1"/>
      <c r="CJ152" s="1"/>
      <c r="CK152" s="1"/>
      <c r="CL152" s="1"/>
      <c r="CM152" s="1"/>
      <c r="CN152" s="1"/>
    </row>
    <row r="153" spans="1:92" ht="15" customHeight="1">
      <c r="A153" s="9">
        <v>140</v>
      </c>
      <c r="B153" s="153" t="s">
        <v>762</v>
      </c>
      <c r="C153" s="507"/>
      <c r="D153" s="13" t="s">
        <v>1135</v>
      </c>
      <c r="E153" s="123" t="s">
        <v>10</v>
      </c>
      <c r="F153" s="137">
        <v>12</v>
      </c>
      <c r="G153" s="54"/>
      <c r="H153" s="54"/>
      <c r="I153" s="8"/>
      <c r="J153" s="8"/>
      <c r="K153" s="8"/>
      <c r="L153" s="8"/>
      <c r="M153" s="8"/>
      <c r="N153" s="8"/>
      <c r="O153" s="8"/>
      <c r="P153" s="8"/>
      <c r="Q153" s="8"/>
      <c r="CD153" s="1"/>
      <c r="CE153" s="1"/>
      <c r="CF153" s="1"/>
      <c r="CG153" s="1"/>
      <c r="CH153" s="1"/>
      <c r="CI153" s="1"/>
      <c r="CJ153" s="1"/>
      <c r="CK153" s="1"/>
      <c r="CL153" s="1"/>
      <c r="CM153" s="1"/>
      <c r="CN153" s="1"/>
    </row>
    <row r="154" spans="1:92" ht="15" customHeight="1">
      <c r="A154" s="88">
        <v>141</v>
      </c>
      <c r="B154" s="153" t="s">
        <v>764</v>
      </c>
      <c r="C154" s="507"/>
      <c r="D154" s="13" t="s">
        <v>1135</v>
      </c>
      <c r="E154" s="123" t="s">
        <v>13</v>
      </c>
      <c r="F154" s="137">
        <v>171</v>
      </c>
      <c r="G154" s="54"/>
      <c r="H154" s="54"/>
      <c r="I154" s="8"/>
      <c r="J154" s="8"/>
      <c r="K154" s="8"/>
      <c r="L154" s="8"/>
      <c r="M154" s="8"/>
      <c r="N154" s="8"/>
      <c r="O154" s="8"/>
      <c r="P154" s="8"/>
      <c r="Q154" s="8"/>
      <c r="CD154" s="1"/>
      <c r="CE154" s="1"/>
      <c r="CF154" s="1"/>
      <c r="CG154" s="1"/>
      <c r="CH154" s="1"/>
      <c r="CI154" s="1"/>
      <c r="CJ154" s="1"/>
      <c r="CK154" s="1"/>
      <c r="CL154" s="1"/>
      <c r="CM154" s="1"/>
      <c r="CN154" s="1"/>
    </row>
    <row r="155" spans="1:92" ht="15" customHeight="1">
      <c r="A155" s="9">
        <v>142</v>
      </c>
      <c r="B155" s="153" t="s">
        <v>767</v>
      </c>
      <c r="C155" s="507"/>
      <c r="D155" s="13" t="s">
        <v>1135</v>
      </c>
      <c r="E155" s="127" t="s">
        <v>13</v>
      </c>
      <c r="F155" s="137">
        <v>385</v>
      </c>
      <c r="G155" s="54"/>
      <c r="H155" s="54"/>
      <c r="I155" s="8"/>
      <c r="J155" s="8"/>
      <c r="K155" s="8"/>
      <c r="L155" s="8"/>
      <c r="M155" s="8"/>
      <c r="N155" s="8"/>
      <c r="O155" s="8"/>
      <c r="P155" s="8"/>
      <c r="Q155" s="8"/>
      <c r="CD155" s="1"/>
      <c r="CE155" s="1"/>
      <c r="CF155" s="1"/>
      <c r="CG155" s="1"/>
      <c r="CH155" s="1"/>
      <c r="CI155" s="1"/>
      <c r="CJ155" s="1"/>
      <c r="CK155" s="1"/>
      <c r="CL155" s="1"/>
      <c r="CM155" s="1"/>
      <c r="CN155" s="1"/>
    </row>
    <row r="156" spans="1:92" ht="15" customHeight="1">
      <c r="A156" s="88">
        <v>143</v>
      </c>
      <c r="B156" s="153" t="s">
        <v>769</v>
      </c>
      <c r="C156" s="507"/>
      <c r="D156" s="13" t="s">
        <v>1135</v>
      </c>
      <c r="E156" s="123" t="s">
        <v>707</v>
      </c>
      <c r="F156" s="137">
        <v>1</v>
      </c>
      <c r="G156" s="54"/>
      <c r="H156" s="54"/>
      <c r="I156" s="8"/>
      <c r="J156" s="8"/>
      <c r="K156" s="8"/>
      <c r="L156" s="8"/>
      <c r="M156" s="8"/>
      <c r="N156" s="8"/>
      <c r="O156" s="8"/>
      <c r="P156" s="8"/>
      <c r="Q156" s="8"/>
      <c r="CD156" s="1"/>
      <c r="CE156" s="1"/>
      <c r="CF156" s="1"/>
      <c r="CG156" s="1"/>
      <c r="CH156" s="1"/>
      <c r="CI156" s="1"/>
      <c r="CJ156" s="1"/>
      <c r="CK156" s="1"/>
      <c r="CL156" s="1"/>
      <c r="CM156" s="1"/>
      <c r="CN156" s="1"/>
    </row>
    <row r="157" spans="1:92" ht="15" customHeight="1">
      <c r="A157" s="9">
        <v>144</v>
      </c>
      <c r="B157" s="153" t="s">
        <v>770</v>
      </c>
      <c r="C157" s="507"/>
      <c r="D157" s="13" t="s">
        <v>1135</v>
      </c>
      <c r="E157" s="127" t="s">
        <v>13</v>
      </c>
      <c r="F157" s="137">
        <v>125</v>
      </c>
      <c r="G157" s="54"/>
      <c r="H157" s="54"/>
      <c r="I157" s="8"/>
      <c r="J157" s="8"/>
      <c r="K157" s="8"/>
      <c r="L157" s="8"/>
      <c r="M157" s="8"/>
      <c r="N157" s="8"/>
      <c r="O157" s="8"/>
      <c r="P157" s="8"/>
      <c r="Q157" s="8"/>
      <c r="CD157" s="1"/>
      <c r="CE157" s="1"/>
      <c r="CF157" s="1"/>
      <c r="CG157" s="1"/>
      <c r="CH157" s="1"/>
      <c r="CI157" s="1"/>
      <c r="CJ157" s="1"/>
      <c r="CK157" s="1"/>
      <c r="CL157" s="1"/>
      <c r="CM157" s="1"/>
      <c r="CN157" s="1"/>
    </row>
    <row r="158" spans="1:92" ht="15" customHeight="1">
      <c r="A158" s="88">
        <v>145</v>
      </c>
      <c r="B158" s="153" t="s">
        <v>421</v>
      </c>
      <c r="C158" s="507"/>
      <c r="D158" s="13" t="s">
        <v>1135</v>
      </c>
      <c r="E158" s="127" t="s">
        <v>13</v>
      </c>
      <c r="F158" s="137">
        <v>125</v>
      </c>
      <c r="G158" s="54"/>
      <c r="H158" s="54"/>
      <c r="I158" s="8"/>
      <c r="J158" s="8"/>
      <c r="K158" s="8"/>
      <c r="L158" s="8"/>
      <c r="M158" s="8"/>
      <c r="N158" s="8"/>
      <c r="O158" s="8"/>
      <c r="P158" s="8"/>
      <c r="Q158" s="8"/>
      <c r="CD158" s="1"/>
      <c r="CE158" s="1"/>
      <c r="CF158" s="1"/>
      <c r="CG158" s="1"/>
      <c r="CH158" s="1"/>
      <c r="CI158" s="1"/>
      <c r="CJ158" s="1"/>
      <c r="CK158" s="1"/>
      <c r="CL158" s="1"/>
      <c r="CM158" s="1"/>
      <c r="CN158" s="1"/>
    </row>
    <row r="159" spans="1:92" ht="15" customHeight="1">
      <c r="A159" s="88"/>
      <c r="B159" s="122"/>
      <c r="C159" s="508"/>
      <c r="D159" s="134"/>
      <c r="E159" s="127"/>
      <c r="F159" s="137"/>
      <c r="G159" s="54"/>
      <c r="H159" s="54"/>
      <c r="I159" s="8"/>
      <c r="J159" s="8"/>
      <c r="K159" s="8"/>
      <c r="L159" s="8"/>
      <c r="M159" s="8"/>
      <c r="N159" s="8"/>
      <c r="O159" s="8"/>
      <c r="P159" s="8"/>
      <c r="Q159" s="8"/>
      <c r="CD159" s="1"/>
      <c r="CE159" s="1"/>
      <c r="CF159" s="1"/>
      <c r="CG159" s="1"/>
      <c r="CH159" s="1"/>
      <c r="CI159" s="1"/>
      <c r="CJ159" s="1"/>
      <c r="CK159" s="1"/>
      <c r="CL159" s="1"/>
      <c r="CM159" s="1"/>
      <c r="CN159" s="1"/>
    </row>
    <row r="160" spans="1:92" ht="15.95" customHeight="1">
      <c r="A160" s="88"/>
      <c r="B160" s="121"/>
      <c r="C160" s="509"/>
      <c r="D160" s="74"/>
      <c r="E160" s="15"/>
      <c r="F160" s="557" t="s">
        <v>127</v>
      </c>
      <c r="G160" s="557"/>
      <c r="H160" s="63">
        <f>SUM(H14:H159)</f>
        <v>0</v>
      </c>
      <c r="I160" s="8"/>
      <c r="J160" s="8"/>
      <c r="K160" s="8"/>
      <c r="L160" s="8"/>
      <c r="M160" s="8"/>
      <c r="N160" s="8"/>
      <c r="O160" s="8"/>
      <c r="P160" s="8"/>
      <c r="Q160" s="8"/>
      <c r="CD160" s="1"/>
      <c r="CE160" s="1"/>
      <c r="CF160" s="1"/>
      <c r="CG160" s="1"/>
      <c r="CH160" s="1"/>
      <c r="CI160" s="1"/>
      <c r="CJ160" s="1"/>
      <c r="CK160" s="1"/>
      <c r="CL160" s="1"/>
      <c r="CM160" s="1"/>
      <c r="CN160" s="1"/>
    </row>
    <row r="161" spans="1:92" ht="15.95" customHeight="1">
      <c r="A161" s="88"/>
      <c r="B161" s="97"/>
      <c r="C161" s="98"/>
      <c r="D161" s="74"/>
      <c r="E161" s="15"/>
      <c r="F161" s="557" t="s">
        <v>129</v>
      </c>
      <c r="G161" s="557"/>
      <c r="H161" s="63">
        <f>H160*0.21</f>
        <v>0</v>
      </c>
      <c r="I161" s="8"/>
      <c r="J161" s="8"/>
      <c r="K161" s="8"/>
      <c r="L161" s="8"/>
      <c r="M161" s="8"/>
      <c r="N161" s="8"/>
      <c r="O161" s="8"/>
      <c r="P161" s="8"/>
      <c r="Q161" s="8"/>
      <c r="CD161" s="1"/>
      <c r="CE161" s="1"/>
      <c r="CF161" s="1"/>
      <c r="CG161" s="1"/>
      <c r="CH161" s="1"/>
      <c r="CI161" s="1"/>
      <c r="CJ161" s="1"/>
      <c r="CK161" s="1"/>
      <c r="CL161" s="1"/>
      <c r="CM161" s="1"/>
      <c r="CN161" s="1"/>
    </row>
    <row r="162" spans="1:92">
      <c r="A162" s="115"/>
      <c r="B162" s="116"/>
      <c r="C162" s="510"/>
      <c r="D162" s="24"/>
      <c r="E162" s="116"/>
      <c r="F162" s="557" t="s">
        <v>128</v>
      </c>
      <c r="G162" s="557"/>
      <c r="H162" s="63">
        <f>H160+H161</f>
        <v>0</v>
      </c>
      <c r="I162" s="8"/>
      <c r="J162" s="8"/>
      <c r="K162" s="8"/>
      <c r="L162" s="8"/>
      <c r="M162" s="8"/>
      <c r="N162" s="8"/>
      <c r="O162" s="8"/>
      <c r="P162" s="8"/>
      <c r="Q162" s="8"/>
      <c r="CD162" s="1"/>
      <c r="CE162" s="1"/>
      <c r="CF162" s="1"/>
      <c r="CG162" s="1"/>
      <c r="CH162" s="1"/>
      <c r="CI162" s="1"/>
      <c r="CJ162" s="1"/>
      <c r="CK162" s="1"/>
      <c r="CL162" s="1"/>
      <c r="CM162" s="1"/>
      <c r="CN162" s="1"/>
    </row>
    <row r="163" spans="1:92">
      <c r="F163" s="33"/>
      <c r="G163" s="33"/>
      <c r="H163" s="50"/>
      <c r="I163" s="8"/>
      <c r="J163" s="8"/>
      <c r="K163" s="8"/>
      <c r="L163" s="8"/>
      <c r="M163" s="8"/>
      <c r="N163" s="8"/>
      <c r="O163" s="8"/>
      <c r="P163" s="8"/>
      <c r="Q163" s="8"/>
      <c r="CD163" s="1"/>
      <c r="CE163" s="1"/>
      <c r="CF163" s="1"/>
      <c r="CG163" s="1"/>
      <c r="CH163" s="1"/>
      <c r="CI163" s="1"/>
      <c r="CJ163" s="1"/>
      <c r="CK163" s="1"/>
      <c r="CL163" s="1"/>
      <c r="CM163" s="1"/>
      <c r="CN163" s="1"/>
    </row>
    <row r="164" spans="1:92">
      <c r="A164" s="546" t="s">
        <v>794</v>
      </c>
      <c r="B164" s="546"/>
      <c r="C164" s="546"/>
      <c r="D164" s="546"/>
      <c r="E164" s="546"/>
      <c r="F164" s="546"/>
      <c r="G164" s="546"/>
      <c r="H164" s="546"/>
      <c r="I164" s="8"/>
      <c r="J164" s="8"/>
      <c r="K164" s="8"/>
      <c r="L164" s="8"/>
      <c r="M164" s="8"/>
      <c r="N164" s="8"/>
      <c r="O164" s="8"/>
      <c r="P164" s="8"/>
      <c r="Q164" s="8"/>
      <c r="CD164" s="1"/>
      <c r="CE164" s="1"/>
      <c r="CF164" s="1"/>
      <c r="CG164" s="1"/>
      <c r="CH164" s="1"/>
      <c r="CI164" s="1"/>
      <c r="CJ164" s="1"/>
      <c r="CK164" s="1"/>
      <c r="CL164" s="1"/>
      <c r="CM164" s="1"/>
      <c r="CN164" s="1"/>
    </row>
    <row r="165" spans="1:92">
      <c r="A165" s="3"/>
      <c r="B165" s="29" t="s">
        <v>123</v>
      </c>
      <c r="C165" s="505"/>
      <c r="D165" s="77"/>
      <c r="E165" s="29"/>
      <c r="F165" s="60"/>
      <c r="G165" s="50"/>
      <c r="H165" s="50"/>
      <c r="I165" s="8"/>
      <c r="J165" s="8"/>
      <c r="K165" s="8"/>
      <c r="L165" s="8"/>
      <c r="M165" s="8"/>
      <c r="N165" s="8"/>
      <c r="O165" s="8"/>
      <c r="P165" s="8"/>
      <c r="Q165" s="8"/>
      <c r="CD165" s="1"/>
      <c r="CE165" s="1"/>
      <c r="CF165" s="1"/>
      <c r="CG165" s="1"/>
      <c r="CH165" s="1"/>
      <c r="CI165" s="1"/>
      <c r="CJ165" s="1"/>
      <c r="CK165" s="1"/>
      <c r="CL165" s="1"/>
      <c r="CM165" s="1"/>
      <c r="CN165" s="1"/>
    </row>
    <row r="166" spans="1:92">
      <c r="A166" s="5"/>
      <c r="B166" s="3"/>
      <c r="C166" s="497"/>
      <c r="D166" s="70"/>
      <c r="E166" s="3"/>
      <c r="F166" s="52"/>
      <c r="G166" s="50"/>
      <c r="H166" s="50"/>
      <c r="I166" s="8"/>
      <c r="J166" s="8"/>
      <c r="K166" s="8"/>
      <c r="L166" s="8"/>
      <c r="M166" s="8"/>
      <c r="N166" s="8"/>
      <c r="O166" s="8"/>
      <c r="P166" s="8"/>
      <c r="Q166" s="8"/>
      <c r="CD166" s="1"/>
      <c r="CE166" s="1"/>
      <c r="CF166" s="1"/>
      <c r="CG166" s="1"/>
      <c r="CH166" s="1"/>
      <c r="CI166" s="1"/>
      <c r="CJ166" s="1"/>
      <c r="CK166" s="1"/>
      <c r="CL166" s="1"/>
      <c r="CM166" s="1"/>
      <c r="CN166" s="1"/>
    </row>
    <row r="167" spans="1:92">
      <c r="A167" s="546" t="s">
        <v>795</v>
      </c>
      <c r="B167" s="546"/>
      <c r="C167" s="546"/>
      <c r="D167" s="546"/>
      <c r="E167" s="546"/>
      <c r="F167" s="546"/>
      <c r="G167" s="546"/>
      <c r="H167" s="546"/>
      <c r="I167" s="8"/>
      <c r="J167" s="8"/>
      <c r="K167" s="8"/>
      <c r="L167" s="8"/>
      <c r="M167" s="8"/>
      <c r="N167" s="8"/>
      <c r="O167" s="8"/>
      <c r="P167" s="8"/>
      <c r="Q167" s="8"/>
      <c r="CD167" s="1"/>
      <c r="CE167" s="1"/>
      <c r="CF167" s="1"/>
      <c r="CG167" s="1"/>
      <c r="CH167" s="1"/>
      <c r="CI167" s="1"/>
      <c r="CJ167" s="1"/>
      <c r="CK167" s="1"/>
      <c r="CL167" s="1"/>
      <c r="CM167" s="1"/>
      <c r="CN167" s="1"/>
    </row>
    <row r="168" spans="1:92">
      <c r="A168" s="3"/>
      <c r="B168" s="29" t="s">
        <v>122</v>
      </c>
      <c r="C168" s="505"/>
      <c r="D168" s="77"/>
      <c r="E168" s="29"/>
      <c r="F168" s="60"/>
      <c r="G168" s="50"/>
      <c r="H168" s="50"/>
      <c r="I168" s="8"/>
      <c r="J168" s="8"/>
      <c r="K168" s="8"/>
      <c r="L168" s="8"/>
      <c r="M168" s="8"/>
      <c r="N168" s="8"/>
      <c r="O168" s="8"/>
      <c r="P168" s="8"/>
      <c r="Q168" s="8"/>
      <c r="CD168" s="1"/>
      <c r="CE168" s="1"/>
      <c r="CF168" s="1"/>
      <c r="CG168" s="1"/>
      <c r="CH168" s="1"/>
      <c r="CI168" s="1"/>
      <c r="CJ168" s="1"/>
      <c r="CK168" s="1"/>
      <c r="CL168" s="1"/>
      <c r="CM168" s="1"/>
      <c r="CN168" s="1"/>
    </row>
    <row r="169" spans="1:92">
      <c r="A169" s="3"/>
      <c r="B169" s="29"/>
      <c r="C169" s="505"/>
      <c r="D169" s="77"/>
      <c r="E169" s="29"/>
      <c r="F169" s="60"/>
      <c r="G169" s="50"/>
      <c r="H169" s="50"/>
      <c r="I169" s="8"/>
      <c r="J169" s="8"/>
      <c r="K169" s="8"/>
      <c r="L169" s="8"/>
      <c r="M169" s="8"/>
      <c r="N169" s="8"/>
      <c r="O169" s="8"/>
      <c r="P169" s="8"/>
      <c r="Q169" s="8"/>
      <c r="CD169" s="1"/>
      <c r="CE169" s="1"/>
      <c r="CF169" s="1"/>
      <c r="CG169" s="1"/>
      <c r="CH169" s="1"/>
      <c r="CI169" s="1"/>
      <c r="CJ169" s="1"/>
      <c r="CK169" s="1"/>
      <c r="CL169" s="1"/>
      <c r="CM169" s="1"/>
      <c r="CN169" s="1"/>
    </row>
    <row r="170" spans="1:92">
      <c r="A170" s="546" t="s">
        <v>796</v>
      </c>
      <c r="B170" s="546"/>
      <c r="C170" s="546"/>
      <c r="D170" s="546"/>
      <c r="E170" s="546"/>
      <c r="F170" s="546"/>
      <c r="G170" s="546"/>
      <c r="H170" s="546"/>
      <c r="I170" s="8"/>
      <c r="J170" s="8"/>
      <c r="K170" s="8"/>
      <c r="L170" s="8"/>
      <c r="M170" s="8"/>
      <c r="N170" s="8"/>
      <c r="O170" s="8"/>
      <c r="P170" s="8"/>
      <c r="Q170" s="8"/>
      <c r="CD170" s="1"/>
      <c r="CE170" s="1"/>
      <c r="CF170" s="1"/>
      <c r="CG170" s="1"/>
      <c r="CH170" s="1"/>
      <c r="CI170" s="1"/>
      <c r="CJ170" s="1"/>
      <c r="CK170" s="1"/>
      <c r="CL170" s="1"/>
      <c r="CM170" s="1"/>
      <c r="CN170" s="1"/>
    </row>
    <row r="171" spans="1:92">
      <c r="A171" s="3"/>
      <c r="B171" s="29"/>
      <c r="C171" s="505"/>
      <c r="D171" s="77"/>
      <c r="E171" s="29"/>
      <c r="F171" s="60"/>
      <c r="G171" s="50"/>
      <c r="H171" s="50"/>
      <c r="I171" s="8"/>
      <c r="J171" s="8"/>
      <c r="K171" s="8"/>
      <c r="L171" s="8"/>
      <c r="M171" s="8"/>
      <c r="N171" s="8"/>
      <c r="O171" s="8"/>
      <c r="P171" s="8"/>
      <c r="Q171" s="8"/>
      <c r="CD171" s="1"/>
      <c r="CE171" s="1"/>
      <c r="CF171" s="1"/>
      <c r="CG171" s="1"/>
      <c r="CH171" s="1"/>
      <c r="CI171" s="1"/>
      <c r="CJ171" s="1"/>
      <c r="CK171" s="1"/>
      <c r="CL171" s="1"/>
      <c r="CM171" s="1"/>
      <c r="CN171" s="1"/>
    </row>
  </sheetData>
  <mergeCells count="22">
    <mergeCell ref="A6:F6"/>
    <mergeCell ref="A1:H1"/>
    <mergeCell ref="A2:H2"/>
    <mergeCell ref="A3:H3"/>
    <mergeCell ref="A4:H4"/>
    <mergeCell ref="A5:F5"/>
    <mergeCell ref="G12:G13"/>
    <mergeCell ref="H12:H13"/>
    <mergeCell ref="A7:F7"/>
    <mergeCell ref="A8:F8"/>
    <mergeCell ref="A12:A13"/>
    <mergeCell ref="B12:B13"/>
    <mergeCell ref="D12:D13"/>
    <mergeCell ref="E12:E13"/>
    <mergeCell ref="F12:F13"/>
    <mergeCell ref="C12:C13"/>
    <mergeCell ref="A170:H170"/>
    <mergeCell ref="F160:G160"/>
    <mergeCell ref="F161:G161"/>
    <mergeCell ref="F162:G162"/>
    <mergeCell ref="A164:H164"/>
    <mergeCell ref="A167:H167"/>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07238-0C6A-41C1-ABAA-5877A16969E6}">
  <dimension ref="A1:CN245"/>
  <sheetViews>
    <sheetView view="pageBreakPreview" topLeftCell="A214" zoomScale="130" zoomScaleNormal="145" zoomScaleSheetLayoutView="130" workbookViewId="0">
      <selection activeCell="H233" sqref="G15:H233"/>
    </sheetView>
  </sheetViews>
  <sheetFormatPr defaultColWidth="9.42578125" defaultRowHeight="16.5"/>
  <cols>
    <col min="1" max="1" width="5.42578125" style="7" customWidth="1"/>
    <col min="2" max="2" width="67" style="1" customWidth="1"/>
    <col min="3" max="3" width="32.85546875" style="1" customWidth="1"/>
    <col min="4" max="4" width="18.85546875" style="69" customWidth="1"/>
    <col min="5" max="5" width="6.42578125" style="1" customWidth="1"/>
    <col min="6" max="6" width="9" style="49" customWidth="1"/>
    <col min="7" max="7" width="11.85546875" style="131" customWidth="1"/>
    <col min="8" max="8" width="12.85546875" style="132" customWidth="1"/>
    <col min="9" max="9" width="8.42578125" style="1" customWidth="1"/>
    <col min="10" max="10" width="8" style="1" customWidth="1"/>
    <col min="11" max="11" width="8.42578125" style="1" customWidth="1"/>
    <col min="12" max="13" width="8.5703125" style="1" customWidth="1"/>
    <col min="14" max="16" width="9.42578125" style="1" customWidth="1"/>
    <col min="17" max="17" width="9.85546875" style="1" customWidth="1"/>
    <col min="18" max="92" width="9.42578125" style="8"/>
    <col min="93" max="16384" width="9.42578125" style="1"/>
  </cols>
  <sheetData>
    <row r="1" spans="1:92" ht="16.7" customHeight="1">
      <c r="A1" s="529" t="s">
        <v>577</v>
      </c>
      <c r="B1" s="529"/>
      <c r="C1" s="529"/>
      <c r="D1" s="529"/>
      <c r="E1" s="529"/>
      <c r="F1" s="529"/>
      <c r="G1" s="529"/>
      <c r="H1" s="529"/>
      <c r="I1" s="8"/>
      <c r="J1" s="8"/>
      <c r="K1" s="8"/>
      <c r="L1" s="8"/>
      <c r="M1" s="8"/>
      <c r="N1" s="8"/>
      <c r="O1" s="8"/>
      <c r="P1" s="8"/>
      <c r="Q1" s="8"/>
      <c r="CD1" s="1"/>
      <c r="CE1" s="1"/>
      <c r="CF1" s="1"/>
      <c r="CG1" s="1"/>
      <c r="CH1" s="1"/>
      <c r="CI1" s="1"/>
      <c r="CJ1" s="1"/>
      <c r="CK1" s="1"/>
      <c r="CL1" s="1"/>
      <c r="CM1" s="1"/>
      <c r="CN1" s="1"/>
    </row>
    <row r="2" spans="1:92">
      <c r="A2" s="554" t="s">
        <v>148</v>
      </c>
      <c r="B2" s="555"/>
      <c r="C2" s="555"/>
      <c r="D2" s="555"/>
      <c r="E2" s="555"/>
      <c r="F2" s="555"/>
      <c r="G2" s="555"/>
      <c r="H2" s="555"/>
      <c r="I2" s="8"/>
      <c r="J2" s="8"/>
      <c r="K2" s="8"/>
      <c r="L2" s="8"/>
      <c r="M2" s="8"/>
      <c r="N2" s="8"/>
      <c r="O2" s="8"/>
      <c r="P2" s="8"/>
      <c r="Q2" s="8"/>
      <c r="CD2" s="1"/>
      <c r="CE2" s="1"/>
      <c r="CF2" s="1"/>
      <c r="CG2" s="1"/>
      <c r="CH2" s="1"/>
      <c r="CI2" s="1"/>
      <c r="CJ2" s="1"/>
      <c r="CK2" s="1"/>
      <c r="CL2" s="1"/>
      <c r="CM2" s="1"/>
      <c r="CN2" s="1"/>
    </row>
    <row r="3" spans="1:92">
      <c r="A3" s="556" t="s">
        <v>57</v>
      </c>
      <c r="B3" s="556"/>
      <c r="C3" s="556"/>
      <c r="D3" s="556"/>
      <c r="E3" s="556"/>
      <c r="F3" s="556"/>
      <c r="G3" s="556"/>
      <c r="H3" s="556"/>
      <c r="I3" s="8"/>
      <c r="J3" s="8"/>
      <c r="K3" s="8"/>
      <c r="L3" s="8"/>
      <c r="M3" s="8"/>
      <c r="N3" s="8"/>
      <c r="O3" s="8"/>
      <c r="P3" s="8"/>
      <c r="Q3" s="8"/>
      <c r="CD3" s="1"/>
      <c r="CE3" s="1"/>
      <c r="CF3" s="1"/>
      <c r="CG3" s="1"/>
      <c r="CH3" s="1"/>
      <c r="CI3" s="1"/>
      <c r="CJ3" s="1"/>
      <c r="CK3" s="1"/>
      <c r="CL3" s="1"/>
      <c r="CM3" s="1"/>
      <c r="CN3" s="1"/>
    </row>
    <row r="4" spans="1:92">
      <c r="A4" s="558"/>
      <c r="B4" s="558"/>
      <c r="C4" s="558"/>
      <c r="D4" s="558"/>
      <c r="E4" s="558"/>
      <c r="F4" s="558"/>
      <c r="G4" s="558"/>
      <c r="H4" s="558"/>
      <c r="I4" s="8"/>
      <c r="J4" s="8"/>
      <c r="K4" s="8"/>
      <c r="L4" s="8"/>
      <c r="M4" s="8"/>
      <c r="N4" s="8"/>
      <c r="O4" s="8"/>
      <c r="P4" s="8"/>
      <c r="Q4" s="8"/>
      <c r="CD4" s="1"/>
      <c r="CE4" s="1"/>
      <c r="CF4" s="1"/>
      <c r="CG4" s="1"/>
      <c r="CH4" s="1"/>
      <c r="CI4" s="1"/>
      <c r="CJ4" s="1"/>
      <c r="CK4" s="1"/>
      <c r="CL4" s="1"/>
      <c r="CM4" s="1"/>
      <c r="CN4" s="1"/>
    </row>
    <row r="5" spans="1:92" ht="15.6" customHeight="1">
      <c r="A5" s="541" t="s">
        <v>67</v>
      </c>
      <c r="B5" s="541"/>
      <c r="C5" s="541"/>
      <c r="D5" s="541"/>
      <c r="E5" s="541"/>
      <c r="F5" s="541"/>
      <c r="G5" s="51"/>
      <c r="H5" s="51"/>
      <c r="I5" s="8"/>
      <c r="J5" s="8"/>
      <c r="K5" s="8"/>
      <c r="L5" s="8"/>
      <c r="M5" s="8"/>
      <c r="N5" s="8"/>
      <c r="O5" s="8"/>
      <c r="P5" s="8"/>
      <c r="Q5" s="8"/>
      <c r="CD5" s="1"/>
      <c r="CE5" s="1"/>
      <c r="CF5" s="1"/>
      <c r="CG5" s="1"/>
      <c r="CH5" s="1"/>
      <c r="CI5" s="1"/>
      <c r="CJ5" s="1"/>
      <c r="CK5" s="1"/>
      <c r="CL5" s="1"/>
      <c r="CM5" s="1"/>
      <c r="CN5" s="1"/>
    </row>
    <row r="6" spans="1:92" ht="15.6" customHeight="1">
      <c r="A6" s="551" t="s">
        <v>589</v>
      </c>
      <c r="B6" s="551"/>
      <c r="C6" s="551"/>
      <c r="D6" s="551"/>
      <c r="E6" s="551"/>
      <c r="F6" s="551"/>
      <c r="G6" s="51"/>
      <c r="H6" s="51"/>
      <c r="I6" s="8"/>
      <c r="J6" s="8"/>
      <c r="K6" s="8"/>
      <c r="L6" s="8"/>
      <c r="M6" s="8"/>
      <c r="N6" s="8"/>
      <c r="O6" s="8"/>
      <c r="P6" s="8"/>
      <c r="Q6" s="8"/>
      <c r="CD6" s="1"/>
      <c r="CE6" s="1"/>
      <c r="CF6" s="1"/>
      <c r="CG6" s="1"/>
      <c r="CH6" s="1"/>
      <c r="CI6" s="1"/>
      <c r="CJ6" s="1"/>
      <c r="CK6" s="1"/>
      <c r="CL6" s="1"/>
      <c r="CM6" s="1"/>
      <c r="CN6" s="1"/>
    </row>
    <row r="7" spans="1:92" ht="15.6" customHeight="1">
      <c r="A7" s="551" t="s">
        <v>70</v>
      </c>
      <c r="B7" s="551"/>
      <c r="C7" s="551"/>
      <c r="D7" s="551"/>
      <c r="E7" s="551"/>
      <c r="F7" s="551"/>
      <c r="G7" s="51"/>
      <c r="H7" s="51"/>
      <c r="I7" s="8"/>
      <c r="J7" s="8"/>
      <c r="K7" s="8"/>
      <c r="L7" s="8"/>
      <c r="M7" s="8"/>
      <c r="N7" s="8"/>
      <c r="O7" s="8"/>
      <c r="P7" s="8"/>
      <c r="Q7" s="8"/>
      <c r="CD7" s="1"/>
      <c r="CE7" s="1"/>
      <c r="CF7" s="1"/>
      <c r="CG7" s="1"/>
      <c r="CH7" s="1"/>
      <c r="CI7" s="1"/>
      <c r="CJ7" s="1"/>
      <c r="CK7" s="1"/>
      <c r="CL7" s="1"/>
      <c r="CM7" s="1"/>
      <c r="CN7" s="1"/>
    </row>
    <row r="8" spans="1:92">
      <c r="A8" s="552" t="s">
        <v>71</v>
      </c>
      <c r="B8" s="552"/>
      <c r="C8" s="552"/>
      <c r="D8" s="552"/>
      <c r="E8" s="552"/>
      <c r="F8" s="552"/>
      <c r="G8" s="51"/>
      <c r="H8" s="51"/>
      <c r="I8" s="8"/>
      <c r="J8" s="8"/>
      <c r="K8" s="8"/>
      <c r="L8" s="8"/>
      <c r="M8" s="8"/>
      <c r="N8" s="8"/>
      <c r="O8" s="8"/>
      <c r="P8" s="8"/>
      <c r="Q8" s="8"/>
      <c r="CD8" s="1"/>
      <c r="CE8" s="1"/>
      <c r="CF8" s="1"/>
      <c r="CG8" s="1"/>
      <c r="CH8" s="1"/>
      <c r="CI8" s="1"/>
      <c r="CJ8" s="1"/>
      <c r="CK8" s="1"/>
      <c r="CL8" s="1"/>
      <c r="CM8" s="1"/>
      <c r="CN8" s="1"/>
    </row>
    <row r="9" spans="1:92">
      <c r="A9" s="3"/>
      <c r="B9" s="3"/>
      <c r="C9" s="3"/>
      <c r="D9" s="70"/>
      <c r="E9" s="4"/>
      <c r="F9" s="52"/>
      <c r="G9" s="50"/>
      <c r="H9" s="50"/>
      <c r="I9" s="8"/>
      <c r="J9" s="8"/>
      <c r="K9" s="8"/>
      <c r="L9" s="8"/>
      <c r="M9" s="8"/>
      <c r="N9" s="8"/>
      <c r="O9" s="8"/>
      <c r="P9" s="8"/>
      <c r="Q9" s="8"/>
      <c r="CD9" s="1"/>
      <c r="CE9" s="1"/>
      <c r="CF9" s="1"/>
      <c r="CG9" s="1"/>
      <c r="CH9" s="1"/>
      <c r="CI9" s="1"/>
      <c r="CJ9" s="1"/>
      <c r="CK9" s="1"/>
      <c r="CL9" s="1"/>
      <c r="CM9" s="1"/>
      <c r="CN9" s="1"/>
    </row>
    <row r="10" spans="1:92">
      <c r="A10" s="3" t="s">
        <v>575</v>
      </c>
      <c r="B10" s="3"/>
      <c r="C10" s="3"/>
      <c r="D10" s="70"/>
      <c r="E10" s="4"/>
      <c r="F10" s="52"/>
      <c r="G10" s="50"/>
      <c r="H10" s="50"/>
      <c r="I10" s="8"/>
      <c r="J10" s="8"/>
      <c r="K10" s="8"/>
      <c r="L10" s="8"/>
      <c r="M10" s="8"/>
      <c r="N10" s="8"/>
      <c r="O10" s="8"/>
      <c r="P10" s="8"/>
      <c r="Q10" s="8"/>
      <c r="CD10" s="1"/>
      <c r="CE10" s="1"/>
      <c r="CF10" s="1"/>
      <c r="CG10" s="1"/>
      <c r="CH10" s="1"/>
      <c r="CI10" s="1"/>
      <c r="CJ10" s="1"/>
      <c r="CK10" s="1"/>
      <c r="CL10" s="1"/>
      <c r="CM10" s="1"/>
      <c r="CN10" s="1"/>
    </row>
    <row r="11" spans="1:92">
      <c r="A11" s="6"/>
      <c r="B11" s="3"/>
      <c r="C11" s="3"/>
      <c r="D11" s="70"/>
      <c r="E11" s="4"/>
      <c r="F11" s="52"/>
      <c r="G11" s="50"/>
      <c r="H11" s="50"/>
      <c r="I11" s="8"/>
      <c r="J11" s="8"/>
      <c r="K11" s="8"/>
      <c r="L11" s="8"/>
      <c r="M11" s="8"/>
      <c r="N11" s="8"/>
      <c r="O11" s="8"/>
      <c r="P11" s="8"/>
      <c r="Q11" s="8"/>
      <c r="CD11" s="1"/>
      <c r="CE11" s="1"/>
      <c r="CF11" s="1"/>
      <c r="CG11" s="1"/>
      <c r="CH11" s="1"/>
      <c r="CI11" s="1"/>
      <c r="CJ11" s="1"/>
      <c r="CK11" s="1"/>
      <c r="CL11" s="1"/>
      <c r="CM11" s="1"/>
      <c r="CN11" s="1"/>
    </row>
    <row r="12" spans="1:92">
      <c r="A12" s="560" t="s">
        <v>1</v>
      </c>
      <c r="B12" s="560" t="s">
        <v>2</v>
      </c>
      <c r="C12" s="549" t="s">
        <v>2370</v>
      </c>
      <c r="D12" s="560" t="s">
        <v>290</v>
      </c>
      <c r="E12" s="560" t="s">
        <v>3</v>
      </c>
      <c r="F12" s="560" t="s">
        <v>4</v>
      </c>
      <c r="G12" s="559" t="s">
        <v>533</v>
      </c>
      <c r="H12" s="559" t="s">
        <v>534</v>
      </c>
      <c r="I12" s="8"/>
      <c r="J12" s="8"/>
      <c r="K12" s="8"/>
      <c r="L12" s="8"/>
      <c r="M12" s="8"/>
      <c r="N12" s="8"/>
      <c r="O12" s="8"/>
      <c r="P12" s="8"/>
      <c r="Q12" s="8"/>
      <c r="CD12" s="1"/>
      <c r="CE12" s="1"/>
      <c r="CF12" s="1"/>
      <c r="CG12" s="1"/>
      <c r="CH12" s="1"/>
      <c r="CI12" s="1"/>
      <c r="CJ12" s="1"/>
      <c r="CK12" s="1"/>
      <c r="CL12" s="1"/>
      <c r="CM12" s="1"/>
      <c r="CN12" s="1"/>
    </row>
    <row r="13" spans="1:92">
      <c r="A13" s="560"/>
      <c r="B13" s="560"/>
      <c r="C13" s="550"/>
      <c r="D13" s="560"/>
      <c r="E13" s="560"/>
      <c r="F13" s="560"/>
      <c r="G13" s="559"/>
      <c r="H13" s="559"/>
      <c r="I13" s="8"/>
      <c r="J13" s="8"/>
      <c r="K13" s="8"/>
      <c r="L13" s="8"/>
      <c r="M13" s="8"/>
      <c r="N13" s="8"/>
      <c r="O13" s="8"/>
      <c r="P13" s="8"/>
      <c r="Q13" s="8"/>
      <c r="CD13" s="1"/>
      <c r="CE13" s="1"/>
      <c r="CF13" s="1"/>
      <c r="CG13" s="1"/>
      <c r="CH13" s="1"/>
      <c r="CI13" s="1"/>
      <c r="CJ13" s="1"/>
      <c r="CK13" s="1"/>
      <c r="CL13" s="1"/>
      <c r="CM13" s="1"/>
      <c r="CN13" s="1"/>
    </row>
    <row r="14" spans="1:92" ht="15" customHeight="1">
      <c r="A14" s="129">
        <v>1</v>
      </c>
      <c r="B14" s="84" t="s">
        <v>654</v>
      </c>
      <c r="C14" s="84"/>
      <c r="D14" s="91"/>
      <c r="E14" s="91"/>
      <c r="F14" s="91"/>
      <c r="G14" s="130"/>
      <c r="H14" s="130"/>
      <c r="I14" s="8"/>
      <c r="J14" s="8"/>
      <c r="K14" s="8"/>
      <c r="L14" s="8"/>
      <c r="M14" s="8"/>
      <c r="N14" s="8"/>
      <c r="O14" s="8"/>
      <c r="P14" s="8"/>
      <c r="Q14" s="8"/>
      <c r="CD14" s="1"/>
      <c r="CE14" s="1"/>
      <c r="CF14" s="1"/>
      <c r="CG14" s="1"/>
      <c r="CH14" s="1"/>
      <c r="CI14" s="1"/>
      <c r="CJ14" s="1"/>
      <c r="CK14" s="1"/>
      <c r="CL14" s="1"/>
      <c r="CM14" s="1"/>
      <c r="CN14" s="1"/>
    </row>
    <row r="15" spans="1:92" ht="15" customHeight="1">
      <c r="A15" s="88">
        <v>2</v>
      </c>
      <c r="B15" s="511" t="s">
        <v>627</v>
      </c>
      <c r="C15" s="525"/>
      <c r="D15" s="134" t="s">
        <v>1129</v>
      </c>
      <c r="E15" s="183" t="s">
        <v>13</v>
      </c>
      <c r="F15" s="182">
        <v>51.3</v>
      </c>
      <c r="G15" s="54"/>
      <c r="H15" s="54"/>
      <c r="I15" s="8"/>
      <c r="J15" s="8"/>
      <c r="K15" s="8"/>
      <c r="L15" s="8"/>
      <c r="M15" s="8"/>
      <c r="N15" s="8"/>
      <c r="O15" s="8"/>
      <c r="P15" s="8"/>
      <c r="Q15" s="8"/>
      <c r="CD15" s="1"/>
      <c r="CE15" s="1"/>
      <c r="CF15" s="1"/>
      <c r="CG15" s="1"/>
      <c r="CH15" s="1"/>
      <c r="CI15" s="1"/>
      <c r="CJ15" s="1"/>
      <c r="CK15" s="1"/>
      <c r="CL15" s="1"/>
      <c r="CM15" s="1"/>
      <c r="CN15" s="1"/>
    </row>
    <row r="16" spans="1:92" ht="15" customHeight="1">
      <c r="A16" s="88">
        <v>3</v>
      </c>
      <c r="B16" s="511" t="s">
        <v>628</v>
      </c>
      <c r="C16" s="525"/>
      <c r="D16" s="134" t="s">
        <v>1129</v>
      </c>
      <c r="E16" s="183" t="s">
        <v>13</v>
      </c>
      <c r="F16" s="182">
        <v>12.8</v>
      </c>
      <c r="G16" s="54"/>
      <c r="H16" s="54"/>
      <c r="I16" s="8"/>
      <c r="J16" s="8"/>
      <c r="K16" s="8"/>
      <c r="L16" s="8"/>
      <c r="M16" s="8"/>
      <c r="N16" s="8"/>
      <c r="O16" s="8"/>
      <c r="P16" s="8"/>
      <c r="Q16" s="8"/>
      <c r="CD16" s="1"/>
      <c r="CE16" s="1"/>
      <c r="CF16" s="1"/>
      <c r="CG16" s="1"/>
      <c r="CH16" s="1"/>
      <c r="CI16" s="1"/>
      <c r="CJ16" s="1"/>
      <c r="CK16" s="1"/>
      <c r="CL16" s="1"/>
      <c r="CM16" s="1"/>
      <c r="CN16" s="1"/>
    </row>
    <row r="17" spans="1:92" ht="15" customHeight="1">
      <c r="A17" s="88">
        <v>4</v>
      </c>
      <c r="B17" s="511" t="s">
        <v>629</v>
      </c>
      <c r="C17" s="525"/>
      <c r="D17" s="134" t="s">
        <v>1129</v>
      </c>
      <c r="E17" s="183" t="s">
        <v>13</v>
      </c>
      <c r="F17" s="182">
        <v>64.099999999999994</v>
      </c>
      <c r="G17" s="54"/>
      <c r="H17" s="54"/>
      <c r="I17" s="8"/>
      <c r="J17" s="8"/>
      <c r="K17" s="8"/>
      <c r="L17" s="8"/>
      <c r="M17" s="8"/>
      <c r="N17" s="8"/>
      <c r="O17" s="8"/>
      <c r="P17" s="8"/>
      <c r="Q17" s="8"/>
      <c r="CD17" s="1"/>
      <c r="CE17" s="1"/>
      <c r="CF17" s="1"/>
      <c r="CG17" s="1"/>
      <c r="CH17" s="1"/>
      <c r="CI17" s="1"/>
      <c r="CJ17" s="1"/>
      <c r="CK17" s="1"/>
      <c r="CL17" s="1"/>
      <c r="CM17" s="1"/>
      <c r="CN17" s="1"/>
    </row>
    <row r="18" spans="1:92" ht="15" customHeight="1">
      <c r="A18" s="88">
        <v>5</v>
      </c>
      <c r="B18" s="511" t="s">
        <v>630</v>
      </c>
      <c r="C18" s="525"/>
      <c r="D18" s="134" t="s">
        <v>1129</v>
      </c>
      <c r="E18" s="183" t="s">
        <v>13</v>
      </c>
      <c r="F18" s="182">
        <v>65.7</v>
      </c>
      <c r="G18" s="54"/>
      <c r="H18" s="54"/>
      <c r="I18" s="8"/>
      <c r="J18" s="8"/>
      <c r="K18" s="8"/>
      <c r="L18" s="8"/>
      <c r="M18" s="8"/>
      <c r="N18" s="8"/>
      <c r="O18" s="8"/>
      <c r="P18" s="8"/>
      <c r="Q18" s="8"/>
      <c r="CD18" s="1"/>
      <c r="CE18" s="1"/>
      <c r="CF18" s="1"/>
      <c r="CG18" s="1"/>
      <c r="CH18" s="1"/>
      <c r="CI18" s="1"/>
      <c r="CJ18" s="1"/>
      <c r="CK18" s="1"/>
      <c r="CL18" s="1"/>
      <c r="CM18" s="1"/>
      <c r="CN18" s="1"/>
    </row>
    <row r="19" spans="1:92" ht="15" customHeight="1">
      <c r="A19" s="88">
        <v>6</v>
      </c>
      <c r="B19" s="511" t="s">
        <v>631</v>
      </c>
      <c r="C19" s="525"/>
      <c r="D19" s="134" t="s">
        <v>1129</v>
      </c>
      <c r="E19" s="183" t="s">
        <v>13</v>
      </c>
      <c r="F19" s="182">
        <v>64.099999999999994</v>
      </c>
      <c r="G19" s="54"/>
      <c r="H19" s="54"/>
      <c r="I19" s="8"/>
      <c r="J19" s="8"/>
      <c r="K19" s="8"/>
      <c r="L19" s="8"/>
      <c r="M19" s="8"/>
      <c r="N19" s="8"/>
      <c r="O19" s="8"/>
      <c r="P19" s="8"/>
      <c r="Q19" s="8"/>
      <c r="CD19" s="1"/>
      <c r="CE19" s="1"/>
      <c r="CF19" s="1"/>
      <c r="CG19" s="1"/>
      <c r="CH19" s="1"/>
      <c r="CI19" s="1"/>
      <c r="CJ19" s="1"/>
      <c r="CK19" s="1"/>
      <c r="CL19" s="1"/>
      <c r="CM19" s="1"/>
      <c r="CN19" s="1"/>
    </row>
    <row r="20" spans="1:92" ht="15" customHeight="1">
      <c r="A20" s="88">
        <v>7</v>
      </c>
      <c r="B20" s="512" t="s">
        <v>632</v>
      </c>
      <c r="C20" s="169"/>
      <c r="D20" s="134" t="s">
        <v>1129</v>
      </c>
      <c r="E20" s="181" t="s">
        <v>13</v>
      </c>
      <c r="F20" s="180">
        <v>64.099999999999994</v>
      </c>
      <c r="G20" s="54"/>
      <c r="H20" s="54"/>
      <c r="I20" s="8"/>
      <c r="J20" s="8"/>
      <c r="K20" s="8"/>
      <c r="L20" s="8"/>
      <c r="M20" s="8"/>
      <c r="N20" s="8"/>
      <c r="O20" s="8"/>
      <c r="P20" s="8"/>
      <c r="Q20" s="8"/>
      <c r="CD20" s="1"/>
      <c r="CE20" s="1"/>
      <c r="CF20" s="1"/>
      <c r="CG20" s="1"/>
      <c r="CH20" s="1"/>
      <c r="CI20" s="1"/>
      <c r="CJ20" s="1"/>
      <c r="CK20" s="1"/>
      <c r="CL20" s="1"/>
      <c r="CM20" s="1"/>
      <c r="CN20" s="1"/>
    </row>
    <row r="21" spans="1:92" ht="15" customHeight="1">
      <c r="A21" s="88">
        <v>8</v>
      </c>
      <c r="B21" s="511" t="s">
        <v>633</v>
      </c>
      <c r="C21" s="525"/>
      <c r="D21" s="134" t="s">
        <v>1129</v>
      </c>
      <c r="E21" s="183" t="s">
        <v>656</v>
      </c>
      <c r="F21" s="182">
        <v>2</v>
      </c>
      <c r="G21" s="54"/>
      <c r="H21" s="54"/>
      <c r="I21" s="8"/>
      <c r="J21" s="8"/>
      <c r="K21" s="8"/>
      <c r="L21" s="8"/>
      <c r="M21" s="8"/>
      <c r="N21" s="8"/>
      <c r="O21" s="8"/>
      <c r="P21" s="8"/>
      <c r="Q21" s="8"/>
      <c r="CD21" s="1"/>
      <c r="CE21" s="1"/>
      <c r="CF21" s="1"/>
      <c r="CG21" s="1"/>
      <c r="CH21" s="1"/>
      <c r="CI21" s="1"/>
      <c r="CJ21" s="1"/>
      <c r="CK21" s="1"/>
      <c r="CL21" s="1"/>
      <c r="CM21" s="1"/>
      <c r="CN21" s="1"/>
    </row>
    <row r="22" spans="1:92" ht="15" customHeight="1">
      <c r="A22" s="88">
        <v>9</v>
      </c>
      <c r="B22" s="512" t="s">
        <v>634</v>
      </c>
      <c r="C22" s="169"/>
      <c r="D22" s="134" t="s">
        <v>1129</v>
      </c>
      <c r="E22" s="181" t="s">
        <v>656</v>
      </c>
      <c r="F22" s="180">
        <v>6</v>
      </c>
      <c r="G22" s="54"/>
      <c r="H22" s="54"/>
      <c r="I22" s="8"/>
      <c r="J22" s="8"/>
      <c r="K22" s="8"/>
      <c r="L22" s="8"/>
      <c r="M22" s="8"/>
      <c r="N22" s="8"/>
      <c r="O22" s="8"/>
      <c r="P22" s="8"/>
      <c r="Q22" s="8"/>
      <c r="CD22" s="1"/>
      <c r="CE22" s="1"/>
      <c r="CF22" s="1"/>
      <c r="CG22" s="1"/>
      <c r="CH22" s="1"/>
      <c r="CI22" s="1"/>
      <c r="CJ22" s="1"/>
      <c r="CK22" s="1"/>
      <c r="CL22" s="1"/>
      <c r="CM22" s="1"/>
      <c r="CN22" s="1"/>
    </row>
    <row r="23" spans="1:92" ht="15" customHeight="1">
      <c r="A23" s="88">
        <v>10</v>
      </c>
      <c r="B23" s="511" t="s">
        <v>635</v>
      </c>
      <c r="C23" s="525"/>
      <c r="D23" s="134" t="s">
        <v>1129</v>
      </c>
      <c r="E23" s="183" t="s">
        <v>656</v>
      </c>
      <c r="F23" s="182">
        <v>1</v>
      </c>
      <c r="G23" s="54"/>
      <c r="H23" s="54"/>
      <c r="I23" s="8"/>
      <c r="J23" s="8"/>
      <c r="K23" s="8"/>
      <c r="L23" s="8"/>
      <c r="M23" s="8"/>
      <c r="N23" s="8"/>
      <c r="O23" s="8"/>
      <c r="P23" s="8"/>
      <c r="Q23" s="8"/>
      <c r="CD23" s="1"/>
      <c r="CE23" s="1"/>
      <c r="CF23" s="1"/>
      <c r="CG23" s="1"/>
      <c r="CH23" s="1"/>
      <c r="CI23" s="1"/>
      <c r="CJ23" s="1"/>
      <c r="CK23" s="1"/>
      <c r="CL23" s="1"/>
      <c r="CM23" s="1"/>
      <c r="CN23" s="1"/>
    </row>
    <row r="24" spans="1:92" ht="15" customHeight="1">
      <c r="A24" s="88">
        <v>11</v>
      </c>
      <c r="B24" s="511" t="s">
        <v>636</v>
      </c>
      <c r="C24" s="525"/>
      <c r="D24" s="134" t="s">
        <v>1129</v>
      </c>
      <c r="E24" s="183" t="s">
        <v>485</v>
      </c>
      <c r="F24" s="182">
        <v>2</v>
      </c>
      <c r="G24" s="54"/>
      <c r="H24" s="54"/>
      <c r="I24" s="8"/>
      <c r="J24" s="8"/>
      <c r="K24" s="8"/>
      <c r="L24" s="8"/>
      <c r="M24" s="8"/>
      <c r="N24" s="8"/>
      <c r="O24" s="8"/>
      <c r="P24" s="8"/>
      <c r="Q24" s="8"/>
      <c r="CD24" s="1"/>
      <c r="CE24" s="1"/>
      <c r="CF24" s="1"/>
      <c r="CG24" s="1"/>
      <c r="CH24" s="1"/>
      <c r="CI24" s="1"/>
      <c r="CJ24" s="1"/>
      <c r="CK24" s="1"/>
      <c r="CL24" s="1"/>
      <c r="CM24" s="1"/>
      <c r="CN24" s="1"/>
    </row>
    <row r="25" spans="1:92" ht="15" customHeight="1">
      <c r="A25" s="88">
        <v>12</v>
      </c>
      <c r="B25" s="512" t="s">
        <v>637</v>
      </c>
      <c r="C25" s="169"/>
      <c r="D25" s="134" t="s">
        <v>1129</v>
      </c>
      <c r="E25" s="181" t="s">
        <v>657</v>
      </c>
      <c r="F25" s="179">
        <v>1</v>
      </c>
      <c r="G25" s="54"/>
      <c r="H25" s="54"/>
      <c r="I25" s="8"/>
      <c r="J25" s="8"/>
      <c r="K25" s="8"/>
      <c r="L25" s="8"/>
      <c r="M25" s="8"/>
      <c r="N25" s="8"/>
      <c r="O25" s="8"/>
      <c r="P25" s="8"/>
      <c r="Q25" s="8"/>
      <c r="CD25" s="1"/>
      <c r="CE25" s="1"/>
      <c r="CF25" s="1"/>
      <c r="CG25" s="1"/>
      <c r="CH25" s="1"/>
      <c r="CI25" s="1"/>
      <c r="CJ25" s="1"/>
      <c r="CK25" s="1"/>
      <c r="CL25" s="1"/>
      <c r="CM25" s="1"/>
      <c r="CN25" s="1"/>
    </row>
    <row r="26" spans="1:92" ht="15" customHeight="1">
      <c r="A26" s="88">
        <v>13</v>
      </c>
      <c r="B26" s="512" t="s">
        <v>638</v>
      </c>
      <c r="C26" s="169"/>
      <c r="D26" s="134" t="s">
        <v>1129</v>
      </c>
      <c r="E26" s="181" t="s">
        <v>656</v>
      </c>
      <c r="F26" s="180">
        <v>1</v>
      </c>
      <c r="G26" s="54"/>
      <c r="H26" s="54"/>
      <c r="I26" s="8"/>
      <c r="J26" s="8"/>
      <c r="K26" s="8"/>
      <c r="L26" s="8"/>
      <c r="M26" s="8"/>
      <c r="N26" s="8"/>
      <c r="O26" s="8"/>
      <c r="P26" s="8"/>
      <c r="Q26" s="8"/>
      <c r="CD26" s="1"/>
      <c r="CE26" s="1"/>
      <c r="CF26" s="1"/>
      <c r="CG26" s="1"/>
      <c r="CH26" s="1"/>
      <c r="CI26" s="1"/>
      <c r="CJ26" s="1"/>
      <c r="CK26" s="1"/>
      <c r="CL26" s="1"/>
      <c r="CM26" s="1"/>
      <c r="CN26" s="1"/>
    </row>
    <row r="27" spans="1:92" ht="15" customHeight="1">
      <c r="A27" s="88">
        <v>14</v>
      </c>
      <c r="B27" s="512" t="s">
        <v>520</v>
      </c>
      <c r="C27" s="169"/>
      <c r="D27" s="134" t="s">
        <v>1129</v>
      </c>
      <c r="E27" s="181" t="s">
        <v>13</v>
      </c>
      <c r="F27" s="180">
        <v>64.099999999999994</v>
      </c>
      <c r="G27" s="54"/>
      <c r="H27" s="54"/>
      <c r="I27" s="8"/>
      <c r="J27" s="8"/>
      <c r="K27" s="8"/>
      <c r="L27" s="8"/>
      <c r="M27" s="8"/>
      <c r="N27" s="8"/>
      <c r="O27" s="8"/>
      <c r="P27" s="8"/>
      <c r="Q27" s="8"/>
      <c r="CD27" s="1"/>
      <c r="CE27" s="1"/>
      <c r="CF27" s="1"/>
      <c r="CG27" s="1"/>
      <c r="CH27" s="1"/>
      <c r="CI27" s="1"/>
      <c r="CJ27" s="1"/>
      <c r="CK27" s="1"/>
      <c r="CL27" s="1"/>
      <c r="CM27" s="1"/>
      <c r="CN27" s="1"/>
    </row>
    <row r="28" spans="1:92" ht="15" customHeight="1">
      <c r="A28" s="88">
        <v>15</v>
      </c>
      <c r="B28" s="512" t="s">
        <v>639</v>
      </c>
      <c r="C28" s="169"/>
      <c r="D28" s="134" t="s">
        <v>1129</v>
      </c>
      <c r="E28" s="181" t="s">
        <v>13</v>
      </c>
      <c r="F28" s="180">
        <v>64.099999999999994</v>
      </c>
      <c r="G28" s="54"/>
      <c r="H28" s="54"/>
      <c r="I28" s="8"/>
      <c r="J28" s="8"/>
      <c r="K28" s="8"/>
      <c r="L28" s="8"/>
      <c r="M28" s="8"/>
      <c r="N28" s="8"/>
      <c r="O28" s="8"/>
      <c r="P28" s="8"/>
      <c r="Q28" s="8"/>
      <c r="CD28" s="1"/>
      <c r="CE28" s="1"/>
      <c r="CF28" s="1"/>
      <c r="CG28" s="1"/>
      <c r="CH28" s="1"/>
      <c r="CI28" s="1"/>
      <c r="CJ28" s="1"/>
      <c r="CK28" s="1"/>
      <c r="CL28" s="1"/>
      <c r="CM28" s="1"/>
      <c r="CN28" s="1"/>
    </row>
    <row r="29" spans="1:92" ht="15" customHeight="1">
      <c r="A29" s="88">
        <v>16</v>
      </c>
      <c r="B29" s="512" t="s">
        <v>640</v>
      </c>
      <c r="C29" s="169"/>
      <c r="D29" s="134" t="s">
        <v>1129</v>
      </c>
      <c r="E29" s="181" t="s">
        <v>656</v>
      </c>
      <c r="F29" s="180">
        <v>12</v>
      </c>
      <c r="G29" s="54"/>
      <c r="H29" s="54"/>
      <c r="I29" s="8"/>
      <c r="J29" s="8"/>
      <c r="K29" s="8"/>
      <c r="L29" s="8"/>
      <c r="M29" s="8"/>
      <c r="N29" s="8"/>
      <c r="O29" s="8"/>
      <c r="P29" s="8"/>
      <c r="Q29" s="8"/>
      <c r="CD29" s="1"/>
      <c r="CE29" s="1"/>
      <c r="CF29" s="1"/>
      <c r="CG29" s="1"/>
      <c r="CH29" s="1"/>
      <c r="CI29" s="1"/>
      <c r="CJ29" s="1"/>
      <c r="CK29" s="1"/>
      <c r="CL29" s="1"/>
      <c r="CM29" s="1"/>
      <c r="CN29" s="1"/>
    </row>
    <row r="30" spans="1:92" ht="15" customHeight="1">
      <c r="A30" s="88">
        <v>17</v>
      </c>
      <c r="B30" s="512" t="s">
        <v>641</v>
      </c>
      <c r="C30" s="169"/>
      <c r="D30" s="134" t="s">
        <v>1129</v>
      </c>
      <c r="E30" s="181" t="s">
        <v>657</v>
      </c>
      <c r="F30" s="180">
        <v>23</v>
      </c>
      <c r="G30" s="54"/>
      <c r="H30" s="54"/>
      <c r="I30" s="8"/>
      <c r="J30" s="8"/>
      <c r="K30" s="8"/>
      <c r="L30" s="8"/>
      <c r="M30" s="8"/>
      <c r="N30" s="8"/>
      <c r="O30" s="8"/>
      <c r="P30" s="8"/>
      <c r="Q30" s="8"/>
      <c r="CD30" s="1"/>
      <c r="CE30" s="1"/>
      <c r="CF30" s="1"/>
      <c r="CG30" s="1"/>
      <c r="CH30" s="1"/>
      <c r="CI30" s="1"/>
      <c r="CJ30" s="1"/>
      <c r="CK30" s="1"/>
      <c r="CL30" s="1"/>
      <c r="CM30" s="1"/>
      <c r="CN30" s="1"/>
    </row>
    <row r="31" spans="1:92" ht="15" customHeight="1">
      <c r="A31" s="88">
        <v>18</v>
      </c>
      <c r="B31" s="512" t="s">
        <v>642</v>
      </c>
      <c r="C31" s="169"/>
      <c r="D31" s="134" t="s">
        <v>1129</v>
      </c>
      <c r="E31" s="181" t="s">
        <v>656</v>
      </c>
      <c r="F31" s="179">
        <v>6</v>
      </c>
      <c r="G31" s="54"/>
      <c r="H31" s="54"/>
      <c r="I31" s="8"/>
      <c r="J31" s="8"/>
      <c r="K31" s="8"/>
      <c r="L31" s="8"/>
      <c r="M31" s="8"/>
      <c r="N31" s="8"/>
      <c r="O31" s="8"/>
      <c r="P31" s="8"/>
      <c r="Q31" s="8"/>
      <c r="CD31" s="1"/>
      <c r="CE31" s="1"/>
      <c r="CF31" s="1"/>
      <c r="CG31" s="1"/>
      <c r="CH31" s="1"/>
      <c r="CI31" s="1"/>
      <c r="CJ31" s="1"/>
      <c r="CK31" s="1"/>
      <c r="CL31" s="1"/>
      <c r="CM31" s="1"/>
      <c r="CN31" s="1"/>
    </row>
    <row r="32" spans="1:92" ht="15" customHeight="1">
      <c r="A32" s="88">
        <v>19</v>
      </c>
      <c r="B32" s="512" t="s">
        <v>643</v>
      </c>
      <c r="C32" s="169"/>
      <c r="D32" s="134" t="s">
        <v>1129</v>
      </c>
      <c r="E32" s="183" t="s">
        <v>656</v>
      </c>
      <c r="F32" s="182">
        <v>2</v>
      </c>
      <c r="G32" s="54"/>
      <c r="H32" s="54"/>
      <c r="I32" s="8"/>
      <c r="J32" s="8"/>
      <c r="K32" s="8"/>
      <c r="L32" s="8"/>
      <c r="M32" s="8"/>
      <c r="N32" s="8"/>
      <c r="O32" s="8"/>
      <c r="P32" s="8"/>
      <c r="Q32" s="8"/>
      <c r="CD32" s="1"/>
      <c r="CE32" s="1"/>
      <c r="CF32" s="1"/>
      <c r="CG32" s="1"/>
      <c r="CH32" s="1"/>
      <c r="CI32" s="1"/>
      <c r="CJ32" s="1"/>
      <c r="CK32" s="1"/>
      <c r="CL32" s="1"/>
      <c r="CM32" s="1"/>
      <c r="CN32" s="1"/>
    </row>
    <row r="33" spans="1:92" ht="15" customHeight="1">
      <c r="A33" s="88">
        <v>20</v>
      </c>
      <c r="B33" s="513" t="s">
        <v>644</v>
      </c>
      <c r="C33" s="526"/>
      <c r="D33" s="134" t="s">
        <v>1129</v>
      </c>
      <c r="E33" s="183" t="s">
        <v>656</v>
      </c>
      <c r="F33" s="182">
        <v>4</v>
      </c>
      <c r="G33" s="54"/>
      <c r="H33" s="54"/>
      <c r="I33" s="8"/>
      <c r="J33" s="8"/>
      <c r="K33" s="8"/>
      <c r="L33" s="8"/>
      <c r="M33" s="8"/>
      <c r="N33" s="8"/>
      <c r="O33" s="8"/>
      <c r="P33" s="8"/>
      <c r="Q33" s="8"/>
      <c r="CD33" s="1"/>
      <c r="CE33" s="1"/>
      <c r="CF33" s="1"/>
      <c r="CG33" s="1"/>
      <c r="CH33" s="1"/>
      <c r="CI33" s="1"/>
      <c r="CJ33" s="1"/>
      <c r="CK33" s="1"/>
      <c r="CL33" s="1"/>
      <c r="CM33" s="1"/>
      <c r="CN33" s="1"/>
    </row>
    <row r="34" spans="1:92" ht="15" customHeight="1">
      <c r="A34" s="88">
        <v>21</v>
      </c>
      <c r="B34" s="513" t="s">
        <v>645</v>
      </c>
      <c r="C34" s="526"/>
      <c r="D34" s="134" t="s">
        <v>1129</v>
      </c>
      <c r="E34" s="183" t="s">
        <v>656</v>
      </c>
      <c r="F34" s="182">
        <v>4</v>
      </c>
      <c r="G34" s="54"/>
      <c r="H34" s="54"/>
      <c r="I34" s="8"/>
      <c r="J34" s="8"/>
      <c r="K34" s="8"/>
      <c r="L34" s="8"/>
      <c r="M34" s="8"/>
      <c r="N34" s="8"/>
      <c r="O34" s="8"/>
      <c r="P34" s="8"/>
      <c r="Q34" s="8"/>
      <c r="CD34" s="1"/>
      <c r="CE34" s="1"/>
      <c r="CF34" s="1"/>
      <c r="CG34" s="1"/>
      <c r="CH34" s="1"/>
      <c r="CI34" s="1"/>
      <c r="CJ34" s="1"/>
      <c r="CK34" s="1"/>
      <c r="CL34" s="1"/>
      <c r="CM34" s="1"/>
      <c r="CN34" s="1"/>
    </row>
    <row r="35" spans="1:92" ht="15" customHeight="1">
      <c r="A35" s="88">
        <v>22</v>
      </c>
      <c r="B35" s="513" t="s">
        <v>646</v>
      </c>
      <c r="C35" s="526"/>
      <c r="D35" s="134" t="s">
        <v>1129</v>
      </c>
      <c r="E35" s="183" t="s">
        <v>656</v>
      </c>
      <c r="F35" s="182">
        <v>16</v>
      </c>
      <c r="G35" s="54"/>
      <c r="H35" s="54"/>
      <c r="I35" s="8"/>
      <c r="J35" s="8"/>
      <c r="K35" s="8"/>
      <c r="L35" s="8"/>
      <c r="M35" s="8"/>
      <c r="N35" s="8"/>
      <c r="O35" s="8"/>
      <c r="P35" s="8"/>
      <c r="Q35" s="8"/>
      <c r="CD35" s="1"/>
      <c r="CE35" s="1"/>
      <c r="CF35" s="1"/>
      <c r="CG35" s="1"/>
      <c r="CH35" s="1"/>
      <c r="CI35" s="1"/>
      <c r="CJ35" s="1"/>
      <c r="CK35" s="1"/>
      <c r="CL35" s="1"/>
      <c r="CM35" s="1"/>
      <c r="CN35" s="1"/>
    </row>
    <row r="36" spans="1:92" ht="15" customHeight="1">
      <c r="A36" s="88">
        <v>23</v>
      </c>
      <c r="B36" s="513" t="s">
        <v>647</v>
      </c>
      <c r="C36" s="526"/>
      <c r="D36" s="134" t="s">
        <v>1129</v>
      </c>
      <c r="E36" s="183" t="s">
        <v>656</v>
      </c>
      <c r="F36" s="182">
        <v>6</v>
      </c>
      <c r="G36" s="54"/>
      <c r="H36" s="54"/>
      <c r="I36" s="8"/>
      <c r="J36" s="8"/>
      <c r="K36" s="8"/>
      <c r="L36" s="8"/>
      <c r="M36" s="8"/>
      <c r="N36" s="8"/>
      <c r="O36" s="8"/>
      <c r="P36" s="8"/>
      <c r="Q36" s="8"/>
      <c r="CD36" s="1"/>
      <c r="CE36" s="1"/>
      <c r="CF36" s="1"/>
      <c r="CG36" s="1"/>
      <c r="CH36" s="1"/>
      <c r="CI36" s="1"/>
      <c r="CJ36" s="1"/>
      <c r="CK36" s="1"/>
      <c r="CL36" s="1"/>
      <c r="CM36" s="1"/>
      <c r="CN36" s="1"/>
    </row>
    <row r="37" spans="1:92" ht="15" customHeight="1">
      <c r="A37" s="88">
        <v>24</v>
      </c>
      <c r="B37" s="511" t="s">
        <v>648</v>
      </c>
      <c r="C37" s="525"/>
      <c r="D37" s="134" t="s">
        <v>1129</v>
      </c>
      <c r="E37" s="183" t="s">
        <v>13</v>
      </c>
      <c r="F37" s="182">
        <v>64.099999999999994</v>
      </c>
      <c r="G37" s="54"/>
      <c r="H37" s="54"/>
      <c r="I37" s="8"/>
      <c r="J37" s="8"/>
      <c r="K37" s="8"/>
      <c r="L37" s="8"/>
      <c r="M37" s="8"/>
      <c r="N37" s="8"/>
      <c r="O37" s="8"/>
      <c r="P37" s="8"/>
      <c r="Q37" s="8"/>
      <c r="CD37" s="1"/>
      <c r="CE37" s="1"/>
      <c r="CF37" s="1"/>
      <c r="CG37" s="1"/>
      <c r="CH37" s="1"/>
      <c r="CI37" s="1"/>
      <c r="CJ37" s="1"/>
      <c r="CK37" s="1"/>
      <c r="CL37" s="1"/>
      <c r="CM37" s="1"/>
      <c r="CN37" s="1"/>
    </row>
    <row r="38" spans="1:92" ht="15" customHeight="1">
      <c r="A38" s="88">
        <v>25</v>
      </c>
      <c r="B38" s="512" t="s">
        <v>649</v>
      </c>
      <c r="C38" s="169"/>
      <c r="D38" s="134" t="s">
        <v>1129</v>
      </c>
      <c r="E38" s="181" t="s">
        <v>13</v>
      </c>
      <c r="F38" s="180">
        <v>0.13</v>
      </c>
      <c r="G38" s="54"/>
      <c r="H38" s="54"/>
      <c r="I38" s="8"/>
      <c r="J38" s="8"/>
      <c r="K38" s="8"/>
      <c r="L38" s="8"/>
      <c r="M38" s="8"/>
      <c r="N38" s="8"/>
      <c r="O38" s="8"/>
      <c r="P38" s="8"/>
      <c r="Q38" s="8"/>
      <c r="CD38" s="1"/>
      <c r="CE38" s="1"/>
      <c r="CF38" s="1"/>
      <c r="CG38" s="1"/>
      <c r="CH38" s="1"/>
      <c r="CI38" s="1"/>
      <c r="CJ38" s="1"/>
      <c r="CK38" s="1"/>
      <c r="CL38" s="1"/>
      <c r="CM38" s="1"/>
      <c r="CN38" s="1"/>
    </row>
    <row r="39" spans="1:92" ht="15" customHeight="1">
      <c r="A39" s="88">
        <v>26</v>
      </c>
      <c r="B39" s="512" t="s">
        <v>650</v>
      </c>
      <c r="C39" s="169"/>
      <c r="D39" s="134" t="s">
        <v>1129</v>
      </c>
      <c r="E39" s="181" t="s">
        <v>656</v>
      </c>
      <c r="F39" s="180">
        <v>8</v>
      </c>
      <c r="G39" s="54"/>
      <c r="H39" s="54"/>
      <c r="I39" s="8"/>
      <c r="J39" s="8"/>
      <c r="K39" s="8"/>
      <c r="L39" s="8"/>
      <c r="M39" s="8"/>
      <c r="N39" s="8"/>
      <c r="O39" s="8"/>
      <c r="P39" s="8"/>
      <c r="Q39" s="8"/>
      <c r="CD39" s="1"/>
      <c r="CE39" s="1"/>
      <c r="CF39" s="1"/>
      <c r="CG39" s="1"/>
      <c r="CH39" s="1"/>
      <c r="CI39" s="1"/>
      <c r="CJ39" s="1"/>
      <c r="CK39" s="1"/>
      <c r="CL39" s="1"/>
      <c r="CM39" s="1"/>
      <c r="CN39" s="1"/>
    </row>
    <row r="40" spans="1:92" ht="15" customHeight="1">
      <c r="A40" s="88">
        <v>27</v>
      </c>
      <c r="B40" s="511" t="s">
        <v>651</v>
      </c>
      <c r="C40" s="525"/>
      <c r="D40" s="134" t="s">
        <v>1129</v>
      </c>
      <c r="E40" s="183" t="s">
        <v>485</v>
      </c>
      <c r="F40" s="182">
        <v>1</v>
      </c>
      <c r="G40" s="54"/>
      <c r="H40" s="54"/>
      <c r="I40" s="8"/>
      <c r="J40" s="8"/>
      <c r="K40" s="8"/>
      <c r="L40" s="8"/>
      <c r="M40" s="8"/>
      <c r="N40" s="8"/>
      <c r="O40" s="8"/>
      <c r="P40" s="8"/>
      <c r="Q40" s="8"/>
      <c r="CD40" s="1"/>
      <c r="CE40" s="1"/>
      <c r="CF40" s="1"/>
      <c r="CG40" s="1"/>
      <c r="CH40" s="1"/>
      <c r="CI40" s="1"/>
      <c r="CJ40" s="1"/>
      <c r="CK40" s="1"/>
      <c r="CL40" s="1"/>
      <c r="CM40" s="1"/>
      <c r="CN40" s="1"/>
    </row>
    <row r="41" spans="1:92" ht="15" customHeight="1">
      <c r="A41" s="88">
        <v>28</v>
      </c>
      <c r="B41" s="511" t="s">
        <v>652</v>
      </c>
      <c r="C41" s="525"/>
      <c r="D41" s="134" t="s">
        <v>1129</v>
      </c>
      <c r="E41" s="183" t="s">
        <v>656</v>
      </c>
      <c r="F41" s="182">
        <v>1</v>
      </c>
      <c r="G41" s="54"/>
      <c r="H41" s="54"/>
      <c r="I41" s="8"/>
      <c r="J41" s="8"/>
      <c r="K41" s="8"/>
      <c r="L41" s="8"/>
      <c r="M41" s="8"/>
      <c r="N41" s="8"/>
      <c r="O41" s="8"/>
      <c r="P41" s="8"/>
      <c r="Q41" s="8"/>
      <c r="CD41" s="1"/>
      <c r="CE41" s="1"/>
      <c r="CF41" s="1"/>
      <c r="CG41" s="1"/>
      <c r="CH41" s="1"/>
      <c r="CI41" s="1"/>
      <c r="CJ41" s="1"/>
      <c r="CK41" s="1"/>
      <c r="CL41" s="1"/>
      <c r="CM41" s="1"/>
      <c r="CN41" s="1"/>
    </row>
    <row r="42" spans="1:92" ht="15" customHeight="1">
      <c r="A42" s="88">
        <v>29</v>
      </c>
      <c r="B42" s="511" t="s">
        <v>653</v>
      </c>
      <c r="C42" s="525"/>
      <c r="D42" s="134" t="s">
        <v>1129</v>
      </c>
      <c r="E42" s="183" t="s">
        <v>656</v>
      </c>
      <c r="F42" s="182">
        <v>1</v>
      </c>
      <c r="G42" s="54"/>
      <c r="H42" s="54"/>
      <c r="I42" s="8"/>
      <c r="J42" s="8"/>
      <c r="K42" s="8"/>
      <c r="L42" s="8"/>
      <c r="M42" s="8"/>
      <c r="N42" s="8"/>
      <c r="O42" s="8"/>
      <c r="P42" s="8"/>
      <c r="Q42" s="8"/>
      <c r="CD42" s="1"/>
      <c r="CE42" s="1"/>
      <c r="CF42" s="1"/>
      <c r="CG42" s="1"/>
      <c r="CH42" s="1"/>
      <c r="CI42" s="1"/>
      <c r="CJ42" s="1"/>
      <c r="CK42" s="1"/>
      <c r="CL42" s="1"/>
      <c r="CM42" s="1"/>
      <c r="CN42" s="1"/>
    </row>
    <row r="43" spans="1:92" ht="15" customHeight="1">
      <c r="A43" s="88">
        <v>30</v>
      </c>
      <c r="B43" s="514" t="s">
        <v>655</v>
      </c>
      <c r="C43" s="84"/>
      <c r="D43" s="91"/>
      <c r="E43" s="91"/>
      <c r="F43" s="91"/>
      <c r="G43" s="130"/>
      <c r="H43" s="130"/>
      <c r="I43" s="8"/>
      <c r="J43" s="8"/>
      <c r="K43" s="8"/>
      <c r="L43" s="8"/>
      <c r="M43" s="8"/>
      <c r="N43" s="8"/>
      <c r="O43" s="8"/>
      <c r="P43" s="8"/>
      <c r="Q43" s="8"/>
      <c r="CD43" s="1"/>
      <c r="CE43" s="1"/>
      <c r="CF43" s="1"/>
      <c r="CG43" s="1"/>
      <c r="CH43" s="1"/>
      <c r="CI43" s="1"/>
      <c r="CJ43" s="1"/>
      <c r="CK43" s="1"/>
      <c r="CL43" s="1"/>
      <c r="CM43" s="1"/>
      <c r="CN43" s="1"/>
    </row>
    <row r="44" spans="1:92" ht="15" customHeight="1">
      <c r="A44" s="88">
        <v>31</v>
      </c>
      <c r="B44" s="511" t="s">
        <v>627</v>
      </c>
      <c r="C44" s="525"/>
      <c r="D44" s="134" t="s">
        <v>1129</v>
      </c>
      <c r="E44" s="183" t="s">
        <v>13</v>
      </c>
      <c r="F44" s="182">
        <v>77.7</v>
      </c>
      <c r="G44" s="54"/>
      <c r="H44" s="54"/>
      <c r="I44" s="8"/>
      <c r="J44" s="8"/>
      <c r="K44" s="8"/>
      <c r="L44" s="8"/>
      <c r="M44" s="8"/>
      <c r="N44" s="8"/>
      <c r="O44" s="8"/>
      <c r="P44" s="8"/>
      <c r="Q44" s="8"/>
      <c r="CD44" s="1"/>
      <c r="CE44" s="1"/>
      <c r="CF44" s="1"/>
      <c r="CG44" s="1"/>
      <c r="CH44" s="1"/>
      <c r="CI44" s="1"/>
      <c r="CJ44" s="1"/>
      <c r="CK44" s="1"/>
      <c r="CL44" s="1"/>
      <c r="CM44" s="1"/>
      <c r="CN44" s="1"/>
    </row>
    <row r="45" spans="1:92" ht="15" customHeight="1">
      <c r="A45" s="88">
        <v>32</v>
      </c>
      <c r="B45" s="511" t="s">
        <v>628</v>
      </c>
      <c r="C45" s="525"/>
      <c r="D45" s="134" t="s">
        <v>1129</v>
      </c>
      <c r="E45" s="183" t="s">
        <v>13</v>
      </c>
      <c r="F45" s="182">
        <v>19.399999999999999</v>
      </c>
      <c r="G45" s="54"/>
      <c r="H45" s="54"/>
      <c r="I45" s="8"/>
      <c r="J45" s="8"/>
      <c r="K45" s="8"/>
      <c r="L45" s="8"/>
      <c r="M45" s="8"/>
      <c r="N45" s="8"/>
      <c r="O45" s="8"/>
      <c r="P45" s="8"/>
      <c r="Q45" s="8"/>
      <c r="CD45" s="1"/>
      <c r="CE45" s="1"/>
      <c r="CF45" s="1"/>
      <c r="CG45" s="1"/>
      <c r="CH45" s="1"/>
      <c r="CI45" s="1"/>
      <c r="CJ45" s="1"/>
      <c r="CK45" s="1"/>
      <c r="CL45" s="1"/>
      <c r="CM45" s="1"/>
      <c r="CN45" s="1"/>
    </row>
    <row r="46" spans="1:92" ht="15" customHeight="1">
      <c r="A46" s="88">
        <v>33</v>
      </c>
      <c r="B46" s="511" t="s">
        <v>629</v>
      </c>
      <c r="C46" s="525"/>
      <c r="D46" s="134" t="s">
        <v>1129</v>
      </c>
      <c r="E46" s="183" t="s">
        <v>13</v>
      </c>
      <c r="F46" s="182">
        <v>291.3</v>
      </c>
      <c r="G46" s="54"/>
      <c r="H46" s="54"/>
      <c r="I46" s="8"/>
      <c r="J46" s="8"/>
      <c r="K46" s="8"/>
      <c r="L46" s="8"/>
      <c r="M46" s="8"/>
      <c r="N46" s="8"/>
      <c r="O46" s="8"/>
      <c r="P46" s="8"/>
      <c r="Q46" s="8"/>
      <c r="CD46" s="1"/>
      <c r="CE46" s="1"/>
      <c r="CF46" s="1"/>
      <c r="CG46" s="1"/>
      <c r="CH46" s="1"/>
      <c r="CI46" s="1"/>
      <c r="CJ46" s="1"/>
      <c r="CK46" s="1"/>
      <c r="CL46" s="1"/>
      <c r="CM46" s="1"/>
      <c r="CN46" s="1"/>
    </row>
    <row r="47" spans="1:92" ht="15" customHeight="1">
      <c r="A47" s="88">
        <v>34</v>
      </c>
      <c r="B47" s="515" t="s">
        <v>631</v>
      </c>
      <c r="C47" s="168"/>
      <c r="D47" s="134" t="s">
        <v>1129</v>
      </c>
      <c r="E47" s="178" t="s">
        <v>13</v>
      </c>
      <c r="F47" s="177">
        <v>97.1</v>
      </c>
      <c r="G47" s="54"/>
      <c r="H47" s="54"/>
      <c r="I47" s="8"/>
      <c r="J47" s="8"/>
      <c r="K47" s="8"/>
      <c r="L47" s="8"/>
      <c r="M47" s="8"/>
      <c r="N47" s="8"/>
      <c r="O47" s="8"/>
      <c r="P47" s="8"/>
      <c r="Q47" s="8"/>
      <c r="CD47" s="1"/>
      <c r="CE47" s="1"/>
      <c r="CF47" s="1"/>
      <c r="CG47" s="1"/>
      <c r="CH47" s="1"/>
      <c r="CI47" s="1"/>
      <c r="CJ47" s="1"/>
      <c r="CK47" s="1"/>
      <c r="CL47" s="1"/>
      <c r="CM47" s="1"/>
      <c r="CN47" s="1"/>
    </row>
    <row r="48" spans="1:92" ht="15" customHeight="1">
      <c r="A48" s="88">
        <v>35</v>
      </c>
      <c r="B48" s="512" t="s">
        <v>658</v>
      </c>
      <c r="C48" s="169"/>
      <c r="D48" s="134" t="s">
        <v>1129</v>
      </c>
      <c r="E48" s="181" t="s">
        <v>656</v>
      </c>
      <c r="F48" s="180">
        <v>2</v>
      </c>
      <c r="G48" s="54"/>
      <c r="H48" s="54"/>
      <c r="I48" s="8"/>
      <c r="J48" s="8"/>
      <c r="K48" s="8"/>
      <c r="L48" s="8"/>
      <c r="M48" s="8"/>
      <c r="N48" s="8"/>
      <c r="O48" s="8"/>
      <c r="P48" s="8"/>
      <c r="Q48" s="8"/>
      <c r="CD48" s="1"/>
      <c r="CE48" s="1"/>
      <c r="CF48" s="1"/>
      <c r="CG48" s="1"/>
      <c r="CH48" s="1"/>
      <c r="CI48" s="1"/>
      <c r="CJ48" s="1"/>
      <c r="CK48" s="1"/>
      <c r="CL48" s="1"/>
      <c r="CM48" s="1"/>
      <c r="CN48" s="1"/>
    </row>
    <row r="49" spans="1:92" ht="15" customHeight="1">
      <c r="A49" s="88">
        <v>36</v>
      </c>
      <c r="B49" s="511" t="s">
        <v>659</v>
      </c>
      <c r="C49" s="525"/>
      <c r="D49" s="134" t="s">
        <v>1129</v>
      </c>
      <c r="E49" s="175" t="s">
        <v>13</v>
      </c>
      <c r="F49" s="182">
        <v>3870</v>
      </c>
      <c r="G49" s="54"/>
      <c r="H49" s="54"/>
      <c r="I49" s="8"/>
      <c r="J49" s="8"/>
      <c r="K49" s="8"/>
      <c r="L49" s="8"/>
      <c r="M49" s="8"/>
      <c r="N49" s="8"/>
      <c r="O49" s="8"/>
      <c r="P49" s="8"/>
      <c r="Q49" s="8"/>
      <c r="CD49" s="1"/>
      <c r="CE49" s="1"/>
      <c r="CF49" s="1"/>
      <c r="CG49" s="1"/>
      <c r="CH49" s="1"/>
      <c r="CI49" s="1"/>
      <c r="CJ49" s="1"/>
      <c r="CK49" s="1"/>
      <c r="CL49" s="1"/>
      <c r="CM49" s="1"/>
      <c r="CN49" s="1"/>
    </row>
    <row r="50" spans="1:92" ht="15" customHeight="1">
      <c r="A50" s="88">
        <v>37</v>
      </c>
      <c r="B50" s="511" t="s">
        <v>660</v>
      </c>
      <c r="C50" s="525"/>
      <c r="D50" s="134" t="s">
        <v>1129</v>
      </c>
      <c r="E50" s="183" t="s">
        <v>656</v>
      </c>
      <c r="F50" s="174">
        <v>4</v>
      </c>
      <c r="G50" s="54"/>
      <c r="H50" s="54"/>
      <c r="I50" s="8"/>
      <c r="J50" s="8"/>
      <c r="K50" s="8"/>
      <c r="L50" s="8"/>
      <c r="M50" s="8"/>
      <c r="N50" s="8"/>
      <c r="O50" s="8"/>
      <c r="P50" s="8"/>
      <c r="Q50" s="8"/>
      <c r="CD50" s="1"/>
      <c r="CE50" s="1"/>
      <c r="CF50" s="1"/>
      <c r="CG50" s="1"/>
      <c r="CH50" s="1"/>
      <c r="CI50" s="1"/>
      <c r="CJ50" s="1"/>
      <c r="CK50" s="1"/>
      <c r="CL50" s="1"/>
      <c r="CM50" s="1"/>
      <c r="CN50" s="1"/>
    </row>
    <row r="51" spans="1:92" ht="24" customHeight="1">
      <c r="A51" s="88">
        <v>38</v>
      </c>
      <c r="B51" s="511" t="s">
        <v>2506</v>
      </c>
      <c r="C51" s="525"/>
      <c r="D51" s="134" t="s">
        <v>1129</v>
      </c>
      <c r="E51" s="183" t="s">
        <v>675</v>
      </c>
      <c r="F51" s="174">
        <v>384</v>
      </c>
      <c r="G51" s="54"/>
      <c r="H51" s="54"/>
      <c r="I51" s="8"/>
      <c r="J51" s="8"/>
      <c r="K51" s="8"/>
      <c r="L51" s="8"/>
      <c r="M51" s="8"/>
      <c r="N51" s="8"/>
      <c r="O51" s="8"/>
      <c r="P51" s="8"/>
      <c r="Q51" s="8"/>
      <c r="CD51" s="1"/>
      <c r="CE51" s="1"/>
      <c r="CF51" s="1"/>
      <c r="CG51" s="1"/>
      <c r="CH51" s="1"/>
      <c r="CI51" s="1"/>
      <c r="CJ51" s="1"/>
      <c r="CK51" s="1"/>
      <c r="CL51" s="1"/>
      <c r="CM51" s="1"/>
      <c r="CN51" s="1"/>
    </row>
    <row r="52" spans="1:92" ht="15" customHeight="1">
      <c r="A52" s="88">
        <v>39</v>
      </c>
      <c r="B52" s="511" t="s">
        <v>662</v>
      </c>
      <c r="C52" s="525"/>
      <c r="D52" s="134" t="s">
        <v>1129</v>
      </c>
      <c r="E52" s="175" t="s">
        <v>676</v>
      </c>
      <c r="F52" s="174">
        <v>192</v>
      </c>
      <c r="G52" s="54"/>
      <c r="H52" s="54"/>
      <c r="I52" s="8"/>
      <c r="J52" s="8"/>
      <c r="K52" s="8"/>
      <c r="L52" s="8"/>
      <c r="M52" s="8"/>
      <c r="N52" s="8"/>
      <c r="O52" s="8"/>
      <c r="P52" s="8"/>
      <c r="Q52" s="8"/>
      <c r="CD52" s="1"/>
      <c r="CE52" s="1"/>
      <c r="CF52" s="1"/>
      <c r="CG52" s="1"/>
      <c r="CH52" s="1"/>
      <c r="CI52" s="1"/>
      <c r="CJ52" s="1"/>
      <c r="CK52" s="1"/>
      <c r="CL52" s="1"/>
      <c r="CM52" s="1"/>
      <c r="CN52" s="1"/>
    </row>
    <row r="53" spans="1:92" ht="15" customHeight="1">
      <c r="A53" s="88">
        <v>40</v>
      </c>
      <c r="B53" s="511" t="s">
        <v>663</v>
      </c>
      <c r="C53" s="525"/>
      <c r="D53" s="134" t="s">
        <v>1129</v>
      </c>
      <c r="E53" s="183" t="s">
        <v>13</v>
      </c>
      <c r="F53" s="182">
        <v>760</v>
      </c>
      <c r="G53" s="54"/>
      <c r="H53" s="54"/>
      <c r="I53" s="8"/>
      <c r="J53" s="8"/>
      <c r="K53" s="8"/>
      <c r="L53" s="8"/>
      <c r="M53" s="8"/>
      <c r="N53" s="8"/>
      <c r="O53" s="8"/>
      <c r="P53" s="8"/>
      <c r="Q53" s="8"/>
      <c r="CD53" s="1"/>
      <c r="CE53" s="1"/>
      <c r="CF53" s="1"/>
      <c r="CG53" s="1"/>
      <c r="CH53" s="1"/>
      <c r="CI53" s="1"/>
      <c r="CJ53" s="1"/>
      <c r="CK53" s="1"/>
      <c r="CL53" s="1"/>
      <c r="CM53" s="1"/>
      <c r="CN53" s="1"/>
    </row>
    <row r="54" spans="1:92" ht="15" customHeight="1">
      <c r="A54" s="88">
        <v>41</v>
      </c>
      <c r="B54" s="512" t="s">
        <v>664</v>
      </c>
      <c r="C54" s="169"/>
      <c r="D54" s="134" t="s">
        <v>1129</v>
      </c>
      <c r="E54" s="181" t="s">
        <v>13</v>
      </c>
      <c r="F54" s="180">
        <v>138.9</v>
      </c>
      <c r="G54" s="54"/>
      <c r="H54" s="54"/>
      <c r="I54" s="8"/>
      <c r="J54" s="8"/>
      <c r="K54" s="8"/>
      <c r="L54" s="8"/>
      <c r="M54" s="8"/>
      <c r="N54" s="8"/>
      <c r="O54" s="8"/>
      <c r="P54" s="8"/>
      <c r="Q54" s="8"/>
      <c r="CD54" s="1"/>
      <c r="CE54" s="1"/>
      <c r="CF54" s="1"/>
      <c r="CG54" s="1"/>
      <c r="CH54" s="1"/>
      <c r="CI54" s="1"/>
      <c r="CJ54" s="1"/>
      <c r="CK54" s="1"/>
      <c r="CL54" s="1"/>
      <c r="CM54" s="1"/>
      <c r="CN54" s="1"/>
    </row>
    <row r="55" spans="1:92" ht="15" customHeight="1">
      <c r="A55" s="88">
        <v>42</v>
      </c>
      <c r="B55" s="512" t="s">
        <v>665</v>
      </c>
      <c r="C55" s="169"/>
      <c r="D55" s="134" t="s">
        <v>1129</v>
      </c>
      <c r="E55" s="181" t="s">
        <v>656</v>
      </c>
      <c r="F55" s="180">
        <v>1</v>
      </c>
      <c r="G55" s="54"/>
      <c r="H55" s="54"/>
      <c r="I55" s="8"/>
      <c r="J55" s="8"/>
      <c r="K55" s="8"/>
      <c r="L55" s="8"/>
      <c r="M55" s="8"/>
      <c r="N55" s="8"/>
      <c r="O55" s="8"/>
      <c r="P55" s="8"/>
      <c r="Q55" s="8"/>
      <c r="CD55" s="1"/>
      <c r="CE55" s="1"/>
      <c r="CF55" s="1"/>
      <c r="CG55" s="1"/>
      <c r="CH55" s="1"/>
      <c r="CI55" s="1"/>
      <c r="CJ55" s="1"/>
      <c r="CK55" s="1"/>
      <c r="CL55" s="1"/>
      <c r="CM55" s="1"/>
      <c r="CN55" s="1"/>
    </row>
    <row r="56" spans="1:92" ht="15" customHeight="1">
      <c r="A56" s="88">
        <v>43</v>
      </c>
      <c r="B56" s="511" t="s">
        <v>636</v>
      </c>
      <c r="C56" s="525"/>
      <c r="D56" s="134" t="s">
        <v>1129</v>
      </c>
      <c r="E56" s="183" t="s">
        <v>485</v>
      </c>
      <c r="F56" s="182">
        <v>8</v>
      </c>
      <c r="G56" s="54"/>
      <c r="H56" s="54"/>
      <c r="I56" s="8"/>
      <c r="J56" s="8"/>
      <c r="K56" s="8"/>
      <c r="L56" s="8"/>
      <c r="M56" s="8"/>
      <c r="N56" s="8"/>
      <c r="O56" s="8"/>
      <c r="P56" s="8"/>
      <c r="Q56" s="8"/>
      <c r="CD56" s="1"/>
      <c r="CE56" s="1"/>
      <c r="CF56" s="1"/>
      <c r="CG56" s="1"/>
      <c r="CH56" s="1"/>
      <c r="CI56" s="1"/>
      <c r="CJ56" s="1"/>
      <c r="CK56" s="1"/>
      <c r="CL56" s="1"/>
      <c r="CM56" s="1"/>
      <c r="CN56" s="1"/>
    </row>
    <row r="57" spans="1:92" ht="15" customHeight="1">
      <c r="A57" s="88">
        <v>44</v>
      </c>
      <c r="B57" s="515" t="s">
        <v>666</v>
      </c>
      <c r="C57" s="168"/>
      <c r="D57" s="134" t="s">
        <v>1129</v>
      </c>
      <c r="E57" s="178" t="s">
        <v>656</v>
      </c>
      <c r="F57" s="177">
        <v>1</v>
      </c>
      <c r="G57" s="54"/>
      <c r="H57" s="54"/>
      <c r="I57" s="8"/>
      <c r="J57" s="8"/>
      <c r="K57" s="8"/>
      <c r="L57" s="8"/>
      <c r="M57" s="8"/>
      <c r="N57" s="8"/>
      <c r="O57" s="8"/>
      <c r="P57" s="8"/>
      <c r="Q57" s="8"/>
      <c r="CD57" s="1"/>
      <c r="CE57" s="1"/>
      <c r="CF57" s="1"/>
      <c r="CG57" s="1"/>
      <c r="CH57" s="1"/>
      <c r="CI57" s="1"/>
      <c r="CJ57" s="1"/>
      <c r="CK57" s="1"/>
      <c r="CL57" s="1"/>
      <c r="CM57" s="1"/>
      <c r="CN57" s="1"/>
    </row>
    <row r="58" spans="1:92" ht="15" customHeight="1">
      <c r="A58" s="88">
        <v>45</v>
      </c>
      <c r="B58" s="512" t="s">
        <v>667</v>
      </c>
      <c r="C58" s="169"/>
      <c r="D58" s="134" t="s">
        <v>1129</v>
      </c>
      <c r="E58" s="181" t="s">
        <v>656</v>
      </c>
      <c r="F58" s="180">
        <v>1</v>
      </c>
      <c r="G58" s="54"/>
      <c r="H58" s="54"/>
      <c r="I58" s="8"/>
      <c r="J58" s="8"/>
      <c r="K58" s="8"/>
      <c r="L58" s="8"/>
      <c r="M58" s="8"/>
      <c r="N58" s="8"/>
      <c r="O58" s="8"/>
      <c r="P58" s="8"/>
      <c r="Q58" s="8"/>
      <c r="CD58" s="1"/>
      <c r="CE58" s="1"/>
      <c r="CF58" s="1"/>
      <c r="CG58" s="1"/>
      <c r="CH58" s="1"/>
      <c r="CI58" s="1"/>
      <c r="CJ58" s="1"/>
      <c r="CK58" s="1"/>
      <c r="CL58" s="1"/>
      <c r="CM58" s="1"/>
      <c r="CN58" s="1"/>
    </row>
    <row r="59" spans="1:92" ht="15" customHeight="1">
      <c r="A59" s="88">
        <v>46</v>
      </c>
      <c r="B59" s="512" t="s">
        <v>668</v>
      </c>
      <c r="C59" s="169"/>
      <c r="D59" s="134" t="s">
        <v>1129</v>
      </c>
      <c r="E59" s="178" t="s">
        <v>677</v>
      </c>
      <c r="F59" s="173">
        <v>1</v>
      </c>
      <c r="G59" s="54"/>
      <c r="H59" s="54"/>
      <c r="I59" s="8"/>
      <c r="J59" s="8"/>
      <c r="K59" s="8"/>
      <c r="L59" s="8"/>
      <c r="M59" s="8"/>
      <c r="N59" s="8"/>
      <c r="O59" s="8"/>
      <c r="P59" s="8"/>
      <c r="Q59" s="8"/>
      <c r="CD59" s="1"/>
      <c r="CE59" s="1"/>
      <c r="CF59" s="1"/>
      <c r="CG59" s="1"/>
      <c r="CH59" s="1"/>
      <c r="CI59" s="1"/>
      <c r="CJ59" s="1"/>
      <c r="CK59" s="1"/>
      <c r="CL59" s="1"/>
      <c r="CM59" s="1"/>
      <c r="CN59" s="1"/>
    </row>
    <row r="60" spans="1:92" ht="15" customHeight="1">
      <c r="A60" s="88">
        <v>47</v>
      </c>
      <c r="B60" s="512" t="s">
        <v>635</v>
      </c>
      <c r="C60" s="169"/>
      <c r="D60" s="134" t="s">
        <v>1129</v>
      </c>
      <c r="E60" s="181" t="s">
        <v>656</v>
      </c>
      <c r="F60" s="180">
        <v>1</v>
      </c>
      <c r="G60" s="54"/>
      <c r="H60" s="54"/>
      <c r="I60" s="8"/>
      <c r="J60" s="8"/>
      <c r="K60" s="8"/>
      <c r="L60" s="8"/>
      <c r="M60" s="8"/>
      <c r="N60" s="8"/>
      <c r="O60" s="8"/>
      <c r="P60" s="8"/>
      <c r="Q60" s="8"/>
      <c r="CD60" s="1"/>
      <c r="CE60" s="1"/>
      <c r="CF60" s="1"/>
      <c r="CG60" s="1"/>
      <c r="CH60" s="1"/>
      <c r="CI60" s="1"/>
      <c r="CJ60" s="1"/>
      <c r="CK60" s="1"/>
      <c r="CL60" s="1"/>
      <c r="CM60" s="1"/>
      <c r="CN60" s="1"/>
    </row>
    <row r="61" spans="1:92" ht="15" customHeight="1">
      <c r="A61" s="88">
        <v>48</v>
      </c>
      <c r="B61" s="511" t="s">
        <v>520</v>
      </c>
      <c r="C61" s="525"/>
      <c r="D61" s="134" t="s">
        <v>1129</v>
      </c>
      <c r="E61" s="183" t="s">
        <v>13</v>
      </c>
      <c r="F61" s="182">
        <v>97.1</v>
      </c>
      <c r="G61" s="54"/>
      <c r="H61" s="54"/>
      <c r="I61" s="8"/>
      <c r="J61" s="8"/>
      <c r="K61" s="8"/>
      <c r="L61" s="8"/>
      <c r="M61" s="8"/>
      <c r="N61" s="8"/>
      <c r="O61" s="8"/>
      <c r="P61" s="8"/>
      <c r="Q61" s="8"/>
      <c r="CD61" s="1"/>
      <c r="CE61" s="1"/>
      <c r="CF61" s="1"/>
      <c r="CG61" s="1"/>
      <c r="CH61" s="1"/>
      <c r="CI61" s="1"/>
      <c r="CJ61" s="1"/>
      <c r="CK61" s="1"/>
      <c r="CL61" s="1"/>
      <c r="CM61" s="1"/>
      <c r="CN61" s="1"/>
    </row>
    <row r="62" spans="1:92" ht="15" customHeight="1">
      <c r="A62" s="88">
        <v>49</v>
      </c>
      <c r="B62" s="511" t="s">
        <v>639</v>
      </c>
      <c r="C62" s="525"/>
      <c r="D62" s="134" t="s">
        <v>1129</v>
      </c>
      <c r="E62" s="183" t="s">
        <v>13</v>
      </c>
      <c r="F62" s="182">
        <v>97.1</v>
      </c>
      <c r="G62" s="54"/>
      <c r="H62" s="54"/>
      <c r="I62" s="8"/>
      <c r="J62" s="8"/>
      <c r="K62" s="8"/>
      <c r="L62" s="8"/>
      <c r="M62" s="8"/>
      <c r="N62" s="8"/>
      <c r="O62" s="8"/>
      <c r="P62" s="8"/>
      <c r="Q62" s="8"/>
      <c r="CD62" s="1"/>
      <c r="CE62" s="1"/>
      <c r="CF62" s="1"/>
      <c r="CG62" s="1"/>
      <c r="CH62" s="1"/>
      <c r="CI62" s="1"/>
      <c r="CJ62" s="1"/>
      <c r="CK62" s="1"/>
      <c r="CL62" s="1"/>
      <c r="CM62" s="1"/>
      <c r="CN62" s="1"/>
    </row>
    <row r="63" spans="1:92" ht="15" customHeight="1">
      <c r="A63" s="88">
        <v>50</v>
      </c>
      <c r="B63" s="516" t="s">
        <v>669</v>
      </c>
      <c r="C63" s="527"/>
      <c r="D63" s="134" t="s">
        <v>1129</v>
      </c>
      <c r="E63" s="172" t="s">
        <v>13</v>
      </c>
      <c r="F63" s="170">
        <v>3110</v>
      </c>
      <c r="G63" s="54"/>
      <c r="H63" s="54"/>
      <c r="I63" s="8"/>
      <c r="J63" s="8"/>
      <c r="K63" s="8"/>
      <c r="L63" s="8"/>
      <c r="M63" s="8"/>
      <c r="N63" s="8"/>
      <c r="O63" s="8"/>
      <c r="P63" s="8"/>
      <c r="Q63" s="8"/>
      <c r="CD63" s="1"/>
      <c r="CE63" s="1"/>
      <c r="CF63" s="1"/>
      <c r="CG63" s="1"/>
      <c r="CH63" s="1"/>
      <c r="CI63" s="1"/>
      <c r="CJ63" s="1"/>
      <c r="CK63" s="1"/>
      <c r="CL63" s="1"/>
      <c r="CM63" s="1"/>
      <c r="CN63" s="1"/>
    </row>
    <row r="64" spans="1:92" ht="15" customHeight="1">
      <c r="A64" s="88">
        <v>51</v>
      </c>
      <c r="B64" s="511" t="s">
        <v>670</v>
      </c>
      <c r="C64" s="525"/>
      <c r="D64" s="134" t="s">
        <v>1129</v>
      </c>
      <c r="E64" s="183" t="s">
        <v>13</v>
      </c>
      <c r="F64" s="182">
        <v>305</v>
      </c>
      <c r="G64" s="54"/>
      <c r="H64" s="54"/>
      <c r="I64" s="8"/>
      <c r="J64" s="8"/>
      <c r="K64" s="8"/>
      <c r="L64" s="8"/>
      <c r="M64" s="8"/>
      <c r="N64" s="8"/>
      <c r="O64" s="8"/>
      <c r="P64" s="8"/>
      <c r="Q64" s="8"/>
      <c r="CD64" s="1"/>
      <c r="CE64" s="1"/>
      <c r="CF64" s="1"/>
      <c r="CG64" s="1"/>
      <c r="CH64" s="1"/>
      <c r="CI64" s="1"/>
      <c r="CJ64" s="1"/>
      <c r="CK64" s="1"/>
      <c r="CL64" s="1"/>
      <c r="CM64" s="1"/>
      <c r="CN64" s="1"/>
    </row>
    <row r="65" spans="1:92" ht="15" customHeight="1">
      <c r="A65" s="88">
        <v>52</v>
      </c>
      <c r="B65" s="512" t="s">
        <v>671</v>
      </c>
      <c r="C65" s="169"/>
      <c r="D65" s="134" t="s">
        <v>1129</v>
      </c>
      <c r="E65" s="181" t="s">
        <v>656</v>
      </c>
      <c r="F65" s="179">
        <v>6</v>
      </c>
      <c r="G65" s="54"/>
      <c r="H65" s="54"/>
      <c r="I65" s="8"/>
      <c r="J65" s="8"/>
      <c r="K65" s="8"/>
      <c r="L65" s="8"/>
      <c r="M65" s="8"/>
      <c r="N65" s="8"/>
      <c r="O65" s="8"/>
      <c r="P65" s="8"/>
      <c r="Q65" s="8"/>
      <c r="CD65" s="1"/>
      <c r="CE65" s="1"/>
      <c r="CF65" s="1"/>
      <c r="CG65" s="1"/>
      <c r="CH65" s="1"/>
      <c r="CI65" s="1"/>
      <c r="CJ65" s="1"/>
      <c r="CK65" s="1"/>
      <c r="CL65" s="1"/>
      <c r="CM65" s="1"/>
      <c r="CN65" s="1"/>
    </row>
    <row r="66" spans="1:92" ht="15" customHeight="1">
      <c r="A66" s="88">
        <v>53</v>
      </c>
      <c r="B66" s="515" t="s">
        <v>648</v>
      </c>
      <c r="C66" s="168"/>
      <c r="D66" s="134" t="s">
        <v>1129</v>
      </c>
      <c r="E66" s="178" t="s">
        <v>13</v>
      </c>
      <c r="F66" s="177">
        <v>97.1</v>
      </c>
      <c r="G66" s="54"/>
      <c r="H66" s="54"/>
      <c r="I66" s="8"/>
      <c r="J66" s="8"/>
      <c r="K66" s="8"/>
      <c r="L66" s="8"/>
      <c r="M66" s="8"/>
      <c r="N66" s="8"/>
      <c r="O66" s="8"/>
      <c r="P66" s="8"/>
      <c r="Q66" s="8"/>
      <c r="CD66" s="1"/>
      <c r="CE66" s="1"/>
      <c r="CF66" s="1"/>
      <c r="CG66" s="1"/>
      <c r="CH66" s="1"/>
      <c r="CI66" s="1"/>
      <c r="CJ66" s="1"/>
      <c r="CK66" s="1"/>
      <c r="CL66" s="1"/>
      <c r="CM66" s="1"/>
      <c r="CN66" s="1"/>
    </row>
    <row r="67" spans="1:92" ht="15" customHeight="1">
      <c r="A67" s="88">
        <v>54</v>
      </c>
      <c r="B67" s="512" t="s">
        <v>643</v>
      </c>
      <c r="C67" s="169"/>
      <c r="D67" s="134" t="s">
        <v>1129</v>
      </c>
      <c r="E67" s="181" t="s">
        <v>656</v>
      </c>
      <c r="F67" s="180">
        <v>2</v>
      </c>
      <c r="G67" s="54"/>
      <c r="H67" s="54"/>
      <c r="I67" s="8"/>
      <c r="J67" s="8"/>
      <c r="K67" s="8"/>
      <c r="L67" s="8"/>
      <c r="M67" s="8"/>
      <c r="N67" s="8"/>
      <c r="O67" s="8"/>
      <c r="P67" s="8"/>
      <c r="Q67" s="8"/>
      <c r="CD67" s="1"/>
      <c r="CE67" s="1"/>
      <c r="CF67" s="1"/>
      <c r="CG67" s="1"/>
      <c r="CH67" s="1"/>
      <c r="CI67" s="1"/>
      <c r="CJ67" s="1"/>
      <c r="CK67" s="1"/>
      <c r="CL67" s="1"/>
      <c r="CM67" s="1"/>
      <c r="CN67" s="1"/>
    </row>
    <row r="68" spans="1:92" ht="15" customHeight="1">
      <c r="A68" s="88">
        <v>55</v>
      </c>
      <c r="B68" s="512" t="s">
        <v>672</v>
      </c>
      <c r="C68" s="169"/>
      <c r="D68" s="134" t="s">
        <v>1129</v>
      </c>
      <c r="E68" s="181" t="s">
        <v>656</v>
      </c>
      <c r="F68" s="180">
        <v>3</v>
      </c>
      <c r="G68" s="54"/>
      <c r="H68" s="54"/>
      <c r="I68" s="8"/>
      <c r="J68" s="8"/>
      <c r="K68" s="8"/>
      <c r="L68" s="8"/>
      <c r="M68" s="8"/>
      <c r="N68" s="8"/>
      <c r="O68" s="8"/>
      <c r="P68" s="8"/>
      <c r="Q68" s="8"/>
      <c r="CD68" s="1"/>
      <c r="CE68" s="1"/>
      <c r="CF68" s="1"/>
      <c r="CG68" s="1"/>
      <c r="CH68" s="1"/>
      <c r="CI68" s="1"/>
      <c r="CJ68" s="1"/>
      <c r="CK68" s="1"/>
      <c r="CL68" s="1"/>
      <c r="CM68" s="1"/>
      <c r="CN68" s="1"/>
    </row>
    <row r="69" spans="1:92" ht="15" customHeight="1">
      <c r="A69" s="88">
        <v>56</v>
      </c>
      <c r="B69" s="512" t="s">
        <v>673</v>
      </c>
      <c r="C69" s="169"/>
      <c r="D69" s="134" t="s">
        <v>1129</v>
      </c>
      <c r="E69" s="181" t="s">
        <v>656</v>
      </c>
      <c r="F69" s="180">
        <v>6</v>
      </c>
      <c r="G69" s="54"/>
      <c r="H69" s="54"/>
      <c r="I69" s="8"/>
      <c r="J69" s="8"/>
      <c r="K69" s="8"/>
      <c r="L69" s="8"/>
      <c r="M69" s="8"/>
      <c r="N69" s="8"/>
      <c r="O69" s="8"/>
      <c r="P69" s="8"/>
      <c r="Q69" s="8"/>
      <c r="CD69" s="1"/>
      <c r="CE69" s="1"/>
      <c r="CF69" s="1"/>
      <c r="CG69" s="1"/>
      <c r="CH69" s="1"/>
      <c r="CI69" s="1"/>
      <c r="CJ69" s="1"/>
      <c r="CK69" s="1"/>
      <c r="CL69" s="1"/>
      <c r="CM69" s="1"/>
      <c r="CN69" s="1"/>
    </row>
    <row r="70" spans="1:92" ht="15" customHeight="1">
      <c r="A70" s="88">
        <v>57</v>
      </c>
      <c r="B70" s="512" t="s">
        <v>674</v>
      </c>
      <c r="C70" s="169"/>
      <c r="D70" s="134" t="s">
        <v>1129</v>
      </c>
      <c r="E70" s="181" t="s">
        <v>656</v>
      </c>
      <c r="F70" s="180">
        <v>6</v>
      </c>
      <c r="G70" s="54"/>
      <c r="H70" s="54"/>
      <c r="I70" s="8"/>
      <c r="J70" s="8"/>
      <c r="K70" s="8"/>
      <c r="L70" s="8"/>
      <c r="M70" s="8"/>
      <c r="N70" s="8"/>
      <c r="O70" s="8"/>
      <c r="P70" s="8"/>
      <c r="Q70" s="8"/>
      <c r="CD70" s="1"/>
      <c r="CE70" s="1"/>
      <c r="CF70" s="1"/>
      <c r="CG70" s="1"/>
      <c r="CH70" s="1"/>
      <c r="CI70" s="1"/>
      <c r="CJ70" s="1"/>
      <c r="CK70" s="1"/>
      <c r="CL70" s="1"/>
      <c r="CM70" s="1"/>
      <c r="CN70" s="1"/>
    </row>
    <row r="71" spans="1:92" ht="15" customHeight="1">
      <c r="A71" s="88">
        <v>58</v>
      </c>
      <c r="B71" s="512" t="s">
        <v>650</v>
      </c>
      <c r="C71" s="169"/>
      <c r="D71" s="134" t="s">
        <v>1129</v>
      </c>
      <c r="E71" s="181" t="s">
        <v>656</v>
      </c>
      <c r="F71" s="180">
        <v>2</v>
      </c>
      <c r="G71" s="54"/>
      <c r="H71" s="54"/>
      <c r="I71" s="8"/>
      <c r="J71" s="8"/>
      <c r="K71" s="8"/>
      <c r="L71" s="8"/>
      <c r="M71" s="8"/>
      <c r="N71" s="8"/>
      <c r="O71" s="8"/>
      <c r="P71" s="8"/>
      <c r="Q71" s="8"/>
      <c r="CD71" s="1"/>
      <c r="CE71" s="1"/>
      <c r="CF71" s="1"/>
      <c r="CG71" s="1"/>
      <c r="CH71" s="1"/>
      <c r="CI71" s="1"/>
      <c r="CJ71" s="1"/>
      <c r="CK71" s="1"/>
      <c r="CL71" s="1"/>
      <c r="CM71" s="1"/>
      <c r="CN71" s="1"/>
    </row>
    <row r="72" spans="1:92" ht="15" customHeight="1">
      <c r="A72" s="88">
        <v>59</v>
      </c>
      <c r="B72" s="511" t="s">
        <v>652</v>
      </c>
      <c r="C72" s="525"/>
      <c r="D72" s="134" t="s">
        <v>1129</v>
      </c>
      <c r="E72" s="183" t="s">
        <v>656</v>
      </c>
      <c r="F72" s="182">
        <v>1</v>
      </c>
      <c r="G72" s="54"/>
      <c r="H72" s="54"/>
      <c r="I72" s="8"/>
      <c r="J72" s="8"/>
      <c r="K72" s="8"/>
      <c r="L72" s="8"/>
      <c r="M72" s="8"/>
      <c r="N72" s="8"/>
      <c r="O72" s="8"/>
      <c r="P72" s="8"/>
      <c r="Q72" s="8"/>
      <c r="CD72" s="1"/>
      <c r="CE72" s="1"/>
      <c r="CF72" s="1"/>
      <c r="CG72" s="1"/>
      <c r="CH72" s="1"/>
      <c r="CI72" s="1"/>
      <c r="CJ72" s="1"/>
      <c r="CK72" s="1"/>
      <c r="CL72" s="1"/>
      <c r="CM72" s="1"/>
      <c r="CN72" s="1"/>
    </row>
    <row r="73" spans="1:92" ht="15" customHeight="1">
      <c r="A73" s="88">
        <v>60</v>
      </c>
      <c r="B73" s="511" t="s">
        <v>653</v>
      </c>
      <c r="C73" s="525"/>
      <c r="D73" s="134" t="s">
        <v>1129</v>
      </c>
      <c r="E73" s="183" t="s">
        <v>656</v>
      </c>
      <c r="F73" s="182">
        <v>1</v>
      </c>
      <c r="G73" s="54"/>
      <c r="H73" s="54"/>
      <c r="I73" s="8"/>
      <c r="J73" s="8"/>
      <c r="K73" s="8"/>
      <c r="L73" s="8"/>
      <c r="M73" s="8"/>
      <c r="N73" s="8"/>
      <c r="O73" s="8"/>
      <c r="P73" s="8"/>
      <c r="Q73" s="8"/>
      <c r="CD73" s="1"/>
      <c r="CE73" s="1"/>
      <c r="CF73" s="1"/>
      <c r="CG73" s="1"/>
      <c r="CH73" s="1"/>
      <c r="CI73" s="1"/>
      <c r="CJ73" s="1"/>
      <c r="CK73" s="1"/>
      <c r="CL73" s="1"/>
      <c r="CM73" s="1"/>
      <c r="CN73" s="1"/>
    </row>
    <row r="74" spans="1:92" ht="15" customHeight="1">
      <c r="A74" s="88">
        <v>61</v>
      </c>
      <c r="B74" s="514" t="s">
        <v>678</v>
      </c>
      <c r="C74" s="84"/>
      <c r="D74" s="91"/>
      <c r="E74" s="91"/>
      <c r="F74" s="91"/>
      <c r="G74" s="130"/>
      <c r="H74" s="130"/>
      <c r="I74" s="8"/>
      <c r="J74" s="8"/>
      <c r="K74" s="8"/>
      <c r="L74" s="8"/>
      <c r="M74" s="8"/>
      <c r="N74" s="8"/>
      <c r="O74" s="8"/>
      <c r="P74" s="8"/>
      <c r="Q74" s="8"/>
      <c r="CD74" s="1"/>
      <c r="CE74" s="1"/>
      <c r="CF74" s="1"/>
      <c r="CG74" s="1"/>
      <c r="CH74" s="1"/>
      <c r="CI74" s="1"/>
      <c r="CJ74" s="1"/>
      <c r="CK74" s="1"/>
      <c r="CL74" s="1"/>
      <c r="CM74" s="1"/>
      <c r="CN74" s="1"/>
    </row>
    <row r="75" spans="1:92" ht="15" customHeight="1">
      <c r="A75" s="88">
        <v>62</v>
      </c>
      <c r="B75" s="517" t="s">
        <v>627</v>
      </c>
      <c r="C75" s="142"/>
      <c r="D75" s="134" t="s">
        <v>1129</v>
      </c>
      <c r="E75" s="140" t="s">
        <v>13</v>
      </c>
      <c r="F75" s="481">
        <v>31.7</v>
      </c>
      <c r="G75" s="54"/>
      <c r="H75" s="54"/>
      <c r="I75" s="8"/>
      <c r="J75" s="8"/>
      <c r="K75" s="8"/>
      <c r="L75" s="8"/>
      <c r="M75" s="8"/>
      <c r="N75" s="8"/>
      <c r="O75" s="8"/>
      <c r="P75" s="8"/>
      <c r="Q75" s="8"/>
      <c r="CD75" s="1"/>
      <c r="CE75" s="1"/>
      <c r="CF75" s="1"/>
      <c r="CG75" s="1"/>
      <c r="CH75" s="1"/>
      <c r="CI75" s="1"/>
      <c r="CJ75" s="1"/>
      <c r="CK75" s="1"/>
      <c r="CL75" s="1"/>
      <c r="CM75" s="1"/>
      <c r="CN75" s="1"/>
    </row>
    <row r="76" spans="1:92" ht="15" customHeight="1">
      <c r="A76" s="88">
        <v>63</v>
      </c>
      <c r="B76" s="517" t="s">
        <v>628</v>
      </c>
      <c r="C76" s="142"/>
      <c r="D76" s="134" t="s">
        <v>1129</v>
      </c>
      <c r="E76" s="140" t="s">
        <v>13</v>
      </c>
      <c r="F76" s="481">
        <v>7.9</v>
      </c>
      <c r="G76" s="54"/>
      <c r="H76" s="54"/>
      <c r="I76" s="8"/>
      <c r="J76" s="8"/>
      <c r="K76" s="8"/>
      <c r="L76" s="8"/>
      <c r="M76" s="8"/>
      <c r="N76" s="8"/>
      <c r="O76" s="8"/>
      <c r="P76" s="8"/>
      <c r="Q76" s="8"/>
      <c r="CD76" s="1"/>
      <c r="CE76" s="1"/>
      <c r="CF76" s="1"/>
      <c r="CG76" s="1"/>
      <c r="CH76" s="1"/>
      <c r="CI76" s="1"/>
      <c r="CJ76" s="1"/>
      <c r="CK76" s="1"/>
      <c r="CL76" s="1"/>
      <c r="CM76" s="1"/>
      <c r="CN76" s="1"/>
    </row>
    <row r="77" spans="1:92" ht="15" customHeight="1">
      <c r="A77" s="88">
        <v>64</v>
      </c>
      <c r="B77" s="517" t="s">
        <v>629</v>
      </c>
      <c r="C77" s="142"/>
      <c r="D77" s="134" t="s">
        <v>1129</v>
      </c>
      <c r="E77" s="482" t="s">
        <v>13</v>
      </c>
      <c r="F77" s="481">
        <v>53.4</v>
      </c>
      <c r="G77" s="54"/>
      <c r="H77" s="54"/>
      <c r="I77" s="8"/>
      <c r="J77" s="8"/>
      <c r="K77" s="8"/>
      <c r="L77" s="8"/>
      <c r="M77" s="8"/>
      <c r="N77" s="8"/>
      <c r="O77" s="8"/>
      <c r="P77" s="8"/>
      <c r="Q77" s="8"/>
      <c r="CD77" s="1"/>
      <c r="CE77" s="1"/>
      <c r="CF77" s="1"/>
      <c r="CG77" s="1"/>
      <c r="CH77" s="1"/>
      <c r="CI77" s="1"/>
      <c r="CJ77" s="1"/>
      <c r="CK77" s="1"/>
      <c r="CL77" s="1"/>
      <c r="CM77" s="1"/>
      <c r="CN77" s="1"/>
    </row>
    <row r="78" spans="1:92" ht="15" customHeight="1">
      <c r="A78" s="88">
        <v>65</v>
      </c>
      <c r="B78" s="488" t="s">
        <v>815</v>
      </c>
      <c r="C78" s="142"/>
      <c r="D78" s="134" t="s">
        <v>1129</v>
      </c>
      <c r="E78" s="24" t="s">
        <v>13</v>
      </c>
      <c r="F78" s="483">
        <v>12.6</v>
      </c>
      <c r="G78" s="54"/>
      <c r="H78" s="54"/>
      <c r="I78" s="8"/>
      <c r="J78" s="8"/>
      <c r="K78" s="8"/>
      <c r="L78" s="8"/>
      <c r="M78" s="8"/>
      <c r="N78" s="8"/>
      <c r="O78" s="8"/>
      <c r="P78" s="8"/>
      <c r="Q78" s="8"/>
      <c r="CD78" s="1"/>
      <c r="CE78" s="1"/>
      <c r="CF78" s="1"/>
      <c r="CG78" s="1"/>
      <c r="CH78" s="1"/>
      <c r="CI78" s="1"/>
      <c r="CJ78" s="1"/>
      <c r="CK78" s="1"/>
      <c r="CL78" s="1"/>
      <c r="CM78" s="1"/>
      <c r="CN78" s="1"/>
    </row>
    <row r="79" spans="1:92" ht="15" customHeight="1">
      <c r="A79" s="88">
        <v>66</v>
      </c>
      <c r="B79" s="518" t="s">
        <v>631</v>
      </c>
      <c r="C79" s="479"/>
      <c r="D79" s="134" t="s">
        <v>1129</v>
      </c>
      <c r="E79" s="470" t="s">
        <v>13</v>
      </c>
      <c r="F79" s="471">
        <v>39.6</v>
      </c>
      <c r="G79" s="54"/>
      <c r="H79" s="54"/>
      <c r="I79" s="8"/>
      <c r="J79" s="8"/>
      <c r="K79" s="8"/>
      <c r="L79" s="8"/>
      <c r="M79" s="8"/>
      <c r="N79" s="8"/>
      <c r="O79" s="8"/>
      <c r="P79" s="8"/>
      <c r="Q79" s="8"/>
      <c r="CD79" s="1"/>
      <c r="CE79" s="1"/>
      <c r="CF79" s="1"/>
      <c r="CG79" s="1"/>
      <c r="CH79" s="1"/>
      <c r="CI79" s="1"/>
      <c r="CJ79" s="1"/>
      <c r="CK79" s="1"/>
      <c r="CL79" s="1"/>
      <c r="CM79" s="1"/>
      <c r="CN79" s="1"/>
    </row>
    <row r="80" spans="1:92" ht="15" customHeight="1">
      <c r="A80" s="88">
        <v>67</v>
      </c>
      <c r="B80" s="101" t="s">
        <v>658</v>
      </c>
      <c r="C80" s="141"/>
      <c r="D80" s="134" t="s">
        <v>1129</v>
      </c>
      <c r="E80" s="89" t="s">
        <v>656</v>
      </c>
      <c r="F80" s="472">
        <v>3</v>
      </c>
      <c r="G80" s="54"/>
      <c r="H80" s="54"/>
      <c r="I80" s="8"/>
      <c r="J80" s="8"/>
      <c r="K80" s="8"/>
      <c r="L80" s="8"/>
      <c r="M80" s="8"/>
      <c r="N80" s="8"/>
      <c r="O80" s="8"/>
      <c r="P80" s="8"/>
      <c r="Q80" s="8"/>
      <c r="CD80" s="1"/>
      <c r="CE80" s="1"/>
      <c r="CF80" s="1"/>
      <c r="CG80" s="1"/>
      <c r="CH80" s="1"/>
      <c r="CI80" s="1"/>
      <c r="CJ80" s="1"/>
      <c r="CK80" s="1"/>
      <c r="CL80" s="1"/>
      <c r="CM80" s="1"/>
      <c r="CN80" s="1"/>
    </row>
    <row r="81" spans="1:92" ht="15" customHeight="1">
      <c r="A81" s="88">
        <v>68</v>
      </c>
      <c r="B81" s="517" t="s">
        <v>679</v>
      </c>
      <c r="C81" s="142"/>
      <c r="D81" s="134" t="s">
        <v>1129</v>
      </c>
      <c r="E81" s="484" t="s">
        <v>13</v>
      </c>
      <c r="F81" s="481">
        <v>9073</v>
      </c>
      <c r="G81" s="54"/>
      <c r="H81" s="54"/>
      <c r="I81" s="8"/>
      <c r="J81" s="8"/>
      <c r="K81" s="8"/>
      <c r="L81" s="8"/>
      <c r="M81" s="8"/>
      <c r="N81" s="8"/>
      <c r="O81" s="8"/>
      <c r="P81" s="8"/>
      <c r="Q81" s="8"/>
      <c r="CD81" s="1"/>
      <c r="CE81" s="1"/>
      <c r="CF81" s="1"/>
      <c r="CG81" s="1"/>
      <c r="CH81" s="1"/>
      <c r="CI81" s="1"/>
      <c r="CJ81" s="1"/>
      <c r="CK81" s="1"/>
      <c r="CL81" s="1"/>
      <c r="CM81" s="1"/>
      <c r="CN81" s="1"/>
    </row>
    <row r="82" spans="1:92" ht="15" customHeight="1">
      <c r="A82" s="88">
        <v>69</v>
      </c>
      <c r="B82" s="517" t="s">
        <v>816</v>
      </c>
      <c r="C82" s="142"/>
      <c r="D82" s="134" t="s">
        <v>1129</v>
      </c>
      <c r="E82" s="140" t="s">
        <v>656</v>
      </c>
      <c r="F82" s="485">
        <v>6</v>
      </c>
      <c r="G82" s="54"/>
      <c r="H82" s="54"/>
      <c r="I82" s="8"/>
      <c r="J82" s="8"/>
      <c r="K82" s="8"/>
      <c r="L82" s="8"/>
      <c r="M82" s="8"/>
      <c r="N82" s="8"/>
      <c r="O82" s="8"/>
      <c r="P82" s="8"/>
      <c r="Q82" s="8"/>
      <c r="CD82" s="1"/>
      <c r="CE82" s="1"/>
      <c r="CF82" s="1"/>
      <c r="CG82" s="1"/>
      <c r="CH82" s="1"/>
      <c r="CI82" s="1"/>
      <c r="CJ82" s="1"/>
      <c r="CK82" s="1"/>
      <c r="CL82" s="1"/>
      <c r="CM82" s="1"/>
      <c r="CN82" s="1"/>
    </row>
    <row r="83" spans="1:92" ht="21" customHeight="1">
      <c r="A83" s="88">
        <v>70</v>
      </c>
      <c r="B83" s="517" t="s">
        <v>661</v>
      </c>
      <c r="C83" s="142"/>
      <c r="D83" s="134" t="s">
        <v>1129</v>
      </c>
      <c r="E83" s="140" t="s">
        <v>675</v>
      </c>
      <c r="F83" s="485">
        <v>336</v>
      </c>
      <c r="G83" s="54"/>
      <c r="H83" s="54"/>
      <c r="I83" s="8"/>
      <c r="J83" s="8"/>
      <c r="K83" s="8"/>
      <c r="L83" s="8"/>
      <c r="M83" s="8"/>
      <c r="N83" s="8"/>
      <c r="O83" s="8"/>
      <c r="P83" s="8"/>
      <c r="Q83" s="8"/>
      <c r="CD83" s="1"/>
      <c r="CE83" s="1"/>
      <c r="CF83" s="1"/>
      <c r="CG83" s="1"/>
      <c r="CH83" s="1"/>
      <c r="CI83" s="1"/>
      <c r="CJ83" s="1"/>
      <c r="CK83" s="1"/>
      <c r="CL83" s="1"/>
      <c r="CM83" s="1"/>
      <c r="CN83" s="1"/>
    </row>
    <row r="84" spans="1:92" ht="15" customHeight="1">
      <c r="A84" s="88">
        <v>71</v>
      </c>
      <c r="B84" s="517" t="s">
        <v>662</v>
      </c>
      <c r="C84" s="142"/>
      <c r="D84" s="134" t="s">
        <v>1129</v>
      </c>
      <c r="E84" s="484" t="s">
        <v>676</v>
      </c>
      <c r="F84" s="485">
        <v>168</v>
      </c>
      <c r="G84" s="54"/>
      <c r="H84" s="54"/>
      <c r="I84" s="8"/>
      <c r="J84" s="8"/>
      <c r="K84" s="8"/>
      <c r="L84" s="8"/>
      <c r="M84" s="8"/>
      <c r="N84" s="8"/>
      <c r="O84" s="8"/>
      <c r="P84" s="8"/>
      <c r="Q84" s="8"/>
      <c r="CD84" s="1"/>
      <c r="CE84" s="1"/>
      <c r="CF84" s="1"/>
      <c r="CG84" s="1"/>
      <c r="CH84" s="1"/>
      <c r="CI84" s="1"/>
      <c r="CJ84" s="1"/>
      <c r="CK84" s="1"/>
      <c r="CL84" s="1"/>
      <c r="CM84" s="1"/>
      <c r="CN84" s="1"/>
    </row>
    <row r="85" spans="1:92" ht="15" customHeight="1">
      <c r="A85" s="88">
        <v>72</v>
      </c>
      <c r="B85" s="101" t="s">
        <v>664</v>
      </c>
      <c r="C85" s="141"/>
      <c r="D85" s="134" t="s">
        <v>1129</v>
      </c>
      <c r="E85" s="89" t="s">
        <v>13</v>
      </c>
      <c r="F85" s="472">
        <v>23.9</v>
      </c>
      <c r="G85" s="54"/>
      <c r="H85" s="54"/>
      <c r="I85" s="8"/>
      <c r="J85" s="8"/>
      <c r="K85" s="8"/>
      <c r="L85" s="8"/>
      <c r="M85" s="8"/>
      <c r="N85" s="8"/>
      <c r="O85" s="8"/>
      <c r="P85" s="8"/>
      <c r="Q85" s="8"/>
      <c r="CD85" s="1"/>
      <c r="CE85" s="1"/>
      <c r="CF85" s="1"/>
      <c r="CG85" s="1"/>
      <c r="CH85" s="1"/>
      <c r="CI85" s="1"/>
      <c r="CJ85" s="1"/>
      <c r="CK85" s="1"/>
      <c r="CL85" s="1"/>
      <c r="CM85" s="1"/>
      <c r="CN85" s="1"/>
    </row>
    <row r="86" spans="1:92" ht="15" customHeight="1">
      <c r="A86" s="88">
        <v>73</v>
      </c>
      <c r="B86" s="101" t="s">
        <v>665</v>
      </c>
      <c r="C86" s="141"/>
      <c r="D86" s="134" t="s">
        <v>1129</v>
      </c>
      <c r="E86" s="89" t="s">
        <v>656</v>
      </c>
      <c r="F86" s="472">
        <v>1</v>
      </c>
      <c r="G86" s="54"/>
      <c r="H86" s="54"/>
      <c r="I86" s="8"/>
      <c r="J86" s="8"/>
      <c r="K86" s="8"/>
      <c r="L86" s="8"/>
      <c r="M86" s="8"/>
      <c r="N86" s="8"/>
      <c r="O86" s="8"/>
      <c r="P86" s="8"/>
      <c r="Q86" s="8"/>
      <c r="CD86" s="1"/>
      <c r="CE86" s="1"/>
      <c r="CF86" s="1"/>
      <c r="CG86" s="1"/>
      <c r="CH86" s="1"/>
      <c r="CI86" s="1"/>
      <c r="CJ86" s="1"/>
      <c r="CK86" s="1"/>
      <c r="CL86" s="1"/>
      <c r="CM86" s="1"/>
      <c r="CN86" s="1"/>
    </row>
    <row r="87" spans="1:92" ht="15" customHeight="1">
      <c r="A87" s="88">
        <v>74</v>
      </c>
      <c r="B87" s="517" t="s">
        <v>636</v>
      </c>
      <c r="C87" s="142"/>
      <c r="D87" s="134" t="s">
        <v>1129</v>
      </c>
      <c r="E87" s="140" t="s">
        <v>485</v>
      </c>
      <c r="F87" s="481">
        <v>8</v>
      </c>
      <c r="G87" s="54"/>
      <c r="H87" s="54"/>
      <c r="I87" s="8"/>
      <c r="J87" s="8"/>
      <c r="K87" s="8"/>
      <c r="L87" s="8"/>
      <c r="M87" s="8"/>
      <c r="N87" s="8"/>
      <c r="O87" s="8"/>
      <c r="P87" s="8"/>
      <c r="Q87" s="8"/>
      <c r="CD87" s="1"/>
      <c r="CE87" s="1"/>
      <c r="CF87" s="1"/>
      <c r="CG87" s="1"/>
      <c r="CH87" s="1"/>
      <c r="CI87" s="1"/>
      <c r="CJ87" s="1"/>
      <c r="CK87" s="1"/>
      <c r="CL87" s="1"/>
      <c r="CM87" s="1"/>
      <c r="CN87" s="1"/>
    </row>
    <row r="88" spans="1:92" ht="15" customHeight="1">
      <c r="A88" s="88">
        <v>75</v>
      </c>
      <c r="B88" s="518" t="s">
        <v>666</v>
      </c>
      <c r="C88" s="479"/>
      <c r="D88" s="134" t="s">
        <v>1129</v>
      </c>
      <c r="E88" s="470" t="s">
        <v>656</v>
      </c>
      <c r="F88" s="471">
        <v>1</v>
      </c>
      <c r="G88" s="54"/>
      <c r="H88" s="54"/>
      <c r="I88" s="8"/>
      <c r="J88" s="8"/>
      <c r="K88" s="8"/>
      <c r="L88" s="8"/>
      <c r="M88" s="8"/>
      <c r="N88" s="8"/>
      <c r="O88" s="8"/>
      <c r="P88" s="8"/>
      <c r="Q88" s="8"/>
      <c r="CD88" s="1"/>
      <c r="CE88" s="1"/>
      <c r="CF88" s="1"/>
      <c r="CG88" s="1"/>
      <c r="CH88" s="1"/>
      <c r="CI88" s="1"/>
      <c r="CJ88" s="1"/>
      <c r="CK88" s="1"/>
      <c r="CL88" s="1"/>
      <c r="CM88" s="1"/>
      <c r="CN88" s="1"/>
    </row>
    <row r="89" spans="1:92" ht="15" customHeight="1">
      <c r="A89" s="88">
        <v>76</v>
      </c>
      <c r="B89" s="101" t="s">
        <v>667</v>
      </c>
      <c r="C89" s="141"/>
      <c r="D89" s="134" t="s">
        <v>1129</v>
      </c>
      <c r="E89" s="89" t="s">
        <v>656</v>
      </c>
      <c r="F89" s="472">
        <v>1</v>
      </c>
      <c r="G89" s="54"/>
      <c r="H89" s="54"/>
      <c r="I89" s="8"/>
      <c r="J89" s="8"/>
      <c r="K89" s="8"/>
      <c r="L89" s="8"/>
      <c r="M89" s="8"/>
      <c r="N89" s="8"/>
      <c r="O89" s="8"/>
      <c r="P89" s="8"/>
      <c r="Q89" s="8"/>
      <c r="CD89" s="1"/>
      <c r="CE89" s="1"/>
      <c r="CF89" s="1"/>
      <c r="CG89" s="1"/>
      <c r="CH89" s="1"/>
      <c r="CI89" s="1"/>
      <c r="CJ89" s="1"/>
      <c r="CK89" s="1"/>
      <c r="CL89" s="1"/>
      <c r="CM89" s="1"/>
      <c r="CN89" s="1"/>
    </row>
    <row r="90" spans="1:92" ht="15" customHeight="1">
      <c r="A90" s="88">
        <v>77</v>
      </c>
      <c r="B90" s="101" t="s">
        <v>668</v>
      </c>
      <c r="C90" s="141"/>
      <c r="D90" s="134" t="s">
        <v>1129</v>
      </c>
      <c r="E90" s="470" t="s">
        <v>677</v>
      </c>
      <c r="F90" s="474">
        <v>1</v>
      </c>
      <c r="G90" s="54"/>
      <c r="H90" s="54"/>
      <c r="I90" s="8"/>
      <c r="J90" s="8"/>
      <c r="K90" s="8"/>
      <c r="L90" s="8"/>
      <c r="M90" s="8"/>
      <c r="N90" s="8"/>
      <c r="O90" s="8"/>
      <c r="P90" s="8"/>
      <c r="Q90" s="8"/>
      <c r="CD90" s="1"/>
      <c r="CE90" s="1"/>
      <c r="CF90" s="1"/>
      <c r="CG90" s="1"/>
      <c r="CH90" s="1"/>
      <c r="CI90" s="1"/>
      <c r="CJ90" s="1"/>
      <c r="CK90" s="1"/>
      <c r="CL90" s="1"/>
      <c r="CM90" s="1"/>
      <c r="CN90" s="1"/>
    </row>
    <row r="91" spans="1:92" ht="15" customHeight="1">
      <c r="A91" s="88">
        <v>78</v>
      </c>
      <c r="B91" s="101" t="s">
        <v>635</v>
      </c>
      <c r="C91" s="141"/>
      <c r="D91" s="134" t="s">
        <v>1129</v>
      </c>
      <c r="E91" s="89" t="s">
        <v>656</v>
      </c>
      <c r="F91" s="472">
        <v>1</v>
      </c>
      <c r="G91" s="54"/>
      <c r="H91" s="54"/>
      <c r="I91" s="8"/>
      <c r="J91" s="8"/>
      <c r="K91" s="8"/>
      <c r="L91" s="8"/>
      <c r="M91" s="8"/>
      <c r="N91" s="8"/>
      <c r="O91" s="8"/>
      <c r="P91" s="8"/>
      <c r="Q91" s="8"/>
      <c r="CD91" s="1"/>
      <c r="CE91" s="1"/>
      <c r="CF91" s="1"/>
      <c r="CG91" s="1"/>
      <c r="CH91" s="1"/>
      <c r="CI91" s="1"/>
      <c r="CJ91" s="1"/>
      <c r="CK91" s="1"/>
      <c r="CL91" s="1"/>
      <c r="CM91" s="1"/>
      <c r="CN91" s="1"/>
    </row>
    <row r="92" spans="1:92" ht="15" customHeight="1">
      <c r="A92" s="88">
        <v>79</v>
      </c>
      <c r="B92" s="517" t="s">
        <v>520</v>
      </c>
      <c r="C92" s="142"/>
      <c r="D92" s="134" t="s">
        <v>1129</v>
      </c>
      <c r="E92" s="140" t="s">
        <v>13</v>
      </c>
      <c r="F92" s="471">
        <v>39.6</v>
      </c>
      <c r="G92" s="54"/>
      <c r="H92" s="54"/>
      <c r="I92" s="8"/>
      <c r="J92" s="8"/>
      <c r="K92" s="8"/>
      <c r="L92" s="8"/>
      <c r="M92" s="8"/>
      <c r="N92" s="8"/>
      <c r="O92" s="8"/>
      <c r="P92" s="8"/>
      <c r="Q92" s="8"/>
      <c r="CD92" s="1"/>
      <c r="CE92" s="1"/>
      <c r="CF92" s="1"/>
      <c r="CG92" s="1"/>
      <c r="CH92" s="1"/>
      <c r="CI92" s="1"/>
      <c r="CJ92" s="1"/>
      <c r="CK92" s="1"/>
      <c r="CL92" s="1"/>
      <c r="CM92" s="1"/>
      <c r="CN92" s="1"/>
    </row>
    <row r="93" spans="1:92" ht="15" customHeight="1">
      <c r="A93" s="88">
        <v>80</v>
      </c>
      <c r="B93" s="517" t="s">
        <v>639</v>
      </c>
      <c r="C93" s="142"/>
      <c r="D93" s="134" t="s">
        <v>1129</v>
      </c>
      <c r="E93" s="140" t="s">
        <v>13</v>
      </c>
      <c r="F93" s="471">
        <v>39.6</v>
      </c>
      <c r="G93" s="54"/>
      <c r="H93" s="54"/>
      <c r="I93" s="8"/>
      <c r="J93" s="8"/>
      <c r="K93" s="8"/>
      <c r="L93" s="8"/>
      <c r="M93" s="8"/>
      <c r="N93" s="8"/>
      <c r="O93" s="8"/>
      <c r="P93" s="8"/>
      <c r="Q93" s="8"/>
      <c r="CD93" s="1"/>
      <c r="CE93" s="1"/>
      <c r="CF93" s="1"/>
      <c r="CG93" s="1"/>
      <c r="CH93" s="1"/>
      <c r="CI93" s="1"/>
      <c r="CJ93" s="1"/>
      <c r="CK93" s="1"/>
      <c r="CL93" s="1"/>
      <c r="CM93" s="1"/>
      <c r="CN93" s="1"/>
    </row>
    <row r="94" spans="1:92" ht="15" customHeight="1">
      <c r="A94" s="88">
        <v>81</v>
      </c>
      <c r="B94" s="519" t="s">
        <v>817</v>
      </c>
      <c r="C94" s="528"/>
      <c r="D94" s="134" t="s">
        <v>1129</v>
      </c>
      <c r="E94" s="486" t="s">
        <v>13</v>
      </c>
      <c r="F94" s="487">
        <v>2560</v>
      </c>
      <c r="G94" s="54"/>
      <c r="H94" s="54"/>
      <c r="I94" s="8"/>
      <c r="J94" s="8"/>
      <c r="K94" s="8"/>
      <c r="L94" s="8"/>
      <c r="M94" s="8"/>
      <c r="N94" s="8"/>
      <c r="O94" s="8"/>
      <c r="P94" s="8"/>
      <c r="Q94" s="8"/>
      <c r="CD94" s="1"/>
      <c r="CE94" s="1"/>
      <c r="CF94" s="1"/>
      <c r="CG94" s="1"/>
      <c r="CH94" s="1"/>
      <c r="CI94" s="1"/>
      <c r="CJ94" s="1"/>
      <c r="CK94" s="1"/>
      <c r="CL94" s="1"/>
      <c r="CM94" s="1"/>
      <c r="CN94" s="1"/>
    </row>
    <row r="95" spans="1:92" ht="15" customHeight="1">
      <c r="A95" s="88">
        <v>82</v>
      </c>
      <c r="B95" s="519" t="s">
        <v>818</v>
      </c>
      <c r="C95" s="528"/>
      <c r="D95" s="134" t="s">
        <v>1129</v>
      </c>
      <c r="E95" s="486" t="s">
        <v>13</v>
      </c>
      <c r="F95" s="487">
        <v>3620</v>
      </c>
      <c r="G95" s="54"/>
      <c r="H95" s="54"/>
      <c r="I95" s="8"/>
      <c r="J95" s="8"/>
      <c r="K95" s="8"/>
      <c r="L95" s="8"/>
      <c r="M95" s="8"/>
      <c r="N95" s="8"/>
      <c r="O95" s="8"/>
      <c r="P95" s="8"/>
      <c r="Q95" s="8"/>
      <c r="CD95" s="1"/>
      <c r="CE95" s="1"/>
      <c r="CF95" s="1"/>
      <c r="CG95" s="1"/>
      <c r="CH95" s="1"/>
      <c r="CI95" s="1"/>
      <c r="CJ95" s="1"/>
      <c r="CK95" s="1"/>
      <c r="CL95" s="1"/>
      <c r="CM95" s="1"/>
      <c r="CN95" s="1"/>
    </row>
    <row r="96" spans="1:92" ht="15" customHeight="1">
      <c r="A96" s="88">
        <v>83</v>
      </c>
      <c r="B96" s="519" t="s">
        <v>819</v>
      </c>
      <c r="C96" s="528"/>
      <c r="D96" s="134" t="s">
        <v>1129</v>
      </c>
      <c r="E96" s="486" t="s">
        <v>13</v>
      </c>
      <c r="F96" s="487">
        <v>2893</v>
      </c>
      <c r="G96" s="54"/>
      <c r="H96" s="54"/>
      <c r="I96" s="8"/>
      <c r="J96" s="8"/>
      <c r="K96" s="8"/>
      <c r="L96" s="8"/>
      <c r="M96" s="8"/>
      <c r="N96" s="8"/>
      <c r="O96" s="8"/>
      <c r="P96" s="8"/>
      <c r="Q96" s="8"/>
      <c r="CD96" s="1"/>
      <c r="CE96" s="1"/>
      <c r="CF96" s="1"/>
      <c r="CG96" s="1"/>
      <c r="CH96" s="1"/>
      <c r="CI96" s="1"/>
      <c r="CJ96" s="1"/>
      <c r="CK96" s="1"/>
      <c r="CL96" s="1"/>
      <c r="CM96" s="1"/>
      <c r="CN96" s="1"/>
    </row>
    <row r="97" spans="1:92" ht="15" customHeight="1">
      <c r="A97" s="88">
        <v>84</v>
      </c>
      <c r="B97" s="517" t="s">
        <v>680</v>
      </c>
      <c r="C97" s="142"/>
      <c r="D97" s="134" t="s">
        <v>1129</v>
      </c>
      <c r="E97" s="140" t="s">
        <v>13</v>
      </c>
      <c r="F97" s="481">
        <v>60</v>
      </c>
      <c r="G97" s="54"/>
      <c r="H97" s="54"/>
      <c r="I97" s="8"/>
      <c r="J97" s="8"/>
      <c r="K97" s="8"/>
      <c r="L97" s="8"/>
      <c r="M97" s="8"/>
      <c r="N97" s="8"/>
      <c r="O97" s="8"/>
      <c r="P97" s="8"/>
      <c r="Q97" s="8"/>
      <c r="CD97" s="1"/>
      <c r="CE97" s="1"/>
      <c r="CF97" s="1"/>
      <c r="CG97" s="1"/>
      <c r="CH97" s="1"/>
      <c r="CI97" s="1"/>
      <c r="CJ97" s="1"/>
      <c r="CK97" s="1"/>
      <c r="CL97" s="1"/>
      <c r="CM97" s="1"/>
      <c r="CN97" s="1"/>
    </row>
    <row r="98" spans="1:92" ht="15" customHeight="1">
      <c r="A98" s="88">
        <v>85</v>
      </c>
      <c r="B98" s="101" t="s">
        <v>681</v>
      </c>
      <c r="C98" s="141"/>
      <c r="D98" s="134" t="s">
        <v>1129</v>
      </c>
      <c r="E98" s="89" t="s">
        <v>656</v>
      </c>
      <c r="F98" s="477">
        <v>4</v>
      </c>
      <c r="G98" s="54"/>
      <c r="H98" s="54"/>
      <c r="I98" s="8"/>
      <c r="J98" s="8"/>
      <c r="K98" s="8"/>
      <c r="L98" s="8"/>
      <c r="M98" s="8"/>
      <c r="N98" s="8"/>
      <c r="O98" s="8"/>
      <c r="P98" s="8"/>
      <c r="Q98" s="8"/>
      <c r="CD98" s="1"/>
      <c r="CE98" s="1"/>
      <c r="CF98" s="1"/>
      <c r="CG98" s="1"/>
      <c r="CH98" s="1"/>
      <c r="CI98" s="1"/>
      <c r="CJ98" s="1"/>
      <c r="CK98" s="1"/>
      <c r="CL98" s="1"/>
      <c r="CM98" s="1"/>
      <c r="CN98" s="1"/>
    </row>
    <row r="99" spans="1:92" ht="15" customHeight="1">
      <c r="A99" s="88">
        <v>86</v>
      </c>
      <c r="B99" s="518" t="s">
        <v>648</v>
      </c>
      <c r="C99" s="479"/>
      <c r="D99" s="134" t="s">
        <v>1129</v>
      </c>
      <c r="E99" s="470" t="s">
        <v>13</v>
      </c>
      <c r="F99" s="471">
        <v>39.6</v>
      </c>
      <c r="G99" s="54"/>
      <c r="H99" s="54"/>
      <c r="I99" s="8"/>
      <c r="J99" s="8"/>
      <c r="K99" s="8"/>
      <c r="L99" s="8"/>
      <c r="M99" s="8"/>
      <c r="N99" s="8"/>
      <c r="O99" s="8"/>
      <c r="P99" s="8"/>
      <c r="Q99" s="8"/>
      <c r="CD99" s="1"/>
      <c r="CE99" s="1"/>
      <c r="CF99" s="1"/>
      <c r="CG99" s="1"/>
      <c r="CH99" s="1"/>
      <c r="CI99" s="1"/>
      <c r="CJ99" s="1"/>
      <c r="CK99" s="1"/>
      <c r="CL99" s="1"/>
      <c r="CM99" s="1"/>
      <c r="CN99" s="1"/>
    </row>
    <row r="100" spans="1:92" ht="15" customHeight="1">
      <c r="A100" s="88">
        <v>87</v>
      </c>
      <c r="B100" s="101" t="s">
        <v>643</v>
      </c>
      <c r="C100" s="141"/>
      <c r="D100" s="134" t="s">
        <v>1129</v>
      </c>
      <c r="E100" s="89" t="s">
        <v>656</v>
      </c>
      <c r="F100" s="472">
        <v>3</v>
      </c>
      <c r="G100" s="54"/>
      <c r="H100" s="54"/>
      <c r="I100" s="8"/>
      <c r="J100" s="8"/>
      <c r="K100" s="8"/>
      <c r="L100" s="8"/>
      <c r="M100" s="8"/>
      <c r="N100" s="8"/>
      <c r="O100" s="8"/>
      <c r="P100" s="8"/>
      <c r="Q100" s="8"/>
      <c r="CD100" s="1"/>
      <c r="CE100" s="1"/>
      <c r="CF100" s="1"/>
      <c r="CG100" s="1"/>
      <c r="CH100" s="1"/>
      <c r="CI100" s="1"/>
      <c r="CJ100" s="1"/>
      <c r="CK100" s="1"/>
      <c r="CL100" s="1"/>
      <c r="CM100" s="1"/>
      <c r="CN100" s="1"/>
    </row>
    <row r="101" spans="1:92" ht="15" customHeight="1">
      <c r="A101" s="88">
        <v>88</v>
      </c>
      <c r="B101" s="101" t="s">
        <v>682</v>
      </c>
      <c r="C101" s="141"/>
      <c r="D101" s="134" t="s">
        <v>1129</v>
      </c>
      <c r="E101" s="89" t="s">
        <v>656</v>
      </c>
      <c r="F101" s="472">
        <v>4</v>
      </c>
      <c r="G101" s="54"/>
      <c r="H101" s="54"/>
      <c r="I101" s="8"/>
      <c r="J101" s="8"/>
      <c r="K101" s="8"/>
      <c r="L101" s="8"/>
      <c r="M101" s="8"/>
      <c r="N101" s="8"/>
      <c r="O101" s="8"/>
      <c r="P101" s="8"/>
      <c r="Q101" s="8"/>
      <c r="CD101" s="1"/>
      <c r="CE101" s="1"/>
      <c r="CF101" s="1"/>
      <c r="CG101" s="1"/>
      <c r="CH101" s="1"/>
      <c r="CI101" s="1"/>
      <c r="CJ101" s="1"/>
      <c r="CK101" s="1"/>
      <c r="CL101" s="1"/>
      <c r="CM101" s="1"/>
      <c r="CN101" s="1"/>
    </row>
    <row r="102" spans="1:92" ht="15" customHeight="1">
      <c r="A102" s="88">
        <v>89</v>
      </c>
      <c r="B102" s="101" t="s">
        <v>673</v>
      </c>
      <c r="C102" s="141"/>
      <c r="D102" s="134" t="s">
        <v>1129</v>
      </c>
      <c r="E102" s="89" t="s">
        <v>656</v>
      </c>
      <c r="F102" s="472">
        <v>8</v>
      </c>
      <c r="G102" s="54"/>
      <c r="H102" s="54"/>
      <c r="I102" s="8"/>
      <c r="J102" s="8"/>
      <c r="K102" s="8"/>
      <c r="L102" s="8"/>
      <c r="M102" s="8"/>
      <c r="N102" s="8"/>
      <c r="O102" s="8"/>
      <c r="P102" s="8"/>
      <c r="Q102" s="8"/>
      <c r="CD102" s="1"/>
      <c r="CE102" s="1"/>
      <c r="CF102" s="1"/>
      <c r="CG102" s="1"/>
      <c r="CH102" s="1"/>
      <c r="CI102" s="1"/>
      <c r="CJ102" s="1"/>
      <c r="CK102" s="1"/>
      <c r="CL102" s="1"/>
      <c r="CM102" s="1"/>
      <c r="CN102" s="1"/>
    </row>
    <row r="103" spans="1:92" ht="15" customHeight="1">
      <c r="A103" s="88">
        <v>90</v>
      </c>
      <c r="B103" s="101" t="s">
        <v>674</v>
      </c>
      <c r="C103" s="141"/>
      <c r="D103" s="134" t="s">
        <v>1129</v>
      </c>
      <c r="E103" s="89" t="s">
        <v>656</v>
      </c>
      <c r="F103" s="472">
        <v>9</v>
      </c>
      <c r="G103" s="54"/>
      <c r="H103" s="54"/>
      <c r="I103" s="8"/>
      <c r="J103" s="8"/>
      <c r="K103" s="8"/>
      <c r="L103" s="8"/>
      <c r="M103" s="8"/>
      <c r="N103" s="8"/>
      <c r="O103" s="8"/>
      <c r="P103" s="8"/>
      <c r="Q103" s="8"/>
      <c r="CD103" s="1"/>
      <c r="CE103" s="1"/>
      <c r="CF103" s="1"/>
      <c r="CG103" s="1"/>
      <c r="CH103" s="1"/>
      <c r="CI103" s="1"/>
      <c r="CJ103" s="1"/>
      <c r="CK103" s="1"/>
      <c r="CL103" s="1"/>
      <c r="CM103" s="1"/>
      <c r="CN103" s="1"/>
    </row>
    <row r="104" spans="1:92" ht="15" customHeight="1">
      <c r="A104" s="88">
        <v>91</v>
      </c>
      <c r="B104" s="101" t="s">
        <v>650</v>
      </c>
      <c r="C104" s="141"/>
      <c r="D104" s="134" t="s">
        <v>1129</v>
      </c>
      <c r="E104" s="89" t="s">
        <v>656</v>
      </c>
      <c r="F104" s="472">
        <v>4</v>
      </c>
      <c r="G104" s="54"/>
      <c r="H104" s="54"/>
      <c r="I104" s="8"/>
      <c r="J104" s="8"/>
      <c r="K104" s="8"/>
      <c r="L104" s="8"/>
      <c r="M104" s="8"/>
      <c r="N104" s="8"/>
      <c r="O104" s="8"/>
      <c r="P104" s="8"/>
      <c r="Q104" s="8"/>
      <c r="CD104" s="1"/>
      <c r="CE104" s="1"/>
      <c r="CF104" s="1"/>
      <c r="CG104" s="1"/>
      <c r="CH104" s="1"/>
      <c r="CI104" s="1"/>
      <c r="CJ104" s="1"/>
      <c r="CK104" s="1"/>
      <c r="CL104" s="1"/>
      <c r="CM104" s="1"/>
      <c r="CN104" s="1"/>
    </row>
    <row r="105" spans="1:92" ht="15" customHeight="1">
      <c r="A105" s="88">
        <v>92</v>
      </c>
      <c r="B105" s="517" t="s">
        <v>651</v>
      </c>
      <c r="C105" s="142"/>
      <c r="D105" s="134" t="s">
        <v>1129</v>
      </c>
      <c r="E105" s="140" t="s">
        <v>485</v>
      </c>
      <c r="F105" s="481">
        <v>0.5</v>
      </c>
      <c r="G105" s="54"/>
      <c r="H105" s="54"/>
      <c r="I105" s="8"/>
      <c r="J105" s="8"/>
      <c r="K105" s="8"/>
      <c r="L105" s="8"/>
      <c r="M105" s="8"/>
      <c r="N105" s="8"/>
      <c r="O105" s="8"/>
      <c r="P105" s="8"/>
      <c r="Q105" s="8"/>
      <c r="CD105" s="1"/>
      <c r="CE105" s="1"/>
      <c r="CF105" s="1"/>
      <c r="CG105" s="1"/>
      <c r="CH105" s="1"/>
      <c r="CI105" s="1"/>
      <c r="CJ105" s="1"/>
      <c r="CK105" s="1"/>
      <c r="CL105" s="1"/>
      <c r="CM105" s="1"/>
      <c r="CN105" s="1"/>
    </row>
    <row r="106" spans="1:92" ht="15" customHeight="1">
      <c r="A106" s="88">
        <v>93</v>
      </c>
      <c r="B106" s="517" t="s">
        <v>652</v>
      </c>
      <c r="C106" s="142"/>
      <c r="D106" s="134" t="s">
        <v>1129</v>
      </c>
      <c r="E106" s="140" t="s">
        <v>656</v>
      </c>
      <c r="F106" s="481">
        <v>1</v>
      </c>
      <c r="G106" s="54"/>
      <c r="H106" s="54"/>
      <c r="I106" s="8"/>
      <c r="J106" s="8"/>
      <c r="K106" s="8"/>
      <c r="L106" s="8"/>
      <c r="M106" s="8"/>
      <c r="N106" s="8"/>
      <c r="O106" s="8"/>
      <c r="P106" s="8"/>
      <c r="Q106" s="8"/>
      <c r="CD106" s="1"/>
      <c r="CE106" s="1"/>
      <c r="CF106" s="1"/>
      <c r="CG106" s="1"/>
      <c r="CH106" s="1"/>
      <c r="CI106" s="1"/>
      <c r="CJ106" s="1"/>
      <c r="CK106" s="1"/>
      <c r="CL106" s="1"/>
      <c r="CM106" s="1"/>
      <c r="CN106" s="1"/>
    </row>
    <row r="107" spans="1:92" ht="15" customHeight="1">
      <c r="A107" s="88">
        <v>94</v>
      </c>
      <c r="B107" s="517" t="s">
        <v>653</v>
      </c>
      <c r="C107" s="142"/>
      <c r="D107" s="134" t="s">
        <v>1129</v>
      </c>
      <c r="E107" s="140" t="s">
        <v>656</v>
      </c>
      <c r="F107" s="481">
        <v>1</v>
      </c>
      <c r="G107" s="54"/>
      <c r="H107" s="54"/>
      <c r="I107" s="8"/>
      <c r="J107" s="8"/>
      <c r="K107" s="8"/>
      <c r="L107" s="8"/>
      <c r="M107" s="8"/>
      <c r="N107" s="8"/>
      <c r="O107" s="8"/>
      <c r="P107" s="8"/>
      <c r="Q107" s="8"/>
      <c r="CD107" s="1"/>
      <c r="CE107" s="1"/>
      <c r="CF107" s="1"/>
      <c r="CG107" s="1"/>
      <c r="CH107" s="1"/>
      <c r="CI107" s="1"/>
      <c r="CJ107" s="1"/>
      <c r="CK107" s="1"/>
      <c r="CL107" s="1"/>
      <c r="CM107" s="1"/>
      <c r="CN107" s="1"/>
    </row>
    <row r="108" spans="1:92" ht="15" customHeight="1">
      <c r="A108" s="88">
        <v>95</v>
      </c>
      <c r="B108" s="514" t="s">
        <v>683</v>
      </c>
      <c r="C108" s="84"/>
      <c r="D108" s="91"/>
      <c r="E108" s="91"/>
      <c r="F108" s="91"/>
      <c r="G108" s="130"/>
      <c r="H108" s="130"/>
      <c r="I108" s="8"/>
      <c r="J108" s="8"/>
      <c r="K108" s="8"/>
      <c r="L108" s="8"/>
      <c r="M108" s="8"/>
      <c r="N108" s="8"/>
      <c r="O108" s="8"/>
      <c r="P108" s="8"/>
      <c r="Q108" s="8"/>
      <c r="CD108" s="1"/>
      <c r="CE108" s="1"/>
      <c r="CF108" s="1"/>
      <c r="CG108" s="1"/>
      <c r="CH108" s="1"/>
      <c r="CI108" s="1"/>
      <c r="CJ108" s="1"/>
      <c r="CK108" s="1"/>
      <c r="CL108" s="1"/>
      <c r="CM108" s="1"/>
      <c r="CN108" s="1"/>
    </row>
    <row r="109" spans="1:92" ht="15" customHeight="1">
      <c r="A109" s="88">
        <v>96</v>
      </c>
      <c r="B109" s="520" t="s">
        <v>627</v>
      </c>
      <c r="C109" s="142"/>
      <c r="D109" s="134" t="s">
        <v>1130</v>
      </c>
      <c r="E109" s="24" t="s">
        <v>13</v>
      </c>
      <c r="F109" s="469">
        <v>828.6</v>
      </c>
      <c r="G109" s="54"/>
      <c r="H109" s="54"/>
      <c r="I109" s="8"/>
      <c r="J109" s="8"/>
      <c r="K109" s="8"/>
      <c r="L109" s="8"/>
      <c r="M109" s="8"/>
      <c r="N109" s="8"/>
      <c r="O109" s="8"/>
      <c r="P109" s="8"/>
      <c r="Q109" s="8"/>
      <c r="CD109" s="1"/>
      <c r="CE109" s="1"/>
      <c r="CF109" s="1"/>
      <c r="CG109" s="1"/>
      <c r="CH109" s="1"/>
      <c r="CI109" s="1"/>
      <c r="CJ109" s="1"/>
      <c r="CK109" s="1"/>
      <c r="CL109" s="1"/>
      <c r="CM109" s="1"/>
      <c r="CN109" s="1"/>
    </row>
    <row r="110" spans="1:92" ht="15" customHeight="1">
      <c r="A110" s="88">
        <v>97</v>
      </c>
      <c r="B110" s="520" t="s">
        <v>628</v>
      </c>
      <c r="C110" s="142"/>
      <c r="D110" s="134" t="s">
        <v>1130</v>
      </c>
      <c r="E110" s="24" t="s">
        <v>13</v>
      </c>
      <c r="F110" s="469">
        <v>207.1</v>
      </c>
      <c r="G110" s="54"/>
      <c r="H110" s="54"/>
      <c r="I110" s="8"/>
      <c r="J110" s="8"/>
      <c r="K110" s="8"/>
      <c r="L110" s="8"/>
      <c r="M110" s="8"/>
      <c r="N110" s="8"/>
      <c r="O110" s="8"/>
      <c r="P110" s="8"/>
      <c r="Q110" s="8"/>
      <c r="CD110" s="1"/>
      <c r="CE110" s="1"/>
      <c r="CF110" s="1"/>
      <c r="CG110" s="1"/>
      <c r="CH110" s="1"/>
      <c r="CI110" s="1"/>
      <c r="CJ110" s="1"/>
      <c r="CK110" s="1"/>
      <c r="CL110" s="1"/>
      <c r="CM110" s="1"/>
      <c r="CN110" s="1"/>
    </row>
    <row r="111" spans="1:92" ht="15" customHeight="1">
      <c r="A111" s="88">
        <v>98</v>
      </c>
      <c r="B111" s="520" t="s">
        <v>684</v>
      </c>
      <c r="C111" s="142"/>
      <c r="D111" s="134" t="s">
        <v>1130</v>
      </c>
      <c r="E111" s="24" t="s">
        <v>704</v>
      </c>
      <c r="F111" s="469">
        <v>80</v>
      </c>
      <c r="G111" s="54"/>
      <c r="H111" s="54"/>
      <c r="I111" s="8"/>
      <c r="J111" s="8"/>
      <c r="K111" s="8"/>
      <c r="L111" s="8"/>
      <c r="M111" s="8"/>
      <c r="N111" s="8"/>
      <c r="O111" s="8"/>
      <c r="P111" s="8"/>
      <c r="Q111" s="8"/>
      <c r="CD111" s="1"/>
      <c r="CE111" s="1"/>
      <c r="CF111" s="1"/>
      <c r="CG111" s="1"/>
      <c r="CH111" s="1"/>
      <c r="CI111" s="1"/>
      <c r="CJ111" s="1"/>
      <c r="CK111" s="1"/>
      <c r="CL111" s="1"/>
      <c r="CM111" s="1"/>
      <c r="CN111" s="1"/>
    </row>
    <row r="112" spans="1:92" ht="14.1" customHeight="1">
      <c r="A112" s="88">
        <v>99</v>
      </c>
      <c r="B112" s="520" t="s">
        <v>629</v>
      </c>
      <c r="C112" s="142"/>
      <c r="D112" s="134" t="s">
        <v>1130</v>
      </c>
      <c r="E112" s="24" t="s">
        <v>13</v>
      </c>
      <c r="F112" s="469">
        <v>2149.3000000000002</v>
      </c>
      <c r="G112" s="54"/>
      <c r="H112" s="54"/>
      <c r="I112" s="8"/>
      <c r="J112" s="8"/>
      <c r="K112" s="8"/>
      <c r="L112" s="8"/>
      <c r="M112" s="8"/>
      <c r="N112" s="8"/>
      <c r="O112" s="8"/>
      <c r="P112" s="8"/>
      <c r="Q112" s="8"/>
      <c r="CD112" s="1"/>
      <c r="CE112" s="1"/>
      <c r="CF112" s="1"/>
      <c r="CG112" s="1"/>
      <c r="CH112" s="1"/>
      <c r="CI112" s="1"/>
      <c r="CJ112" s="1"/>
      <c r="CK112" s="1"/>
      <c r="CL112" s="1"/>
      <c r="CM112" s="1"/>
      <c r="CN112" s="1"/>
    </row>
    <row r="113" spans="1:92" ht="14.1" customHeight="1">
      <c r="A113" s="88">
        <v>100</v>
      </c>
      <c r="B113" s="518" t="s">
        <v>631</v>
      </c>
      <c r="C113" s="479"/>
      <c r="D113" s="134" t="s">
        <v>1130</v>
      </c>
      <c r="E113" s="470" t="s">
        <v>13</v>
      </c>
      <c r="F113" s="471">
        <v>1035.7</v>
      </c>
      <c r="G113" s="54"/>
      <c r="H113" s="54"/>
      <c r="I113" s="8"/>
      <c r="J113" s="8"/>
      <c r="K113" s="8"/>
      <c r="L113" s="8"/>
      <c r="M113" s="8"/>
      <c r="N113" s="8"/>
      <c r="O113" s="8"/>
      <c r="P113" s="8"/>
      <c r="Q113" s="8"/>
      <c r="CD113" s="1"/>
      <c r="CE113" s="1"/>
      <c r="CF113" s="1"/>
      <c r="CG113" s="1"/>
      <c r="CH113" s="1"/>
      <c r="CI113" s="1"/>
      <c r="CJ113" s="1"/>
      <c r="CK113" s="1"/>
      <c r="CL113" s="1"/>
      <c r="CM113" s="1"/>
      <c r="CN113" s="1"/>
    </row>
    <row r="114" spans="1:92" ht="14.1" customHeight="1">
      <c r="A114" s="88">
        <v>101</v>
      </c>
      <c r="B114" s="101" t="s">
        <v>632</v>
      </c>
      <c r="C114" s="141"/>
      <c r="D114" s="134" t="s">
        <v>1130</v>
      </c>
      <c r="E114" s="89" t="s">
        <v>13</v>
      </c>
      <c r="F114" s="469">
        <v>2149.3000000000002</v>
      </c>
      <c r="G114" s="54"/>
      <c r="H114" s="54"/>
      <c r="I114" s="8"/>
      <c r="J114" s="8"/>
      <c r="K114" s="8"/>
      <c r="L114" s="8"/>
      <c r="M114" s="8"/>
      <c r="N114" s="8"/>
      <c r="O114" s="8"/>
      <c r="P114" s="8"/>
      <c r="Q114" s="8"/>
      <c r="CD114" s="1"/>
      <c r="CE114" s="1"/>
      <c r="CF114" s="1"/>
      <c r="CG114" s="1"/>
      <c r="CH114" s="1"/>
      <c r="CI114" s="1"/>
      <c r="CJ114" s="1"/>
      <c r="CK114" s="1"/>
      <c r="CL114" s="1"/>
      <c r="CM114" s="1"/>
      <c r="CN114" s="1"/>
    </row>
    <row r="115" spans="1:92" ht="14.1" customHeight="1">
      <c r="A115" s="88">
        <v>102</v>
      </c>
      <c r="B115" s="101" t="s">
        <v>685</v>
      </c>
      <c r="C115" s="141"/>
      <c r="D115" s="134" t="s">
        <v>1130</v>
      </c>
      <c r="E115" s="89" t="s">
        <v>656</v>
      </c>
      <c r="F115" s="472">
        <v>14</v>
      </c>
      <c r="G115" s="54"/>
      <c r="H115" s="54"/>
      <c r="I115" s="8"/>
      <c r="J115" s="8"/>
      <c r="K115" s="8"/>
      <c r="L115" s="8"/>
      <c r="M115" s="8"/>
      <c r="N115" s="8"/>
      <c r="O115" s="8"/>
      <c r="P115" s="8"/>
      <c r="Q115" s="8"/>
      <c r="CD115" s="1"/>
      <c r="CE115" s="1"/>
      <c r="CF115" s="1"/>
      <c r="CG115" s="1"/>
      <c r="CH115" s="1"/>
      <c r="CI115" s="1"/>
      <c r="CJ115" s="1"/>
      <c r="CK115" s="1"/>
      <c r="CL115" s="1"/>
      <c r="CM115" s="1"/>
      <c r="CN115" s="1"/>
    </row>
    <row r="116" spans="1:92" ht="14.1" customHeight="1">
      <c r="A116" s="88">
        <v>103</v>
      </c>
      <c r="B116" s="520" t="s">
        <v>686</v>
      </c>
      <c r="C116" s="142"/>
      <c r="D116" s="134" t="s">
        <v>1130</v>
      </c>
      <c r="E116" s="24" t="s">
        <v>656</v>
      </c>
      <c r="F116" s="469">
        <v>2</v>
      </c>
      <c r="G116" s="54"/>
      <c r="H116" s="54"/>
      <c r="I116" s="8"/>
      <c r="J116" s="8"/>
      <c r="K116" s="8"/>
      <c r="L116" s="8"/>
      <c r="M116" s="8"/>
      <c r="N116" s="8"/>
      <c r="O116" s="8"/>
      <c r="P116" s="8"/>
      <c r="Q116" s="8"/>
      <c r="CD116" s="1"/>
      <c r="CE116" s="1"/>
      <c r="CF116" s="1"/>
      <c r="CG116" s="1"/>
      <c r="CH116" s="1"/>
      <c r="CI116" s="1"/>
      <c r="CJ116" s="1"/>
      <c r="CK116" s="1"/>
      <c r="CL116" s="1"/>
      <c r="CM116" s="1"/>
      <c r="CN116" s="1"/>
    </row>
    <row r="117" spans="1:92" ht="14.1" customHeight="1">
      <c r="A117" s="88">
        <v>104</v>
      </c>
      <c r="B117" s="520" t="s">
        <v>687</v>
      </c>
      <c r="C117" s="142"/>
      <c r="D117" s="134" t="s">
        <v>1130</v>
      </c>
      <c r="E117" s="24" t="s">
        <v>656</v>
      </c>
      <c r="F117" s="469">
        <v>2</v>
      </c>
      <c r="G117" s="54"/>
      <c r="H117" s="54"/>
      <c r="I117" s="8"/>
      <c r="J117" s="8"/>
      <c r="K117" s="8"/>
      <c r="L117" s="8"/>
      <c r="M117" s="8"/>
      <c r="N117" s="8"/>
      <c r="O117" s="8"/>
      <c r="P117" s="8"/>
      <c r="Q117" s="8"/>
      <c r="CD117" s="1"/>
      <c r="CE117" s="1"/>
      <c r="CF117" s="1"/>
      <c r="CG117" s="1"/>
      <c r="CH117" s="1"/>
      <c r="CI117" s="1"/>
      <c r="CJ117" s="1"/>
      <c r="CK117" s="1"/>
      <c r="CL117" s="1"/>
      <c r="CM117" s="1"/>
      <c r="CN117" s="1"/>
    </row>
    <row r="118" spans="1:92" ht="14.1" customHeight="1">
      <c r="A118" s="88">
        <v>105</v>
      </c>
      <c r="B118" s="101" t="s">
        <v>688</v>
      </c>
      <c r="C118" s="141"/>
      <c r="D118" s="134" t="s">
        <v>1130</v>
      </c>
      <c r="E118" s="89" t="s">
        <v>656</v>
      </c>
      <c r="F118" s="472">
        <v>4</v>
      </c>
      <c r="G118" s="54"/>
      <c r="H118" s="54"/>
      <c r="I118" s="8"/>
      <c r="J118" s="8"/>
      <c r="K118" s="8"/>
      <c r="L118" s="8"/>
      <c r="M118" s="8"/>
      <c r="N118" s="8"/>
      <c r="O118" s="8"/>
      <c r="P118" s="8"/>
      <c r="Q118" s="8"/>
      <c r="CD118" s="1"/>
      <c r="CE118" s="1"/>
      <c r="CF118" s="1"/>
      <c r="CG118" s="1"/>
      <c r="CH118" s="1"/>
      <c r="CI118" s="1"/>
      <c r="CJ118" s="1"/>
      <c r="CK118" s="1"/>
      <c r="CL118" s="1"/>
      <c r="CM118" s="1"/>
      <c r="CN118" s="1"/>
    </row>
    <row r="119" spans="1:92" ht="14.1" customHeight="1">
      <c r="A119" s="88">
        <v>106</v>
      </c>
      <c r="B119" s="101" t="s">
        <v>689</v>
      </c>
      <c r="C119" s="141"/>
      <c r="D119" s="134" t="s">
        <v>1130</v>
      </c>
      <c r="E119" s="89" t="s">
        <v>656</v>
      </c>
      <c r="F119" s="472">
        <v>11</v>
      </c>
      <c r="G119" s="54"/>
      <c r="H119" s="54"/>
      <c r="I119" s="8"/>
      <c r="J119" s="8"/>
      <c r="K119" s="8"/>
      <c r="L119" s="8"/>
      <c r="M119" s="8"/>
      <c r="N119" s="8"/>
      <c r="O119" s="8"/>
      <c r="P119" s="8"/>
      <c r="Q119" s="8"/>
      <c r="CD119" s="1"/>
      <c r="CE119" s="1"/>
      <c r="CF119" s="1"/>
      <c r="CG119" s="1"/>
      <c r="CH119" s="1"/>
      <c r="CI119" s="1"/>
      <c r="CJ119" s="1"/>
      <c r="CK119" s="1"/>
      <c r="CL119" s="1"/>
      <c r="CM119" s="1"/>
      <c r="CN119" s="1"/>
    </row>
    <row r="120" spans="1:92" ht="14.1" customHeight="1">
      <c r="A120" s="88">
        <v>107</v>
      </c>
      <c r="B120" s="101" t="s">
        <v>690</v>
      </c>
      <c r="C120" s="141"/>
      <c r="D120" s="134" t="s">
        <v>1130</v>
      </c>
      <c r="E120" s="143" t="s">
        <v>705</v>
      </c>
      <c r="F120" s="472">
        <v>4</v>
      </c>
      <c r="G120" s="54"/>
      <c r="H120" s="54"/>
      <c r="I120" s="8"/>
      <c r="J120" s="8"/>
      <c r="K120" s="8"/>
      <c r="L120" s="8"/>
      <c r="M120" s="8"/>
      <c r="N120" s="8"/>
      <c r="O120" s="8"/>
      <c r="P120" s="8"/>
      <c r="Q120" s="8"/>
      <c r="CD120" s="1"/>
      <c r="CE120" s="1"/>
      <c r="CF120" s="1"/>
      <c r="CG120" s="1"/>
      <c r="CH120" s="1"/>
      <c r="CI120" s="1"/>
      <c r="CJ120" s="1"/>
      <c r="CK120" s="1"/>
      <c r="CL120" s="1"/>
      <c r="CM120" s="1"/>
      <c r="CN120" s="1"/>
    </row>
    <row r="121" spans="1:92" ht="15" customHeight="1">
      <c r="A121" s="88">
        <v>108</v>
      </c>
      <c r="B121" s="101" t="s">
        <v>691</v>
      </c>
      <c r="C121" s="141"/>
      <c r="D121" s="134" t="s">
        <v>1130</v>
      </c>
      <c r="E121" s="89" t="s">
        <v>706</v>
      </c>
      <c r="F121" s="472">
        <v>15</v>
      </c>
      <c r="G121" s="54"/>
      <c r="H121" s="54"/>
      <c r="I121" s="8"/>
      <c r="J121" s="8"/>
      <c r="K121" s="8"/>
      <c r="L121" s="8"/>
      <c r="M121" s="8"/>
      <c r="N121" s="8"/>
      <c r="O121" s="8"/>
      <c r="P121" s="8"/>
      <c r="Q121" s="8"/>
      <c r="CD121" s="1"/>
      <c r="CE121" s="1"/>
      <c r="CF121" s="1"/>
      <c r="CG121" s="1"/>
      <c r="CH121" s="1"/>
      <c r="CI121" s="1"/>
      <c r="CJ121" s="1"/>
      <c r="CK121" s="1"/>
      <c r="CL121" s="1"/>
      <c r="CM121" s="1"/>
      <c r="CN121" s="1"/>
    </row>
    <row r="122" spans="1:92" ht="15" customHeight="1">
      <c r="A122" s="88">
        <v>109</v>
      </c>
      <c r="B122" s="101" t="s">
        <v>692</v>
      </c>
      <c r="C122" s="141"/>
      <c r="D122" s="134" t="s">
        <v>1130</v>
      </c>
      <c r="E122" s="89" t="s">
        <v>656</v>
      </c>
      <c r="F122" s="472">
        <v>5</v>
      </c>
      <c r="G122" s="54"/>
      <c r="H122" s="54"/>
      <c r="I122" s="8"/>
      <c r="J122" s="8"/>
      <c r="K122" s="8"/>
      <c r="L122" s="8"/>
      <c r="M122" s="8"/>
      <c r="N122" s="8"/>
      <c r="O122" s="8"/>
      <c r="P122" s="8"/>
      <c r="Q122" s="8"/>
      <c r="CD122" s="1"/>
      <c r="CE122" s="1"/>
      <c r="CF122" s="1"/>
      <c r="CG122" s="1"/>
      <c r="CH122" s="1"/>
      <c r="CI122" s="1"/>
      <c r="CJ122" s="1"/>
      <c r="CK122" s="1"/>
      <c r="CL122" s="1"/>
      <c r="CM122" s="1"/>
      <c r="CN122" s="1"/>
    </row>
    <row r="123" spans="1:92" ht="15" customHeight="1">
      <c r="A123" s="88">
        <v>110</v>
      </c>
      <c r="B123" s="101" t="s">
        <v>693</v>
      </c>
      <c r="C123" s="141"/>
      <c r="D123" s="134" t="s">
        <v>1130</v>
      </c>
      <c r="E123" s="89" t="s">
        <v>656</v>
      </c>
      <c r="F123" s="472">
        <v>80</v>
      </c>
      <c r="G123" s="54"/>
      <c r="H123" s="54"/>
      <c r="I123" s="8"/>
      <c r="J123" s="8"/>
      <c r="K123" s="8"/>
      <c r="L123" s="8"/>
      <c r="M123" s="8"/>
      <c r="N123" s="8"/>
      <c r="O123" s="8"/>
      <c r="P123" s="8"/>
      <c r="Q123" s="8"/>
      <c r="CD123" s="1"/>
      <c r="CE123" s="1"/>
      <c r="CF123" s="1"/>
      <c r="CG123" s="1"/>
      <c r="CH123" s="1"/>
      <c r="CI123" s="1"/>
      <c r="CJ123" s="1"/>
      <c r="CK123" s="1"/>
      <c r="CL123" s="1"/>
      <c r="CM123" s="1"/>
      <c r="CN123" s="1"/>
    </row>
    <row r="124" spans="1:92" ht="15" customHeight="1">
      <c r="A124" s="88">
        <v>111</v>
      </c>
      <c r="B124" s="101" t="s">
        <v>694</v>
      </c>
      <c r="C124" s="141"/>
      <c r="D124" s="134" t="s">
        <v>1130</v>
      </c>
      <c r="E124" s="89" t="s">
        <v>656</v>
      </c>
      <c r="F124" s="472">
        <v>80</v>
      </c>
      <c r="G124" s="54"/>
      <c r="H124" s="54"/>
      <c r="I124" s="8"/>
      <c r="J124" s="8"/>
      <c r="K124" s="8"/>
      <c r="L124" s="8"/>
      <c r="M124" s="8"/>
      <c r="N124" s="8"/>
      <c r="O124" s="8"/>
      <c r="P124" s="8"/>
      <c r="Q124" s="8"/>
      <c r="CD124" s="1"/>
      <c r="CE124" s="1"/>
      <c r="CF124" s="1"/>
      <c r="CG124" s="1"/>
      <c r="CH124" s="1"/>
      <c r="CI124" s="1"/>
      <c r="CJ124" s="1"/>
      <c r="CK124" s="1"/>
      <c r="CL124" s="1"/>
      <c r="CM124" s="1"/>
      <c r="CN124" s="1"/>
    </row>
    <row r="125" spans="1:92" ht="15" customHeight="1">
      <c r="A125" s="88">
        <v>112</v>
      </c>
      <c r="B125" s="101" t="s">
        <v>695</v>
      </c>
      <c r="C125" s="141"/>
      <c r="D125" s="134" t="s">
        <v>1130</v>
      </c>
      <c r="E125" s="89" t="s">
        <v>656</v>
      </c>
      <c r="F125" s="472">
        <v>7</v>
      </c>
      <c r="G125" s="54"/>
      <c r="H125" s="54"/>
      <c r="I125" s="8"/>
      <c r="J125" s="8"/>
      <c r="K125" s="8"/>
      <c r="L125" s="8"/>
      <c r="M125" s="8"/>
      <c r="N125" s="8"/>
      <c r="O125" s="8"/>
      <c r="P125" s="8"/>
      <c r="Q125" s="8"/>
      <c r="CD125" s="1"/>
      <c r="CE125" s="1"/>
      <c r="CF125" s="1"/>
      <c r="CG125" s="1"/>
      <c r="CH125" s="1"/>
      <c r="CI125" s="1"/>
      <c r="CJ125" s="1"/>
      <c r="CK125" s="1"/>
      <c r="CL125" s="1"/>
      <c r="CM125" s="1"/>
      <c r="CN125" s="1"/>
    </row>
    <row r="126" spans="1:92" ht="15" customHeight="1">
      <c r="A126" s="88">
        <v>113</v>
      </c>
      <c r="B126" s="101" t="s">
        <v>696</v>
      </c>
      <c r="C126" s="141"/>
      <c r="D126" s="134" t="s">
        <v>1130</v>
      </c>
      <c r="E126" s="89" t="s">
        <v>656</v>
      </c>
      <c r="F126" s="472">
        <v>21</v>
      </c>
      <c r="G126" s="54"/>
      <c r="H126" s="54"/>
      <c r="I126" s="8"/>
      <c r="J126" s="8"/>
      <c r="K126" s="8"/>
      <c r="L126" s="8"/>
      <c r="M126" s="8"/>
      <c r="N126" s="8"/>
      <c r="O126" s="8"/>
      <c r="P126" s="8"/>
      <c r="Q126" s="8"/>
      <c r="CD126" s="1"/>
      <c r="CE126" s="1"/>
      <c r="CF126" s="1"/>
      <c r="CG126" s="1"/>
      <c r="CH126" s="1"/>
      <c r="CI126" s="1"/>
      <c r="CJ126" s="1"/>
      <c r="CK126" s="1"/>
      <c r="CL126" s="1"/>
      <c r="CM126" s="1"/>
      <c r="CN126" s="1"/>
    </row>
    <row r="127" spans="1:92" ht="15" customHeight="1">
      <c r="A127" s="88">
        <v>114</v>
      </c>
      <c r="B127" s="101" t="s">
        <v>697</v>
      </c>
      <c r="C127" s="141"/>
      <c r="D127" s="134" t="s">
        <v>1130</v>
      </c>
      <c r="E127" s="89" t="s">
        <v>656</v>
      </c>
      <c r="F127" s="472">
        <v>21</v>
      </c>
      <c r="G127" s="54"/>
      <c r="H127" s="54"/>
      <c r="I127" s="8"/>
      <c r="J127" s="8"/>
      <c r="K127" s="8"/>
      <c r="L127" s="8"/>
      <c r="M127" s="8"/>
      <c r="N127" s="8"/>
      <c r="O127" s="8"/>
      <c r="P127" s="8"/>
      <c r="Q127" s="8"/>
      <c r="CD127" s="1"/>
      <c r="CE127" s="1"/>
      <c r="CF127" s="1"/>
      <c r="CG127" s="1"/>
      <c r="CH127" s="1"/>
      <c r="CI127" s="1"/>
      <c r="CJ127" s="1"/>
      <c r="CK127" s="1"/>
      <c r="CL127" s="1"/>
      <c r="CM127" s="1"/>
      <c r="CN127" s="1"/>
    </row>
    <row r="128" spans="1:92" ht="15" customHeight="1">
      <c r="A128" s="88">
        <v>115</v>
      </c>
      <c r="B128" s="101" t="s">
        <v>698</v>
      </c>
      <c r="C128" s="141"/>
      <c r="D128" s="134" t="s">
        <v>1130</v>
      </c>
      <c r="E128" s="89" t="s">
        <v>656</v>
      </c>
      <c r="F128" s="472">
        <v>7</v>
      </c>
      <c r="G128" s="54"/>
      <c r="H128" s="54"/>
      <c r="I128" s="8"/>
      <c r="J128" s="8"/>
      <c r="K128" s="8"/>
      <c r="L128" s="8"/>
      <c r="M128" s="8"/>
      <c r="N128" s="8"/>
      <c r="O128" s="8"/>
      <c r="P128" s="8"/>
      <c r="Q128" s="8"/>
      <c r="CD128" s="1"/>
      <c r="CE128" s="1"/>
      <c r="CF128" s="1"/>
      <c r="CG128" s="1"/>
      <c r="CH128" s="1"/>
      <c r="CI128" s="1"/>
      <c r="CJ128" s="1"/>
      <c r="CK128" s="1"/>
      <c r="CL128" s="1"/>
      <c r="CM128" s="1"/>
      <c r="CN128" s="1"/>
    </row>
    <row r="129" spans="1:92" ht="15" customHeight="1">
      <c r="A129" s="88">
        <v>116</v>
      </c>
      <c r="B129" s="101" t="s">
        <v>699</v>
      </c>
      <c r="C129" s="141"/>
      <c r="D129" s="134" t="s">
        <v>1130</v>
      </c>
      <c r="E129" s="89" t="s">
        <v>707</v>
      </c>
      <c r="F129" s="472">
        <v>1</v>
      </c>
      <c r="G129" s="54"/>
      <c r="H129" s="54"/>
      <c r="I129" s="8"/>
      <c r="J129" s="8"/>
      <c r="K129" s="8"/>
      <c r="L129" s="8"/>
      <c r="M129" s="8"/>
      <c r="N129" s="8"/>
      <c r="O129" s="8"/>
      <c r="P129" s="8"/>
      <c r="Q129" s="8"/>
      <c r="CD129" s="1"/>
      <c r="CE129" s="1"/>
      <c r="CF129" s="1"/>
      <c r="CG129" s="1"/>
      <c r="CH129" s="1"/>
      <c r="CI129" s="1"/>
      <c r="CJ129" s="1"/>
      <c r="CK129" s="1"/>
      <c r="CL129" s="1"/>
      <c r="CM129" s="1"/>
      <c r="CN129" s="1"/>
    </row>
    <row r="130" spans="1:92" ht="15" customHeight="1">
      <c r="A130" s="88">
        <v>117</v>
      </c>
      <c r="B130" s="520" t="s">
        <v>679</v>
      </c>
      <c r="C130" s="142"/>
      <c r="D130" s="134" t="s">
        <v>1130</v>
      </c>
      <c r="E130" s="473" t="s">
        <v>13</v>
      </c>
      <c r="F130" s="469">
        <v>3020</v>
      </c>
      <c r="G130" s="54"/>
      <c r="H130" s="54"/>
      <c r="I130" s="8"/>
      <c r="J130" s="8"/>
      <c r="K130" s="8"/>
      <c r="L130" s="8"/>
      <c r="M130" s="8"/>
      <c r="N130" s="8"/>
      <c r="O130" s="8"/>
      <c r="P130" s="8"/>
      <c r="Q130" s="8"/>
      <c r="CD130" s="1"/>
      <c r="CE130" s="1"/>
      <c r="CF130" s="1"/>
      <c r="CG130" s="1"/>
      <c r="CH130" s="1"/>
      <c r="CI130" s="1"/>
      <c r="CJ130" s="1"/>
      <c r="CK130" s="1"/>
      <c r="CL130" s="1"/>
      <c r="CM130" s="1"/>
      <c r="CN130" s="1"/>
    </row>
    <row r="131" spans="1:92" ht="15" customHeight="1">
      <c r="A131" s="88">
        <v>118</v>
      </c>
      <c r="B131" s="520" t="s">
        <v>700</v>
      </c>
      <c r="C131" s="142"/>
      <c r="D131" s="134" t="s">
        <v>1130</v>
      </c>
      <c r="E131" s="473" t="s">
        <v>13</v>
      </c>
      <c r="F131" s="469">
        <v>50</v>
      </c>
      <c r="G131" s="54"/>
      <c r="H131" s="54"/>
      <c r="I131" s="8"/>
      <c r="J131" s="8"/>
      <c r="K131" s="8"/>
      <c r="L131" s="8"/>
      <c r="M131" s="8"/>
      <c r="N131" s="8"/>
      <c r="O131" s="8"/>
      <c r="P131" s="8"/>
      <c r="Q131" s="8"/>
      <c r="CD131" s="1"/>
      <c r="CE131" s="1"/>
      <c r="CF131" s="1"/>
      <c r="CG131" s="1"/>
      <c r="CH131" s="1"/>
      <c r="CI131" s="1"/>
      <c r="CJ131" s="1"/>
      <c r="CK131" s="1"/>
      <c r="CL131" s="1"/>
      <c r="CM131" s="1"/>
      <c r="CN131" s="1"/>
    </row>
    <row r="132" spans="1:92" ht="15" customHeight="1">
      <c r="A132" s="88">
        <v>119</v>
      </c>
      <c r="B132" s="520" t="s">
        <v>701</v>
      </c>
      <c r="C132" s="142"/>
      <c r="D132" s="134" t="s">
        <v>1130</v>
      </c>
      <c r="E132" s="473" t="s">
        <v>13</v>
      </c>
      <c r="F132" s="469">
        <v>160</v>
      </c>
      <c r="G132" s="54"/>
      <c r="H132" s="54"/>
      <c r="I132" s="8"/>
      <c r="J132" s="8"/>
      <c r="K132" s="8"/>
      <c r="L132" s="8"/>
      <c r="M132" s="8"/>
      <c r="N132" s="8"/>
      <c r="O132" s="8"/>
      <c r="P132" s="8"/>
      <c r="Q132" s="8"/>
      <c r="CD132" s="1"/>
      <c r="CE132" s="1"/>
      <c r="CF132" s="1"/>
      <c r="CG132" s="1"/>
      <c r="CH132" s="1"/>
      <c r="CI132" s="1"/>
      <c r="CJ132" s="1"/>
      <c r="CK132" s="1"/>
      <c r="CL132" s="1"/>
      <c r="CM132" s="1"/>
      <c r="CN132" s="1"/>
    </row>
    <row r="133" spans="1:92" ht="15" customHeight="1">
      <c r="A133" s="88">
        <v>120</v>
      </c>
      <c r="B133" s="520" t="s">
        <v>702</v>
      </c>
      <c r="C133" s="142"/>
      <c r="D133" s="134" t="s">
        <v>1130</v>
      </c>
      <c r="E133" s="473" t="s">
        <v>708</v>
      </c>
      <c r="F133" s="469">
        <v>33</v>
      </c>
      <c r="G133" s="54"/>
      <c r="H133" s="54"/>
      <c r="I133" s="8"/>
      <c r="J133" s="8"/>
      <c r="K133" s="8"/>
      <c r="L133" s="8"/>
      <c r="M133" s="8"/>
      <c r="N133" s="8"/>
      <c r="O133" s="8"/>
      <c r="P133" s="8"/>
      <c r="Q133" s="8"/>
      <c r="CD133" s="1"/>
      <c r="CE133" s="1"/>
      <c r="CF133" s="1"/>
      <c r="CG133" s="1"/>
      <c r="CH133" s="1"/>
      <c r="CI133" s="1"/>
      <c r="CJ133" s="1"/>
      <c r="CK133" s="1"/>
      <c r="CL133" s="1"/>
      <c r="CM133" s="1"/>
      <c r="CN133" s="1"/>
    </row>
    <row r="134" spans="1:92" ht="15" customHeight="1">
      <c r="A134" s="88">
        <v>121</v>
      </c>
      <c r="B134" s="101" t="s">
        <v>665</v>
      </c>
      <c r="C134" s="141"/>
      <c r="D134" s="134" t="s">
        <v>1130</v>
      </c>
      <c r="E134" s="89" t="s">
        <v>656</v>
      </c>
      <c r="F134" s="472">
        <v>1</v>
      </c>
      <c r="G134" s="54"/>
      <c r="H134" s="54"/>
      <c r="I134" s="8"/>
      <c r="J134" s="8"/>
      <c r="K134" s="8"/>
      <c r="L134" s="8"/>
      <c r="M134" s="8"/>
      <c r="N134" s="8"/>
      <c r="O134" s="8"/>
      <c r="P134" s="8"/>
      <c r="Q134" s="8"/>
      <c r="CD134" s="1"/>
      <c r="CE134" s="1"/>
      <c r="CF134" s="1"/>
      <c r="CG134" s="1"/>
      <c r="CH134" s="1"/>
      <c r="CI134" s="1"/>
      <c r="CJ134" s="1"/>
      <c r="CK134" s="1"/>
      <c r="CL134" s="1"/>
      <c r="CM134" s="1"/>
      <c r="CN134" s="1"/>
    </row>
    <row r="135" spans="1:92" ht="15" customHeight="1">
      <c r="A135" s="88">
        <v>122</v>
      </c>
      <c r="B135" s="520" t="s">
        <v>636</v>
      </c>
      <c r="C135" s="142"/>
      <c r="D135" s="134" t="s">
        <v>1130</v>
      </c>
      <c r="E135" s="24" t="s">
        <v>485</v>
      </c>
      <c r="F135" s="469">
        <v>8</v>
      </c>
      <c r="G135" s="54"/>
      <c r="H135" s="54"/>
      <c r="I135" s="8"/>
      <c r="J135" s="8"/>
      <c r="K135" s="8"/>
      <c r="L135" s="8"/>
      <c r="M135" s="8"/>
      <c r="N135" s="8"/>
      <c r="O135" s="8"/>
      <c r="P135" s="8"/>
      <c r="Q135" s="8"/>
      <c r="CD135" s="1"/>
      <c r="CE135" s="1"/>
      <c r="CF135" s="1"/>
      <c r="CG135" s="1"/>
      <c r="CH135" s="1"/>
      <c r="CI135" s="1"/>
      <c r="CJ135" s="1"/>
      <c r="CK135" s="1"/>
      <c r="CL135" s="1"/>
      <c r="CM135" s="1"/>
      <c r="CN135" s="1"/>
    </row>
    <row r="136" spans="1:92" ht="15" customHeight="1">
      <c r="A136" s="88">
        <v>123</v>
      </c>
      <c r="B136" s="518" t="s">
        <v>666</v>
      </c>
      <c r="C136" s="479"/>
      <c r="D136" s="134" t="s">
        <v>1130</v>
      </c>
      <c r="E136" s="470" t="s">
        <v>656</v>
      </c>
      <c r="F136" s="471">
        <v>1</v>
      </c>
      <c r="G136" s="54"/>
      <c r="H136" s="54"/>
      <c r="I136" s="8"/>
      <c r="J136" s="8"/>
      <c r="K136" s="8"/>
      <c r="L136" s="8"/>
      <c r="M136" s="8"/>
      <c r="N136" s="8"/>
      <c r="O136" s="8"/>
      <c r="P136" s="8"/>
      <c r="Q136" s="8"/>
      <c r="CD136" s="1"/>
      <c r="CE136" s="1"/>
      <c r="CF136" s="1"/>
      <c r="CG136" s="1"/>
      <c r="CH136" s="1"/>
      <c r="CI136" s="1"/>
      <c r="CJ136" s="1"/>
      <c r="CK136" s="1"/>
      <c r="CL136" s="1"/>
      <c r="CM136" s="1"/>
      <c r="CN136" s="1"/>
    </row>
    <row r="137" spans="1:92" ht="15" customHeight="1">
      <c r="A137" s="88">
        <v>124</v>
      </c>
      <c r="B137" s="101" t="s">
        <v>667</v>
      </c>
      <c r="C137" s="141"/>
      <c r="D137" s="134" t="s">
        <v>1130</v>
      </c>
      <c r="E137" s="89" t="s">
        <v>656</v>
      </c>
      <c r="F137" s="472">
        <v>1</v>
      </c>
      <c r="G137" s="54"/>
      <c r="H137" s="54"/>
      <c r="I137" s="8"/>
      <c r="J137" s="8"/>
      <c r="K137" s="8"/>
      <c r="L137" s="8"/>
      <c r="M137" s="8"/>
      <c r="N137" s="8"/>
      <c r="O137" s="8"/>
      <c r="P137" s="8"/>
      <c r="Q137" s="8"/>
      <c r="CD137" s="1"/>
      <c r="CE137" s="1"/>
      <c r="CF137" s="1"/>
      <c r="CG137" s="1"/>
      <c r="CH137" s="1"/>
      <c r="CI137" s="1"/>
      <c r="CJ137" s="1"/>
      <c r="CK137" s="1"/>
      <c r="CL137" s="1"/>
      <c r="CM137" s="1"/>
      <c r="CN137" s="1"/>
    </row>
    <row r="138" spans="1:92" ht="15" customHeight="1">
      <c r="A138" s="88">
        <v>125</v>
      </c>
      <c r="B138" s="101" t="s">
        <v>668</v>
      </c>
      <c r="C138" s="141"/>
      <c r="D138" s="134" t="s">
        <v>1130</v>
      </c>
      <c r="E138" s="470" t="s">
        <v>677</v>
      </c>
      <c r="F138" s="474">
        <v>1</v>
      </c>
      <c r="G138" s="54"/>
      <c r="H138" s="54"/>
      <c r="I138" s="8"/>
      <c r="J138" s="8"/>
      <c r="K138" s="8"/>
      <c r="L138" s="8"/>
      <c r="M138" s="8"/>
      <c r="N138" s="8"/>
      <c r="O138" s="8"/>
      <c r="P138" s="8"/>
      <c r="Q138" s="8"/>
      <c r="CD138" s="1"/>
      <c r="CE138" s="1"/>
      <c r="CF138" s="1"/>
      <c r="CG138" s="1"/>
      <c r="CH138" s="1"/>
      <c r="CI138" s="1"/>
      <c r="CJ138" s="1"/>
      <c r="CK138" s="1"/>
      <c r="CL138" s="1"/>
      <c r="CM138" s="1"/>
      <c r="CN138" s="1"/>
    </row>
    <row r="139" spans="1:92" ht="15" customHeight="1">
      <c r="A139" s="88">
        <v>126</v>
      </c>
      <c r="B139" s="101" t="s">
        <v>635</v>
      </c>
      <c r="C139" s="141"/>
      <c r="D139" s="134" t="s">
        <v>1130</v>
      </c>
      <c r="E139" s="89" t="s">
        <v>656</v>
      </c>
      <c r="F139" s="472">
        <v>1</v>
      </c>
      <c r="G139" s="54"/>
      <c r="H139" s="54"/>
      <c r="I139" s="8"/>
      <c r="J139" s="8"/>
      <c r="K139" s="8"/>
      <c r="L139" s="8"/>
      <c r="M139" s="8"/>
      <c r="N139" s="8"/>
      <c r="O139" s="8"/>
      <c r="P139" s="8"/>
      <c r="Q139" s="8"/>
      <c r="CD139" s="1"/>
      <c r="CE139" s="1"/>
      <c r="CF139" s="1"/>
      <c r="CG139" s="1"/>
      <c r="CH139" s="1"/>
      <c r="CI139" s="1"/>
      <c r="CJ139" s="1"/>
      <c r="CK139" s="1"/>
      <c r="CL139" s="1"/>
      <c r="CM139" s="1"/>
      <c r="CN139" s="1"/>
    </row>
    <row r="140" spans="1:92" ht="15" customHeight="1">
      <c r="A140" s="88">
        <v>127</v>
      </c>
      <c r="B140" s="520" t="s">
        <v>520</v>
      </c>
      <c r="C140" s="142"/>
      <c r="D140" s="134" t="s">
        <v>1130</v>
      </c>
      <c r="E140" s="24" t="s">
        <v>13</v>
      </c>
      <c r="F140" s="471">
        <v>1035.7</v>
      </c>
      <c r="G140" s="54"/>
      <c r="H140" s="54"/>
      <c r="I140" s="8"/>
      <c r="J140" s="8"/>
      <c r="K140" s="8"/>
      <c r="L140" s="8"/>
      <c r="M140" s="8"/>
      <c r="N140" s="8"/>
      <c r="O140" s="8"/>
      <c r="P140" s="8"/>
      <c r="Q140" s="8"/>
      <c r="CD140" s="1"/>
      <c r="CE140" s="1"/>
      <c r="CF140" s="1"/>
      <c r="CG140" s="1"/>
      <c r="CH140" s="1"/>
      <c r="CI140" s="1"/>
      <c r="CJ140" s="1"/>
      <c r="CK140" s="1"/>
      <c r="CL140" s="1"/>
      <c r="CM140" s="1"/>
      <c r="CN140" s="1"/>
    </row>
    <row r="141" spans="1:92" ht="15" customHeight="1">
      <c r="A141" s="88">
        <v>128</v>
      </c>
      <c r="B141" s="520" t="s">
        <v>639</v>
      </c>
      <c r="C141" s="142"/>
      <c r="D141" s="134" t="s">
        <v>1130</v>
      </c>
      <c r="E141" s="24" t="s">
        <v>13</v>
      </c>
      <c r="F141" s="471">
        <v>1035.7</v>
      </c>
      <c r="G141" s="54"/>
      <c r="H141" s="54"/>
      <c r="I141" s="8"/>
      <c r="J141" s="8"/>
      <c r="K141" s="8"/>
      <c r="L141" s="8"/>
      <c r="M141" s="8"/>
      <c r="N141" s="8"/>
      <c r="O141" s="8"/>
      <c r="P141" s="8"/>
      <c r="Q141" s="8"/>
      <c r="CD141" s="1"/>
      <c r="CE141" s="1"/>
      <c r="CF141" s="1"/>
      <c r="CG141" s="1"/>
      <c r="CH141" s="1"/>
      <c r="CI141" s="1"/>
      <c r="CJ141" s="1"/>
      <c r="CK141" s="1"/>
      <c r="CL141" s="1"/>
      <c r="CM141" s="1"/>
      <c r="CN141" s="1"/>
    </row>
    <row r="142" spans="1:92" ht="15" customHeight="1">
      <c r="A142" s="88">
        <v>129</v>
      </c>
      <c r="B142" s="514" t="s">
        <v>703</v>
      </c>
      <c r="C142" s="84"/>
      <c r="D142" s="91"/>
      <c r="E142" s="91"/>
      <c r="F142" s="91"/>
      <c r="G142" s="130"/>
      <c r="H142" s="130"/>
      <c r="I142" s="8"/>
      <c r="J142" s="8"/>
      <c r="K142" s="8"/>
      <c r="L142" s="8"/>
      <c r="M142" s="8"/>
      <c r="N142" s="8"/>
      <c r="O142" s="8"/>
      <c r="P142" s="8"/>
      <c r="Q142" s="8"/>
      <c r="CD142" s="1"/>
      <c r="CE142" s="1"/>
      <c r="CF142" s="1"/>
      <c r="CG142" s="1"/>
      <c r="CH142" s="1"/>
      <c r="CI142" s="1"/>
      <c r="CJ142" s="1"/>
      <c r="CK142" s="1"/>
      <c r="CL142" s="1"/>
      <c r="CM142" s="1"/>
      <c r="CN142" s="1"/>
    </row>
    <row r="143" spans="1:92" ht="26.1" customHeight="1">
      <c r="A143" s="88">
        <v>130</v>
      </c>
      <c r="B143" s="521" t="s">
        <v>2507</v>
      </c>
      <c r="C143" s="167" t="s">
        <v>2508</v>
      </c>
      <c r="D143" s="134" t="s">
        <v>1130</v>
      </c>
      <c r="E143" s="24" t="s">
        <v>656</v>
      </c>
      <c r="F143" s="475">
        <v>7</v>
      </c>
      <c r="G143" s="54"/>
      <c r="H143" s="54"/>
      <c r="I143" s="8"/>
      <c r="J143" s="8"/>
      <c r="K143" s="8"/>
      <c r="L143" s="8"/>
      <c r="M143" s="8"/>
      <c r="N143" s="8"/>
      <c r="O143" s="8"/>
      <c r="P143" s="8"/>
      <c r="Q143" s="8"/>
      <c r="CD143" s="1"/>
      <c r="CE143" s="1"/>
      <c r="CF143" s="1"/>
      <c r="CG143" s="1"/>
      <c r="CH143" s="1"/>
      <c r="CI143" s="1"/>
      <c r="CJ143" s="1"/>
      <c r="CK143" s="1"/>
      <c r="CL143" s="1"/>
      <c r="CM143" s="1"/>
      <c r="CN143" s="1"/>
    </row>
    <row r="144" spans="1:92" ht="21.95" customHeight="1">
      <c r="A144" s="88">
        <v>131</v>
      </c>
      <c r="B144" s="521" t="s">
        <v>2509</v>
      </c>
      <c r="C144" s="167" t="s">
        <v>2522</v>
      </c>
      <c r="D144" s="134" t="s">
        <v>1130</v>
      </c>
      <c r="E144" s="24" t="s">
        <v>656</v>
      </c>
      <c r="F144" s="475">
        <v>5</v>
      </c>
      <c r="G144" s="54"/>
      <c r="H144" s="54"/>
      <c r="I144" s="8"/>
      <c r="J144" s="8"/>
      <c r="K144" s="8"/>
      <c r="L144" s="8"/>
      <c r="M144" s="8"/>
      <c r="N144" s="8"/>
      <c r="O144" s="8"/>
      <c r="P144" s="8"/>
      <c r="Q144" s="8"/>
      <c r="CD144" s="1"/>
      <c r="CE144" s="1"/>
      <c r="CF144" s="1"/>
      <c r="CG144" s="1"/>
      <c r="CH144" s="1"/>
      <c r="CI144" s="1"/>
      <c r="CJ144" s="1"/>
      <c r="CK144" s="1"/>
      <c r="CL144" s="1"/>
      <c r="CM144" s="1"/>
      <c r="CN144" s="1"/>
    </row>
    <row r="145" spans="1:92" ht="23.45" customHeight="1">
      <c r="A145" s="88">
        <v>132</v>
      </c>
      <c r="B145" s="521" t="s">
        <v>2510</v>
      </c>
      <c r="C145" s="167" t="s">
        <v>2521</v>
      </c>
      <c r="D145" s="134" t="s">
        <v>1130</v>
      </c>
      <c r="E145" s="24" t="s">
        <v>656</v>
      </c>
      <c r="F145" s="475">
        <v>2</v>
      </c>
      <c r="G145" s="54"/>
      <c r="H145" s="54"/>
      <c r="I145" s="8"/>
      <c r="J145" s="8"/>
      <c r="K145" s="8"/>
      <c r="L145" s="8"/>
      <c r="M145" s="8"/>
      <c r="N145" s="8"/>
      <c r="O145" s="8"/>
      <c r="P145" s="8"/>
      <c r="Q145" s="8"/>
      <c r="CD145" s="1"/>
      <c r="CE145" s="1"/>
      <c r="CF145" s="1"/>
      <c r="CG145" s="1"/>
      <c r="CH145" s="1"/>
      <c r="CI145" s="1"/>
      <c r="CJ145" s="1"/>
      <c r="CK145" s="1"/>
      <c r="CL145" s="1"/>
      <c r="CM145" s="1"/>
      <c r="CN145" s="1"/>
    </row>
    <row r="146" spans="1:92" ht="24" customHeight="1">
      <c r="A146" s="88">
        <v>133</v>
      </c>
      <c r="B146" s="521" t="s">
        <v>2511</v>
      </c>
      <c r="C146" s="167" t="s">
        <v>2520</v>
      </c>
      <c r="D146" s="134" t="s">
        <v>1130</v>
      </c>
      <c r="E146" s="24" t="s">
        <v>656</v>
      </c>
      <c r="F146" s="475">
        <v>7</v>
      </c>
      <c r="G146" s="54"/>
      <c r="H146" s="54"/>
      <c r="I146" s="8"/>
      <c r="J146" s="8"/>
      <c r="K146" s="8"/>
      <c r="L146" s="8"/>
      <c r="M146" s="8"/>
      <c r="N146" s="8"/>
      <c r="O146" s="8"/>
      <c r="P146" s="8"/>
      <c r="Q146" s="8"/>
      <c r="CD146" s="1"/>
      <c r="CE146" s="1"/>
      <c r="CF146" s="1"/>
      <c r="CG146" s="1"/>
      <c r="CH146" s="1"/>
      <c r="CI146" s="1"/>
      <c r="CJ146" s="1"/>
      <c r="CK146" s="1"/>
      <c r="CL146" s="1"/>
      <c r="CM146" s="1"/>
      <c r="CN146" s="1"/>
    </row>
    <row r="147" spans="1:92" ht="23.45" customHeight="1">
      <c r="A147" s="88">
        <v>134</v>
      </c>
      <c r="B147" s="521" t="s">
        <v>2512</v>
      </c>
      <c r="C147" s="167" t="s">
        <v>2519</v>
      </c>
      <c r="D147" s="134" t="s">
        <v>1130</v>
      </c>
      <c r="E147" s="24" t="s">
        <v>656</v>
      </c>
      <c r="F147" s="475">
        <v>7</v>
      </c>
      <c r="G147" s="54"/>
      <c r="H147" s="54"/>
      <c r="I147" s="8"/>
      <c r="J147" s="8"/>
      <c r="K147" s="8"/>
      <c r="L147" s="8"/>
      <c r="M147" s="8"/>
      <c r="N147" s="8"/>
      <c r="O147" s="8"/>
      <c r="P147" s="8"/>
      <c r="Q147" s="8"/>
      <c r="CD147" s="1"/>
      <c r="CE147" s="1"/>
      <c r="CF147" s="1"/>
      <c r="CG147" s="1"/>
      <c r="CH147" s="1"/>
      <c r="CI147" s="1"/>
      <c r="CJ147" s="1"/>
      <c r="CK147" s="1"/>
      <c r="CL147" s="1"/>
      <c r="CM147" s="1"/>
      <c r="CN147" s="1"/>
    </row>
    <row r="148" spans="1:92" ht="23.1" customHeight="1">
      <c r="A148" s="88">
        <v>135</v>
      </c>
      <c r="B148" s="521" t="s">
        <v>2523</v>
      </c>
      <c r="C148" s="167" t="s">
        <v>2518</v>
      </c>
      <c r="D148" s="134" t="s">
        <v>1130</v>
      </c>
      <c r="E148" s="24" t="s">
        <v>656</v>
      </c>
      <c r="F148" s="475">
        <v>14</v>
      </c>
      <c r="G148" s="54"/>
      <c r="H148" s="54"/>
      <c r="I148" s="8"/>
      <c r="J148" s="8"/>
      <c r="K148" s="8"/>
      <c r="L148" s="8"/>
      <c r="M148" s="8"/>
      <c r="N148" s="8"/>
      <c r="O148" s="8"/>
      <c r="P148" s="8"/>
      <c r="Q148" s="8"/>
      <c r="CD148" s="1"/>
      <c r="CE148" s="1"/>
      <c r="CF148" s="1"/>
      <c r="CG148" s="1"/>
      <c r="CH148" s="1"/>
      <c r="CI148" s="1"/>
      <c r="CJ148" s="1"/>
      <c r="CK148" s="1"/>
      <c r="CL148" s="1"/>
      <c r="CM148" s="1"/>
      <c r="CN148" s="1"/>
    </row>
    <row r="149" spans="1:92" ht="15" customHeight="1">
      <c r="A149" s="88">
        <v>136</v>
      </c>
      <c r="B149" s="521" t="s">
        <v>2524</v>
      </c>
      <c r="C149" s="167" t="s">
        <v>2517</v>
      </c>
      <c r="D149" s="134" t="s">
        <v>1130</v>
      </c>
      <c r="E149" s="24" t="s">
        <v>656</v>
      </c>
      <c r="F149" s="475">
        <v>5</v>
      </c>
      <c r="G149" s="54"/>
      <c r="H149" s="54"/>
      <c r="I149" s="8"/>
      <c r="J149" s="8"/>
      <c r="K149" s="8"/>
      <c r="L149" s="8"/>
      <c r="M149" s="8"/>
      <c r="N149" s="8"/>
      <c r="O149" s="8"/>
      <c r="P149" s="8"/>
      <c r="Q149" s="8"/>
      <c r="CD149" s="1"/>
      <c r="CE149" s="1"/>
      <c r="CF149" s="1"/>
      <c r="CG149" s="1"/>
      <c r="CH149" s="1"/>
      <c r="CI149" s="1"/>
      <c r="CJ149" s="1"/>
      <c r="CK149" s="1"/>
      <c r="CL149" s="1"/>
      <c r="CM149" s="1"/>
      <c r="CN149" s="1"/>
    </row>
    <row r="150" spans="1:92" ht="24" customHeight="1">
      <c r="A150" s="88">
        <v>137</v>
      </c>
      <c r="B150" s="521" t="s">
        <v>2525</v>
      </c>
      <c r="C150" s="167" t="s">
        <v>2516</v>
      </c>
      <c r="D150" s="134" t="s">
        <v>1130</v>
      </c>
      <c r="E150" s="24" t="s">
        <v>656</v>
      </c>
      <c r="F150" s="475">
        <v>2</v>
      </c>
      <c r="G150" s="54"/>
      <c r="H150" s="54"/>
      <c r="I150" s="8"/>
      <c r="J150" s="8"/>
      <c r="K150" s="8"/>
      <c r="L150" s="8"/>
      <c r="M150" s="8"/>
      <c r="N150" s="8"/>
      <c r="O150" s="8"/>
      <c r="P150" s="8"/>
      <c r="Q150" s="8"/>
      <c r="CD150" s="1"/>
      <c r="CE150" s="1"/>
      <c r="CF150" s="1"/>
      <c r="CG150" s="1"/>
      <c r="CH150" s="1"/>
      <c r="CI150" s="1"/>
      <c r="CJ150" s="1"/>
      <c r="CK150" s="1"/>
      <c r="CL150" s="1"/>
      <c r="CM150" s="1"/>
      <c r="CN150" s="1"/>
    </row>
    <row r="151" spans="1:92" ht="15" customHeight="1">
      <c r="A151" s="88">
        <v>138</v>
      </c>
      <c r="B151" s="521" t="s">
        <v>2526</v>
      </c>
      <c r="C151" s="167" t="s">
        <v>2515</v>
      </c>
      <c r="D151" s="134" t="s">
        <v>1130</v>
      </c>
      <c r="E151" s="24" t="s">
        <v>656</v>
      </c>
      <c r="F151" s="475">
        <v>7</v>
      </c>
      <c r="G151" s="54"/>
      <c r="H151" s="54"/>
      <c r="I151" s="8"/>
      <c r="J151" s="8"/>
      <c r="K151" s="8"/>
      <c r="L151" s="8"/>
      <c r="M151" s="8"/>
      <c r="N151" s="8"/>
      <c r="O151" s="8"/>
      <c r="P151" s="8"/>
      <c r="Q151" s="8"/>
      <c r="CD151" s="1"/>
      <c r="CE151" s="1"/>
      <c r="CF151" s="1"/>
      <c r="CG151" s="1"/>
      <c r="CH151" s="1"/>
      <c r="CI151" s="1"/>
      <c r="CJ151" s="1"/>
      <c r="CK151" s="1"/>
      <c r="CL151" s="1"/>
      <c r="CM151" s="1"/>
      <c r="CN151" s="1"/>
    </row>
    <row r="152" spans="1:92" ht="24.95" customHeight="1">
      <c r="A152" s="88">
        <v>139</v>
      </c>
      <c r="B152" s="521" t="s">
        <v>2513</v>
      </c>
      <c r="C152" s="167" t="s">
        <v>2514</v>
      </c>
      <c r="D152" s="134" t="s">
        <v>1130</v>
      </c>
      <c r="E152" s="24" t="s">
        <v>656</v>
      </c>
      <c r="F152" s="475">
        <v>21</v>
      </c>
      <c r="G152" s="54"/>
      <c r="H152" s="54"/>
      <c r="I152" s="8"/>
      <c r="J152" s="8"/>
      <c r="K152" s="8"/>
      <c r="L152" s="8"/>
      <c r="M152" s="8"/>
      <c r="N152" s="8"/>
      <c r="O152" s="8"/>
      <c r="P152" s="8"/>
      <c r="Q152" s="8"/>
      <c r="CD152" s="1"/>
      <c r="CE152" s="1"/>
      <c r="CF152" s="1"/>
      <c r="CG152" s="1"/>
      <c r="CH152" s="1"/>
      <c r="CI152" s="1"/>
      <c r="CJ152" s="1"/>
      <c r="CK152" s="1"/>
      <c r="CL152" s="1"/>
      <c r="CM152" s="1"/>
      <c r="CN152" s="1"/>
    </row>
    <row r="153" spans="1:92" ht="15" customHeight="1">
      <c r="A153" s="88">
        <v>140</v>
      </c>
      <c r="B153" s="522" t="s">
        <v>709</v>
      </c>
      <c r="C153" s="145"/>
      <c r="D153" s="146"/>
      <c r="E153" s="147"/>
      <c r="F153" s="148"/>
      <c r="G153" s="83"/>
      <c r="H153" s="83"/>
      <c r="I153" s="8"/>
      <c r="J153" s="8"/>
      <c r="K153" s="8"/>
      <c r="L153" s="8"/>
      <c r="M153" s="8"/>
      <c r="N153" s="8"/>
      <c r="O153" s="8"/>
      <c r="P153" s="8"/>
      <c r="Q153" s="8"/>
      <c r="CD153" s="1"/>
      <c r="CE153" s="1"/>
      <c r="CF153" s="1"/>
      <c r="CG153" s="1"/>
      <c r="CH153" s="1"/>
      <c r="CI153" s="1"/>
      <c r="CJ153" s="1"/>
      <c r="CK153" s="1"/>
      <c r="CL153" s="1"/>
      <c r="CM153" s="1"/>
      <c r="CN153" s="1"/>
    </row>
    <row r="154" spans="1:92" ht="15" customHeight="1">
      <c r="A154" s="88">
        <v>141</v>
      </c>
      <c r="B154" s="520" t="s">
        <v>2535</v>
      </c>
      <c r="C154" s="142" t="s">
        <v>2536</v>
      </c>
      <c r="D154" s="134" t="s">
        <v>1130</v>
      </c>
      <c r="E154" s="143" t="s">
        <v>656</v>
      </c>
      <c r="F154" s="476">
        <v>4</v>
      </c>
      <c r="G154" s="54"/>
      <c r="H154" s="54"/>
      <c r="I154" s="8"/>
      <c r="J154" s="8"/>
      <c r="K154" s="8"/>
      <c r="L154" s="8"/>
      <c r="M154" s="8"/>
      <c r="N154" s="8"/>
      <c r="O154" s="8"/>
      <c r="P154" s="8"/>
      <c r="Q154" s="8"/>
      <c r="CD154" s="1"/>
      <c r="CE154" s="1"/>
      <c r="CF154" s="1"/>
      <c r="CG154" s="1"/>
      <c r="CH154" s="1"/>
      <c r="CI154" s="1"/>
      <c r="CJ154" s="1"/>
      <c r="CK154" s="1"/>
      <c r="CL154" s="1"/>
      <c r="CM154" s="1"/>
      <c r="CN154" s="1"/>
    </row>
    <row r="155" spans="1:92" ht="39.950000000000003" customHeight="1">
      <c r="A155" s="88">
        <v>142</v>
      </c>
      <c r="B155" s="520" t="s">
        <v>2553</v>
      </c>
      <c r="C155" s="142" t="s">
        <v>2548</v>
      </c>
      <c r="D155" s="134" t="s">
        <v>1130</v>
      </c>
      <c r="E155" s="143" t="s">
        <v>656</v>
      </c>
      <c r="F155" s="476">
        <v>4</v>
      </c>
      <c r="G155" s="54"/>
      <c r="H155" s="54"/>
      <c r="I155" s="8"/>
      <c r="J155" s="8"/>
      <c r="K155" s="8"/>
      <c r="L155" s="8"/>
      <c r="M155" s="8"/>
      <c r="N155" s="8"/>
      <c r="O155" s="8"/>
      <c r="P155" s="8"/>
      <c r="Q155" s="8"/>
      <c r="CD155" s="1"/>
      <c r="CE155" s="1"/>
      <c r="CF155" s="1"/>
      <c r="CG155" s="1"/>
      <c r="CH155" s="1"/>
      <c r="CI155" s="1"/>
      <c r="CJ155" s="1"/>
      <c r="CK155" s="1"/>
      <c r="CL155" s="1"/>
      <c r="CM155" s="1"/>
      <c r="CN155" s="1"/>
    </row>
    <row r="156" spans="1:92" ht="15" customHeight="1">
      <c r="A156" s="88">
        <v>143</v>
      </c>
      <c r="B156" s="520" t="s">
        <v>2533</v>
      </c>
      <c r="C156" s="142" t="s">
        <v>2532</v>
      </c>
      <c r="D156" s="134" t="s">
        <v>1130</v>
      </c>
      <c r="E156" s="143" t="s">
        <v>656</v>
      </c>
      <c r="F156" s="476">
        <v>11</v>
      </c>
      <c r="G156" s="54"/>
      <c r="H156" s="54"/>
      <c r="I156" s="8"/>
      <c r="J156" s="8"/>
      <c r="K156" s="8"/>
      <c r="L156" s="8"/>
      <c r="M156" s="8"/>
      <c r="N156" s="8"/>
      <c r="O156" s="8"/>
      <c r="P156" s="8"/>
      <c r="Q156" s="8"/>
      <c r="CD156" s="1"/>
      <c r="CE156" s="1"/>
      <c r="CF156" s="1"/>
      <c r="CG156" s="1"/>
      <c r="CH156" s="1"/>
      <c r="CI156" s="1"/>
      <c r="CJ156" s="1"/>
      <c r="CK156" s="1"/>
      <c r="CL156" s="1"/>
      <c r="CM156" s="1"/>
      <c r="CN156" s="1"/>
    </row>
    <row r="157" spans="1:92" ht="15" customHeight="1">
      <c r="A157" s="88">
        <v>144</v>
      </c>
      <c r="B157" s="520" t="s">
        <v>2530</v>
      </c>
      <c r="C157" s="142" t="s">
        <v>2531</v>
      </c>
      <c r="D157" s="134" t="s">
        <v>1130</v>
      </c>
      <c r="E157" s="143" t="s">
        <v>656</v>
      </c>
      <c r="F157" s="476">
        <v>20</v>
      </c>
      <c r="G157" s="54"/>
      <c r="H157" s="54"/>
      <c r="I157" s="8"/>
      <c r="J157" s="8"/>
      <c r="K157" s="8"/>
      <c r="L157" s="8"/>
      <c r="M157" s="8"/>
      <c r="N157" s="8"/>
      <c r="O157" s="8"/>
      <c r="P157" s="8"/>
      <c r="Q157" s="8"/>
      <c r="CD157" s="1"/>
      <c r="CE157" s="1"/>
      <c r="CF157" s="1"/>
      <c r="CG157" s="1"/>
      <c r="CH157" s="1"/>
      <c r="CI157" s="1"/>
      <c r="CJ157" s="1"/>
      <c r="CK157" s="1"/>
      <c r="CL157" s="1"/>
      <c r="CM157" s="1"/>
      <c r="CN157" s="1"/>
    </row>
    <row r="158" spans="1:92" ht="15" customHeight="1">
      <c r="A158" s="88">
        <v>145</v>
      </c>
      <c r="B158" s="523" t="s">
        <v>2534</v>
      </c>
      <c r="C158" s="144" t="s">
        <v>710</v>
      </c>
      <c r="D158" s="134" t="s">
        <v>1130</v>
      </c>
      <c r="E158" s="143" t="s">
        <v>656</v>
      </c>
      <c r="F158" s="476">
        <v>18</v>
      </c>
      <c r="G158" s="54"/>
      <c r="H158" s="54"/>
      <c r="I158" s="8"/>
      <c r="J158" s="8"/>
      <c r="K158" s="8"/>
      <c r="L158" s="8"/>
      <c r="M158" s="8"/>
      <c r="N158" s="8"/>
      <c r="O158" s="8"/>
      <c r="P158" s="8"/>
      <c r="Q158" s="8"/>
      <c r="CD158" s="1"/>
      <c r="CE158" s="1"/>
      <c r="CF158" s="1"/>
      <c r="CG158" s="1"/>
      <c r="CH158" s="1"/>
      <c r="CI158" s="1"/>
      <c r="CJ158" s="1"/>
      <c r="CK158" s="1"/>
      <c r="CL158" s="1"/>
      <c r="CM158" s="1"/>
      <c r="CN158" s="1"/>
    </row>
    <row r="159" spans="1:92" ht="15" customHeight="1">
      <c r="A159" s="88">
        <v>146</v>
      </c>
      <c r="B159" s="522" t="s">
        <v>711</v>
      </c>
      <c r="C159" s="145"/>
      <c r="D159" s="146"/>
      <c r="E159" s="149"/>
      <c r="F159" s="150"/>
      <c r="G159" s="83"/>
      <c r="H159" s="83"/>
      <c r="I159" s="8"/>
      <c r="J159" s="8"/>
      <c r="K159" s="8"/>
      <c r="L159" s="8"/>
      <c r="M159" s="8"/>
      <c r="N159" s="8"/>
      <c r="O159" s="8"/>
      <c r="P159" s="8"/>
      <c r="Q159" s="8"/>
      <c r="CD159" s="1"/>
      <c r="CE159" s="1"/>
      <c r="CF159" s="1"/>
      <c r="CG159" s="1"/>
      <c r="CH159" s="1"/>
      <c r="CI159" s="1"/>
      <c r="CJ159" s="1"/>
      <c r="CK159" s="1"/>
      <c r="CL159" s="1"/>
      <c r="CM159" s="1"/>
      <c r="CN159" s="1"/>
    </row>
    <row r="160" spans="1:92" ht="27" customHeight="1">
      <c r="A160" s="88">
        <v>147</v>
      </c>
      <c r="B160" s="520" t="s">
        <v>2527</v>
      </c>
      <c r="C160" s="142" t="s">
        <v>2528</v>
      </c>
      <c r="D160" s="134" t="s">
        <v>1130</v>
      </c>
      <c r="E160" s="143" t="s">
        <v>656</v>
      </c>
      <c r="F160" s="476">
        <v>4</v>
      </c>
      <c r="G160" s="54"/>
      <c r="H160" s="54"/>
      <c r="I160" s="8"/>
      <c r="J160" s="8"/>
      <c r="K160" s="8"/>
      <c r="L160" s="8"/>
      <c r="M160" s="8"/>
      <c r="N160" s="8"/>
      <c r="O160" s="8"/>
      <c r="P160" s="8"/>
      <c r="Q160" s="8"/>
      <c r="CD160" s="1"/>
      <c r="CE160" s="1"/>
      <c r="CF160" s="1"/>
      <c r="CG160" s="1"/>
      <c r="CH160" s="1"/>
      <c r="CI160" s="1"/>
      <c r="CJ160" s="1"/>
      <c r="CK160" s="1"/>
      <c r="CL160" s="1"/>
      <c r="CM160" s="1"/>
      <c r="CN160" s="1"/>
    </row>
    <row r="161" spans="1:92" ht="23.45" customHeight="1">
      <c r="A161" s="88">
        <v>148</v>
      </c>
      <c r="B161" s="520" t="s">
        <v>2527</v>
      </c>
      <c r="C161" s="142" t="s">
        <v>2529</v>
      </c>
      <c r="D161" s="134" t="s">
        <v>1130</v>
      </c>
      <c r="E161" s="143" t="s">
        <v>656</v>
      </c>
      <c r="F161" s="476">
        <v>11</v>
      </c>
      <c r="G161" s="54"/>
      <c r="H161" s="54"/>
      <c r="I161" s="8"/>
      <c r="J161" s="8"/>
      <c r="K161" s="8"/>
      <c r="L161" s="8"/>
      <c r="M161" s="8"/>
      <c r="N161" s="8"/>
      <c r="O161" s="8"/>
      <c r="P161" s="8"/>
      <c r="Q161" s="8"/>
      <c r="CD161" s="1"/>
      <c r="CE161" s="1"/>
      <c r="CF161" s="1"/>
      <c r="CG161" s="1"/>
      <c r="CH161" s="1"/>
      <c r="CI161" s="1"/>
      <c r="CJ161" s="1"/>
      <c r="CK161" s="1"/>
      <c r="CL161" s="1"/>
      <c r="CM161" s="1"/>
      <c r="CN161" s="1"/>
    </row>
    <row r="162" spans="1:92" ht="23.1" customHeight="1">
      <c r="A162" s="88">
        <v>149</v>
      </c>
      <c r="B162" s="520" t="s">
        <v>2571</v>
      </c>
      <c r="C162" s="142" t="s">
        <v>2572</v>
      </c>
      <c r="D162" s="134" t="s">
        <v>1130</v>
      </c>
      <c r="E162" s="143" t="s">
        <v>656</v>
      </c>
      <c r="F162" s="476">
        <v>15</v>
      </c>
      <c r="G162" s="54"/>
      <c r="H162" s="54"/>
      <c r="I162" s="8"/>
      <c r="J162" s="8"/>
      <c r="K162" s="8"/>
      <c r="L162" s="8"/>
      <c r="M162" s="8"/>
      <c r="N162" s="8"/>
      <c r="O162" s="8"/>
      <c r="P162" s="8"/>
      <c r="Q162" s="8"/>
      <c r="CD162" s="1"/>
      <c r="CE162" s="1"/>
      <c r="CF162" s="1"/>
      <c r="CG162" s="1"/>
      <c r="CH162" s="1"/>
      <c r="CI162" s="1"/>
      <c r="CJ162" s="1"/>
      <c r="CK162" s="1"/>
      <c r="CL162" s="1"/>
      <c r="CM162" s="1"/>
      <c r="CN162" s="1"/>
    </row>
    <row r="163" spans="1:92" ht="15" customHeight="1">
      <c r="A163" s="88">
        <v>150</v>
      </c>
      <c r="B163" s="520" t="s">
        <v>2571</v>
      </c>
      <c r="C163" s="142" t="s">
        <v>2573</v>
      </c>
      <c r="D163" s="134" t="s">
        <v>1130</v>
      </c>
      <c r="E163" s="143" t="s">
        <v>656</v>
      </c>
      <c r="F163" s="476">
        <v>15</v>
      </c>
      <c r="G163" s="54"/>
      <c r="H163" s="54"/>
      <c r="I163" s="8"/>
      <c r="J163" s="8"/>
      <c r="K163" s="8"/>
      <c r="L163" s="8"/>
      <c r="M163" s="8"/>
      <c r="N163" s="8"/>
      <c r="O163" s="8"/>
      <c r="P163" s="8"/>
      <c r="Q163" s="8"/>
      <c r="CD163" s="1"/>
      <c r="CE163" s="1"/>
      <c r="CF163" s="1"/>
      <c r="CG163" s="1"/>
      <c r="CH163" s="1"/>
      <c r="CI163" s="1"/>
      <c r="CJ163" s="1"/>
      <c r="CK163" s="1"/>
      <c r="CL163" s="1"/>
      <c r="CM163" s="1"/>
      <c r="CN163" s="1"/>
    </row>
    <row r="164" spans="1:92" ht="24" customHeight="1">
      <c r="A164" s="88">
        <v>151</v>
      </c>
      <c r="B164" s="520" t="s">
        <v>2538</v>
      </c>
      <c r="C164" s="142" t="s">
        <v>2537</v>
      </c>
      <c r="D164" s="134" t="s">
        <v>1130</v>
      </c>
      <c r="E164" s="24" t="s">
        <v>656</v>
      </c>
      <c r="F164" s="476">
        <v>15</v>
      </c>
      <c r="G164" s="54"/>
      <c r="H164" s="54"/>
      <c r="I164" s="8"/>
      <c r="J164" s="8"/>
      <c r="K164" s="8"/>
      <c r="L164" s="8"/>
      <c r="M164" s="8"/>
      <c r="N164" s="8"/>
      <c r="O164" s="8"/>
      <c r="P164" s="8"/>
      <c r="Q164" s="8"/>
      <c r="CD164" s="1"/>
      <c r="CE164" s="1"/>
      <c r="CF164" s="1"/>
      <c r="CG164" s="1"/>
      <c r="CH164" s="1"/>
      <c r="CI164" s="1"/>
      <c r="CJ164" s="1"/>
      <c r="CK164" s="1"/>
      <c r="CL164" s="1"/>
      <c r="CM164" s="1"/>
      <c r="CN164" s="1"/>
    </row>
    <row r="165" spans="1:92" ht="24" customHeight="1">
      <c r="A165" s="88">
        <v>152</v>
      </c>
      <c r="B165" s="520" t="s">
        <v>2543</v>
      </c>
      <c r="C165" s="142" t="s">
        <v>2541</v>
      </c>
      <c r="D165" s="134" t="s">
        <v>1130</v>
      </c>
      <c r="E165" s="143" t="s">
        <v>656</v>
      </c>
      <c r="F165" s="476">
        <v>15</v>
      </c>
      <c r="G165" s="54"/>
      <c r="H165" s="54"/>
      <c r="I165" s="8"/>
      <c r="J165" s="8"/>
      <c r="K165" s="8"/>
      <c r="L165" s="8"/>
      <c r="M165" s="8"/>
      <c r="N165" s="8"/>
      <c r="O165" s="8"/>
      <c r="P165" s="8"/>
      <c r="Q165" s="8"/>
      <c r="CD165" s="1"/>
      <c r="CE165" s="1"/>
      <c r="CF165" s="1"/>
      <c r="CG165" s="1"/>
      <c r="CH165" s="1"/>
      <c r="CI165" s="1"/>
      <c r="CJ165" s="1"/>
      <c r="CK165" s="1"/>
      <c r="CL165" s="1"/>
      <c r="CM165" s="1"/>
      <c r="CN165" s="1"/>
    </row>
    <row r="166" spans="1:92" ht="15" customHeight="1">
      <c r="A166" s="88">
        <v>153</v>
      </c>
      <c r="B166" s="520" t="s">
        <v>2569</v>
      </c>
      <c r="C166" s="142" t="s">
        <v>2570</v>
      </c>
      <c r="D166" s="134" t="s">
        <v>1130</v>
      </c>
      <c r="E166" s="143" t="s">
        <v>656</v>
      </c>
      <c r="F166" s="476">
        <v>4</v>
      </c>
      <c r="G166" s="54"/>
      <c r="H166" s="54"/>
      <c r="I166" s="8"/>
      <c r="J166" s="8"/>
      <c r="K166" s="8"/>
      <c r="L166" s="8"/>
      <c r="M166" s="8"/>
      <c r="N166" s="8"/>
      <c r="O166" s="8"/>
      <c r="P166" s="8"/>
      <c r="Q166" s="8"/>
      <c r="CD166" s="1"/>
      <c r="CE166" s="1"/>
      <c r="CF166" s="1"/>
      <c r="CG166" s="1"/>
      <c r="CH166" s="1"/>
      <c r="CI166" s="1"/>
      <c r="CJ166" s="1"/>
      <c r="CK166" s="1"/>
      <c r="CL166" s="1"/>
      <c r="CM166" s="1"/>
      <c r="CN166" s="1"/>
    </row>
    <row r="167" spans="1:92" ht="27" customHeight="1">
      <c r="A167" s="88">
        <v>154</v>
      </c>
      <c r="B167" s="520" t="s">
        <v>2567</v>
      </c>
      <c r="C167" s="142" t="s">
        <v>2568</v>
      </c>
      <c r="D167" s="134" t="s">
        <v>1130</v>
      </c>
      <c r="E167" s="143" t="s">
        <v>656</v>
      </c>
      <c r="F167" s="476">
        <v>11</v>
      </c>
      <c r="G167" s="54"/>
      <c r="H167" s="54"/>
      <c r="I167" s="8"/>
      <c r="J167" s="8"/>
      <c r="K167" s="8"/>
      <c r="L167" s="8"/>
      <c r="M167" s="8"/>
      <c r="N167" s="8"/>
      <c r="O167" s="8"/>
      <c r="P167" s="8"/>
      <c r="Q167" s="8"/>
      <c r="CD167" s="1"/>
      <c r="CE167" s="1"/>
      <c r="CF167" s="1"/>
      <c r="CG167" s="1"/>
      <c r="CH167" s="1"/>
      <c r="CI167" s="1"/>
      <c r="CJ167" s="1"/>
      <c r="CK167" s="1"/>
      <c r="CL167" s="1"/>
      <c r="CM167" s="1"/>
      <c r="CN167" s="1"/>
    </row>
    <row r="168" spans="1:92" ht="15" customHeight="1">
      <c r="A168" s="88">
        <v>155</v>
      </c>
      <c r="B168" s="520" t="s">
        <v>2539</v>
      </c>
      <c r="C168" s="142" t="s">
        <v>2540</v>
      </c>
      <c r="D168" s="134" t="s">
        <v>1130</v>
      </c>
      <c r="E168" s="143" t="s">
        <v>705</v>
      </c>
      <c r="F168" s="476">
        <v>4</v>
      </c>
      <c r="G168" s="54"/>
      <c r="H168" s="54"/>
      <c r="I168" s="8"/>
      <c r="J168" s="8"/>
      <c r="K168" s="8"/>
      <c r="L168" s="8"/>
      <c r="M168" s="8"/>
      <c r="N168" s="8"/>
      <c r="O168" s="8"/>
      <c r="P168" s="8"/>
      <c r="Q168" s="8"/>
      <c r="CD168" s="1"/>
      <c r="CE168" s="1"/>
      <c r="CF168" s="1"/>
      <c r="CG168" s="1"/>
      <c r="CH168" s="1"/>
      <c r="CI168" s="1"/>
      <c r="CJ168" s="1"/>
      <c r="CK168" s="1"/>
      <c r="CL168" s="1"/>
      <c r="CM168" s="1"/>
      <c r="CN168" s="1"/>
    </row>
    <row r="169" spans="1:92" ht="25.5" customHeight="1">
      <c r="A169" s="88">
        <v>156</v>
      </c>
      <c r="B169" s="520" t="s">
        <v>2549</v>
      </c>
      <c r="C169" s="142" t="s">
        <v>2550</v>
      </c>
      <c r="D169" s="134" t="s">
        <v>1130</v>
      </c>
      <c r="E169" s="143" t="s">
        <v>656</v>
      </c>
      <c r="F169" s="476">
        <v>11</v>
      </c>
      <c r="G169" s="54"/>
      <c r="H169" s="54"/>
      <c r="I169" s="8"/>
      <c r="J169" s="8"/>
      <c r="K169" s="8"/>
      <c r="L169" s="8"/>
      <c r="M169" s="8"/>
      <c r="N169" s="8"/>
      <c r="O169" s="8"/>
      <c r="P169" s="8"/>
      <c r="Q169" s="8"/>
      <c r="CD169" s="1"/>
      <c r="CE169" s="1"/>
      <c r="CF169" s="1"/>
      <c r="CG169" s="1"/>
      <c r="CH169" s="1"/>
      <c r="CI169" s="1"/>
      <c r="CJ169" s="1"/>
      <c r="CK169" s="1"/>
      <c r="CL169" s="1"/>
      <c r="CM169" s="1"/>
      <c r="CN169" s="1"/>
    </row>
    <row r="170" spans="1:92" ht="24.95" customHeight="1">
      <c r="A170" s="88">
        <v>157</v>
      </c>
      <c r="B170" s="520" t="s">
        <v>2551</v>
      </c>
      <c r="C170" s="142" t="s">
        <v>2552</v>
      </c>
      <c r="D170" s="134" t="s">
        <v>1130</v>
      </c>
      <c r="E170" s="143" t="s">
        <v>705</v>
      </c>
      <c r="F170" s="476">
        <v>4</v>
      </c>
      <c r="G170" s="54"/>
      <c r="H170" s="54"/>
      <c r="I170" s="8"/>
      <c r="J170" s="8"/>
      <c r="K170" s="8"/>
      <c r="L170" s="8"/>
      <c r="M170" s="8"/>
      <c r="N170" s="8"/>
      <c r="O170" s="8"/>
      <c r="P170" s="8"/>
      <c r="Q170" s="8"/>
      <c r="CD170" s="1"/>
      <c r="CE170" s="1"/>
      <c r="CF170" s="1"/>
      <c r="CG170" s="1"/>
      <c r="CH170" s="1"/>
      <c r="CI170" s="1"/>
      <c r="CJ170" s="1"/>
      <c r="CK170" s="1"/>
      <c r="CL170" s="1"/>
      <c r="CM170" s="1"/>
      <c r="CN170" s="1"/>
    </row>
    <row r="171" spans="1:92" ht="15" customHeight="1">
      <c r="A171" s="88">
        <v>158</v>
      </c>
      <c r="B171" s="520" t="s">
        <v>712</v>
      </c>
      <c r="C171" s="142"/>
      <c r="D171" s="134" t="s">
        <v>1130</v>
      </c>
      <c r="E171" s="143" t="s">
        <v>656</v>
      </c>
      <c r="F171" s="476">
        <v>15</v>
      </c>
      <c r="G171" s="54"/>
      <c r="H171" s="54"/>
      <c r="I171" s="8"/>
      <c r="J171" s="8"/>
      <c r="K171" s="8"/>
      <c r="L171" s="8"/>
      <c r="M171" s="8"/>
      <c r="N171" s="8"/>
      <c r="O171" s="8"/>
      <c r="P171" s="8"/>
      <c r="Q171" s="8"/>
      <c r="CD171" s="1"/>
      <c r="CE171" s="1"/>
      <c r="CF171" s="1"/>
      <c r="CG171" s="1"/>
      <c r="CH171" s="1"/>
      <c r="CI171" s="1"/>
      <c r="CJ171" s="1"/>
      <c r="CK171" s="1"/>
      <c r="CL171" s="1"/>
      <c r="CM171" s="1"/>
      <c r="CN171" s="1"/>
    </row>
    <row r="172" spans="1:92" ht="15" customHeight="1">
      <c r="A172" s="88">
        <v>159</v>
      </c>
      <c r="B172" s="520" t="s">
        <v>713</v>
      </c>
      <c r="C172" s="142"/>
      <c r="D172" s="134" t="s">
        <v>1130</v>
      </c>
      <c r="E172" s="143" t="s">
        <v>656</v>
      </c>
      <c r="F172" s="96">
        <v>4</v>
      </c>
      <c r="G172" s="54"/>
      <c r="H172" s="54"/>
      <c r="I172" s="8"/>
      <c r="J172" s="8"/>
      <c r="K172" s="8"/>
      <c r="L172" s="8"/>
      <c r="M172" s="8"/>
      <c r="N172" s="8"/>
      <c r="O172" s="8"/>
      <c r="P172" s="8"/>
      <c r="Q172" s="8"/>
      <c r="CD172" s="1"/>
      <c r="CE172" s="1"/>
      <c r="CF172" s="1"/>
      <c r="CG172" s="1"/>
      <c r="CH172" s="1"/>
      <c r="CI172" s="1"/>
      <c r="CJ172" s="1"/>
      <c r="CK172" s="1"/>
      <c r="CL172" s="1"/>
      <c r="CM172" s="1"/>
      <c r="CN172" s="1"/>
    </row>
    <row r="173" spans="1:92" ht="15" customHeight="1">
      <c r="A173" s="88">
        <v>160</v>
      </c>
      <c r="B173" s="520" t="s">
        <v>2544</v>
      </c>
      <c r="C173" s="142" t="s">
        <v>2545</v>
      </c>
      <c r="D173" s="134" t="s">
        <v>1130</v>
      </c>
      <c r="E173" s="143" t="s">
        <v>656</v>
      </c>
      <c r="F173" s="96">
        <v>22</v>
      </c>
      <c r="G173" s="54"/>
      <c r="H173" s="54"/>
      <c r="I173" s="8"/>
      <c r="J173" s="8"/>
      <c r="K173" s="8"/>
      <c r="L173" s="8"/>
      <c r="M173" s="8"/>
      <c r="N173" s="8"/>
      <c r="O173" s="8"/>
      <c r="P173" s="8"/>
      <c r="Q173" s="8"/>
      <c r="CD173" s="1"/>
      <c r="CE173" s="1"/>
      <c r="CF173" s="1"/>
      <c r="CG173" s="1"/>
      <c r="CH173" s="1"/>
      <c r="CI173" s="1"/>
      <c r="CJ173" s="1"/>
      <c r="CK173" s="1"/>
      <c r="CL173" s="1"/>
      <c r="CM173" s="1"/>
      <c r="CN173" s="1"/>
    </row>
    <row r="174" spans="1:92" ht="15" customHeight="1">
      <c r="A174" s="88">
        <v>161</v>
      </c>
      <c r="B174" s="520" t="s">
        <v>2546</v>
      </c>
      <c r="C174" s="142" t="s">
        <v>2547</v>
      </c>
      <c r="D174" s="134" t="s">
        <v>1130</v>
      </c>
      <c r="E174" s="143" t="s">
        <v>656</v>
      </c>
      <c r="F174" s="96">
        <v>4</v>
      </c>
      <c r="G174" s="54"/>
      <c r="H174" s="54"/>
      <c r="I174" s="8"/>
      <c r="J174" s="8"/>
      <c r="K174" s="8"/>
      <c r="L174" s="8"/>
      <c r="M174" s="8"/>
      <c r="N174" s="8"/>
      <c r="O174" s="8"/>
      <c r="P174" s="8"/>
      <c r="Q174" s="8"/>
      <c r="CD174" s="1"/>
      <c r="CE174" s="1"/>
      <c r="CF174" s="1"/>
      <c r="CG174" s="1"/>
      <c r="CH174" s="1"/>
      <c r="CI174" s="1"/>
      <c r="CJ174" s="1"/>
      <c r="CK174" s="1"/>
      <c r="CL174" s="1"/>
      <c r="CM174" s="1"/>
      <c r="CN174" s="1"/>
    </row>
    <row r="175" spans="1:92" ht="15" customHeight="1">
      <c r="A175" s="88">
        <v>162</v>
      </c>
      <c r="B175" s="520" t="s">
        <v>714</v>
      </c>
      <c r="C175" s="142"/>
      <c r="D175" s="134" t="s">
        <v>1130</v>
      </c>
      <c r="E175" s="143" t="s">
        <v>656</v>
      </c>
      <c r="F175" s="96">
        <v>4</v>
      </c>
      <c r="G175" s="54"/>
      <c r="H175" s="54"/>
      <c r="I175" s="8"/>
      <c r="J175" s="8"/>
      <c r="K175" s="8"/>
      <c r="L175" s="8"/>
      <c r="M175" s="8"/>
      <c r="N175" s="8"/>
      <c r="O175" s="8"/>
      <c r="P175" s="8"/>
      <c r="Q175" s="8"/>
      <c r="CD175" s="1"/>
      <c r="CE175" s="1"/>
      <c r="CF175" s="1"/>
      <c r="CG175" s="1"/>
      <c r="CH175" s="1"/>
      <c r="CI175" s="1"/>
      <c r="CJ175" s="1"/>
      <c r="CK175" s="1"/>
      <c r="CL175" s="1"/>
      <c r="CM175" s="1"/>
      <c r="CN175" s="1"/>
    </row>
    <row r="176" spans="1:92" ht="15" customHeight="1">
      <c r="A176" s="88">
        <v>163</v>
      </c>
      <c r="B176" s="520" t="s">
        <v>715</v>
      </c>
      <c r="C176" s="142"/>
      <c r="D176" s="134" t="s">
        <v>1130</v>
      </c>
      <c r="E176" s="143" t="s">
        <v>656</v>
      </c>
      <c r="F176" s="96">
        <v>9</v>
      </c>
      <c r="G176" s="54"/>
      <c r="H176" s="54"/>
      <c r="I176" s="8"/>
      <c r="J176" s="8"/>
      <c r="K176" s="8"/>
      <c r="L176" s="8"/>
      <c r="M176" s="8"/>
      <c r="N176" s="8"/>
      <c r="O176" s="8"/>
      <c r="P176" s="8"/>
      <c r="Q176" s="8"/>
      <c r="CD176" s="1"/>
      <c r="CE176" s="1"/>
      <c r="CF176" s="1"/>
      <c r="CG176" s="1"/>
      <c r="CH176" s="1"/>
      <c r="CI176" s="1"/>
      <c r="CJ176" s="1"/>
      <c r="CK176" s="1"/>
      <c r="CL176" s="1"/>
      <c r="CM176" s="1"/>
      <c r="CN176" s="1"/>
    </row>
    <row r="177" spans="1:92" ht="15" customHeight="1">
      <c r="A177" s="88">
        <v>164</v>
      </c>
      <c r="B177" s="520" t="s">
        <v>716</v>
      </c>
      <c r="C177" s="142"/>
      <c r="D177" s="134" t="s">
        <v>1130</v>
      </c>
      <c r="E177" s="143" t="s">
        <v>656</v>
      </c>
      <c r="F177" s="96">
        <v>4</v>
      </c>
      <c r="G177" s="54"/>
      <c r="H177" s="54"/>
      <c r="I177" s="8"/>
      <c r="J177" s="8"/>
      <c r="K177" s="8"/>
      <c r="L177" s="8"/>
      <c r="M177" s="8"/>
      <c r="N177" s="8"/>
      <c r="O177" s="8"/>
      <c r="P177" s="8"/>
      <c r="Q177" s="8"/>
      <c r="CD177" s="1"/>
      <c r="CE177" s="1"/>
      <c r="CF177" s="1"/>
      <c r="CG177" s="1"/>
      <c r="CH177" s="1"/>
      <c r="CI177" s="1"/>
      <c r="CJ177" s="1"/>
      <c r="CK177" s="1"/>
      <c r="CL177" s="1"/>
      <c r="CM177" s="1"/>
      <c r="CN177" s="1"/>
    </row>
    <row r="178" spans="1:92" ht="15" customHeight="1">
      <c r="A178" s="88">
        <v>165</v>
      </c>
      <c r="B178" s="520" t="s">
        <v>717</v>
      </c>
      <c r="C178" s="142"/>
      <c r="D178" s="134" t="s">
        <v>1130</v>
      </c>
      <c r="E178" s="143" t="s">
        <v>656</v>
      </c>
      <c r="F178" s="96">
        <v>4</v>
      </c>
      <c r="G178" s="54"/>
      <c r="H178" s="54"/>
      <c r="I178" s="8"/>
      <c r="J178" s="8"/>
      <c r="K178" s="8"/>
      <c r="L178" s="8"/>
      <c r="M178" s="8"/>
      <c r="N178" s="8"/>
      <c r="O178" s="8"/>
      <c r="P178" s="8"/>
      <c r="Q178" s="8"/>
      <c r="CD178" s="1"/>
      <c r="CE178" s="1"/>
      <c r="CF178" s="1"/>
      <c r="CG178" s="1"/>
      <c r="CH178" s="1"/>
      <c r="CI178" s="1"/>
      <c r="CJ178" s="1"/>
      <c r="CK178" s="1"/>
      <c r="CL178" s="1"/>
      <c r="CM178" s="1"/>
      <c r="CN178" s="1"/>
    </row>
    <row r="179" spans="1:92" ht="15" customHeight="1">
      <c r="A179" s="88">
        <v>166</v>
      </c>
      <c r="B179" s="520" t="s">
        <v>718</v>
      </c>
      <c r="C179" s="142"/>
      <c r="D179" s="134" t="s">
        <v>1130</v>
      </c>
      <c r="E179" s="143" t="s">
        <v>705</v>
      </c>
      <c r="F179" s="96">
        <v>4</v>
      </c>
      <c r="G179" s="54"/>
      <c r="H179" s="54"/>
      <c r="I179" s="8"/>
      <c r="J179" s="8"/>
      <c r="K179" s="8"/>
      <c r="L179" s="8"/>
      <c r="M179" s="8"/>
      <c r="N179" s="8"/>
      <c r="O179" s="8"/>
      <c r="P179" s="8"/>
      <c r="Q179" s="8"/>
      <c r="CD179" s="1"/>
      <c r="CE179" s="1"/>
      <c r="CF179" s="1"/>
      <c r="CG179" s="1"/>
      <c r="CH179" s="1"/>
      <c r="CI179" s="1"/>
      <c r="CJ179" s="1"/>
      <c r="CK179" s="1"/>
      <c r="CL179" s="1"/>
      <c r="CM179" s="1"/>
      <c r="CN179" s="1"/>
    </row>
    <row r="180" spans="1:92" ht="15" customHeight="1">
      <c r="A180" s="88">
        <v>167</v>
      </c>
      <c r="B180" s="520" t="s">
        <v>719</v>
      </c>
      <c r="C180" s="142"/>
      <c r="D180" s="134" t="s">
        <v>1130</v>
      </c>
      <c r="E180" s="143" t="s">
        <v>705</v>
      </c>
      <c r="F180" s="96">
        <v>4</v>
      </c>
      <c r="G180" s="54"/>
      <c r="H180" s="54"/>
      <c r="I180" s="8"/>
      <c r="J180" s="8"/>
      <c r="K180" s="8"/>
      <c r="L180" s="8"/>
      <c r="M180" s="8"/>
      <c r="N180" s="8"/>
      <c r="O180" s="8"/>
      <c r="P180" s="8"/>
      <c r="Q180" s="8"/>
      <c r="CD180" s="1"/>
      <c r="CE180" s="1"/>
      <c r="CF180" s="1"/>
      <c r="CG180" s="1"/>
      <c r="CH180" s="1"/>
      <c r="CI180" s="1"/>
      <c r="CJ180" s="1"/>
      <c r="CK180" s="1"/>
      <c r="CL180" s="1"/>
      <c r="CM180" s="1"/>
      <c r="CN180" s="1"/>
    </row>
    <row r="181" spans="1:92" ht="15" customHeight="1">
      <c r="A181" s="88">
        <v>168</v>
      </c>
      <c r="B181" s="520" t="s">
        <v>2554</v>
      </c>
      <c r="C181" s="142" t="s">
        <v>2542</v>
      </c>
      <c r="D181" s="134" t="s">
        <v>1130</v>
      </c>
      <c r="E181" s="143" t="s">
        <v>656</v>
      </c>
      <c r="F181" s="476">
        <v>4</v>
      </c>
      <c r="G181" s="54"/>
      <c r="H181" s="54"/>
      <c r="I181" s="8"/>
      <c r="J181" s="8"/>
      <c r="K181" s="8"/>
      <c r="L181" s="8"/>
      <c r="M181" s="8"/>
      <c r="N181" s="8"/>
      <c r="O181" s="8"/>
      <c r="P181" s="8"/>
      <c r="Q181" s="8"/>
      <c r="CD181" s="1"/>
      <c r="CE181" s="1"/>
      <c r="CF181" s="1"/>
      <c r="CG181" s="1"/>
      <c r="CH181" s="1"/>
      <c r="CI181" s="1"/>
      <c r="CJ181" s="1"/>
      <c r="CK181" s="1"/>
      <c r="CL181" s="1"/>
      <c r="CM181" s="1"/>
      <c r="CN181" s="1"/>
    </row>
    <row r="182" spans="1:92" ht="15" customHeight="1">
      <c r="A182" s="88">
        <v>169</v>
      </c>
      <c r="B182" s="520" t="s">
        <v>2555</v>
      </c>
      <c r="C182" s="142"/>
      <c r="D182" s="134" t="s">
        <v>1130</v>
      </c>
      <c r="E182" s="143" t="s">
        <v>656</v>
      </c>
      <c r="F182" s="476">
        <v>4</v>
      </c>
      <c r="G182" s="54"/>
      <c r="H182" s="54"/>
      <c r="I182" s="8"/>
      <c r="J182" s="8"/>
      <c r="K182" s="8"/>
      <c r="L182" s="8"/>
      <c r="M182" s="8"/>
      <c r="N182" s="8"/>
      <c r="O182" s="8"/>
      <c r="P182" s="8"/>
      <c r="Q182" s="8"/>
      <c r="CD182" s="1"/>
      <c r="CE182" s="1"/>
      <c r="CF182" s="1"/>
      <c r="CG182" s="1"/>
      <c r="CH182" s="1"/>
      <c r="CI182" s="1"/>
      <c r="CJ182" s="1"/>
      <c r="CK182" s="1"/>
      <c r="CL182" s="1"/>
      <c r="CM182" s="1"/>
      <c r="CN182" s="1"/>
    </row>
    <row r="183" spans="1:92" ht="15" customHeight="1">
      <c r="A183" s="88">
        <v>170</v>
      </c>
      <c r="B183" s="523" t="s">
        <v>720</v>
      </c>
      <c r="C183" s="144"/>
      <c r="D183" s="134" t="s">
        <v>1130</v>
      </c>
      <c r="E183" s="143" t="s">
        <v>656</v>
      </c>
      <c r="F183" s="476">
        <v>3</v>
      </c>
      <c r="G183" s="54"/>
      <c r="H183" s="54"/>
      <c r="I183" s="8"/>
      <c r="J183" s="8"/>
      <c r="K183" s="8"/>
      <c r="L183" s="8"/>
      <c r="M183" s="8"/>
      <c r="N183" s="8"/>
      <c r="O183" s="8"/>
      <c r="P183" s="8"/>
      <c r="Q183" s="8"/>
      <c r="CD183" s="1"/>
      <c r="CE183" s="1"/>
      <c r="CF183" s="1"/>
      <c r="CG183" s="1"/>
      <c r="CH183" s="1"/>
      <c r="CI183" s="1"/>
      <c r="CJ183" s="1"/>
      <c r="CK183" s="1"/>
      <c r="CL183" s="1"/>
      <c r="CM183" s="1"/>
      <c r="CN183" s="1"/>
    </row>
    <row r="184" spans="1:92" ht="15" customHeight="1">
      <c r="A184" s="88">
        <v>171</v>
      </c>
      <c r="B184" s="523" t="s">
        <v>2349</v>
      </c>
      <c r="C184" s="144"/>
      <c r="D184" s="134" t="s">
        <v>1130</v>
      </c>
      <c r="E184" s="143" t="s">
        <v>656</v>
      </c>
      <c r="F184" s="476">
        <v>2</v>
      </c>
      <c r="G184" s="54"/>
      <c r="H184" s="54"/>
      <c r="I184" s="8"/>
      <c r="J184" s="8"/>
      <c r="K184" s="8"/>
      <c r="L184" s="8"/>
      <c r="M184" s="8"/>
      <c r="N184" s="8"/>
      <c r="O184" s="8"/>
      <c r="P184" s="8"/>
      <c r="Q184" s="8"/>
      <c r="CD184" s="1"/>
      <c r="CE184" s="1"/>
      <c r="CF184" s="1"/>
      <c r="CG184" s="1"/>
      <c r="CH184" s="1"/>
      <c r="CI184" s="1"/>
      <c r="CJ184" s="1"/>
      <c r="CK184" s="1"/>
      <c r="CL184" s="1"/>
      <c r="CM184" s="1"/>
      <c r="CN184" s="1"/>
    </row>
    <row r="185" spans="1:92" ht="15" customHeight="1">
      <c r="A185" s="88">
        <v>172</v>
      </c>
      <c r="B185" s="523" t="s">
        <v>721</v>
      </c>
      <c r="C185" s="144"/>
      <c r="D185" s="134" t="s">
        <v>1130</v>
      </c>
      <c r="E185" s="143" t="s">
        <v>656</v>
      </c>
      <c r="F185" s="476">
        <v>16</v>
      </c>
      <c r="G185" s="54"/>
      <c r="H185" s="54"/>
      <c r="I185" s="8"/>
      <c r="J185" s="8"/>
      <c r="K185" s="8"/>
      <c r="L185" s="8"/>
      <c r="M185" s="8"/>
      <c r="N185" s="8"/>
      <c r="O185" s="8"/>
      <c r="P185" s="8"/>
      <c r="Q185" s="8"/>
      <c r="CD185" s="1"/>
      <c r="CE185" s="1"/>
      <c r="CF185" s="1"/>
      <c r="CG185" s="1"/>
      <c r="CH185" s="1"/>
      <c r="CI185" s="1"/>
      <c r="CJ185" s="1"/>
      <c r="CK185" s="1"/>
      <c r="CL185" s="1"/>
      <c r="CM185" s="1"/>
      <c r="CN185" s="1"/>
    </row>
    <row r="186" spans="1:92" ht="15" customHeight="1">
      <c r="A186" s="88">
        <v>173</v>
      </c>
      <c r="B186" s="523" t="s">
        <v>722</v>
      </c>
      <c r="C186" s="144"/>
      <c r="D186" s="134" t="s">
        <v>1130</v>
      </c>
      <c r="E186" s="143" t="s">
        <v>656</v>
      </c>
      <c r="F186" s="476">
        <v>36</v>
      </c>
      <c r="G186" s="54"/>
      <c r="H186" s="54"/>
      <c r="I186" s="8"/>
      <c r="J186" s="8"/>
      <c r="K186" s="8"/>
      <c r="L186" s="8"/>
      <c r="M186" s="8"/>
      <c r="N186" s="8"/>
      <c r="O186" s="8"/>
      <c r="P186" s="8"/>
      <c r="Q186" s="8"/>
      <c r="CD186" s="1"/>
      <c r="CE186" s="1"/>
      <c r="CF186" s="1"/>
      <c r="CG186" s="1"/>
      <c r="CH186" s="1"/>
      <c r="CI186" s="1"/>
      <c r="CJ186" s="1"/>
      <c r="CK186" s="1"/>
      <c r="CL186" s="1"/>
      <c r="CM186" s="1"/>
      <c r="CN186" s="1"/>
    </row>
    <row r="187" spans="1:92" ht="15" customHeight="1">
      <c r="A187" s="88">
        <v>174</v>
      </c>
      <c r="B187" s="523" t="s">
        <v>2350</v>
      </c>
      <c r="C187" s="144"/>
      <c r="D187" s="134" t="s">
        <v>1130</v>
      </c>
      <c r="E187" s="143" t="s">
        <v>656</v>
      </c>
      <c r="F187" s="476">
        <v>13</v>
      </c>
      <c r="G187" s="54"/>
      <c r="H187" s="54"/>
      <c r="I187" s="8"/>
      <c r="J187" s="8"/>
      <c r="K187" s="8"/>
      <c r="L187" s="8"/>
      <c r="M187" s="8"/>
      <c r="N187" s="8"/>
      <c r="O187" s="8"/>
      <c r="P187" s="8"/>
      <c r="Q187" s="8"/>
      <c r="CD187" s="1"/>
      <c r="CE187" s="1"/>
      <c r="CF187" s="1"/>
      <c r="CG187" s="1"/>
      <c r="CH187" s="1"/>
      <c r="CI187" s="1"/>
      <c r="CJ187" s="1"/>
      <c r="CK187" s="1"/>
      <c r="CL187" s="1"/>
      <c r="CM187" s="1"/>
      <c r="CN187" s="1"/>
    </row>
    <row r="188" spans="1:92" ht="15" customHeight="1">
      <c r="A188" s="88">
        <v>175</v>
      </c>
      <c r="B188" s="523" t="s">
        <v>2351</v>
      </c>
      <c r="C188" s="144"/>
      <c r="D188" s="134" t="s">
        <v>1130</v>
      </c>
      <c r="E188" s="143" t="s">
        <v>656</v>
      </c>
      <c r="F188" s="476">
        <v>42</v>
      </c>
      <c r="G188" s="54"/>
      <c r="H188" s="54"/>
      <c r="I188" s="8"/>
      <c r="J188" s="8"/>
      <c r="K188" s="8"/>
      <c r="L188" s="8"/>
      <c r="M188" s="8"/>
      <c r="N188" s="8"/>
      <c r="O188" s="8"/>
      <c r="P188" s="8"/>
      <c r="Q188" s="8"/>
      <c r="CD188" s="1"/>
      <c r="CE188" s="1"/>
      <c r="CF188" s="1"/>
      <c r="CG188" s="1"/>
      <c r="CH188" s="1"/>
      <c r="CI188" s="1"/>
      <c r="CJ188" s="1"/>
      <c r="CK188" s="1"/>
      <c r="CL188" s="1"/>
      <c r="CM188" s="1"/>
      <c r="CN188" s="1"/>
    </row>
    <row r="189" spans="1:92" ht="15" customHeight="1">
      <c r="A189" s="88">
        <v>176</v>
      </c>
      <c r="B189" s="523" t="s">
        <v>723</v>
      </c>
      <c r="C189" s="144"/>
      <c r="D189" s="134" t="s">
        <v>1130</v>
      </c>
      <c r="E189" s="143" t="s">
        <v>656</v>
      </c>
      <c r="F189" s="476">
        <v>42</v>
      </c>
      <c r="G189" s="54"/>
      <c r="H189" s="54"/>
      <c r="I189" s="8"/>
      <c r="J189" s="8"/>
      <c r="K189" s="8"/>
      <c r="L189" s="8"/>
      <c r="M189" s="8"/>
      <c r="N189" s="8"/>
      <c r="O189" s="8"/>
      <c r="P189" s="8"/>
      <c r="Q189" s="8"/>
      <c r="CD189" s="1"/>
      <c r="CE189" s="1"/>
      <c r="CF189" s="1"/>
      <c r="CG189" s="1"/>
      <c r="CH189" s="1"/>
      <c r="CI189" s="1"/>
      <c r="CJ189" s="1"/>
      <c r="CK189" s="1"/>
      <c r="CL189" s="1"/>
      <c r="CM189" s="1"/>
      <c r="CN189" s="1"/>
    </row>
    <row r="190" spans="1:92" ht="15" customHeight="1">
      <c r="A190" s="88">
        <v>177</v>
      </c>
      <c r="B190" s="523" t="s">
        <v>724</v>
      </c>
      <c r="C190" s="144"/>
      <c r="D190" s="134" t="s">
        <v>1130</v>
      </c>
      <c r="E190" s="143" t="s">
        <v>656</v>
      </c>
      <c r="F190" s="476">
        <v>40</v>
      </c>
      <c r="G190" s="54"/>
      <c r="H190" s="54"/>
      <c r="I190" s="8"/>
      <c r="J190" s="8"/>
      <c r="K190" s="8"/>
      <c r="L190" s="8"/>
      <c r="M190" s="8"/>
      <c r="N190" s="8"/>
      <c r="O190" s="8"/>
      <c r="P190" s="8"/>
      <c r="Q190" s="8"/>
      <c r="CD190" s="1"/>
      <c r="CE190" s="1"/>
      <c r="CF190" s="1"/>
      <c r="CG190" s="1"/>
      <c r="CH190" s="1"/>
      <c r="CI190" s="1"/>
      <c r="CJ190" s="1"/>
      <c r="CK190" s="1"/>
      <c r="CL190" s="1"/>
      <c r="CM190" s="1"/>
      <c r="CN190" s="1"/>
    </row>
    <row r="191" spans="1:92" ht="15" customHeight="1">
      <c r="A191" s="88">
        <v>178</v>
      </c>
      <c r="B191" s="523" t="s">
        <v>725</v>
      </c>
      <c r="C191" s="144"/>
      <c r="D191" s="134" t="s">
        <v>1130</v>
      </c>
      <c r="E191" s="143" t="s">
        <v>656</v>
      </c>
      <c r="F191" s="476">
        <v>116</v>
      </c>
      <c r="G191" s="54"/>
      <c r="H191" s="54"/>
      <c r="I191" s="8"/>
      <c r="J191" s="8"/>
      <c r="K191" s="8"/>
      <c r="L191" s="8"/>
      <c r="M191" s="8"/>
      <c r="N191" s="8"/>
      <c r="O191" s="8"/>
      <c r="P191" s="8"/>
      <c r="Q191" s="8"/>
      <c r="CD191" s="1"/>
      <c r="CE191" s="1"/>
      <c r="CF191" s="1"/>
      <c r="CG191" s="1"/>
      <c r="CH191" s="1"/>
      <c r="CI191" s="1"/>
      <c r="CJ191" s="1"/>
      <c r="CK191" s="1"/>
      <c r="CL191" s="1"/>
      <c r="CM191" s="1"/>
      <c r="CN191" s="1"/>
    </row>
    <row r="192" spans="1:92" ht="15" customHeight="1">
      <c r="A192" s="88">
        <v>179</v>
      </c>
      <c r="B192" s="523" t="s">
        <v>726</v>
      </c>
      <c r="C192" s="144"/>
      <c r="D192" s="134" t="s">
        <v>1130</v>
      </c>
      <c r="E192" s="143" t="s">
        <v>656</v>
      </c>
      <c r="F192" s="476">
        <v>58</v>
      </c>
      <c r="G192" s="54"/>
      <c r="H192" s="54"/>
      <c r="I192" s="8"/>
      <c r="J192" s="8"/>
      <c r="K192" s="8"/>
      <c r="L192" s="8"/>
      <c r="M192" s="8"/>
      <c r="N192" s="8"/>
      <c r="O192" s="8"/>
      <c r="P192" s="8"/>
      <c r="Q192" s="8"/>
      <c r="CD192" s="1"/>
      <c r="CE192" s="1"/>
      <c r="CF192" s="1"/>
      <c r="CG192" s="1"/>
      <c r="CH192" s="1"/>
      <c r="CI192" s="1"/>
      <c r="CJ192" s="1"/>
      <c r="CK192" s="1"/>
      <c r="CL192" s="1"/>
      <c r="CM192" s="1"/>
      <c r="CN192" s="1"/>
    </row>
    <row r="193" spans="1:92" ht="15" customHeight="1">
      <c r="A193" s="88">
        <v>180</v>
      </c>
      <c r="B193" s="523" t="s">
        <v>727</v>
      </c>
      <c r="C193" s="144"/>
      <c r="D193" s="134" t="s">
        <v>1130</v>
      </c>
      <c r="E193" s="143" t="s">
        <v>656</v>
      </c>
      <c r="F193" s="476">
        <v>80</v>
      </c>
      <c r="G193" s="54"/>
      <c r="H193" s="54"/>
      <c r="I193" s="8"/>
      <c r="J193" s="8"/>
      <c r="K193" s="8"/>
      <c r="L193" s="8"/>
      <c r="M193" s="8"/>
      <c r="N193" s="8"/>
      <c r="O193" s="8"/>
      <c r="P193" s="8"/>
      <c r="Q193" s="8"/>
      <c r="CD193" s="1"/>
      <c r="CE193" s="1"/>
      <c r="CF193" s="1"/>
      <c r="CG193" s="1"/>
      <c r="CH193" s="1"/>
      <c r="CI193" s="1"/>
      <c r="CJ193" s="1"/>
      <c r="CK193" s="1"/>
      <c r="CL193" s="1"/>
      <c r="CM193" s="1"/>
      <c r="CN193" s="1"/>
    </row>
    <row r="194" spans="1:92" ht="15" customHeight="1">
      <c r="A194" s="88">
        <v>181</v>
      </c>
      <c r="B194" s="522" t="s">
        <v>2352</v>
      </c>
      <c r="C194" s="145"/>
      <c r="D194" s="146"/>
      <c r="E194" s="149"/>
      <c r="F194" s="150"/>
      <c r="G194" s="83"/>
      <c r="H194" s="83"/>
      <c r="I194" s="8"/>
      <c r="J194" s="8"/>
      <c r="K194" s="8"/>
      <c r="L194" s="8"/>
      <c r="M194" s="8"/>
      <c r="N194" s="8"/>
      <c r="O194" s="8"/>
      <c r="P194" s="8"/>
      <c r="Q194" s="8"/>
      <c r="CD194" s="1"/>
      <c r="CE194" s="1"/>
      <c r="CF194" s="1"/>
      <c r="CG194" s="1"/>
      <c r="CH194" s="1"/>
      <c r="CI194" s="1"/>
      <c r="CJ194" s="1"/>
      <c r="CK194" s="1"/>
      <c r="CL194" s="1"/>
      <c r="CM194" s="1"/>
      <c r="CN194" s="1"/>
    </row>
    <row r="195" spans="1:92" ht="15" customHeight="1">
      <c r="A195" s="88">
        <v>182</v>
      </c>
      <c r="B195" s="523" t="s">
        <v>2353</v>
      </c>
      <c r="C195" s="144"/>
      <c r="D195" s="134" t="s">
        <v>1130</v>
      </c>
      <c r="E195" s="143" t="s">
        <v>705</v>
      </c>
      <c r="F195" s="476">
        <v>2</v>
      </c>
      <c r="G195" s="54"/>
      <c r="H195" s="54"/>
      <c r="I195" s="8"/>
      <c r="J195" s="8"/>
      <c r="K195" s="8"/>
      <c r="L195" s="8"/>
      <c r="M195" s="8"/>
      <c r="N195" s="8"/>
      <c r="O195" s="8"/>
      <c r="P195" s="8"/>
      <c r="Q195" s="8"/>
      <c r="CD195" s="1"/>
      <c r="CE195" s="1"/>
      <c r="CF195" s="1"/>
      <c r="CG195" s="1"/>
      <c r="CH195" s="1"/>
      <c r="CI195" s="1"/>
      <c r="CJ195" s="1"/>
      <c r="CK195" s="1"/>
      <c r="CL195" s="1"/>
      <c r="CM195" s="1"/>
      <c r="CN195" s="1"/>
    </row>
    <row r="196" spans="1:92" ht="15" customHeight="1">
      <c r="A196" s="88">
        <v>183</v>
      </c>
      <c r="B196" s="523" t="s">
        <v>2354</v>
      </c>
      <c r="C196" s="144"/>
      <c r="D196" s="134" t="s">
        <v>1130</v>
      </c>
      <c r="E196" s="143" t="s">
        <v>705</v>
      </c>
      <c r="F196" s="476">
        <v>2</v>
      </c>
      <c r="G196" s="54"/>
      <c r="H196" s="54"/>
      <c r="I196" s="8"/>
      <c r="J196" s="8"/>
      <c r="K196" s="8"/>
      <c r="L196" s="8"/>
      <c r="M196" s="8"/>
      <c r="N196" s="8"/>
      <c r="O196" s="8"/>
      <c r="P196" s="8"/>
      <c r="Q196" s="8"/>
      <c r="CD196" s="1"/>
      <c r="CE196" s="1"/>
      <c r="CF196" s="1"/>
      <c r="CG196" s="1"/>
      <c r="CH196" s="1"/>
      <c r="CI196" s="1"/>
      <c r="CJ196" s="1"/>
      <c r="CK196" s="1"/>
      <c r="CL196" s="1"/>
      <c r="CM196" s="1"/>
      <c r="CN196" s="1"/>
    </row>
    <row r="197" spans="1:92" ht="15" customHeight="1">
      <c r="A197" s="88">
        <v>184</v>
      </c>
      <c r="B197" s="523" t="s">
        <v>2556</v>
      </c>
      <c r="C197" s="144" t="s">
        <v>2355</v>
      </c>
      <c r="D197" s="134" t="s">
        <v>1130</v>
      </c>
      <c r="E197" s="143" t="s">
        <v>656</v>
      </c>
      <c r="F197" s="476">
        <v>4</v>
      </c>
      <c r="G197" s="54"/>
      <c r="H197" s="54"/>
      <c r="I197" s="8"/>
      <c r="J197" s="8"/>
      <c r="K197" s="8"/>
      <c r="L197" s="8"/>
      <c r="M197" s="8"/>
      <c r="N197" s="8"/>
      <c r="O197" s="8"/>
      <c r="P197" s="8"/>
      <c r="Q197" s="8"/>
      <c r="CD197" s="1"/>
      <c r="CE197" s="1"/>
      <c r="CF197" s="1"/>
      <c r="CG197" s="1"/>
      <c r="CH197" s="1"/>
      <c r="CI197" s="1"/>
      <c r="CJ197" s="1"/>
      <c r="CK197" s="1"/>
      <c r="CL197" s="1"/>
      <c r="CM197" s="1"/>
      <c r="CN197" s="1"/>
    </row>
    <row r="198" spans="1:92" ht="15" customHeight="1">
      <c r="A198" s="88">
        <v>185</v>
      </c>
      <c r="B198" s="522" t="s">
        <v>728</v>
      </c>
      <c r="C198" s="145"/>
      <c r="D198" s="146"/>
      <c r="E198" s="149"/>
      <c r="F198" s="150"/>
      <c r="G198" s="83"/>
      <c r="H198" s="83"/>
      <c r="I198" s="8"/>
      <c r="J198" s="8"/>
      <c r="K198" s="8"/>
      <c r="L198" s="8"/>
      <c r="M198" s="8"/>
      <c r="N198" s="8"/>
      <c r="O198" s="8"/>
      <c r="P198" s="8"/>
      <c r="Q198" s="8"/>
      <c r="CD198" s="1"/>
      <c r="CE198" s="1"/>
      <c r="CF198" s="1"/>
      <c r="CG198" s="1"/>
      <c r="CH198" s="1"/>
      <c r="CI198" s="1"/>
      <c r="CJ198" s="1"/>
      <c r="CK198" s="1"/>
      <c r="CL198" s="1"/>
      <c r="CM198" s="1"/>
      <c r="CN198" s="1"/>
    </row>
    <row r="199" spans="1:92" ht="15" customHeight="1">
      <c r="A199" s="88">
        <v>186</v>
      </c>
      <c r="B199" s="520" t="s">
        <v>2557</v>
      </c>
      <c r="C199" s="142" t="s">
        <v>2558</v>
      </c>
      <c r="D199" s="134" t="s">
        <v>1130</v>
      </c>
      <c r="E199" s="143" t="s">
        <v>656</v>
      </c>
      <c r="F199" s="476">
        <v>27</v>
      </c>
      <c r="G199" s="54"/>
      <c r="H199" s="54"/>
      <c r="I199" s="8"/>
      <c r="J199" s="8"/>
      <c r="K199" s="8"/>
      <c r="L199" s="8"/>
      <c r="M199" s="8"/>
      <c r="N199" s="8"/>
      <c r="O199" s="8"/>
      <c r="P199" s="8"/>
      <c r="Q199" s="8"/>
      <c r="CD199" s="1"/>
      <c r="CE199" s="1"/>
      <c r="CF199" s="1"/>
      <c r="CG199" s="1"/>
      <c r="CH199" s="1"/>
      <c r="CI199" s="1"/>
      <c r="CJ199" s="1"/>
      <c r="CK199" s="1"/>
      <c r="CL199" s="1"/>
      <c r="CM199" s="1"/>
      <c r="CN199" s="1"/>
    </row>
    <row r="200" spans="1:92" ht="15" customHeight="1">
      <c r="A200" s="88">
        <v>187</v>
      </c>
      <c r="B200" s="520" t="s">
        <v>2560</v>
      </c>
      <c r="C200" s="142" t="s">
        <v>2559</v>
      </c>
      <c r="D200" s="134" t="s">
        <v>1130</v>
      </c>
      <c r="E200" s="143" t="s">
        <v>656</v>
      </c>
      <c r="F200" s="476">
        <v>7</v>
      </c>
      <c r="G200" s="54"/>
      <c r="H200" s="54"/>
      <c r="I200" s="8"/>
      <c r="J200" s="8"/>
      <c r="K200" s="8"/>
      <c r="L200" s="8"/>
      <c r="M200" s="8"/>
      <c r="N200" s="8"/>
      <c r="O200" s="8"/>
      <c r="P200" s="8"/>
      <c r="Q200" s="8"/>
      <c r="CD200" s="1"/>
      <c r="CE200" s="1"/>
      <c r="CF200" s="1"/>
      <c r="CG200" s="1"/>
      <c r="CH200" s="1"/>
      <c r="CI200" s="1"/>
      <c r="CJ200" s="1"/>
      <c r="CK200" s="1"/>
      <c r="CL200" s="1"/>
      <c r="CM200" s="1"/>
      <c r="CN200" s="1"/>
    </row>
    <row r="201" spans="1:92" ht="15" customHeight="1">
      <c r="A201" s="88">
        <v>188</v>
      </c>
      <c r="B201" s="522" t="str">
        <f>[2]VN!$C$21</f>
        <v>Nepartrauktas barošanas iekārtas</v>
      </c>
      <c r="C201" s="145"/>
      <c r="D201" s="146"/>
      <c r="E201" s="149"/>
      <c r="F201" s="150"/>
      <c r="G201" s="83"/>
      <c r="H201" s="83"/>
      <c r="I201" s="8"/>
      <c r="J201" s="8"/>
      <c r="K201" s="8"/>
      <c r="L201" s="8"/>
      <c r="M201" s="8"/>
      <c r="N201" s="8"/>
      <c r="O201" s="8"/>
      <c r="P201" s="8"/>
      <c r="Q201" s="8"/>
      <c r="CD201" s="1"/>
      <c r="CE201" s="1"/>
      <c r="CF201" s="1"/>
      <c r="CG201" s="1"/>
      <c r="CH201" s="1"/>
      <c r="CI201" s="1"/>
      <c r="CJ201" s="1"/>
      <c r="CK201" s="1"/>
      <c r="CL201" s="1"/>
      <c r="CM201" s="1"/>
      <c r="CN201" s="1"/>
    </row>
    <row r="202" spans="1:92" ht="15" customHeight="1">
      <c r="A202" s="88">
        <v>189</v>
      </c>
      <c r="B202" s="520" t="s">
        <v>2561</v>
      </c>
      <c r="C202" s="142" t="s">
        <v>2562</v>
      </c>
      <c r="D202" s="134" t="s">
        <v>1130</v>
      </c>
      <c r="E202" s="143" t="s">
        <v>656</v>
      </c>
      <c r="F202" s="476">
        <v>4</v>
      </c>
      <c r="G202" s="54"/>
      <c r="H202" s="54"/>
      <c r="I202" s="8"/>
      <c r="J202" s="8"/>
      <c r="K202" s="8"/>
      <c r="L202" s="8"/>
      <c r="M202" s="8"/>
      <c r="N202" s="8"/>
      <c r="O202" s="8"/>
      <c r="P202" s="8"/>
      <c r="Q202" s="8"/>
      <c r="CD202" s="1"/>
      <c r="CE202" s="1"/>
      <c r="CF202" s="1"/>
      <c r="CG202" s="1"/>
      <c r="CH202" s="1"/>
      <c r="CI202" s="1"/>
      <c r="CJ202" s="1"/>
      <c r="CK202" s="1"/>
      <c r="CL202" s="1"/>
      <c r="CM202" s="1"/>
      <c r="CN202" s="1"/>
    </row>
    <row r="203" spans="1:92" ht="15" customHeight="1">
      <c r="A203" s="88">
        <v>190</v>
      </c>
      <c r="B203" s="520" t="s">
        <v>2563</v>
      </c>
      <c r="C203" s="142" t="s">
        <v>2564</v>
      </c>
      <c r="D203" s="134" t="s">
        <v>1130</v>
      </c>
      <c r="E203" s="143" t="s">
        <v>656</v>
      </c>
      <c r="F203" s="476">
        <v>12</v>
      </c>
      <c r="G203" s="54"/>
      <c r="H203" s="54"/>
      <c r="I203" s="8"/>
      <c r="J203" s="8"/>
      <c r="K203" s="8"/>
      <c r="L203" s="8"/>
      <c r="M203" s="8"/>
      <c r="N203" s="8"/>
      <c r="O203" s="8"/>
      <c r="P203" s="8"/>
      <c r="Q203" s="8"/>
      <c r="CD203" s="1"/>
      <c r="CE203" s="1"/>
      <c r="CF203" s="1"/>
      <c r="CG203" s="1"/>
      <c r="CH203" s="1"/>
      <c r="CI203" s="1"/>
      <c r="CJ203" s="1"/>
      <c r="CK203" s="1"/>
      <c r="CL203" s="1"/>
      <c r="CM203" s="1"/>
      <c r="CN203" s="1"/>
    </row>
    <row r="204" spans="1:92" ht="15" customHeight="1">
      <c r="A204" s="88">
        <v>191</v>
      </c>
      <c r="B204" s="520" t="s">
        <v>2565</v>
      </c>
      <c r="C204" s="142" t="s">
        <v>2566</v>
      </c>
      <c r="D204" s="134" t="s">
        <v>1130</v>
      </c>
      <c r="E204" s="143" t="s">
        <v>656</v>
      </c>
      <c r="F204" s="476">
        <v>4</v>
      </c>
      <c r="G204" s="54"/>
      <c r="H204" s="54"/>
      <c r="I204" s="8"/>
      <c r="J204" s="8"/>
      <c r="K204" s="8"/>
      <c r="L204" s="8"/>
      <c r="M204" s="8"/>
      <c r="N204" s="8"/>
      <c r="O204" s="8"/>
      <c r="P204" s="8"/>
      <c r="Q204" s="8"/>
      <c r="CD204" s="1"/>
      <c r="CE204" s="1"/>
      <c r="CF204" s="1"/>
      <c r="CG204" s="1"/>
      <c r="CH204" s="1"/>
      <c r="CI204" s="1"/>
      <c r="CJ204" s="1"/>
      <c r="CK204" s="1"/>
      <c r="CL204" s="1"/>
      <c r="CM204" s="1"/>
      <c r="CN204" s="1"/>
    </row>
    <row r="205" spans="1:92" ht="15" customHeight="1">
      <c r="A205" s="88">
        <v>192</v>
      </c>
      <c r="B205" s="522" t="s">
        <v>747</v>
      </c>
      <c r="C205" s="145"/>
      <c r="D205" s="146"/>
      <c r="E205" s="149"/>
      <c r="F205" s="150"/>
      <c r="G205" s="83"/>
      <c r="H205" s="83"/>
      <c r="I205" s="8"/>
      <c r="J205" s="8"/>
      <c r="K205" s="8"/>
      <c r="L205" s="8"/>
      <c r="M205" s="8"/>
      <c r="N205" s="8"/>
      <c r="O205" s="8"/>
      <c r="P205" s="8"/>
      <c r="Q205" s="8"/>
      <c r="CD205" s="1"/>
      <c r="CE205" s="1"/>
      <c r="CF205" s="1"/>
      <c r="CG205" s="1"/>
      <c r="CH205" s="1"/>
      <c r="CI205" s="1"/>
      <c r="CJ205" s="1"/>
      <c r="CK205" s="1"/>
      <c r="CL205" s="1"/>
      <c r="CM205" s="1"/>
      <c r="CN205" s="1"/>
    </row>
    <row r="206" spans="1:92" ht="15" customHeight="1">
      <c r="A206" s="88">
        <v>193</v>
      </c>
      <c r="B206" s="520" t="s">
        <v>729</v>
      </c>
      <c r="C206" s="142"/>
      <c r="D206" s="134" t="s">
        <v>1130</v>
      </c>
      <c r="E206" s="24" t="s">
        <v>13</v>
      </c>
      <c r="F206" s="469">
        <v>230</v>
      </c>
      <c r="G206" s="54"/>
      <c r="H206" s="54"/>
      <c r="I206" s="8"/>
      <c r="J206" s="8"/>
      <c r="K206" s="8"/>
      <c r="L206" s="8"/>
      <c r="M206" s="8"/>
      <c r="N206" s="8"/>
      <c r="O206" s="8"/>
      <c r="P206" s="8"/>
      <c r="Q206" s="8"/>
      <c r="CD206" s="1"/>
      <c r="CE206" s="1"/>
      <c r="CF206" s="1"/>
      <c r="CG206" s="1"/>
      <c r="CH206" s="1"/>
      <c r="CI206" s="1"/>
      <c r="CJ206" s="1"/>
      <c r="CK206" s="1"/>
      <c r="CL206" s="1"/>
      <c r="CM206" s="1"/>
      <c r="CN206" s="1"/>
    </row>
    <row r="207" spans="1:92" ht="15" customHeight="1">
      <c r="A207" s="88">
        <v>194</v>
      </c>
      <c r="B207" s="520" t="s">
        <v>730</v>
      </c>
      <c r="C207" s="142"/>
      <c r="D207" s="134" t="s">
        <v>1130</v>
      </c>
      <c r="E207" s="24" t="s">
        <v>13</v>
      </c>
      <c r="F207" s="469">
        <v>1290</v>
      </c>
      <c r="G207" s="54"/>
      <c r="H207" s="54"/>
      <c r="I207" s="8"/>
      <c r="J207" s="8"/>
      <c r="K207" s="8"/>
      <c r="L207" s="8"/>
      <c r="M207" s="8"/>
      <c r="N207" s="8"/>
      <c r="O207" s="8"/>
      <c r="P207" s="8"/>
      <c r="Q207" s="8"/>
      <c r="CD207" s="1"/>
      <c r="CE207" s="1"/>
      <c r="CF207" s="1"/>
      <c r="CG207" s="1"/>
      <c r="CH207" s="1"/>
      <c r="CI207" s="1"/>
      <c r="CJ207" s="1"/>
      <c r="CK207" s="1"/>
      <c r="CL207" s="1"/>
      <c r="CM207" s="1"/>
      <c r="CN207" s="1"/>
    </row>
    <row r="208" spans="1:92" ht="15" customHeight="1">
      <c r="A208" s="88">
        <v>195</v>
      </c>
      <c r="B208" s="520" t="s">
        <v>731</v>
      </c>
      <c r="C208" s="142"/>
      <c r="D208" s="134" t="s">
        <v>1130</v>
      </c>
      <c r="E208" s="24" t="s">
        <v>13</v>
      </c>
      <c r="F208" s="469">
        <v>1540</v>
      </c>
      <c r="G208" s="54"/>
      <c r="H208" s="54"/>
      <c r="I208" s="8"/>
      <c r="J208" s="8"/>
      <c r="K208" s="8"/>
      <c r="L208" s="8"/>
      <c r="M208" s="8"/>
      <c r="N208" s="8"/>
      <c r="O208" s="8"/>
      <c r="P208" s="8"/>
      <c r="Q208" s="8"/>
      <c r="CD208" s="1"/>
      <c r="CE208" s="1"/>
      <c r="CF208" s="1"/>
      <c r="CG208" s="1"/>
      <c r="CH208" s="1"/>
      <c r="CI208" s="1"/>
      <c r="CJ208" s="1"/>
      <c r="CK208" s="1"/>
      <c r="CL208" s="1"/>
      <c r="CM208" s="1"/>
      <c r="CN208" s="1"/>
    </row>
    <row r="209" spans="1:92" ht="15" customHeight="1">
      <c r="A209" s="88">
        <v>196</v>
      </c>
      <c r="B209" s="520" t="s">
        <v>732</v>
      </c>
      <c r="C209" s="142"/>
      <c r="D209" s="134" t="s">
        <v>1130</v>
      </c>
      <c r="E209" s="24" t="s">
        <v>13</v>
      </c>
      <c r="F209" s="469">
        <v>30</v>
      </c>
      <c r="G209" s="54"/>
      <c r="H209" s="54"/>
      <c r="I209" s="8"/>
      <c r="J209" s="8"/>
      <c r="K209" s="8"/>
      <c r="L209" s="8"/>
      <c r="M209" s="8"/>
      <c r="N209" s="8"/>
      <c r="O209" s="8"/>
      <c r="P209" s="8"/>
      <c r="Q209" s="8"/>
      <c r="CD209" s="1"/>
      <c r="CE209" s="1"/>
      <c r="CF209" s="1"/>
      <c r="CG209" s="1"/>
      <c r="CH209" s="1"/>
      <c r="CI209" s="1"/>
      <c r="CJ209" s="1"/>
      <c r="CK209" s="1"/>
      <c r="CL209" s="1"/>
      <c r="CM209" s="1"/>
      <c r="CN209" s="1"/>
    </row>
    <row r="210" spans="1:92" ht="15" customHeight="1">
      <c r="A210" s="88">
        <v>197</v>
      </c>
      <c r="B210" s="520" t="s">
        <v>733</v>
      </c>
      <c r="C210" s="142"/>
      <c r="D210" s="134" t="s">
        <v>1130</v>
      </c>
      <c r="E210" s="24" t="s">
        <v>13</v>
      </c>
      <c r="F210" s="469">
        <v>210</v>
      </c>
      <c r="G210" s="54"/>
      <c r="H210" s="54"/>
      <c r="I210" s="8"/>
      <c r="J210" s="8"/>
      <c r="K210" s="8"/>
      <c r="L210" s="8"/>
      <c r="M210" s="8"/>
      <c r="N210" s="8"/>
      <c r="O210" s="8"/>
      <c r="P210" s="8"/>
      <c r="Q210" s="8"/>
      <c r="CD210" s="1"/>
      <c r="CE210" s="1"/>
      <c r="CF210" s="1"/>
      <c r="CG210" s="1"/>
      <c r="CH210" s="1"/>
      <c r="CI210" s="1"/>
      <c r="CJ210" s="1"/>
      <c r="CK210" s="1"/>
      <c r="CL210" s="1"/>
      <c r="CM210" s="1"/>
      <c r="CN210" s="1"/>
    </row>
    <row r="211" spans="1:92" ht="15" customHeight="1">
      <c r="A211" s="88">
        <v>198</v>
      </c>
      <c r="B211" s="520" t="s">
        <v>734</v>
      </c>
      <c r="C211" s="142"/>
      <c r="D211" s="134" t="s">
        <v>1130</v>
      </c>
      <c r="E211" s="24" t="s">
        <v>13</v>
      </c>
      <c r="F211" s="477">
        <v>500</v>
      </c>
      <c r="G211" s="54"/>
      <c r="H211" s="54"/>
      <c r="I211" s="8"/>
      <c r="J211" s="8"/>
      <c r="K211" s="8"/>
      <c r="L211" s="8"/>
      <c r="M211" s="8"/>
      <c r="N211" s="8"/>
      <c r="O211" s="8"/>
      <c r="P211" s="8"/>
      <c r="Q211" s="8"/>
      <c r="CD211" s="1"/>
      <c r="CE211" s="1"/>
      <c r="CF211" s="1"/>
      <c r="CG211" s="1"/>
      <c r="CH211" s="1"/>
      <c r="CI211" s="1"/>
      <c r="CJ211" s="1"/>
      <c r="CK211" s="1"/>
      <c r="CL211" s="1"/>
      <c r="CM211" s="1"/>
      <c r="CN211" s="1"/>
    </row>
    <row r="212" spans="1:92" ht="15" customHeight="1">
      <c r="A212" s="88">
        <v>199</v>
      </c>
      <c r="B212" s="522" t="s">
        <v>735</v>
      </c>
      <c r="C212" s="145"/>
      <c r="D212" s="146"/>
      <c r="E212" s="151"/>
      <c r="F212" s="152"/>
      <c r="G212" s="83"/>
      <c r="H212" s="83"/>
      <c r="I212" s="8"/>
      <c r="J212" s="8"/>
      <c r="K212" s="8"/>
      <c r="L212" s="8"/>
      <c r="M212" s="8"/>
      <c r="N212" s="8"/>
      <c r="O212" s="8"/>
      <c r="P212" s="8"/>
      <c r="Q212" s="8"/>
      <c r="CD212" s="1"/>
      <c r="CE212" s="1"/>
      <c r="CF212" s="1"/>
      <c r="CG212" s="1"/>
      <c r="CH212" s="1"/>
      <c r="CI212" s="1"/>
      <c r="CJ212" s="1"/>
      <c r="CK212" s="1"/>
      <c r="CL212" s="1"/>
      <c r="CM212" s="1"/>
      <c r="CN212" s="1"/>
    </row>
    <row r="213" spans="1:92" ht="15" customHeight="1">
      <c r="A213" s="88">
        <v>200</v>
      </c>
      <c r="B213" s="520" t="s">
        <v>736</v>
      </c>
      <c r="C213" s="142"/>
      <c r="D213" s="134" t="s">
        <v>1130</v>
      </c>
      <c r="E213" s="24" t="s">
        <v>656</v>
      </c>
      <c r="F213" s="469">
        <v>380</v>
      </c>
      <c r="G213" s="54"/>
      <c r="H213" s="54"/>
      <c r="I213" s="8"/>
      <c r="J213" s="8"/>
      <c r="K213" s="8"/>
      <c r="L213" s="8"/>
      <c r="M213" s="8"/>
      <c r="N213" s="8"/>
      <c r="O213" s="8"/>
      <c r="P213" s="8"/>
      <c r="Q213" s="8"/>
      <c r="CD213" s="1"/>
      <c r="CE213" s="1"/>
      <c r="CF213" s="1"/>
      <c r="CG213" s="1"/>
      <c r="CH213" s="1"/>
      <c r="CI213" s="1"/>
      <c r="CJ213" s="1"/>
      <c r="CK213" s="1"/>
      <c r="CL213" s="1"/>
      <c r="CM213" s="1"/>
      <c r="CN213" s="1"/>
    </row>
    <row r="214" spans="1:92" ht="15" customHeight="1">
      <c r="A214" s="88">
        <v>201</v>
      </c>
      <c r="B214" s="520" t="s">
        <v>737</v>
      </c>
      <c r="C214" s="142"/>
      <c r="D214" s="134" t="s">
        <v>1130</v>
      </c>
      <c r="E214" s="24" t="s">
        <v>656</v>
      </c>
      <c r="F214" s="469">
        <v>40</v>
      </c>
      <c r="G214" s="54"/>
      <c r="H214" s="54"/>
      <c r="I214" s="8"/>
      <c r="J214" s="8"/>
      <c r="K214" s="8"/>
      <c r="L214" s="8"/>
      <c r="M214" s="8"/>
      <c r="N214" s="8"/>
      <c r="O214" s="8"/>
      <c r="P214" s="8"/>
      <c r="Q214" s="8"/>
      <c r="CD214" s="1"/>
      <c r="CE214" s="1"/>
      <c r="CF214" s="1"/>
      <c r="CG214" s="1"/>
      <c r="CH214" s="1"/>
      <c r="CI214" s="1"/>
      <c r="CJ214" s="1"/>
      <c r="CK214" s="1"/>
      <c r="CL214" s="1"/>
      <c r="CM214" s="1"/>
      <c r="CN214" s="1"/>
    </row>
    <row r="215" spans="1:92" ht="15" customHeight="1">
      <c r="A215" s="88">
        <v>202</v>
      </c>
      <c r="B215" s="101" t="s">
        <v>738</v>
      </c>
      <c r="C215" s="141"/>
      <c r="D215" s="134" t="s">
        <v>1130</v>
      </c>
      <c r="E215" s="89" t="s">
        <v>656</v>
      </c>
      <c r="F215" s="472">
        <v>240</v>
      </c>
      <c r="G215" s="54"/>
      <c r="H215" s="54"/>
      <c r="I215" s="8"/>
      <c r="J215" s="8"/>
      <c r="K215" s="8"/>
      <c r="L215" s="8"/>
      <c r="M215" s="8"/>
      <c r="N215" s="8"/>
      <c r="O215" s="8"/>
      <c r="P215" s="8"/>
      <c r="Q215" s="8"/>
      <c r="CD215" s="1"/>
      <c r="CE215" s="1"/>
      <c r="CF215" s="1"/>
      <c r="CG215" s="1"/>
      <c r="CH215" s="1"/>
      <c r="CI215" s="1"/>
      <c r="CJ215" s="1"/>
      <c r="CK215" s="1"/>
      <c r="CL215" s="1"/>
      <c r="CM215" s="1"/>
      <c r="CN215" s="1"/>
    </row>
    <row r="216" spans="1:92" ht="15" customHeight="1">
      <c r="A216" s="88">
        <v>203</v>
      </c>
      <c r="B216" s="101" t="s">
        <v>681</v>
      </c>
      <c r="C216" s="141"/>
      <c r="D216" s="134" t="s">
        <v>1130</v>
      </c>
      <c r="E216" s="89" t="s">
        <v>656</v>
      </c>
      <c r="F216" s="477">
        <v>132</v>
      </c>
      <c r="G216" s="54"/>
      <c r="H216" s="54"/>
      <c r="I216" s="8"/>
      <c r="J216" s="8"/>
      <c r="K216" s="8"/>
      <c r="L216" s="8"/>
      <c r="M216" s="8"/>
      <c r="N216" s="8"/>
      <c r="O216" s="8"/>
      <c r="P216" s="8"/>
      <c r="Q216" s="8"/>
      <c r="CD216" s="1"/>
      <c r="CE216" s="1"/>
      <c r="CF216" s="1"/>
      <c r="CG216" s="1"/>
      <c r="CH216" s="1"/>
      <c r="CI216" s="1"/>
      <c r="CJ216" s="1"/>
      <c r="CK216" s="1"/>
      <c r="CL216" s="1"/>
      <c r="CM216" s="1"/>
      <c r="CN216" s="1"/>
    </row>
    <row r="217" spans="1:92" ht="15" customHeight="1">
      <c r="A217" s="88">
        <v>204</v>
      </c>
      <c r="B217" s="101" t="s">
        <v>642</v>
      </c>
      <c r="C217" s="141"/>
      <c r="D217" s="134" t="s">
        <v>1130</v>
      </c>
      <c r="E217" s="89" t="s">
        <v>656</v>
      </c>
      <c r="F217" s="477">
        <v>14</v>
      </c>
      <c r="G217" s="54"/>
      <c r="H217" s="54"/>
      <c r="I217" s="8"/>
      <c r="J217" s="8"/>
      <c r="K217" s="8"/>
      <c r="L217" s="8"/>
      <c r="M217" s="8"/>
      <c r="N217" s="8"/>
      <c r="O217" s="8"/>
      <c r="P217" s="8"/>
      <c r="Q217" s="8"/>
      <c r="CD217" s="1"/>
      <c r="CE217" s="1"/>
      <c r="CF217" s="1"/>
      <c r="CG217" s="1"/>
      <c r="CH217" s="1"/>
      <c r="CI217" s="1"/>
      <c r="CJ217" s="1"/>
      <c r="CK217" s="1"/>
      <c r="CL217" s="1"/>
      <c r="CM217" s="1"/>
      <c r="CN217" s="1"/>
    </row>
    <row r="218" spans="1:92" ht="15" customHeight="1">
      <c r="A218" s="88">
        <v>205</v>
      </c>
      <c r="B218" s="101" t="s">
        <v>739</v>
      </c>
      <c r="C218" s="141"/>
      <c r="D218" s="134" t="s">
        <v>1130</v>
      </c>
      <c r="E218" s="89" t="s">
        <v>656</v>
      </c>
      <c r="F218" s="477">
        <v>1</v>
      </c>
      <c r="G218" s="54"/>
      <c r="H218" s="54"/>
      <c r="I218" s="8"/>
      <c r="J218" s="8"/>
      <c r="K218" s="8"/>
      <c r="L218" s="8"/>
      <c r="M218" s="8"/>
      <c r="N218" s="8"/>
      <c r="O218" s="8"/>
      <c r="P218" s="8"/>
      <c r="Q218" s="8"/>
      <c r="CD218" s="1"/>
      <c r="CE218" s="1"/>
      <c r="CF218" s="1"/>
      <c r="CG218" s="1"/>
      <c r="CH218" s="1"/>
      <c r="CI218" s="1"/>
      <c r="CJ218" s="1"/>
      <c r="CK218" s="1"/>
      <c r="CL218" s="1"/>
      <c r="CM218" s="1"/>
      <c r="CN218" s="1"/>
    </row>
    <row r="219" spans="1:92" ht="15" customHeight="1">
      <c r="A219" s="88">
        <v>206</v>
      </c>
      <c r="B219" s="101" t="s">
        <v>648</v>
      </c>
      <c r="C219" s="141"/>
      <c r="D219" s="134" t="s">
        <v>1130</v>
      </c>
      <c r="E219" s="89" t="s">
        <v>13</v>
      </c>
      <c r="F219" s="472">
        <v>1035.7</v>
      </c>
      <c r="G219" s="54"/>
      <c r="H219" s="54"/>
      <c r="I219" s="8"/>
      <c r="J219" s="8"/>
      <c r="K219" s="8"/>
      <c r="L219" s="8"/>
      <c r="M219" s="8"/>
      <c r="N219" s="8"/>
      <c r="O219" s="8"/>
      <c r="P219" s="8"/>
      <c r="Q219" s="8"/>
      <c r="CD219" s="1"/>
      <c r="CE219" s="1"/>
      <c r="CF219" s="1"/>
      <c r="CG219" s="1"/>
      <c r="CH219" s="1"/>
      <c r="CI219" s="1"/>
      <c r="CJ219" s="1"/>
      <c r="CK219" s="1"/>
      <c r="CL219" s="1"/>
      <c r="CM219" s="1"/>
      <c r="CN219" s="1"/>
    </row>
    <row r="220" spans="1:92" ht="15" customHeight="1">
      <c r="A220" s="88">
        <v>207</v>
      </c>
      <c r="B220" s="101" t="s">
        <v>649</v>
      </c>
      <c r="C220" s="141"/>
      <c r="D220" s="134" t="s">
        <v>1130</v>
      </c>
      <c r="E220" s="89" t="s">
        <v>656</v>
      </c>
      <c r="F220" s="472">
        <v>4.25</v>
      </c>
      <c r="G220" s="54"/>
      <c r="H220" s="54"/>
      <c r="I220" s="8"/>
      <c r="J220" s="8"/>
      <c r="K220" s="8"/>
      <c r="L220" s="8"/>
      <c r="M220" s="8"/>
      <c r="N220" s="8"/>
      <c r="O220" s="8"/>
      <c r="P220" s="8"/>
      <c r="Q220" s="8"/>
      <c r="CD220" s="1"/>
      <c r="CE220" s="1"/>
      <c r="CF220" s="1"/>
      <c r="CG220" s="1"/>
      <c r="CH220" s="1"/>
      <c r="CI220" s="1"/>
      <c r="CJ220" s="1"/>
      <c r="CK220" s="1"/>
      <c r="CL220" s="1"/>
      <c r="CM220" s="1"/>
      <c r="CN220" s="1"/>
    </row>
    <row r="221" spans="1:92" ht="15" customHeight="1">
      <c r="A221" s="88">
        <v>208</v>
      </c>
      <c r="B221" s="101" t="s">
        <v>740</v>
      </c>
      <c r="C221" s="141"/>
      <c r="D221" s="134" t="s">
        <v>1130</v>
      </c>
      <c r="E221" s="89" t="s">
        <v>656</v>
      </c>
      <c r="F221" s="472">
        <v>14</v>
      </c>
      <c r="G221" s="54"/>
      <c r="H221" s="54"/>
      <c r="I221" s="8"/>
      <c r="J221" s="8"/>
      <c r="K221" s="8"/>
      <c r="L221" s="8"/>
      <c r="M221" s="8"/>
      <c r="N221" s="8"/>
      <c r="O221" s="8"/>
      <c r="P221" s="8"/>
      <c r="Q221" s="8"/>
      <c r="CD221" s="1"/>
      <c r="CE221" s="1"/>
      <c r="CF221" s="1"/>
      <c r="CG221" s="1"/>
      <c r="CH221" s="1"/>
      <c r="CI221" s="1"/>
      <c r="CJ221" s="1"/>
      <c r="CK221" s="1"/>
      <c r="CL221" s="1"/>
      <c r="CM221" s="1"/>
      <c r="CN221" s="1"/>
    </row>
    <row r="222" spans="1:92" ht="15" customHeight="1">
      <c r="A222" s="88">
        <v>209</v>
      </c>
      <c r="B222" s="520" t="s">
        <v>741</v>
      </c>
      <c r="C222" s="142"/>
      <c r="D222" s="134" t="s">
        <v>1130</v>
      </c>
      <c r="E222" s="24" t="s">
        <v>656</v>
      </c>
      <c r="F222" s="469">
        <v>2</v>
      </c>
      <c r="G222" s="54"/>
      <c r="H222" s="54"/>
      <c r="I222" s="8"/>
      <c r="J222" s="8"/>
      <c r="K222" s="8"/>
      <c r="L222" s="8"/>
      <c r="M222" s="8"/>
      <c r="N222" s="8"/>
      <c r="O222" s="8"/>
      <c r="P222" s="8"/>
      <c r="Q222" s="8"/>
      <c r="CD222" s="1"/>
      <c r="CE222" s="1"/>
      <c r="CF222" s="1"/>
      <c r="CG222" s="1"/>
      <c r="CH222" s="1"/>
      <c r="CI222" s="1"/>
      <c r="CJ222" s="1"/>
      <c r="CK222" s="1"/>
      <c r="CL222" s="1"/>
      <c r="CM222" s="1"/>
      <c r="CN222" s="1"/>
    </row>
    <row r="223" spans="1:92" ht="15" customHeight="1">
      <c r="A223" s="88">
        <v>210</v>
      </c>
      <c r="B223" s="101" t="s">
        <v>742</v>
      </c>
      <c r="C223" s="141"/>
      <c r="D223" s="134" t="s">
        <v>1130</v>
      </c>
      <c r="E223" s="89" t="s">
        <v>656</v>
      </c>
      <c r="F223" s="472">
        <v>16</v>
      </c>
      <c r="G223" s="54"/>
      <c r="H223" s="54"/>
      <c r="I223" s="8"/>
      <c r="J223" s="8"/>
      <c r="K223" s="8"/>
      <c r="L223" s="8"/>
      <c r="M223" s="8"/>
      <c r="N223" s="8"/>
      <c r="O223" s="8"/>
      <c r="P223" s="8"/>
      <c r="Q223" s="8"/>
      <c r="CD223" s="1"/>
      <c r="CE223" s="1"/>
      <c r="CF223" s="1"/>
      <c r="CG223" s="1"/>
      <c r="CH223" s="1"/>
      <c r="CI223" s="1"/>
      <c r="CJ223" s="1"/>
      <c r="CK223" s="1"/>
      <c r="CL223" s="1"/>
      <c r="CM223" s="1"/>
      <c r="CN223" s="1"/>
    </row>
    <row r="224" spans="1:92" ht="15" customHeight="1">
      <c r="A224" s="88">
        <v>211</v>
      </c>
      <c r="B224" s="101" t="s">
        <v>673</v>
      </c>
      <c r="C224" s="141"/>
      <c r="D224" s="134" t="s">
        <v>1130</v>
      </c>
      <c r="E224" s="89" t="s">
        <v>656</v>
      </c>
      <c r="F224" s="472">
        <v>32</v>
      </c>
      <c r="G224" s="54"/>
      <c r="H224" s="54"/>
      <c r="I224" s="8"/>
      <c r="J224" s="8"/>
      <c r="K224" s="8"/>
      <c r="L224" s="8"/>
      <c r="M224" s="8"/>
      <c r="N224" s="8"/>
      <c r="O224" s="8"/>
      <c r="P224" s="8"/>
      <c r="Q224" s="8"/>
      <c r="CD224" s="1"/>
      <c r="CE224" s="1"/>
      <c r="CF224" s="1"/>
      <c r="CG224" s="1"/>
      <c r="CH224" s="1"/>
      <c r="CI224" s="1"/>
      <c r="CJ224" s="1"/>
      <c r="CK224" s="1"/>
      <c r="CL224" s="1"/>
      <c r="CM224" s="1"/>
      <c r="CN224" s="1"/>
    </row>
    <row r="225" spans="1:92" ht="15" customHeight="1">
      <c r="A225" s="88">
        <v>212</v>
      </c>
      <c r="B225" s="101" t="s">
        <v>674</v>
      </c>
      <c r="C225" s="141"/>
      <c r="D225" s="134" t="s">
        <v>1130</v>
      </c>
      <c r="E225" s="89" t="s">
        <v>656</v>
      </c>
      <c r="F225" s="472">
        <v>48</v>
      </c>
      <c r="G225" s="54"/>
      <c r="H225" s="54"/>
      <c r="I225" s="8"/>
      <c r="J225" s="8"/>
      <c r="K225" s="8"/>
      <c r="L225" s="8"/>
      <c r="M225" s="8"/>
      <c r="N225" s="8"/>
      <c r="O225" s="8"/>
      <c r="P225" s="8"/>
      <c r="Q225" s="8"/>
      <c r="CD225" s="1"/>
      <c r="CE225" s="1"/>
      <c r="CF225" s="1"/>
      <c r="CG225" s="1"/>
      <c r="CH225" s="1"/>
      <c r="CI225" s="1"/>
      <c r="CJ225" s="1"/>
      <c r="CK225" s="1"/>
      <c r="CL225" s="1"/>
      <c r="CM225" s="1"/>
      <c r="CN225" s="1"/>
    </row>
    <row r="226" spans="1:92" ht="15" customHeight="1">
      <c r="A226" s="88">
        <v>213</v>
      </c>
      <c r="B226" s="524" t="s">
        <v>743</v>
      </c>
      <c r="C226" s="480"/>
      <c r="D226" s="134" t="s">
        <v>1130</v>
      </c>
      <c r="E226" s="24" t="s">
        <v>656</v>
      </c>
      <c r="F226" s="478">
        <v>8</v>
      </c>
      <c r="G226" s="54"/>
      <c r="H226" s="54"/>
      <c r="I226" s="8"/>
      <c r="J226" s="8"/>
      <c r="K226" s="8"/>
      <c r="L226" s="8"/>
      <c r="M226" s="8"/>
      <c r="N226" s="8"/>
      <c r="O226" s="8"/>
      <c r="P226" s="8"/>
      <c r="Q226" s="8"/>
      <c r="CD226" s="1"/>
      <c r="CE226" s="1"/>
      <c r="CF226" s="1"/>
      <c r="CG226" s="1"/>
      <c r="CH226" s="1"/>
      <c r="CI226" s="1"/>
      <c r="CJ226" s="1"/>
      <c r="CK226" s="1"/>
      <c r="CL226" s="1"/>
      <c r="CM226" s="1"/>
      <c r="CN226" s="1"/>
    </row>
    <row r="227" spans="1:92" ht="15" customHeight="1">
      <c r="A227" s="88">
        <v>214</v>
      </c>
      <c r="B227" s="524" t="s">
        <v>744</v>
      </c>
      <c r="C227" s="480"/>
      <c r="D227" s="134" t="s">
        <v>1130</v>
      </c>
      <c r="E227" s="24" t="s">
        <v>656</v>
      </c>
      <c r="F227" s="478">
        <v>16</v>
      </c>
      <c r="G227" s="54"/>
      <c r="H227" s="54"/>
      <c r="I227" s="8"/>
      <c r="J227" s="8"/>
      <c r="K227" s="8"/>
      <c r="L227" s="8"/>
      <c r="M227" s="8"/>
      <c r="N227" s="8"/>
      <c r="O227" s="8"/>
      <c r="P227" s="8"/>
      <c r="Q227" s="8"/>
      <c r="CD227" s="1"/>
      <c r="CE227" s="1"/>
      <c r="CF227" s="1"/>
      <c r="CG227" s="1"/>
      <c r="CH227" s="1"/>
      <c r="CI227" s="1"/>
      <c r="CJ227" s="1"/>
      <c r="CK227" s="1"/>
      <c r="CL227" s="1"/>
      <c r="CM227" s="1"/>
      <c r="CN227" s="1"/>
    </row>
    <row r="228" spans="1:92" ht="15" customHeight="1">
      <c r="A228" s="88">
        <v>215</v>
      </c>
      <c r="B228" s="524" t="s">
        <v>745</v>
      </c>
      <c r="C228" s="480"/>
      <c r="D228" s="134" t="s">
        <v>1130</v>
      </c>
      <c r="E228" s="24" t="s">
        <v>656</v>
      </c>
      <c r="F228" s="478">
        <v>16</v>
      </c>
      <c r="G228" s="54"/>
      <c r="H228" s="54"/>
      <c r="I228" s="8"/>
      <c r="J228" s="8"/>
      <c r="K228" s="8"/>
      <c r="L228" s="8"/>
      <c r="M228" s="8"/>
      <c r="N228" s="8"/>
      <c r="O228" s="8"/>
      <c r="P228" s="8"/>
      <c r="Q228" s="8"/>
      <c r="CD228" s="1"/>
      <c r="CE228" s="1"/>
      <c r="CF228" s="1"/>
      <c r="CG228" s="1"/>
      <c r="CH228" s="1"/>
      <c r="CI228" s="1"/>
      <c r="CJ228" s="1"/>
      <c r="CK228" s="1"/>
      <c r="CL228" s="1"/>
      <c r="CM228" s="1"/>
      <c r="CN228" s="1"/>
    </row>
    <row r="229" spans="1:92" ht="15" customHeight="1">
      <c r="A229" s="88">
        <v>216</v>
      </c>
      <c r="B229" s="524" t="s">
        <v>746</v>
      </c>
      <c r="C229" s="480"/>
      <c r="D229" s="134" t="s">
        <v>1130</v>
      </c>
      <c r="E229" s="24" t="s">
        <v>656</v>
      </c>
      <c r="F229" s="478">
        <v>16</v>
      </c>
      <c r="G229" s="54"/>
      <c r="H229" s="54"/>
      <c r="I229" s="8"/>
      <c r="J229" s="8"/>
      <c r="K229" s="8"/>
      <c r="L229" s="8"/>
      <c r="M229" s="8"/>
      <c r="N229" s="8"/>
      <c r="O229" s="8"/>
      <c r="P229" s="8"/>
      <c r="Q229" s="8"/>
      <c r="CD229" s="1"/>
      <c r="CE229" s="1"/>
      <c r="CF229" s="1"/>
      <c r="CG229" s="1"/>
      <c r="CH229" s="1"/>
      <c r="CI229" s="1"/>
      <c r="CJ229" s="1"/>
      <c r="CK229" s="1"/>
      <c r="CL229" s="1"/>
      <c r="CM229" s="1"/>
      <c r="CN229" s="1"/>
    </row>
    <row r="230" spans="1:92" ht="15" customHeight="1">
      <c r="A230" s="88">
        <v>217</v>
      </c>
      <c r="B230" s="101" t="s">
        <v>650</v>
      </c>
      <c r="C230" s="141"/>
      <c r="D230" s="134" t="s">
        <v>1130</v>
      </c>
      <c r="E230" s="89" t="s">
        <v>656</v>
      </c>
      <c r="F230" s="472">
        <v>16</v>
      </c>
      <c r="G230" s="54"/>
      <c r="H230" s="54"/>
      <c r="I230" s="8"/>
      <c r="J230" s="8"/>
      <c r="K230" s="8"/>
      <c r="L230" s="8"/>
      <c r="M230" s="8"/>
      <c r="N230" s="8"/>
      <c r="O230" s="8"/>
      <c r="P230" s="8"/>
      <c r="Q230" s="8"/>
      <c r="CD230" s="1"/>
      <c r="CE230" s="1"/>
      <c r="CF230" s="1"/>
      <c r="CG230" s="1"/>
      <c r="CH230" s="1"/>
      <c r="CI230" s="1"/>
      <c r="CJ230" s="1"/>
      <c r="CK230" s="1"/>
      <c r="CL230" s="1"/>
      <c r="CM230" s="1"/>
      <c r="CN230" s="1"/>
    </row>
    <row r="231" spans="1:92" ht="15" customHeight="1">
      <c r="A231" s="88">
        <v>218</v>
      </c>
      <c r="B231" s="520" t="s">
        <v>651</v>
      </c>
      <c r="C231" s="142"/>
      <c r="D231" s="134" t="s">
        <v>1130</v>
      </c>
      <c r="E231" s="24" t="s">
        <v>485</v>
      </c>
      <c r="F231" s="469">
        <v>1</v>
      </c>
      <c r="G231" s="54"/>
      <c r="H231" s="54"/>
      <c r="I231" s="8"/>
      <c r="J231" s="8"/>
      <c r="K231" s="8"/>
      <c r="L231" s="8"/>
      <c r="M231" s="8"/>
      <c r="N231" s="8"/>
      <c r="O231" s="8"/>
      <c r="P231" s="8"/>
      <c r="Q231" s="8"/>
      <c r="CD231" s="1"/>
      <c r="CE231" s="1"/>
      <c r="CF231" s="1"/>
      <c r="CG231" s="1"/>
      <c r="CH231" s="1"/>
      <c r="CI231" s="1"/>
      <c r="CJ231" s="1"/>
      <c r="CK231" s="1"/>
      <c r="CL231" s="1"/>
      <c r="CM231" s="1"/>
      <c r="CN231" s="1"/>
    </row>
    <row r="232" spans="1:92" ht="15" customHeight="1">
      <c r="A232" s="88">
        <v>219</v>
      </c>
      <c r="B232" s="520" t="s">
        <v>652</v>
      </c>
      <c r="C232" s="142"/>
      <c r="D232" s="134" t="s">
        <v>1130</v>
      </c>
      <c r="E232" s="24" t="s">
        <v>656</v>
      </c>
      <c r="F232" s="469">
        <v>1</v>
      </c>
      <c r="G232" s="54"/>
      <c r="H232" s="54"/>
      <c r="I232" s="8"/>
      <c r="J232" s="8"/>
      <c r="K232" s="8"/>
      <c r="L232" s="8"/>
      <c r="M232" s="8"/>
      <c r="N232" s="8"/>
      <c r="O232" s="8"/>
      <c r="P232" s="8"/>
      <c r="Q232" s="8"/>
      <c r="CD232" s="1"/>
      <c r="CE232" s="1"/>
      <c r="CF232" s="1"/>
      <c r="CG232" s="1"/>
      <c r="CH232" s="1"/>
      <c r="CI232" s="1"/>
      <c r="CJ232" s="1"/>
      <c r="CK232" s="1"/>
      <c r="CL232" s="1"/>
      <c r="CM232" s="1"/>
      <c r="CN232" s="1"/>
    </row>
    <row r="233" spans="1:92" ht="15" customHeight="1">
      <c r="A233" s="88">
        <v>220</v>
      </c>
      <c r="B233" s="520" t="s">
        <v>653</v>
      </c>
      <c r="C233" s="142"/>
      <c r="D233" s="134" t="s">
        <v>1130</v>
      </c>
      <c r="E233" s="24" t="s">
        <v>656</v>
      </c>
      <c r="F233" s="469">
        <v>1</v>
      </c>
      <c r="G233" s="54"/>
      <c r="H233" s="54"/>
      <c r="I233" s="8"/>
      <c r="J233" s="8"/>
      <c r="K233" s="8"/>
      <c r="L233" s="8"/>
      <c r="M233" s="8"/>
      <c r="N233" s="8"/>
      <c r="O233" s="8"/>
      <c r="P233" s="8"/>
      <c r="Q233" s="8"/>
      <c r="CD233" s="1"/>
      <c r="CE233" s="1"/>
      <c r="CF233" s="1"/>
      <c r="CG233" s="1"/>
      <c r="CH233" s="1"/>
      <c r="CI233" s="1"/>
      <c r="CJ233" s="1"/>
      <c r="CK233" s="1"/>
      <c r="CL233" s="1"/>
      <c r="CM233" s="1"/>
      <c r="CN233" s="1"/>
    </row>
    <row r="234" spans="1:92" ht="15.95" customHeight="1">
      <c r="A234" s="88"/>
      <c r="B234" s="121"/>
      <c r="C234" s="121"/>
      <c r="D234" s="74"/>
      <c r="E234" s="15"/>
      <c r="F234" s="557" t="s">
        <v>127</v>
      </c>
      <c r="G234" s="557"/>
      <c r="H234" s="63">
        <f>SUM(H16:H233)</f>
        <v>0</v>
      </c>
      <c r="I234" s="8"/>
      <c r="J234" s="8"/>
      <c r="K234" s="8"/>
      <c r="L234" s="8"/>
      <c r="M234" s="8"/>
      <c r="N234" s="8"/>
      <c r="O234" s="8"/>
      <c r="P234" s="8"/>
      <c r="Q234" s="8"/>
      <c r="CD234" s="1"/>
      <c r="CE234" s="1"/>
      <c r="CF234" s="1"/>
      <c r="CG234" s="1"/>
      <c r="CH234" s="1"/>
      <c r="CI234" s="1"/>
      <c r="CJ234" s="1"/>
      <c r="CK234" s="1"/>
      <c r="CL234" s="1"/>
      <c r="CM234" s="1"/>
      <c r="CN234" s="1"/>
    </row>
    <row r="235" spans="1:92" ht="15.95" customHeight="1">
      <c r="A235" s="88"/>
      <c r="B235" s="97"/>
      <c r="C235" s="97"/>
      <c r="D235" s="74"/>
      <c r="E235" s="15"/>
      <c r="F235" s="557" t="s">
        <v>129</v>
      </c>
      <c r="G235" s="557"/>
      <c r="H235" s="63">
        <f>H234*0.21</f>
        <v>0</v>
      </c>
      <c r="I235" s="8"/>
      <c r="J235" s="8"/>
      <c r="K235" s="8"/>
      <c r="L235" s="8"/>
      <c r="M235" s="8"/>
      <c r="N235" s="8"/>
      <c r="O235" s="8"/>
      <c r="P235" s="8"/>
      <c r="Q235" s="8"/>
      <c r="CD235" s="1"/>
      <c r="CE235" s="1"/>
      <c r="CF235" s="1"/>
      <c r="CG235" s="1"/>
      <c r="CH235" s="1"/>
      <c r="CI235" s="1"/>
      <c r="CJ235" s="1"/>
      <c r="CK235" s="1"/>
      <c r="CL235" s="1"/>
      <c r="CM235" s="1"/>
      <c r="CN235" s="1"/>
    </row>
    <row r="236" spans="1:92">
      <c r="A236" s="115"/>
      <c r="B236" s="116"/>
      <c r="C236" s="116"/>
      <c r="D236" s="24"/>
      <c r="E236" s="116"/>
      <c r="F236" s="557" t="s">
        <v>128</v>
      </c>
      <c r="G236" s="557"/>
      <c r="H236" s="63">
        <f>H234+H235</f>
        <v>0</v>
      </c>
      <c r="I236" s="8"/>
      <c r="J236" s="8"/>
      <c r="K236" s="8"/>
      <c r="L236" s="8"/>
      <c r="M236" s="8"/>
      <c r="N236" s="8"/>
      <c r="O236" s="8"/>
      <c r="P236" s="8"/>
      <c r="Q236" s="8"/>
      <c r="CD236" s="1"/>
      <c r="CE236" s="1"/>
      <c r="CF236" s="1"/>
      <c r="CG236" s="1"/>
      <c r="CH236" s="1"/>
      <c r="CI236" s="1"/>
      <c r="CJ236" s="1"/>
      <c r="CK236" s="1"/>
      <c r="CL236" s="1"/>
      <c r="CM236" s="1"/>
      <c r="CN236" s="1"/>
    </row>
    <row r="237" spans="1:92">
      <c r="F237" s="33"/>
      <c r="G237" s="33"/>
      <c r="H237" s="50"/>
      <c r="I237" s="8"/>
      <c r="J237" s="8"/>
      <c r="K237" s="8"/>
      <c r="L237" s="8"/>
      <c r="M237" s="8"/>
      <c r="N237" s="8"/>
      <c r="O237" s="8"/>
      <c r="P237" s="8"/>
      <c r="Q237" s="8"/>
      <c r="CD237" s="1"/>
      <c r="CE237" s="1"/>
      <c r="CF237" s="1"/>
      <c r="CG237" s="1"/>
      <c r="CH237" s="1"/>
      <c r="CI237" s="1"/>
      <c r="CJ237" s="1"/>
      <c r="CK237" s="1"/>
      <c r="CL237" s="1"/>
      <c r="CM237" s="1"/>
      <c r="CN237" s="1"/>
    </row>
    <row r="238" spans="1:92">
      <c r="A238" s="546" t="s">
        <v>439</v>
      </c>
      <c r="B238" s="546"/>
      <c r="C238" s="546"/>
      <c r="D238" s="546"/>
      <c r="E238" s="546"/>
      <c r="F238" s="546"/>
      <c r="G238" s="546"/>
      <c r="H238" s="546"/>
      <c r="I238" s="8"/>
      <c r="J238" s="8"/>
      <c r="K238" s="8"/>
      <c r="L238" s="8"/>
      <c r="M238" s="8"/>
      <c r="N238" s="8"/>
      <c r="O238" s="8"/>
      <c r="P238" s="8"/>
      <c r="Q238" s="8"/>
      <c r="CD238" s="1"/>
      <c r="CE238" s="1"/>
      <c r="CF238" s="1"/>
      <c r="CG238" s="1"/>
      <c r="CH238" s="1"/>
      <c r="CI238" s="1"/>
      <c r="CJ238" s="1"/>
      <c r="CK238" s="1"/>
      <c r="CL238" s="1"/>
      <c r="CM238" s="1"/>
      <c r="CN238" s="1"/>
    </row>
    <row r="239" spans="1:92">
      <c r="A239" s="3"/>
      <c r="B239" s="29" t="s">
        <v>123</v>
      </c>
      <c r="C239" s="29"/>
      <c r="D239" s="77"/>
      <c r="E239" s="29"/>
      <c r="F239" s="60"/>
      <c r="G239" s="50"/>
      <c r="H239" s="50"/>
      <c r="I239" s="8"/>
      <c r="J239" s="8"/>
      <c r="K239" s="8"/>
      <c r="L239" s="8"/>
      <c r="M239" s="8"/>
      <c r="N239" s="8"/>
      <c r="O239" s="8"/>
      <c r="P239" s="8"/>
      <c r="Q239" s="8"/>
      <c r="CD239" s="1"/>
      <c r="CE239" s="1"/>
      <c r="CF239" s="1"/>
      <c r="CG239" s="1"/>
      <c r="CH239" s="1"/>
      <c r="CI239" s="1"/>
      <c r="CJ239" s="1"/>
      <c r="CK239" s="1"/>
      <c r="CL239" s="1"/>
      <c r="CM239" s="1"/>
      <c r="CN239" s="1"/>
    </row>
    <row r="240" spans="1:92">
      <c r="A240" s="5"/>
      <c r="B240" s="3"/>
      <c r="C240" s="3"/>
      <c r="D240" s="70"/>
      <c r="E240" s="3"/>
      <c r="F240" s="52"/>
      <c r="G240" s="50"/>
      <c r="H240" s="50"/>
      <c r="I240" s="8"/>
      <c r="J240" s="8"/>
      <c r="K240" s="8"/>
      <c r="L240" s="8"/>
      <c r="M240" s="8"/>
      <c r="N240" s="8"/>
      <c r="O240" s="8"/>
      <c r="P240" s="8"/>
      <c r="Q240" s="8"/>
      <c r="CD240" s="1"/>
      <c r="CE240" s="1"/>
      <c r="CF240" s="1"/>
      <c r="CG240" s="1"/>
      <c r="CH240" s="1"/>
      <c r="CI240" s="1"/>
      <c r="CJ240" s="1"/>
      <c r="CK240" s="1"/>
      <c r="CL240" s="1"/>
      <c r="CM240" s="1"/>
      <c r="CN240" s="1"/>
    </row>
    <row r="241" spans="1:92">
      <c r="A241" s="546" t="s">
        <v>125</v>
      </c>
      <c r="B241" s="546"/>
      <c r="C241" s="546"/>
      <c r="D241" s="546"/>
      <c r="E241" s="546"/>
      <c r="F241" s="546"/>
      <c r="G241" s="546"/>
      <c r="H241" s="546"/>
      <c r="I241" s="8"/>
      <c r="J241" s="8"/>
      <c r="K241" s="8"/>
      <c r="L241" s="8"/>
      <c r="M241" s="8"/>
      <c r="N241" s="8"/>
      <c r="O241" s="8"/>
      <c r="P241" s="8"/>
      <c r="Q241" s="8"/>
      <c r="CD241" s="1"/>
      <c r="CE241" s="1"/>
      <c r="CF241" s="1"/>
      <c r="CG241" s="1"/>
      <c r="CH241" s="1"/>
      <c r="CI241" s="1"/>
      <c r="CJ241" s="1"/>
      <c r="CK241" s="1"/>
      <c r="CL241" s="1"/>
      <c r="CM241" s="1"/>
      <c r="CN241" s="1"/>
    </row>
    <row r="242" spans="1:92">
      <c r="A242" s="3"/>
      <c r="B242" s="29" t="s">
        <v>122</v>
      </c>
      <c r="C242" s="29"/>
      <c r="D242" s="77"/>
      <c r="E242" s="29"/>
      <c r="F242" s="60"/>
      <c r="G242" s="50"/>
      <c r="H242" s="50"/>
      <c r="I242" s="8"/>
      <c r="J242" s="8"/>
      <c r="K242" s="8"/>
      <c r="L242" s="8"/>
      <c r="M242" s="8"/>
      <c r="N242" s="8"/>
      <c r="O242" s="8"/>
      <c r="P242" s="8"/>
      <c r="Q242" s="8"/>
      <c r="CD242" s="1"/>
      <c r="CE242" s="1"/>
      <c r="CF242" s="1"/>
      <c r="CG242" s="1"/>
      <c r="CH242" s="1"/>
      <c r="CI242" s="1"/>
      <c r="CJ242" s="1"/>
      <c r="CK242" s="1"/>
      <c r="CL242" s="1"/>
      <c r="CM242" s="1"/>
      <c r="CN242" s="1"/>
    </row>
    <row r="243" spans="1:92">
      <c r="A243" s="3"/>
      <c r="B243" s="29"/>
      <c r="C243" s="29"/>
      <c r="D243" s="77"/>
      <c r="E243" s="29"/>
      <c r="F243" s="60"/>
      <c r="G243" s="50"/>
      <c r="H243" s="50"/>
      <c r="I243" s="8"/>
      <c r="J243" s="8"/>
      <c r="K243" s="8"/>
      <c r="L243" s="8"/>
      <c r="M243" s="8"/>
      <c r="N243" s="8"/>
      <c r="O243" s="8"/>
      <c r="P243" s="8"/>
      <c r="Q243" s="8"/>
      <c r="CD243" s="1"/>
      <c r="CE243" s="1"/>
      <c r="CF243" s="1"/>
      <c r="CG243" s="1"/>
      <c r="CH243" s="1"/>
      <c r="CI243" s="1"/>
      <c r="CJ243" s="1"/>
      <c r="CK243" s="1"/>
      <c r="CL243" s="1"/>
      <c r="CM243" s="1"/>
      <c r="CN243" s="1"/>
    </row>
    <row r="244" spans="1:92">
      <c r="A244" s="546" t="s">
        <v>121</v>
      </c>
      <c r="B244" s="546"/>
      <c r="C244" s="546"/>
      <c r="D244" s="546"/>
      <c r="E244" s="546"/>
      <c r="F244" s="546"/>
      <c r="G244" s="546"/>
      <c r="H244" s="546"/>
      <c r="I244" s="8"/>
      <c r="J244" s="8"/>
      <c r="K244" s="8"/>
      <c r="L244" s="8"/>
      <c r="M244" s="8"/>
      <c r="N244" s="8"/>
      <c r="O244" s="8"/>
      <c r="P244" s="8"/>
      <c r="Q244" s="8"/>
      <c r="CD244" s="1"/>
      <c r="CE244" s="1"/>
      <c r="CF244" s="1"/>
      <c r="CG244" s="1"/>
      <c r="CH244" s="1"/>
      <c r="CI244" s="1"/>
      <c r="CJ244" s="1"/>
      <c r="CK244" s="1"/>
      <c r="CL244" s="1"/>
      <c r="CM244" s="1"/>
      <c r="CN244" s="1"/>
    </row>
    <row r="245" spans="1:92">
      <c r="A245" s="3"/>
      <c r="B245" s="29"/>
      <c r="C245" s="29"/>
      <c r="D245" s="77"/>
      <c r="E245" s="29"/>
      <c r="F245" s="60"/>
      <c r="G245" s="50"/>
      <c r="H245" s="50"/>
      <c r="I245" s="8"/>
      <c r="J245" s="8"/>
      <c r="K245" s="8"/>
      <c r="L245" s="8"/>
      <c r="M245" s="8"/>
      <c r="N245" s="8"/>
      <c r="O245" s="8"/>
      <c r="P245" s="8"/>
      <c r="Q245" s="8"/>
      <c r="CD245" s="1"/>
      <c r="CE245" s="1"/>
      <c r="CF245" s="1"/>
      <c r="CG245" s="1"/>
      <c r="CH245" s="1"/>
      <c r="CI245" s="1"/>
      <c r="CJ245" s="1"/>
      <c r="CK245" s="1"/>
      <c r="CL245" s="1"/>
      <c r="CM245" s="1"/>
      <c r="CN245" s="1"/>
    </row>
  </sheetData>
  <mergeCells count="22">
    <mergeCell ref="A6:F6"/>
    <mergeCell ref="A1:H1"/>
    <mergeCell ref="A2:H2"/>
    <mergeCell ref="A3:H3"/>
    <mergeCell ref="A4:H4"/>
    <mergeCell ref="A5:F5"/>
    <mergeCell ref="A7:F7"/>
    <mergeCell ref="A8:F8"/>
    <mergeCell ref="A12:A13"/>
    <mergeCell ref="B12:B13"/>
    <mergeCell ref="D12:D13"/>
    <mergeCell ref="E12:E13"/>
    <mergeCell ref="F12:F13"/>
    <mergeCell ref="A241:H241"/>
    <mergeCell ref="A244:H244"/>
    <mergeCell ref="G12:G13"/>
    <mergeCell ref="H12:H13"/>
    <mergeCell ref="F234:G234"/>
    <mergeCell ref="F235:G235"/>
    <mergeCell ref="F236:G236"/>
    <mergeCell ref="A238:H238"/>
    <mergeCell ref="C12:C13"/>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F4DE6-0114-4A49-AAEA-F8D5DC87F371}">
  <dimension ref="A1:CM50"/>
  <sheetViews>
    <sheetView view="pageBreakPreview" topLeftCell="A6" zoomScale="130" zoomScaleNormal="145" zoomScaleSheetLayoutView="130" workbookViewId="0">
      <selection activeCell="G38" sqref="F15:G38"/>
    </sheetView>
  </sheetViews>
  <sheetFormatPr defaultColWidth="9.42578125" defaultRowHeight="16.5"/>
  <cols>
    <col min="1" max="1" width="5.42578125" style="7" customWidth="1"/>
    <col min="2" max="2" width="94.7109375" style="1" customWidth="1"/>
    <col min="3" max="3" width="18.85546875" style="69" customWidth="1"/>
    <col min="4" max="4" width="6.42578125" style="1" customWidth="1"/>
    <col min="5" max="5" width="9" style="49" customWidth="1"/>
    <col min="6" max="6" width="11.85546875" style="131" customWidth="1"/>
    <col min="7" max="7" width="12.85546875" style="132" customWidth="1"/>
    <col min="8" max="8" width="8.42578125" style="1" customWidth="1"/>
    <col min="9" max="9" width="8" style="1" customWidth="1"/>
    <col min="10" max="10" width="8.42578125" style="1" customWidth="1"/>
    <col min="11" max="12" width="8.5703125" style="1" customWidth="1"/>
    <col min="13" max="15" width="9.42578125" style="1" customWidth="1"/>
    <col min="16" max="16" width="9.85546875" style="1" customWidth="1"/>
    <col min="17" max="91" width="9.42578125" style="8"/>
    <col min="92" max="16384" width="9.42578125" style="1"/>
  </cols>
  <sheetData>
    <row r="1" spans="1:91" ht="16.7" customHeight="1">
      <c r="A1" s="529" t="s">
        <v>545</v>
      </c>
      <c r="B1" s="529"/>
      <c r="C1" s="529"/>
      <c r="D1" s="529"/>
      <c r="E1" s="529"/>
      <c r="F1" s="529"/>
      <c r="G1" s="529"/>
      <c r="H1" s="8"/>
      <c r="I1" s="8"/>
      <c r="J1" s="8"/>
      <c r="K1" s="8"/>
      <c r="L1" s="8"/>
      <c r="M1" s="8"/>
      <c r="N1" s="8"/>
      <c r="O1" s="8"/>
      <c r="P1" s="8"/>
      <c r="CC1" s="1"/>
      <c r="CD1" s="1"/>
      <c r="CE1" s="1"/>
      <c r="CF1" s="1"/>
      <c r="CG1" s="1"/>
      <c r="CH1" s="1"/>
      <c r="CI1" s="1"/>
      <c r="CJ1" s="1"/>
      <c r="CK1" s="1"/>
      <c r="CL1" s="1"/>
      <c r="CM1" s="1"/>
    </row>
    <row r="2" spans="1:91">
      <c r="A2" s="554" t="s">
        <v>149</v>
      </c>
      <c r="B2" s="555"/>
      <c r="C2" s="555"/>
      <c r="D2" s="555"/>
      <c r="E2" s="555"/>
      <c r="F2" s="555"/>
      <c r="G2" s="555"/>
      <c r="H2" s="8"/>
      <c r="I2" s="8"/>
      <c r="J2" s="8"/>
      <c r="K2" s="8"/>
      <c r="L2" s="8"/>
      <c r="M2" s="8"/>
      <c r="N2" s="8"/>
      <c r="O2" s="8"/>
      <c r="P2" s="8"/>
      <c r="CC2" s="1"/>
      <c r="CD2" s="1"/>
      <c r="CE2" s="1"/>
      <c r="CF2" s="1"/>
      <c r="CG2" s="1"/>
      <c r="CH2" s="1"/>
      <c r="CI2" s="1"/>
      <c r="CJ2" s="1"/>
      <c r="CK2" s="1"/>
      <c r="CL2" s="1"/>
      <c r="CM2" s="1"/>
    </row>
    <row r="3" spans="1:91">
      <c r="A3" s="556" t="s">
        <v>57</v>
      </c>
      <c r="B3" s="556"/>
      <c r="C3" s="556"/>
      <c r="D3" s="556"/>
      <c r="E3" s="556"/>
      <c r="F3" s="556"/>
      <c r="G3" s="556"/>
      <c r="H3" s="8"/>
      <c r="I3" s="8"/>
      <c r="J3" s="8"/>
      <c r="K3" s="8"/>
      <c r="L3" s="8"/>
      <c r="M3" s="8"/>
      <c r="N3" s="8"/>
      <c r="O3" s="8"/>
      <c r="P3" s="8"/>
      <c r="CC3" s="1"/>
      <c r="CD3" s="1"/>
      <c r="CE3" s="1"/>
      <c r="CF3" s="1"/>
      <c r="CG3" s="1"/>
      <c r="CH3" s="1"/>
      <c r="CI3" s="1"/>
      <c r="CJ3" s="1"/>
      <c r="CK3" s="1"/>
      <c r="CL3" s="1"/>
      <c r="CM3" s="1"/>
    </row>
    <row r="4" spans="1:91">
      <c r="A4" s="558"/>
      <c r="B4" s="558"/>
      <c r="C4" s="558"/>
      <c r="D4" s="558"/>
      <c r="E4" s="558"/>
      <c r="F4" s="558"/>
      <c r="G4" s="558"/>
      <c r="H4" s="8"/>
      <c r="I4" s="8"/>
      <c r="J4" s="8"/>
      <c r="K4" s="8"/>
      <c r="L4" s="8"/>
      <c r="M4" s="8"/>
      <c r="N4" s="8"/>
      <c r="O4" s="8"/>
      <c r="P4" s="8"/>
      <c r="CC4" s="1"/>
      <c r="CD4" s="1"/>
      <c r="CE4" s="1"/>
      <c r="CF4" s="1"/>
      <c r="CG4" s="1"/>
      <c r="CH4" s="1"/>
      <c r="CI4" s="1"/>
      <c r="CJ4" s="1"/>
      <c r="CK4" s="1"/>
      <c r="CL4" s="1"/>
      <c r="CM4" s="1"/>
    </row>
    <row r="5" spans="1:91" ht="15.6" customHeight="1">
      <c r="A5" s="541" t="s">
        <v>67</v>
      </c>
      <c r="B5" s="541"/>
      <c r="C5" s="541"/>
      <c r="D5" s="541"/>
      <c r="E5" s="541"/>
      <c r="F5" s="51"/>
      <c r="G5" s="51"/>
      <c r="H5" s="8"/>
      <c r="I5" s="8"/>
      <c r="J5" s="8"/>
      <c r="K5" s="8"/>
      <c r="L5" s="8"/>
      <c r="M5" s="8"/>
      <c r="N5" s="8"/>
      <c r="O5" s="8"/>
      <c r="P5" s="8"/>
      <c r="CC5" s="1"/>
      <c r="CD5" s="1"/>
      <c r="CE5" s="1"/>
      <c r="CF5" s="1"/>
      <c r="CG5" s="1"/>
      <c r="CH5" s="1"/>
      <c r="CI5" s="1"/>
      <c r="CJ5" s="1"/>
      <c r="CK5" s="1"/>
      <c r="CL5" s="1"/>
      <c r="CM5" s="1"/>
    </row>
    <row r="6" spans="1:91" ht="15.6" customHeight="1">
      <c r="A6" s="551" t="s">
        <v>546</v>
      </c>
      <c r="B6" s="551"/>
      <c r="C6" s="551"/>
      <c r="D6" s="551"/>
      <c r="E6" s="551"/>
      <c r="F6" s="51"/>
      <c r="G6" s="51"/>
      <c r="H6" s="8"/>
      <c r="I6" s="8"/>
      <c r="J6" s="8"/>
      <c r="K6" s="8"/>
      <c r="L6" s="8"/>
      <c r="M6" s="8"/>
      <c r="N6" s="8"/>
      <c r="O6" s="8"/>
      <c r="P6" s="8"/>
      <c r="CC6" s="1"/>
      <c r="CD6" s="1"/>
      <c r="CE6" s="1"/>
      <c r="CF6" s="1"/>
      <c r="CG6" s="1"/>
      <c r="CH6" s="1"/>
      <c r="CI6" s="1"/>
      <c r="CJ6" s="1"/>
      <c r="CK6" s="1"/>
      <c r="CL6" s="1"/>
      <c r="CM6" s="1"/>
    </row>
    <row r="7" spans="1:91" ht="15.6" customHeight="1">
      <c r="A7" s="551" t="s">
        <v>70</v>
      </c>
      <c r="B7" s="551"/>
      <c r="C7" s="551"/>
      <c r="D7" s="551"/>
      <c r="E7" s="551"/>
      <c r="F7" s="51"/>
      <c r="G7" s="51"/>
      <c r="H7" s="8"/>
      <c r="I7" s="8"/>
      <c r="J7" s="8"/>
      <c r="K7" s="8"/>
      <c r="L7" s="8"/>
      <c r="M7" s="8"/>
      <c r="N7" s="8"/>
      <c r="O7" s="8"/>
      <c r="P7" s="8"/>
      <c r="CC7" s="1"/>
      <c r="CD7" s="1"/>
      <c r="CE7" s="1"/>
      <c r="CF7" s="1"/>
      <c r="CG7" s="1"/>
      <c r="CH7" s="1"/>
      <c r="CI7" s="1"/>
      <c r="CJ7" s="1"/>
      <c r="CK7" s="1"/>
      <c r="CL7" s="1"/>
      <c r="CM7" s="1"/>
    </row>
    <row r="8" spans="1:91">
      <c r="A8" s="552" t="s">
        <v>71</v>
      </c>
      <c r="B8" s="552"/>
      <c r="C8" s="552"/>
      <c r="D8" s="552"/>
      <c r="E8" s="552"/>
      <c r="F8" s="51"/>
      <c r="G8" s="51"/>
      <c r="H8" s="8"/>
      <c r="I8" s="8"/>
      <c r="J8" s="8"/>
      <c r="K8" s="8"/>
      <c r="L8" s="8"/>
      <c r="M8" s="8"/>
      <c r="N8" s="8"/>
      <c r="O8" s="8"/>
      <c r="P8" s="8"/>
      <c r="CC8" s="1"/>
      <c r="CD8" s="1"/>
      <c r="CE8" s="1"/>
      <c r="CF8" s="1"/>
      <c r="CG8" s="1"/>
      <c r="CH8" s="1"/>
      <c r="CI8" s="1"/>
      <c r="CJ8" s="1"/>
      <c r="CK8" s="1"/>
      <c r="CL8" s="1"/>
      <c r="CM8" s="1"/>
    </row>
    <row r="9" spans="1:91">
      <c r="A9" s="3"/>
      <c r="B9" s="3"/>
      <c r="C9" s="70"/>
      <c r="D9" s="4"/>
      <c r="E9" s="52"/>
      <c r="F9" s="50"/>
      <c r="G9" s="50"/>
      <c r="H9" s="8"/>
      <c r="I9" s="8"/>
      <c r="J9" s="8"/>
      <c r="K9" s="8"/>
      <c r="L9" s="8"/>
      <c r="M9" s="8"/>
      <c r="N9" s="8"/>
      <c r="O9" s="8"/>
      <c r="P9" s="8"/>
      <c r="CC9" s="1"/>
      <c r="CD9" s="1"/>
      <c r="CE9" s="1"/>
      <c r="CF9" s="1"/>
      <c r="CG9" s="1"/>
      <c r="CH9" s="1"/>
      <c r="CI9" s="1"/>
      <c r="CJ9" s="1"/>
      <c r="CK9" s="1"/>
      <c r="CL9" s="1"/>
      <c r="CM9" s="1"/>
    </row>
    <row r="10" spans="1:91">
      <c r="A10" s="3" t="s">
        <v>547</v>
      </c>
      <c r="B10" s="3"/>
      <c r="C10" s="70"/>
      <c r="D10" s="4"/>
      <c r="E10" s="52"/>
      <c r="F10" s="50"/>
      <c r="G10" s="50"/>
      <c r="H10" s="8"/>
      <c r="I10" s="8"/>
      <c r="J10" s="8"/>
      <c r="K10" s="8"/>
      <c r="L10" s="8"/>
      <c r="M10" s="8"/>
      <c r="N10" s="8"/>
      <c r="O10" s="8"/>
      <c r="P10" s="8"/>
      <c r="CC10" s="1"/>
      <c r="CD10" s="1"/>
      <c r="CE10" s="1"/>
      <c r="CF10" s="1"/>
      <c r="CG10" s="1"/>
      <c r="CH10" s="1"/>
      <c r="CI10" s="1"/>
      <c r="CJ10" s="1"/>
      <c r="CK10" s="1"/>
      <c r="CL10" s="1"/>
      <c r="CM10" s="1"/>
    </row>
    <row r="11" spans="1:91">
      <c r="A11" s="6"/>
      <c r="B11" s="3"/>
      <c r="C11" s="70"/>
      <c r="D11" s="4"/>
      <c r="E11" s="52"/>
      <c r="F11" s="50"/>
      <c r="G11" s="50"/>
      <c r="H11" s="8"/>
      <c r="I11" s="8"/>
      <c r="J11" s="8"/>
      <c r="K11" s="8"/>
      <c r="L11" s="8"/>
      <c r="M11" s="8"/>
      <c r="N11" s="8"/>
      <c r="O11" s="8"/>
      <c r="P11" s="8"/>
      <c r="CC11" s="1"/>
      <c r="CD11" s="1"/>
      <c r="CE11" s="1"/>
      <c r="CF11" s="1"/>
      <c r="CG11" s="1"/>
      <c r="CH11" s="1"/>
      <c r="CI11" s="1"/>
      <c r="CJ11" s="1"/>
      <c r="CK11" s="1"/>
      <c r="CL11" s="1"/>
      <c r="CM11" s="1"/>
    </row>
    <row r="12" spans="1:91">
      <c r="A12" s="560" t="s">
        <v>1</v>
      </c>
      <c r="B12" s="560" t="s">
        <v>2</v>
      </c>
      <c r="C12" s="560" t="s">
        <v>290</v>
      </c>
      <c r="D12" s="560" t="s">
        <v>3</v>
      </c>
      <c r="E12" s="560" t="s">
        <v>4</v>
      </c>
      <c r="F12" s="559" t="s">
        <v>533</v>
      </c>
      <c r="G12" s="559" t="s">
        <v>534</v>
      </c>
      <c r="H12" s="8"/>
      <c r="I12" s="8"/>
      <c r="J12" s="8"/>
      <c r="K12" s="8"/>
      <c r="L12" s="8"/>
      <c r="M12" s="8"/>
      <c r="N12" s="8"/>
      <c r="O12" s="8"/>
      <c r="P12" s="8"/>
      <c r="CC12" s="1"/>
      <c r="CD12" s="1"/>
      <c r="CE12" s="1"/>
      <c r="CF12" s="1"/>
      <c r="CG12" s="1"/>
      <c r="CH12" s="1"/>
      <c r="CI12" s="1"/>
      <c r="CJ12" s="1"/>
      <c r="CK12" s="1"/>
      <c r="CL12" s="1"/>
      <c r="CM12" s="1"/>
    </row>
    <row r="13" spans="1:91">
      <c r="A13" s="560"/>
      <c r="B13" s="560"/>
      <c r="C13" s="560"/>
      <c r="D13" s="560"/>
      <c r="E13" s="560"/>
      <c r="F13" s="559"/>
      <c r="G13" s="559"/>
      <c r="H13" s="8"/>
      <c r="I13" s="8"/>
      <c r="J13" s="8"/>
      <c r="K13" s="8"/>
      <c r="L13" s="8"/>
      <c r="M13" s="8"/>
      <c r="N13" s="8"/>
      <c r="O13" s="8"/>
      <c r="P13" s="8"/>
      <c r="CC13" s="1"/>
      <c r="CD13" s="1"/>
      <c r="CE13" s="1"/>
      <c r="CF13" s="1"/>
      <c r="CG13" s="1"/>
      <c r="CH13" s="1"/>
      <c r="CI13" s="1"/>
      <c r="CJ13" s="1"/>
      <c r="CK13" s="1"/>
      <c r="CL13" s="1"/>
      <c r="CM13" s="1"/>
    </row>
    <row r="14" spans="1:91" ht="15" customHeight="1">
      <c r="A14" s="129">
        <v>1</v>
      </c>
      <c r="B14" s="84" t="s">
        <v>388</v>
      </c>
      <c r="C14" s="91"/>
      <c r="D14" s="91"/>
      <c r="E14" s="91"/>
      <c r="F14" s="130"/>
      <c r="G14" s="130"/>
      <c r="H14" s="8"/>
      <c r="I14" s="8"/>
      <c r="J14" s="8"/>
      <c r="K14" s="8"/>
      <c r="L14" s="8"/>
      <c r="M14" s="8"/>
      <c r="N14" s="8"/>
      <c r="O14" s="8"/>
      <c r="P14" s="8"/>
      <c r="CC14" s="1"/>
      <c r="CD14" s="1"/>
      <c r="CE14" s="1"/>
      <c r="CF14" s="1"/>
      <c r="CG14" s="1"/>
      <c r="CH14" s="1"/>
      <c r="CI14" s="1"/>
      <c r="CJ14" s="1"/>
      <c r="CK14" s="1"/>
      <c r="CL14" s="1"/>
      <c r="CM14" s="1"/>
    </row>
    <row r="15" spans="1:91" ht="15" customHeight="1">
      <c r="A15" s="88">
        <v>2</v>
      </c>
      <c r="B15" s="122" t="s">
        <v>548</v>
      </c>
      <c r="C15" s="134" t="s">
        <v>576</v>
      </c>
      <c r="D15" s="123" t="s">
        <v>13</v>
      </c>
      <c r="E15" s="137">
        <v>120</v>
      </c>
      <c r="F15" s="54"/>
      <c r="G15" s="54"/>
      <c r="H15" s="8"/>
      <c r="I15" s="8"/>
      <c r="J15" s="8"/>
      <c r="K15" s="8"/>
      <c r="L15" s="8"/>
      <c r="M15" s="8"/>
      <c r="N15" s="8"/>
      <c r="O15" s="8"/>
      <c r="P15" s="8"/>
      <c r="CC15" s="1"/>
      <c r="CD15" s="1"/>
      <c r="CE15" s="1"/>
      <c r="CF15" s="1"/>
      <c r="CG15" s="1"/>
      <c r="CH15" s="1"/>
      <c r="CI15" s="1"/>
      <c r="CJ15" s="1"/>
      <c r="CK15" s="1"/>
      <c r="CL15" s="1"/>
      <c r="CM15" s="1"/>
    </row>
    <row r="16" spans="1:91" ht="15" customHeight="1">
      <c r="A16" s="88">
        <v>3</v>
      </c>
      <c r="B16" s="122" t="s">
        <v>549</v>
      </c>
      <c r="C16" s="134" t="s">
        <v>576</v>
      </c>
      <c r="D16" s="123" t="s">
        <v>13</v>
      </c>
      <c r="E16" s="137">
        <v>30</v>
      </c>
      <c r="F16" s="54"/>
      <c r="G16" s="54"/>
      <c r="H16" s="8"/>
      <c r="I16" s="8"/>
      <c r="J16" s="8"/>
      <c r="K16" s="8"/>
      <c r="L16" s="8"/>
      <c r="M16" s="8"/>
      <c r="N16" s="8"/>
      <c r="O16" s="8"/>
      <c r="P16" s="8"/>
      <c r="CC16" s="1"/>
      <c r="CD16" s="1"/>
      <c r="CE16" s="1"/>
      <c r="CF16" s="1"/>
      <c r="CG16" s="1"/>
      <c r="CH16" s="1"/>
      <c r="CI16" s="1"/>
      <c r="CJ16" s="1"/>
      <c r="CK16" s="1"/>
      <c r="CL16" s="1"/>
      <c r="CM16" s="1"/>
    </row>
    <row r="17" spans="1:91" ht="15" customHeight="1">
      <c r="A17" s="88">
        <v>4</v>
      </c>
      <c r="B17" s="122" t="s">
        <v>550</v>
      </c>
      <c r="C17" s="134" t="s">
        <v>576</v>
      </c>
      <c r="D17" s="123" t="s">
        <v>13</v>
      </c>
      <c r="E17" s="137">
        <v>40</v>
      </c>
      <c r="F17" s="54"/>
      <c r="G17" s="54"/>
      <c r="H17" s="8"/>
      <c r="I17" s="8"/>
      <c r="J17" s="8"/>
      <c r="K17" s="8"/>
      <c r="L17" s="8"/>
      <c r="M17" s="8"/>
      <c r="N17" s="8"/>
      <c r="O17" s="8"/>
      <c r="P17" s="8"/>
      <c r="CC17" s="1"/>
      <c r="CD17" s="1"/>
      <c r="CE17" s="1"/>
      <c r="CF17" s="1"/>
      <c r="CG17" s="1"/>
      <c r="CH17" s="1"/>
      <c r="CI17" s="1"/>
      <c r="CJ17" s="1"/>
      <c r="CK17" s="1"/>
      <c r="CL17" s="1"/>
      <c r="CM17" s="1"/>
    </row>
    <row r="18" spans="1:91" ht="15" customHeight="1">
      <c r="A18" s="88">
        <v>5</v>
      </c>
      <c r="B18" s="122" t="s">
        <v>551</v>
      </c>
      <c r="C18" s="134" t="s">
        <v>576</v>
      </c>
      <c r="D18" s="123" t="s">
        <v>13</v>
      </c>
      <c r="E18" s="137">
        <v>18</v>
      </c>
      <c r="F18" s="54"/>
      <c r="G18" s="54"/>
      <c r="H18" s="8"/>
      <c r="I18" s="8"/>
      <c r="J18" s="8"/>
      <c r="K18" s="8"/>
      <c r="L18" s="8"/>
      <c r="M18" s="8"/>
      <c r="N18" s="8"/>
      <c r="O18" s="8"/>
      <c r="P18" s="8"/>
      <c r="CC18" s="1"/>
      <c r="CD18" s="1"/>
      <c r="CE18" s="1"/>
      <c r="CF18" s="1"/>
      <c r="CG18" s="1"/>
      <c r="CH18" s="1"/>
      <c r="CI18" s="1"/>
      <c r="CJ18" s="1"/>
      <c r="CK18" s="1"/>
      <c r="CL18" s="1"/>
      <c r="CM18" s="1"/>
    </row>
    <row r="19" spans="1:91" ht="15" customHeight="1">
      <c r="A19" s="88">
        <v>6</v>
      </c>
      <c r="B19" s="122" t="s">
        <v>552</v>
      </c>
      <c r="C19" s="134" t="s">
        <v>576</v>
      </c>
      <c r="D19" s="123" t="s">
        <v>13</v>
      </c>
      <c r="E19" s="137">
        <v>18</v>
      </c>
      <c r="F19" s="54"/>
      <c r="G19" s="54"/>
      <c r="H19" s="8"/>
      <c r="I19" s="8"/>
      <c r="J19" s="8"/>
      <c r="K19" s="8"/>
      <c r="L19" s="8"/>
      <c r="M19" s="8"/>
      <c r="N19" s="8"/>
      <c r="O19" s="8"/>
      <c r="P19" s="8"/>
      <c r="CC19" s="1"/>
      <c r="CD19" s="1"/>
      <c r="CE19" s="1"/>
      <c r="CF19" s="1"/>
      <c r="CG19" s="1"/>
      <c r="CH19" s="1"/>
      <c r="CI19" s="1"/>
      <c r="CJ19" s="1"/>
      <c r="CK19" s="1"/>
      <c r="CL19" s="1"/>
      <c r="CM19" s="1"/>
    </row>
    <row r="20" spans="1:91" ht="15" customHeight="1">
      <c r="A20" s="88">
        <v>7</v>
      </c>
      <c r="B20" s="122" t="s">
        <v>553</v>
      </c>
      <c r="C20" s="134" t="s">
        <v>576</v>
      </c>
      <c r="D20" s="123" t="s">
        <v>13</v>
      </c>
      <c r="E20" s="137">
        <v>60</v>
      </c>
      <c r="F20" s="54"/>
      <c r="G20" s="54"/>
      <c r="H20" s="8"/>
      <c r="I20" s="8"/>
      <c r="J20" s="8"/>
      <c r="K20" s="8"/>
      <c r="L20" s="8"/>
      <c r="M20" s="8"/>
      <c r="N20" s="8"/>
      <c r="O20" s="8"/>
      <c r="P20" s="8"/>
      <c r="CC20" s="1"/>
      <c r="CD20" s="1"/>
      <c r="CE20" s="1"/>
      <c r="CF20" s="1"/>
      <c r="CG20" s="1"/>
      <c r="CH20" s="1"/>
      <c r="CI20" s="1"/>
      <c r="CJ20" s="1"/>
      <c r="CK20" s="1"/>
      <c r="CL20" s="1"/>
      <c r="CM20" s="1"/>
    </row>
    <row r="21" spans="1:91" ht="15" customHeight="1">
      <c r="A21" s="88">
        <v>8</v>
      </c>
      <c r="B21" s="122" t="s">
        <v>554</v>
      </c>
      <c r="C21" s="134" t="s">
        <v>576</v>
      </c>
      <c r="D21" s="123" t="s">
        <v>13</v>
      </c>
      <c r="E21" s="137">
        <v>60</v>
      </c>
      <c r="F21" s="54"/>
      <c r="G21" s="54"/>
      <c r="H21" s="8"/>
      <c r="I21" s="8"/>
      <c r="J21" s="8"/>
      <c r="K21" s="8"/>
      <c r="L21" s="8"/>
      <c r="M21" s="8"/>
      <c r="N21" s="8"/>
      <c r="O21" s="8"/>
      <c r="P21" s="8"/>
      <c r="CC21" s="1"/>
      <c r="CD21" s="1"/>
      <c r="CE21" s="1"/>
      <c r="CF21" s="1"/>
      <c r="CG21" s="1"/>
      <c r="CH21" s="1"/>
      <c r="CI21" s="1"/>
      <c r="CJ21" s="1"/>
      <c r="CK21" s="1"/>
      <c r="CL21" s="1"/>
      <c r="CM21" s="1"/>
    </row>
    <row r="22" spans="1:91" ht="15" customHeight="1">
      <c r="A22" s="88">
        <v>9</v>
      </c>
      <c r="B22" s="122" t="s">
        <v>2505</v>
      </c>
      <c r="C22" s="134" t="s">
        <v>576</v>
      </c>
      <c r="D22" s="123" t="s">
        <v>10</v>
      </c>
      <c r="E22" s="137">
        <v>4</v>
      </c>
      <c r="F22" s="54"/>
      <c r="G22" s="54"/>
      <c r="H22" s="8"/>
      <c r="I22" s="8"/>
      <c r="J22" s="8"/>
      <c r="K22" s="8"/>
      <c r="L22" s="8"/>
      <c r="M22" s="8"/>
      <c r="N22" s="8"/>
      <c r="O22" s="8"/>
      <c r="P22" s="8"/>
      <c r="CC22" s="1"/>
      <c r="CD22" s="1"/>
      <c r="CE22" s="1"/>
      <c r="CF22" s="1"/>
      <c r="CG22" s="1"/>
      <c r="CH22" s="1"/>
      <c r="CI22" s="1"/>
      <c r="CJ22" s="1"/>
      <c r="CK22" s="1"/>
      <c r="CL22" s="1"/>
      <c r="CM22" s="1"/>
    </row>
    <row r="23" spans="1:91" ht="15" customHeight="1">
      <c r="A23" s="88">
        <v>10</v>
      </c>
      <c r="B23" s="124" t="s">
        <v>555</v>
      </c>
      <c r="C23" s="134" t="s">
        <v>576</v>
      </c>
      <c r="D23" s="123" t="s">
        <v>556</v>
      </c>
      <c r="E23" s="137">
        <v>0.1</v>
      </c>
      <c r="F23" s="54"/>
      <c r="G23" s="54"/>
      <c r="H23" s="8"/>
      <c r="I23" s="8"/>
      <c r="J23" s="8"/>
      <c r="K23" s="8"/>
      <c r="L23" s="8"/>
      <c r="M23" s="8"/>
      <c r="N23" s="8"/>
      <c r="O23" s="8"/>
      <c r="P23" s="8"/>
      <c r="CC23" s="1"/>
      <c r="CD23" s="1"/>
      <c r="CE23" s="1"/>
      <c r="CF23" s="1"/>
      <c r="CG23" s="1"/>
      <c r="CH23" s="1"/>
      <c r="CI23" s="1"/>
      <c r="CJ23" s="1"/>
      <c r="CK23" s="1"/>
      <c r="CL23" s="1"/>
      <c r="CM23" s="1"/>
    </row>
    <row r="24" spans="1:91" ht="15" customHeight="1">
      <c r="A24" s="88">
        <v>11</v>
      </c>
      <c r="B24" s="124" t="s">
        <v>557</v>
      </c>
      <c r="C24" s="134" t="s">
        <v>576</v>
      </c>
      <c r="D24" s="123" t="s">
        <v>10</v>
      </c>
      <c r="E24" s="137">
        <v>100</v>
      </c>
      <c r="F24" s="54"/>
      <c r="G24" s="54"/>
      <c r="H24" s="8"/>
      <c r="I24" s="8"/>
      <c r="J24" s="8"/>
      <c r="K24" s="8"/>
      <c r="L24" s="8"/>
      <c r="M24" s="8"/>
      <c r="N24" s="8"/>
      <c r="O24" s="8"/>
      <c r="P24" s="8"/>
      <c r="CC24" s="1"/>
      <c r="CD24" s="1"/>
      <c r="CE24" s="1"/>
      <c r="CF24" s="1"/>
      <c r="CG24" s="1"/>
      <c r="CH24" s="1"/>
      <c r="CI24" s="1"/>
      <c r="CJ24" s="1"/>
      <c r="CK24" s="1"/>
      <c r="CL24" s="1"/>
      <c r="CM24" s="1"/>
    </row>
    <row r="25" spans="1:91" ht="15" customHeight="1">
      <c r="A25" s="88">
        <v>12</v>
      </c>
      <c r="B25" s="122" t="s">
        <v>558</v>
      </c>
      <c r="C25" s="134" t="s">
        <v>576</v>
      </c>
      <c r="D25" s="123" t="s">
        <v>10</v>
      </c>
      <c r="E25" s="137">
        <v>2</v>
      </c>
      <c r="F25" s="54"/>
      <c r="G25" s="54"/>
      <c r="H25" s="8"/>
      <c r="I25" s="8"/>
      <c r="J25" s="8"/>
      <c r="K25" s="8"/>
      <c r="L25" s="8"/>
      <c r="M25" s="8"/>
      <c r="N25" s="8"/>
      <c r="O25" s="8"/>
      <c r="P25" s="8"/>
      <c r="CC25" s="1"/>
      <c r="CD25" s="1"/>
      <c r="CE25" s="1"/>
      <c r="CF25" s="1"/>
      <c r="CG25" s="1"/>
      <c r="CH25" s="1"/>
      <c r="CI25" s="1"/>
      <c r="CJ25" s="1"/>
      <c r="CK25" s="1"/>
      <c r="CL25" s="1"/>
      <c r="CM25" s="1"/>
    </row>
    <row r="26" spans="1:91" ht="15" customHeight="1">
      <c r="A26" s="88">
        <v>13</v>
      </c>
      <c r="B26" s="84" t="s">
        <v>559</v>
      </c>
      <c r="C26" s="91"/>
      <c r="D26" s="91"/>
      <c r="E26" s="91"/>
      <c r="F26" s="130"/>
      <c r="G26" s="130"/>
      <c r="H26" s="8"/>
      <c r="I26" s="8"/>
      <c r="J26" s="8"/>
      <c r="K26" s="8"/>
      <c r="L26" s="8"/>
      <c r="M26" s="8"/>
      <c r="N26" s="8"/>
      <c r="O26" s="8"/>
      <c r="P26" s="8"/>
      <c r="CC26" s="1"/>
      <c r="CD26" s="1"/>
      <c r="CE26" s="1"/>
      <c r="CF26" s="1"/>
      <c r="CG26" s="1"/>
      <c r="CH26" s="1"/>
      <c r="CI26" s="1"/>
      <c r="CJ26" s="1"/>
      <c r="CK26" s="1"/>
      <c r="CL26" s="1"/>
      <c r="CM26" s="1"/>
    </row>
    <row r="27" spans="1:91" ht="15" customHeight="1">
      <c r="A27" s="88">
        <v>14</v>
      </c>
      <c r="B27" s="125" t="s">
        <v>560</v>
      </c>
      <c r="C27" s="134" t="s">
        <v>576</v>
      </c>
      <c r="D27" s="123" t="s">
        <v>63</v>
      </c>
      <c r="E27" s="137">
        <v>23</v>
      </c>
      <c r="F27" s="54"/>
      <c r="G27" s="54"/>
      <c r="H27" s="8"/>
      <c r="I27" s="8"/>
      <c r="J27" s="8"/>
      <c r="K27" s="8"/>
      <c r="L27" s="8"/>
      <c r="M27" s="8"/>
      <c r="N27" s="8"/>
      <c r="O27" s="8"/>
      <c r="P27" s="8"/>
      <c r="CC27" s="1"/>
      <c r="CD27" s="1"/>
      <c r="CE27" s="1"/>
      <c r="CF27" s="1"/>
      <c r="CG27" s="1"/>
      <c r="CH27" s="1"/>
      <c r="CI27" s="1"/>
      <c r="CJ27" s="1"/>
      <c r="CK27" s="1"/>
      <c r="CL27" s="1"/>
      <c r="CM27" s="1"/>
    </row>
    <row r="28" spans="1:91" ht="15" customHeight="1">
      <c r="A28" s="88">
        <v>15</v>
      </c>
      <c r="B28" s="125" t="s">
        <v>561</v>
      </c>
      <c r="C28" s="134" t="s">
        <v>576</v>
      </c>
      <c r="D28" s="123" t="s">
        <v>63</v>
      </c>
      <c r="E28" s="137">
        <v>11</v>
      </c>
      <c r="F28" s="54"/>
      <c r="G28" s="54"/>
      <c r="H28" s="8"/>
      <c r="I28" s="8"/>
      <c r="J28" s="8"/>
      <c r="K28" s="8"/>
      <c r="L28" s="8"/>
      <c r="M28" s="8"/>
      <c r="N28" s="8"/>
      <c r="O28" s="8"/>
      <c r="P28" s="8"/>
      <c r="CC28" s="1"/>
      <c r="CD28" s="1"/>
      <c r="CE28" s="1"/>
      <c r="CF28" s="1"/>
      <c r="CG28" s="1"/>
      <c r="CH28" s="1"/>
      <c r="CI28" s="1"/>
      <c r="CJ28" s="1"/>
      <c r="CK28" s="1"/>
      <c r="CL28" s="1"/>
      <c r="CM28" s="1"/>
    </row>
    <row r="29" spans="1:91" ht="15" customHeight="1">
      <c r="A29" s="88">
        <v>16</v>
      </c>
      <c r="B29" s="84" t="s">
        <v>562</v>
      </c>
      <c r="C29" s="91"/>
      <c r="D29" s="91"/>
      <c r="E29" s="91"/>
      <c r="F29" s="130"/>
      <c r="G29" s="130"/>
      <c r="H29" s="8"/>
      <c r="I29" s="8"/>
      <c r="J29" s="8"/>
      <c r="K29" s="8"/>
      <c r="L29" s="8"/>
      <c r="M29" s="8"/>
      <c r="N29" s="8"/>
      <c r="O29" s="8"/>
      <c r="P29" s="8"/>
      <c r="CC29" s="1"/>
      <c r="CD29" s="1"/>
      <c r="CE29" s="1"/>
      <c r="CF29" s="1"/>
      <c r="CG29" s="1"/>
      <c r="CH29" s="1"/>
      <c r="CI29" s="1"/>
      <c r="CJ29" s="1"/>
      <c r="CK29" s="1"/>
      <c r="CL29" s="1"/>
      <c r="CM29" s="1"/>
    </row>
    <row r="30" spans="1:91" ht="15" customHeight="1">
      <c r="A30" s="88">
        <v>17</v>
      </c>
      <c r="B30" s="122" t="s">
        <v>563</v>
      </c>
      <c r="C30" s="134" t="s">
        <v>576</v>
      </c>
      <c r="D30" s="123" t="s">
        <v>13</v>
      </c>
      <c r="E30" s="137">
        <v>120</v>
      </c>
      <c r="F30" s="54"/>
      <c r="G30" s="54"/>
      <c r="H30" s="8"/>
      <c r="I30" s="8"/>
      <c r="J30" s="8"/>
      <c r="K30" s="8"/>
      <c r="L30" s="8"/>
      <c r="M30" s="8"/>
      <c r="N30" s="8"/>
      <c r="O30" s="8"/>
      <c r="P30" s="8"/>
      <c r="CC30" s="1"/>
      <c r="CD30" s="1"/>
      <c r="CE30" s="1"/>
      <c r="CF30" s="1"/>
      <c r="CG30" s="1"/>
      <c r="CH30" s="1"/>
      <c r="CI30" s="1"/>
      <c r="CJ30" s="1"/>
      <c r="CK30" s="1"/>
      <c r="CL30" s="1"/>
      <c r="CM30" s="1"/>
    </row>
    <row r="31" spans="1:91" ht="15" customHeight="1">
      <c r="A31" s="88">
        <v>18</v>
      </c>
      <c r="B31" s="126" t="s">
        <v>570</v>
      </c>
      <c r="C31" s="134" t="s">
        <v>576</v>
      </c>
      <c r="D31" s="123" t="s">
        <v>13</v>
      </c>
      <c r="E31" s="137">
        <v>36</v>
      </c>
      <c r="F31" s="54"/>
      <c r="G31" s="54"/>
      <c r="H31" s="8"/>
      <c r="I31" s="8"/>
      <c r="J31" s="8"/>
      <c r="K31" s="8"/>
      <c r="L31" s="8"/>
      <c r="M31" s="8"/>
      <c r="N31" s="8"/>
      <c r="O31" s="8"/>
      <c r="P31" s="8"/>
      <c r="CC31" s="1"/>
      <c r="CD31" s="1"/>
      <c r="CE31" s="1"/>
      <c r="CF31" s="1"/>
      <c r="CG31" s="1"/>
      <c r="CH31" s="1"/>
      <c r="CI31" s="1"/>
      <c r="CJ31" s="1"/>
      <c r="CK31" s="1"/>
      <c r="CL31" s="1"/>
      <c r="CM31" s="1"/>
    </row>
    <row r="32" spans="1:91" ht="15" customHeight="1">
      <c r="A32" s="88">
        <v>19</v>
      </c>
      <c r="B32" s="124" t="s">
        <v>564</v>
      </c>
      <c r="C32" s="134" t="s">
        <v>576</v>
      </c>
      <c r="D32" s="123" t="s">
        <v>13</v>
      </c>
      <c r="E32" s="137">
        <v>190</v>
      </c>
      <c r="F32" s="54"/>
      <c r="G32" s="54"/>
      <c r="H32" s="8"/>
      <c r="I32" s="8"/>
      <c r="J32" s="8"/>
      <c r="K32" s="8"/>
      <c r="L32" s="8"/>
      <c r="M32" s="8"/>
      <c r="N32" s="8"/>
      <c r="O32" s="8"/>
      <c r="P32" s="8"/>
      <c r="CC32" s="1"/>
      <c r="CD32" s="1"/>
      <c r="CE32" s="1"/>
      <c r="CF32" s="1"/>
      <c r="CG32" s="1"/>
      <c r="CH32" s="1"/>
      <c r="CI32" s="1"/>
      <c r="CJ32" s="1"/>
      <c r="CK32" s="1"/>
      <c r="CL32" s="1"/>
      <c r="CM32" s="1"/>
    </row>
    <row r="33" spans="1:91" ht="15" customHeight="1">
      <c r="A33" s="88">
        <v>20</v>
      </c>
      <c r="B33" s="124" t="s">
        <v>565</v>
      </c>
      <c r="C33" s="134" t="s">
        <v>576</v>
      </c>
      <c r="D33" s="123" t="s">
        <v>10</v>
      </c>
      <c r="E33" s="137">
        <v>20</v>
      </c>
      <c r="F33" s="54"/>
      <c r="G33" s="54"/>
      <c r="H33" s="8"/>
      <c r="I33" s="8"/>
      <c r="J33" s="8"/>
      <c r="K33" s="8"/>
      <c r="L33" s="8"/>
      <c r="M33" s="8"/>
      <c r="N33" s="8"/>
      <c r="O33" s="8"/>
      <c r="P33" s="8"/>
      <c r="CC33" s="1"/>
      <c r="CD33" s="1"/>
      <c r="CE33" s="1"/>
      <c r="CF33" s="1"/>
      <c r="CG33" s="1"/>
      <c r="CH33" s="1"/>
      <c r="CI33" s="1"/>
      <c r="CJ33" s="1"/>
      <c r="CK33" s="1"/>
      <c r="CL33" s="1"/>
      <c r="CM33" s="1"/>
    </row>
    <row r="34" spans="1:91" ht="15" customHeight="1">
      <c r="A34" s="88">
        <v>21</v>
      </c>
      <c r="B34" s="124" t="s">
        <v>566</v>
      </c>
      <c r="C34" s="134" t="s">
        <v>576</v>
      </c>
      <c r="D34" s="123" t="s">
        <v>10</v>
      </c>
      <c r="E34" s="137">
        <v>4</v>
      </c>
      <c r="F34" s="54"/>
      <c r="G34" s="54"/>
      <c r="H34" s="8"/>
      <c r="I34" s="8"/>
      <c r="J34" s="8"/>
      <c r="K34" s="8"/>
      <c r="L34" s="8"/>
      <c r="M34" s="8"/>
      <c r="N34" s="8"/>
      <c r="O34" s="8"/>
      <c r="P34" s="8"/>
      <c r="CC34" s="1"/>
      <c r="CD34" s="1"/>
      <c r="CE34" s="1"/>
      <c r="CF34" s="1"/>
      <c r="CG34" s="1"/>
      <c r="CH34" s="1"/>
      <c r="CI34" s="1"/>
      <c r="CJ34" s="1"/>
      <c r="CK34" s="1"/>
      <c r="CL34" s="1"/>
      <c r="CM34" s="1"/>
    </row>
    <row r="35" spans="1:91" ht="15" customHeight="1">
      <c r="A35" s="88">
        <v>22</v>
      </c>
      <c r="B35" s="122" t="s">
        <v>567</v>
      </c>
      <c r="C35" s="134" t="s">
        <v>576</v>
      </c>
      <c r="D35" s="123" t="s">
        <v>7</v>
      </c>
      <c r="E35" s="137">
        <v>1</v>
      </c>
      <c r="F35" s="54"/>
      <c r="G35" s="54"/>
      <c r="H35" s="8"/>
      <c r="I35" s="8"/>
      <c r="J35" s="8"/>
      <c r="K35" s="8"/>
      <c r="L35" s="8"/>
      <c r="M35" s="8"/>
      <c r="N35" s="8"/>
      <c r="O35" s="8"/>
      <c r="P35" s="8"/>
      <c r="CC35" s="1"/>
      <c r="CD35" s="1"/>
      <c r="CE35" s="1"/>
      <c r="CF35" s="1"/>
      <c r="CG35" s="1"/>
      <c r="CH35" s="1"/>
      <c r="CI35" s="1"/>
      <c r="CJ35" s="1"/>
      <c r="CK35" s="1"/>
      <c r="CL35" s="1"/>
      <c r="CM35" s="1"/>
    </row>
    <row r="36" spans="1:91" ht="15" customHeight="1">
      <c r="A36" s="88">
        <v>23</v>
      </c>
      <c r="B36" s="124" t="s">
        <v>568</v>
      </c>
      <c r="C36" s="134" t="s">
        <v>576</v>
      </c>
      <c r="D36" s="123" t="s">
        <v>7</v>
      </c>
      <c r="E36" s="137">
        <v>1</v>
      </c>
      <c r="F36" s="54"/>
      <c r="G36" s="54"/>
      <c r="H36" s="8"/>
      <c r="I36" s="8"/>
      <c r="J36" s="8"/>
      <c r="K36" s="8"/>
      <c r="L36" s="8"/>
      <c r="M36" s="8"/>
      <c r="N36" s="8"/>
      <c r="O36" s="8"/>
      <c r="P36" s="8"/>
      <c r="CC36" s="1"/>
      <c r="CD36" s="1"/>
      <c r="CE36" s="1"/>
      <c r="CF36" s="1"/>
      <c r="CG36" s="1"/>
      <c r="CH36" s="1"/>
      <c r="CI36" s="1"/>
      <c r="CJ36" s="1"/>
      <c r="CK36" s="1"/>
      <c r="CL36" s="1"/>
      <c r="CM36" s="1"/>
    </row>
    <row r="37" spans="1:91" ht="15" customHeight="1">
      <c r="A37" s="88">
        <v>24</v>
      </c>
      <c r="B37" s="125" t="s">
        <v>569</v>
      </c>
      <c r="C37" s="134" t="s">
        <v>576</v>
      </c>
      <c r="D37" s="127" t="s">
        <v>7</v>
      </c>
      <c r="E37" s="137">
        <v>1</v>
      </c>
      <c r="F37" s="54"/>
      <c r="G37" s="54"/>
      <c r="H37" s="8"/>
      <c r="I37" s="8"/>
      <c r="J37" s="8"/>
      <c r="K37" s="8"/>
      <c r="L37" s="8"/>
      <c r="M37" s="8"/>
      <c r="N37" s="8"/>
      <c r="O37" s="8"/>
      <c r="P37" s="8"/>
      <c r="CC37" s="1"/>
      <c r="CD37" s="1"/>
      <c r="CE37" s="1"/>
      <c r="CF37" s="1"/>
      <c r="CG37" s="1"/>
      <c r="CH37" s="1"/>
      <c r="CI37" s="1"/>
      <c r="CJ37" s="1"/>
      <c r="CK37" s="1"/>
      <c r="CL37" s="1"/>
      <c r="CM37" s="1"/>
    </row>
    <row r="38" spans="1:91" ht="24.95" customHeight="1">
      <c r="A38" s="88">
        <v>25</v>
      </c>
      <c r="B38" s="124" t="s">
        <v>571</v>
      </c>
      <c r="C38" s="134" t="s">
        <v>576</v>
      </c>
      <c r="D38" s="123" t="s">
        <v>7</v>
      </c>
      <c r="E38" s="137">
        <v>1</v>
      </c>
      <c r="F38" s="54"/>
      <c r="G38" s="54"/>
      <c r="H38" s="8"/>
      <c r="I38" s="8"/>
      <c r="J38" s="8"/>
      <c r="K38" s="8"/>
      <c r="L38" s="8"/>
      <c r="M38" s="8"/>
      <c r="N38" s="8"/>
      <c r="O38" s="8"/>
      <c r="P38" s="8"/>
      <c r="CC38" s="1"/>
      <c r="CD38" s="1"/>
      <c r="CE38" s="1"/>
      <c r="CF38" s="1"/>
      <c r="CG38" s="1"/>
      <c r="CH38" s="1"/>
      <c r="CI38" s="1"/>
      <c r="CJ38" s="1"/>
      <c r="CK38" s="1"/>
      <c r="CL38" s="1"/>
      <c r="CM38" s="1"/>
    </row>
    <row r="39" spans="1:91" ht="15.95" customHeight="1">
      <c r="A39" s="88"/>
      <c r="B39" s="121"/>
      <c r="C39" s="74"/>
      <c r="D39" s="15"/>
      <c r="E39" s="561" t="s">
        <v>127</v>
      </c>
      <c r="F39" s="562"/>
      <c r="G39" s="63">
        <f>SUM(G16:G38)</f>
        <v>0</v>
      </c>
      <c r="H39" s="8"/>
      <c r="I39" s="8"/>
      <c r="J39" s="8"/>
      <c r="K39" s="8"/>
      <c r="L39" s="8"/>
      <c r="M39" s="8"/>
      <c r="N39" s="8"/>
      <c r="O39" s="8"/>
      <c r="P39" s="8"/>
      <c r="CC39" s="1"/>
      <c r="CD39" s="1"/>
      <c r="CE39" s="1"/>
      <c r="CF39" s="1"/>
      <c r="CG39" s="1"/>
      <c r="CH39" s="1"/>
      <c r="CI39" s="1"/>
      <c r="CJ39" s="1"/>
      <c r="CK39" s="1"/>
      <c r="CL39" s="1"/>
      <c r="CM39" s="1"/>
    </row>
    <row r="40" spans="1:91" ht="15.95" customHeight="1">
      <c r="A40" s="88"/>
      <c r="B40" s="97"/>
      <c r="C40" s="74"/>
      <c r="D40" s="15"/>
      <c r="E40" s="557" t="s">
        <v>129</v>
      </c>
      <c r="F40" s="557"/>
      <c r="G40" s="63">
        <f>G39*0.21</f>
        <v>0</v>
      </c>
      <c r="H40" s="8"/>
      <c r="I40" s="8"/>
      <c r="J40" s="8"/>
      <c r="K40" s="8"/>
      <c r="L40" s="8"/>
      <c r="M40" s="8"/>
      <c r="N40" s="8"/>
      <c r="O40" s="8"/>
      <c r="P40" s="8"/>
      <c r="CC40" s="1"/>
      <c r="CD40" s="1"/>
      <c r="CE40" s="1"/>
      <c r="CF40" s="1"/>
      <c r="CG40" s="1"/>
      <c r="CH40" s="1"/>
      <c r="CI40" s="1"/>
      <c r="CJ40" s="1"/>
      <c r="CK40" s="1"/>
      <c r="CL40" s="1"/>
      <c r="CM40" s="1"/>
    </row>
    <row r="41" spans="1:91">
      <c r="A41" s="115"/>
      <c r="B41" s="116"/>
      <c r="C41" s="24"/>
      <c r="D41" s="116"/>
      <c r="E41" s="557" t="s">
        <v>128</v>
      </c>
      <c r="F41" s="557"/>
      <c r="G41" s="63">
        <f>G39+G40</f>
        <v>0</v>
      </c>
      <c r="H41" s="8"/>
      <c r="I41" s="8"/>
      <c r="J41" s="8"/>
      <c r="K41" s="8"/>
      <c r="L41" s="8"/>
      <c r="M41" s="8"/>
      <c r="N41" s="8"/>
      <c r="O41" s="8"/>
      <c r="P41" s="8"/>
      <c r="CC41" s="1"/>
      <c r="CD41" s="1"/>
      <c r="CE41" s="1"/>
      <c r="CF41" s="1"/>
      <c r="CG41" s="1"/>
      <c r="CH41" s="1"/>
      <c r="CI41" s="1"/>
      <c r="CJ41" s="1"/>
      <c r="CK41" s="1"/>
      <c r="CL41" s="1"/>
      <c r="CM41" s="1"/>
    </row>
    <row r="42" spans="1:91">
      <c r="E42" s="33"/>
      <c r="F42" s="33"/>
      <c r="G42" s="50"/>
      <c r="H42" s="8"/>
      <c r="I42" s="8"/>
      <c r="J42" s="8"/>
      <c r="K42" s="8"/>
      <c r="L42" s="8"/>
      <c r="M42" s="8"/>
      <c r="N42" s="8"/>
      <c r="O42" s="8"/>
      <c r="P42" s="8"/>
      <c r="CC42" s="1"/>
      <c r="CD42" s="1"/>
      <c r="CE42" s="1"/>
      <c r="CF42" s="1"/>
      <c r="CG42" s="1"/>
      <c r="CH42" s="1"/>
      <c r="CI42" s="1"/>
      <c r="CJ42" s="1"/>
      <c r="CK42" s="1"/>
      <c r="CL42" s="1"/>
      <c r="CM42" s="1"/>
    </row>
    <row r="43" spans="1:91">
      <c r="A43" s="546" t="s">
        <v>439</v>
      </c>
      <c r="B43" s="546"/>
      <c r="C43" s="546"/>
      <c r="D43" s="546"/>
      <c r="E43" s="546"/>
      <c r="F43" s="546"/>
      <c r="G43" s="546"/>
      <c r="H43" s="8"/>
      <c r="I43" s="8"/>
      <c r="J43" s="8"/>
      <c r="K43" s="8"/>
      <c r="L43" s="8"/>
      <c r="M43" s="8"/>
      <c r="N43" s="8"/>
      <c r="O43" s="8"/>
      <c r="P43" s="8"/>
      <c r="CC43" s="1"/>
      <c r="CD43" s="1"/>
      <c r="CE43" s="1"/>
      <c r="CF43" s="1"/>
      <c r="CG43" s="1"/>
      <c r="CH43" s="1"/>
      <c r="CI43" s="1"/>
      <c r="CJ43" s="1"/>
      <c r="CK43" s="1"/>
      <c r="CL43" s="1"/>
      <c r="CM43" s="1"/>
    </row>
    <row r="44" spans="1:91">
      <c r="A44" s="3"/>
      <c r="B44" s="29" t="s">
        <v>123</v>
      </c>
      <c r="C44" s="77"/>
      <c r="D44" s="29"/>
      <c r="E44" s="60"/>
      <c r="F44" s="50"/>
      <c r="G44" s="50"/>
      <c r="H44" s="8"/>
      <c r="I44" s="8"/>
      <c r="J44" s="8"/>
      <c r="K44" s="8"/>
      <c r="L44" s="8"/>
      <c r="M44" s="8"/>
      <c r="N44" s="8"/>
      <c r="O44" s="8"/>
      <c r="P44" s="8"/>
      <c r="CC44" s="1"/>
      <c r="CD44" s="1"/>
      <c r="CE44" s="1"/>
      <c r="CF44" s="1"/>
      <c r="CG44" s="1"/>
      <c r="CH44" s="1"/>
      <c r="CI44" s="1"/>
      <c r="CJ44" s="1"/>
      <c r="CK44" s="1"/>
      <c r="CL44" s="1"/>
      <c r="CM44" s="1"/>
    </row>
    <row r="45" spans="1:91">
      <c r="A45" s="5"/>
      <c r="B45" s="3"/>
      <c r="C45" s="70"/>
      <c r="D45" s="3"/>
      <c r="E45" s="52"/>
      <c r="F45" s="50"/>
      <c r="G45" s="50"/>
      <c r="H45" s="8"/>
      <c r="I45" s="8"/>
      <c r="J45" s="8"/>
      <c r="K45" s="8"/>
      <c r="L45" s="8"/>
      <c r="M45" s="8"/>
      <c r="N45" s="8"/>
      <c r="O45" s="8"/>
      <c r="P45" s="8"/>
      <c r="CC45" s="1"/>
      <c r="CD45" s="1"/>
      <c r="CE45" s="1"/>
      <c r="CF45" s="1"/>
      <c r="CG45" s="1"/>
      <c r="CH45" s="1"/>
      <c r="CI45" s="1"/>
      <c r="CJ45" s="1"/>
      <c r="CK45" s="1"/>
      <c r="CL45" s="1"/>
      <c r="CM45" s="1"/>
    </row>
    <row r="46" spans="1:91">
      <c r="A46" s="546" t="s">
        <v>125</v>
      </c>
      <c r="B46" s="546"/>
      <c r="C46" s="546"/>
      <c r="D46" s="546"/>
      <c r="E46" s="546"/>
      <c r="F46" s="546"/>
      <c r="G46" s="546"/>
      <c r="H46" s="8"/>
      <c r="I46" s="8"/>
      <c r="J46" s="8"/>
      <c r="K46" s="8"/>
      <c r="L46" s="8"/>
      <c r="M46" s="8"/>
      <c r="N46" s="8"/>
      <c r="O46" s="8"/>
      <c r="P46" s="8"/>
      <c r="CC46" s="1"/>
      <c r="CD46" s="1"/>
      <c r="CE46" s="1"/>
      <c r="CF46" s="1"/>
      <c r="CG46" s="1"/>
      <c r="CH46" s="1"/>
      <c r="CI46" s="1"/>
      <c r="CJ46" s="1"/>
      <c r="CK46" s="1"/>
      <c r="CL46" s="1"/>
      <c r="CM46" s="1"/>
    </row>
    <row r="47" spans="1:91">
      <c r="A47" s="3"/>
      <c r="B47" s="29" t="s">
        <v>122</v>
      </c>
      <c r="C47" s="77"/>
      <c r="D47" s="29"/>
      <c r="E47" s="60"/>
      <c r="F47" s="50"/>
      <c r="G47" s="50"/>
      <c r="H47" s="8"/>
      <c r="I47" s="8"/>
      <c r="J47" s="8"/>
      <c r="K47" s="8"/>
      <c r="L47" s="8"/>
      <c r="M47" s="8"/>
      <c r="N47" s="8"/>
      <c r="O47" s="8"/>
      <c r="P47" s="8"/>
      <c r="CC47" s="1"/>
      <c r="CD47" s="1"/>
      <c r="CE47" s="1"/>
      <c r="CF47" s="1"/>
      <c r="CG47" s="1"/>
      <c r="CH47" s="1"/>
      <c r="CI47" s="1"/>
      <c r="CJ47" s="1"/>
      <c r="CK47" s="1"/>
      <c r="CL47" s="1"/>
      <c r="CM47" s="1"/>
    </row>
    <row r="48" spans="1:91">
      <c r="A48" s="3"/>
      <c r="B48" s="29"/>
      <c r="C48" s="77"/>
      <c r="D48" s="29"/>
      <c r="E48" s="60"/>
      <c r="F48" s="50"/>
      <c r="G48" s="50"/>
      <c r="H48" s="8"/>
      <c r="I48" s="8"/>
      <c r="J48" s="8"/>
      <c r="K48" s="8"/>
      <c r="L48" s="8"/>
      <c r="M48" s="8"/>
      <c r="N48" s="8"/>
      <c r="O48" s="8"/>
      <c r="P48" s="8"/>
      <c r="CC48" s="1"/>
      <c r="CD48" s="1"/>
      <c r="CE48" s="1"/>
      <c r="CF48" s="1"/>
      <c r="CG48" s="1"/>
      <c r="CH48" s="1"/>
      <c r="CI48" s="1"/>
      <c r="CJ48" s="1"/>
      <c r="CK48" s="1"/>
      <c r="CL48" s="1"/>
      <c r="CM48" s="1"/>
    </row>
    <row r="49" spans="1:91">
      <c r="A49" s="546" t="s">
        <v>121</v>
      </c>
      <c r="B49" s="546"/>
      <c r="C49" s="546"/>
      <c r="D49" s="546"/>
      <c r="E49" s="546"/>
      <c r="F49" s="546"/>
      <c r="G49" s="546"/>
      <c r="H49" s="8"/>
      <c r="I49" s="8"/>
      <c r="J49" s="8"/>
      <c r="K49" s="8"/>
      <c r="L49" s="8"/>
      <c r="M49" s="8"/>
      <c r="N49" s="8"/>
      <c r="O49" s="8"/>
      <c r="P49" s="8"/>
      <c r="CC49" s="1"/>
      <c r="CD49" s="1"/>
      <c r="CE49" s="1"/>
      <c r="CF49" s="1"/>
      <c r="CG49" s="1"/>
      <c r="CH49" s="1"/>
      <c r="CI49" s="1"/>
      <c r="CJ49" s="1"/>
      <c r="CK49" s="1"/>
      <c r="CL49" s="1"/>
      <c r="CM49" s="1"/>
    </row>
    <row r="50" spans="1:91">
      <c r="A50" s="3"/>
      <c r="B50" s="29"/>
      <c r="C50" s="77"/>
      <c r="D50" s="29"/>
      <c r="E50" s="60"/>
      <c r="F50" s="50"/>
      <c r="G50" s="50"/>
      <c r="H50" s="8"/>
      <c r="I50" s="8"/>
      <c r="J50" s="8"/>
      <c r="K50" s="8"/>
      <c r="L50" s="8"/>
      <c r="M50" s="8"/>
      <c r="N50" s="8"/>
      <c r="O50" s="8"/>
      <c r="P50" s="8"/>
      <c r="CC50" s="1"/>
      <c r="CD50" s="1"/>
      <c r="CE50" s="1"/>
      <c r="CF50" s="1"/>
      <c r="CG50" s="1"/>
      <c r="CH50" s="1"/>
      <c r="CI50" s="1"/>
      <c r="CJ50" s="1"/>
      <c r="CK50" s="1"/>
      <c r="CL50" s="1"/>
      <c r="CM50" s="1"/>
    </row>
  </sheetData>
  <mergeCells count="21">
    <mergeCell ref="A6:E6"/>
    <mergeCell ref="A1:G1"/>
    <mergeCell ref="A2:G2"/>
    <mergeCell ref="A3:G3"/>
    <mergeCell ref="A4:G4"/>
    <mergeCell ref="A5:E5"/>
    <mergeCell ref="A7:E7"/>
    <mergeCell ref="A8:E8"/>
    <mergeCell ref="A12:A13"/>
    <mergeCell ref="B12:B13"/>
    <mergeCell ref="C12:C13"/>
    <mergeCell ref="D12:D13"/>
    <mergeCell ref="E12:E13"/>
    <mergeCell ref="A46:G46"/>
    <mergeCell ref="A49:G49"/>
    <mergeCell ref="F12:F13"/>
    <mergeCell ref="G12:G13"/>
    <mergeCell ref="E39:F39"/>
    <mergeCell ref="E40:F40"/>
    <mergeCell ref="E41:F41"/>
    <mergeCell ref="A43:G43"/>
  </mergeCell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063A5-DE60-439D-81E0-F7C3181050B5}">
  <dimension ref="A1:CM755"/>
  <sheetViews>
    <sheetView view="pageBreakPreview" topLeftCell="A720" zoomScale="115" zoomScaleNormal="145" zoomScaleSheetLayoutView="115" workbookViewId="0">
      <selection activeCell="F541" sqref="F541:G743"/>
    </sheetView>
  </sheetViews>
  <sheetFormatPr defaultColWidth="9.42578125" defaultRowHeight="16.5"/>
  <cols>
    <col min="1" max="1" width="6.42578125" style="7" customWidth="1"/>
    <col min="2" max="2" width="94.7109375" style="1" customWidth="1"/>
    <col min="3" max="3" width="18.85546875" style="69" customWidth="1"/>
    <col min="4" max="4" width="6.42578125" style="1" customWidth="1"/>
    <col min="5" max="5" width="9" style="49" customWidth="1"/>
    <col min="6" max="6" width="11.85546875" style="156" customWidth="1"/>
    <col min="7" max="7" width="12.85546875" style="468" customWidth="1"/>
    <col min="8" max="8" width="8.42578125" style="1" customWidth="1"/>
    <col min="9" max="9" width="8" style="1" customWidth="1"/>
    <col min="10" max="10" width="8.42578125" style="1" customWidth="1"/>
    <col min="11" max="12" width="8.5703125" style="1" customWidth="1"/>
    <col min="13" max="15" width="9.42578125" style="1" customWidth="1"/>
    <col min="16" max="16" width="9.85546875" style="1" customWidth="1"/>
    <col min="17" max="91" width="9.42578125" style="8"/>
    <col min="92" max="16384" width="9.42578125" style="1"/>
  </cols>
  <sheetData>
    <row r="1" spans="1:91" ht="16.7" customHeight="1">
      <c r="A1" s="529" t="s">
        <v>582</v>
      </c>
      <c r="B1" s="529"/>
      <c r="C1" s="529"/>
      <c r="D1" s="529"/>
      <c r="E1" s="529"/>
      <c r="F1" s="529"/>
      <c r="G1" s="529"/>
      <c r="H1" s="8"/>
      <c r="I1" s="8"/>
      <c r="J1" s="8"/>
      <c r="K1" s="8"/>
      <c r="L1" s="8"/>
      <c r="M1" s="8"/>
      <c r="N1" s="8"/>
      <c r="O1" s="8"/>
      <c r="P1" s="8"/>
      <c r="CC1" s="1"/>
      <c r="CD1" s="1"/>
      <c r="CE1" s="1"/>
      <c r="CF1" s="1"/>
      <c r="CG1" s="1"/>
      <c r="CH1" s="1"/>
      <c r="CI1" s="1"/>
      <c r="CJ1" s="1"/>
      <c r="CK1" s="1"/>
      <c r="CL1" s="1"/>
      <c r="CM1" s="1"/>
    </row>
    <row r="2" spans="1:91">
      <c r="A2" s="554" t="s">
        <v>543</v>
      </c>
      <c r="B2" s="555"/>
      <c r="C2" s="555"/>
      <c r="D2" s="555"/>
      <c r="E2" s="555"/>
      <c r="F2" s="555"/>
      <c r="G2" s="555"/>
      <c r="H2" s="8"/>
      <c r="I2" s="8"/>
      <c r="J2" s="8"/>
      <c r="K2" s="8"/>
      <c r="L2" s="8"/>
      <c r="M2" s="8"/>
      <c r="N2" s="8"/>
      <c r="O2" s="8"/>
      <c r="P2" s="8"/>
      <c r="CC2" s="1"/>
      <c r="CD2" s="1"/>
      <c r="CE2" s="1"/>
      <c r="CF2" s="1"/>
      <c r="CG2" s="1"/>
      <c r="CH2" s="1"/>
      <c r="CI2" s="1"/>
      <c r="CJ2" s="1"/>
      <c r="CK2" s="1"/>
      <c r="CL2" s="1"/>
      <c r="CM2" s="1"/>
    </row>
    <row r="3" spans="1:91">
      <c r="A3" s="556" t="s">
        <v>57</v>
      </c>
      <c r="B3" s="556"/>
      <c r="C3" s="556"/>
      <c r="D3" s="556"/>
      <c r="E3" s="556"/>
      <c r="F3" s="556"/>
      <c r="G3" s="556"/>
      <c r="H3" s="8"/>
      <c r="I3" s="8"/>
      <c r="J3" s="8"/>
      <c r="K3" s="8"/>
      <c r="L3" s="8"/>
      <c r="M3" s="8"/>
      <c r="N3" s="8"/>
      <c r="O3" s="8"/>
      <c r="P3" s="8"/>
      <c r="CC3" s="1"/>
      <c r="CD3" s="1"/>
      <c r="CE3" s="1"/>
      <c r="CF3" s="1"/>
      <c r="CG3" s="1"/>
      <c r="CH3" s="1"/>
      <c r="CI3" s="1"/>
      <c r="CJ3" s="1"/>
      <c r="CK3" s="1"/>
      <c r="CL3" s="1"/>
      <c r="CM3" s="1"/>
    </row>
    <row r="4" spans="1:91">
      <c r="A4" s="558"/>
      <c r="B4" s="558"/>
      <c r="C4" s="558"/>
      <c r="D4" s="558"/>
      <c r="E4" s="558"/>
      <c r="F4" s="558"/>
      <c r="G4" s="558"/>
      <c r="H4" s="8"/>
      <c r="I4" s="8"/>
      <c r="J4" s="8"/>
      <c r="K4" s="8"/>
      <c r="L4" s="8"/>
      <c r="M4" s="8"/>
      <c r="N4" s="8"/>
      <c r="O4" s="8"/>
      <c r="P4" s="8"/>
      <c r="CC4" s="1"/>
      <c r="CD4" s="1"/>
      <c r="CE4" s="1"/>
      <c r="CF4" s="1"/>
      <c r="CG4" s="1"/>
      <c r="CH4" s="1"/>
      <c r="CI4" s="1"/>
      <c r="CJ4" s="1"/>
      <c r="CK4" s="1"/>
      <c r="CL4" s="1"/>
      <c r="CM4" s="1"/>
    </row>
    <row r="5" spans="1:91" ht="15.6" customHeight="1">
      <c r="A5" s="541" t="s">
        <v>67</v>
      </c>
      <c r="B5" s="541"/>
      <c r="C5" s="541"/>
      <c r="D5" s="541"/>
      <c r="E5" s="541"/>
      <c r="F5" s="51"/>
      <c r="G5" s="51"/>
      <c r="H5" s="8"/>
      <c r="I5" s="8"/>
      <c r="J5" s="8"/>
      <c r="K5" s="8"/>
      <c r="L5" s="8"/>
      <c r="M5" s="8"/>
      <c r="N5" s="8"/>
      <c r="O5" s="8"/>
      <c r="P5" s="8"/>
      <c r="CC5" s="1"/>
      <c r="CD5" s="1"/>
      <c r="CE5" s="1"/>
      <c r="CF5" s="1"/>
      <c r="CG5" s="1"/>
      <c r="CH5" s="1"/>
      <c r="CI5" s="1"/>
      <c r="CJ5" s="1"/>
      <c r="CK5" s="1"/>
      <c r="CL5" s="1"/>
      <c r="CM5" s="1"/>
    </row>
    <row r="6" spans="1:91" ht="15.6" customHeight="1">
      <c r="A6" s="551" t="s">
        <v>583</v>
      </c>
      <c r="B6" s="551"/>
      <c r="C6" s="551"/>
      <c r="D6" s="551"/>
      <c r="E6" s="551"/>
      <c r="F6" s="51"/>
      <c r="G6" s="51"/>
      <c r="H6" s="8"/>
      <c r="I6" s="8"/>
      <c r="J6" s="8"/>
      <c r="K6" s="8"/>
      <c r="L6" s="8"/>
      <c r="M6" s="8"/>
      <c r="N6" s="8"/>
      <c r="O6" s="8"/>
      <c r="P6" s="8"/>
      <c r="CC6" s="1"/>
      <c r="CD6" s="1"/>
      <c r="CE6" s="1"/>
      <c r="CF6" s="1"/>
      <c r="CG6" s="1"/>
      <c r="CH6" s="1"/>
      <c r="CI6" s="1"/>
      <c r="CJ6" s="1"/>
      <c r="CK6" s="1"/>
      <c r="CL6" s="1"/>
      <c r="CM6" s="1"/>
    </row>
    <row r="7" spans="1:91" ht="15.6" customHeight="1">
      <c r="A7" s="551" t="s">
        <v>70</v>
      </c>
      <c r="B7" s="551"/>
      <c r="C7" s="551"/>
      <c r="D7" s="551"/>
      <c r="E7" s="551"/>
      <c r="F7" s="51"/>
      <c r="G7" s="51"/>
      <c r="H7" s="8"/>
      <c r="I7" s="8"/>
      <c r="J7" s="8"/>
      <c r="K7" s="8"/>
      <c r="L7" s="8"/>
      <c r="M7" s="8"/>
      <c r="N7" s="8"/>
      <c r="O7" s="8"/>
      <c r="P7" s="8"/>
      <c r="CC7" s="1"/>
      <c r="CD7" s="1"/>
      <c r="CE7" s="1"/>
      <c r="CF7" s="1"/>
      <c r="CG7" s="1"/>
      <c r="CH7" s="1"/>
      <c r="CI7" s="1"/>
      <c r="CJ7" s="1"/>
      <c r="CK7" s="1"/>
      <c r="CL7" s="1"/>
      <c r="CM7" s="1"/>
    </row>
    <row r="8" spans="1:91">
      <c r="A8" s="552" t="s">
        <v>71</v>
      </c>
      <c r="B8" s="552"/>
      <c r="C8" s="552"/>
      <c r="D8" s="552"/>
      <c r="E8" s="552"/>
      <c r="F8" s="51"/>
      <c r="G8" s="51"/>
      <c r="H8" s="8"/>
      <c r="I8" s="8"/>
      <c r="J8" s="8"/>
      <c r="K8" s="8"/>
      <c r="L8" s="8"/>
      <c r="M8" s="8"/>
      <c r="N8" s="8"/>
      <c r="O8" s="8"/>
      <c r="P8" s="8"/>
      <c r="CC8" s="1"/>
      <c r="CD8" s="1"/>
      <c r="CE8" s="1"/>
      <c r="CF8" s="1"/>
      <c r="CG8" s="1"/>
      <c r="CH8" s="1"/>
      <c r="CI8" s="1"/>
      <c r="CJ8" s="1"/>
      <c r="CK8" s="1"/>
      <c r="CL8" s="1"/>
      <c r="CM8" s="1"/>
    </row>
    <row r="9" spans="1:91">
      <c r="A9" s="3"/>
      <c r="B9" s="3"/>
      <c r="C9" s="70"/>
      <c r="D9" s="4"/>
      <c r="E9" s="52"/>
      <c r="F9" s="50"/>
      <c r="G9" s="50"/>
      <c r="H9" s="8"/>
      <c r="I9" s="8"/>
      <c r="J9" s="8"/>
      <c r="K9" s="8"/>
      <c r="L9" s="8"/>
      <c r="M9" s="8"/>
      <c r="N9" s="8"/>
      <c r="O9" s="8"/>
      <c r="P9" s="8"/>
      <c r="CC9" s="1"/>
      <c r="CD9" s="1"/>
      <c r="CE9" s="1"/>
      <c r="CF9" s="1"/>
      <c r="CG9" s="1"/>
      <c r="CH9" s="1"/>
      <c r="CI9" s="1"/>
      <c r="CJ9" s="1"/>
      <c r="CK9" s="1"/>
      <c r="CL9" s="1"/>
      <c r="CM9" s="1"/>
    </row>
    <row r="10" spans="1:91">
      <c r="A10" s="3" t="s">
        <v>584</v>
      </c>
      <c r="B10" s="3"/>
      <c r="C10" s="70"/>
      <c r="D10" s="4"/>
      <c r="E10" s="52"/>
      <c r="F10" s="50"/>
      <c r="G10" s="50"/>
      <c r="H10" s="8"/>
      <c r="I10" s="8"/>
      <c r="J10" s="8"/>
      <c r="K10" s="8"/>
      <c r="L10" s="8"/>
      <c r="M10" s="8"/>
      <c r="N10" s="8"/>
      <c r="O10" s="8"/>
      <c r="P10" s="8"/>
      <c r="CC10" s="1"/>
      <c r="CD10" s="1"/>
      <c r="CE10" s="1"/>
      <c r="CF10" s="1"/>
      <c r="CG10" s="1"/>
      <c r="CH10" s="1"/>
      <c r="CI10" s="1"/>
      <c r="CJ10" s="1"/>
      <c r="CK10" s="1"/>
      <c r="CL10" s="1"/>
      <c r="CM10" s="1"/>
    </row>
    <row r="11" spans="1:91">
      <c r="A11" s="6"/>
      <c r="B11" s="3"/>
      <c r="C11" s="70"/>
      <c r="D11" s="4"/>
      <c r="E11" s="52"/>
      <c r="F11" s="50"/>
      <c r="G11" s="50"/>
      <c r="H11" s="8"/>
      <c r="I11" s="8"/>
      <c r="J11" s="8"/>
      <c r="K11" s="8"/>
      <c r="L11" s="8"/>
      <c r="M11" s="8"/>
      <c r="N11" s="8"/>
      <c r="O11" s="8"/>
      <c r="P11" s="8"/>
      <c r="CC11" s="1"/>
      <c r="CD11" s="1"/>
      <c r="CE11" s="1"/>
      <c r="CF11" s="1"/>
      <c r="CG11" s="1"/>
      <c r="CH11" s="1"/>
      <c r="CI11" s="1"/>
      <c r="CJ11" s="1"/>
      <c r="CK11" s="1"/>
      <c r="CL11" s="1"/>
      <c r="CM11" s="1"/>
    </row>
    <row r="12" spans="1:91">
      <c r="A12" s="560" t="s">
        <v>1</v>
      </c>
      <c r="B12" s="560" t="s">
        <v>2</v>
      </c>
      <c r="C12" s="560" t="s">
        <v>290</v>
      </c>
      <c r="D12" s="560" t="s">
        <v>3</v>
      </c>
      <c r="E12" s="560" t="s">
        <v>4</v>
      </c>
      <c r="F12" s="559" t="s">
        <v>533</v>
      </c>
      <c r="G12" s="559" t="s">
        <v>534</v>
      </c>
      <c r="H12" s="8"/>
      <c r="I12" s="8"/>
      <c r="J12" s="8"/>
      <c r="K12" s="8"/>
      <c r="L12" s="8"/>
      <c r="M12" s="8"/>
      <c r="N12" s="8"/>
      <c r="O12" s="8"/>
      <c r="P12" s="8"/>
      <c r="CC12" s="1"/>
      <c r="CD12" s="1"/>
      <c r="CE12" s="1"/>
      <c r="CF12" s="1"/>
      <c r="CG12" s="1"/>
      <c r="CH12" s="1"/>
      <c r="CI12" s="1"/>
      <c r="CJ12" s="1"/>
      <c r="CK12" s="1"/>
      <c r="CL12" s="1"/>
      <c r="CM12" s="1"/>
    </row>
    <row r="13" spans="1:91">
      <c r="A13" s="560"/>
      <c r="B13" s="560"/>
      <c r="C13" s="560"/>
      <c r="D13" s="560"/>
      <c r="E13" s="560"/>
      <c r="F13" s="559"/>
      <c r="G13" s="559"/>
      <c r="H13" s="8"/>
      <c r="I13" s="8"/>
      <c r="J13" s="8"/>
      <c r="K13" s="8"/>
      <c r="L13" s="8"/>
      <c r="M13" s="8"/>
      <c r="N13" s="8"/>
      <c r="O13" s="8"/>
      <c r="P13" s="8"/>
      <c r="CC13" s="1"/>
      <c r="CD13" s="1"/>
      <c r="CE13" s="1"/>
      <c r="CF13" s="1"/>
      <c r="CG13" s="1"/>
      <c r="CH13" s="1"/>
      <c r="CI13" s="1"/>
      <c r="CJ13" s="1"/>
      <c r="CK13" s="1"/>
      <c r="CL13" s="1"/>
      <c r="CM13" s="1"/>
    </row>
    <row r="14" spans="1:91" ht="15" customHeight="1">
      <c r="A14" s="440" t="s">
        <v>1558</v>
      </c>
      <c r="B14" s="84" t="s">
        <v>1138</v>
      </c>
      <c r="C14" s="91"/>
      <c r="D14" s="91"/>
      <c r="E14" s="91"/>
      <c r="F14" s="130"/>
      <c r="G14" s="130"/>
      <c r="H14" s="8"/>
      <c r="I14" s="8"/>
      <c r="J14" s="8"/>
      <c r="K14" s="8"/>
      <c r="L14" s="8"/>
      <c r="M14" s="8"/>
      <c r="N14" s="8"/>
      <c r="O14" s="8"/>
      <c r="P14" s="8"/>
      <c r="CC14" s="1"/>
      <c r="CD14" s="1"/>
      <c r="CE14" s="1"/>
      <c r="CF14" s="1"/>
      <c r="CG14" s="1"/>
      <c r="CH14" s="1"/>
      <c r="CI14" s="1"/>
      <c r="CJ14" s="1"/>
      <c r="CK14" s="1"/>
      <c r="CL14" s="1"/>
      <c r="CM14" s="1"/>
    </row>
    <row r="15" spans="1:91" ht="15" customHeight="1">
      <c r="A15" s="411" t="s">
        <v>1559</v>
      </c>
      <c r="B15" s="185" t="s">
        <v>1139</v>
      </c>
      <c r="C15" s="250"/>
      <c r="D15" s="264"/>
      <c r="E15" s="158"/>
      <c r="F15" s="265"/>
      <c r="G15" s="265"/>
      <c r="H15" s="8"/>
      <c r="I15" s="8"/>
      <c r="J15" s="8"/>
      <c r="K15" s="8"/>
      <c r="L15" s="8"/>
      <c r="M15" s="8"/>
      <c r="N15" s="8"/>
      <c r="O15" s="8"/>
      <c r="P15" s="8"/>
      <c r="CC15" s="1"/>
      <c r="CD15" s="1"/>
      <c r="CE15" s="1"/>
      <c r="CF15" s="1"/>
      <c r="CG15" s="1"/>
      <c r="CH15" s="1"/>
      <c r="CI15" s="1"/>
      <c r="CJ15" s="1"/>
      <c r="CK15" s="1"/>
      <c r="CL15" s="1"/>
      <c r="CM15" s="1"/>
    </row>
    <row r="16" spans="1:91" ht="15" customHeight="1">
      <c r="A16" s="412" t="s">
        <v>1560</v>
      </c>
      <c r="B16" s="235" t="s">
        <v>1140</v>
      </c>
      <c r="C16" s="251" t="s">
        <v>1227</v>
      </c>
      <c r="D16" s="266" t="s">
        <v>7</v>
      </c>
      <c r="E16" s="267">
        <v>1</v>
      </c>
      <c r="F16" s="267"/>
      <c r="G16" s="305"/>
      <c r="H16" s="8"/>
      <c r="I16" s="8"/>
      <c r="J16" s="8"/>
      <c r="K16" s="8"/>
      <c r="L16" s="8"/>
      <c r="M16" s="8"/>
      <c r="N16" s="8"/>
      <c r="O16" s="8"/>
      <c r="P16" s="8"/>
      <c r="CC16" s="1"/>
      <c r="CD16" s="1"/>
      <c r="CE16" s="1"/>
      <c r="CF16" s="1"/>
      <c r="CG16" s="1"/>
      <c r="CH16" s="1"/>
      <c r="CI16" s="1"/>
      <c r="CJ16" s="1"/>
      <c r="CK16" s="1"/>
      <c r="CL16" s="1"/>
      <c r="CM16" s="1"/>
    </row>
    <row r="17" spans="1:91" ht="15" customHeight="1">
      <c r="A17" s="412" t="s">
        <v>1561</v>
      </c>
      <c r="B17" s="236" t="s">
        <v>1141</v>
      </c>
      <c r="C17" s="251" t="s">
        <v>1228</v>
      </c>
      <c r="D17" s="266" t="s">
        <v>7</v>
      </c>
      <c r="E17" s="267">
        <v>1</v>
      </c>
      <c r="F17" s="267"/>
      <c r="G17" s="305"/>
      <c r="H17" s="8"/>
      <c r="I17" s="8"/>
      <c r="J17" s="8"/>
      <c r="K17" s="8"/>
      <c r="L17" s="8"/>
      <c r="M17" s="8"/>
      <c r="N17" s="8"/>
      <c r="O17" s="8"/>
      <c r="P17" s="8"/>
      <c r="CC17" s="1"/>
      <c r="CD17" s="1"/>
      <c r="CE17" s="1"/>
      <c r="CF17" s="1"/>
      <c r="CG17" s="1"/>
      <c r="CH17" s="1"/>
      <c r="CI17" s="1"/>
      <c r="CJ17" s="1"/>
      <c r="CK17" s="1"/>
      <c r="CL17" s="1"/>
      <c r="CM17" s="1"/>
    </row>
    <row r="18" spans="1:91" ht="15" customHeight="1">
      <c r="A18" s="413" t="s">
        <v>1562</v>
      </c>
      <c r="B18" s="237" t="s">
        <v>1142</v>
      </c>
      <c r="C18" s="252" t="s">
        <v>1229</v>
      </c>
      <c r="D18" s="268" t="s">
        <v>7</v>
      </c>
      <c r="E18" s="267">
        <v>1</v>
      </c>
      <c r="F18" s="267"/>
      <c r="G18" s="305"/>
      <c r="H18" s="8"/>
      <c r="I18" s="8"/>
      <c r="J18" s="8"/>
      <c r="K18" s="8"/>
      <c r="L18" s="8"/>
      <c r="M18" s="8"/>
      <c r="N18" s="8"/>
      <c r="O18" s="8"/>
      <c r="P18" s="8"/>
      <c r="CC18" s="1"/>
      <c r="CD18" s="1"/>
      <c r="CE18" s="1"/>
      <c r="CF18" s="1"/>
      <c r="CG18" s="1"/>
      <c r="CH18" s="1"/>
      <c r="CI18" s="1"/>
      <c r="CJ18" s="1"/>
      <c r="CK18" s="1"/>
      <c r="CL18" s="1"/>
      <c r="CM18" s="1"/>
    </row>
    <row r="19" spans="1:91" ht="15" customHeight="1">
      <c r="A19" s="412" t="s">
        <v>1563</v>
      </c>
      <c r="B19" s="238" t="s">
        <v>1143</v>
      </c>
      <c r="C19" s="251" t="s">
        <v>1230</v>
      </c>
      <c r="D19" s="266" t="s">
        <v>7</v>
      </c>
      <c r="E19" s="267">
        <v>1</v>
      </c>
      <c r="F19" s="267"/>
      <c r="G19" s="305"/>
      <c r="H19" s="8"/>
      <c r="I19" s="8"/>
      <c r="J19" s="8"/>
      <c r="K19" s="8"/>
      <c r="L19" s="8"/>
      <c r="M19" s="8"/>
      <c r="N19" s="8"/>
      <c r="O19" s="8"/>
      <c r="P19" s="8"/>
      <c r="CC19" s="1"/>
      <c r="CD19" s="1"/>
      <c r="CE19" s="1"/>
      <c r="CF19" s="1"/>
      <c r="CG19" s="1"/>
      <c r="CH19" s="1"/>
      <c r="CI19" s="1"/>
      <c r="CJ19" s="1"/>
      <c r="CK19" s="1"/>
      <c r="CL19" s="1"/>
      <c r="CM19" s="1"/>
    </row>
    <row r="20" spans="1:91" ht="15" customHeight="1">
      <c r="A20" s="411" t="s">
        <v>1564</v>
      </c>
      <c r="B20" s="185" t="s">
        <v>798</v>
      </c>
      <c r="C20" s="250"/>
      <c r="D20" s="158" t="s">
        <v>811</v>
      </c>
      <c r="E20" s="157"/>
      <c r="F20" s="449"/>
      <c r="G20" s="449"/>
      <c r="H20" s="8"/>
      <c r="I20" s="8"/>
      <c r="J20" s="8"/>
      <c r="K20" s="8"/>
      <c r="L20" s="8"/>
      <c r="M20" s="8"/>
      <c r="N20" s="8"/>
      <c r="O20" s="8"/>
      <c r="P20" s="8"/>
      <c r="CC20" s="1"/>
      <c r="CD20" s="1"/>
      <c r="CE20" s="1"/>
      <c r="CF20" s="1"/>
      <c r="CG20" s="1"/>
      <c r="CH20" s="1"/>
      <c r="CI20" s="1"/>
      <c r="CJ20" s="1"/>
      <c r="CK20" s="1"/>
      <c r="CL20" s="1"/>
      <c r="CM20" s="1"/>
    </row>
    <row r="21" spans="1:91" ht="15" customHeight="1">
      <c r="A21" s="414" t="s">
        <v>1565</v>
      </c>
      <c r="B21" s="239" t="s">
        <v>1144</v>
      </c>
      <c r="C21" s="253" t="s">
        <v>1231</v>
      </c>
      <c r="D21" s="194" t="s">
        <v>485</v>
      </c>
      <c r="E21" s="171">
        <f>756.77*5</f>
        <v>3783.85</v>
      </c>
      <c r="F21" s="450"/>
      <c r="G21" s="305"/>
      <c r="H21" s="8"/>
      <c r="I21" s="8"/>
      <c r="J21" s="8"/>
      <c r="K21" s="8"/>
      <c r="L21" s="8"/>
      <c r="M21" s="8"/>
      <c r="N21" s="8"/>
      <c r="O21" s="8"/>
      <c r="P21" s="8"/>
      <c r="CC21" s="1"/>
      <c r="CD21" s="1"/>
      <c r="CE21" s="1"/>
      <c r="CF21" s="1"/>
      <c r="CG21" s="1"/>
      <c r="CH21" s="1"/>
      <c r="CI21" s="1"/>
      <c r="CJ21" s="1"/>
      <c r="CK21" s="1"/>
      <c r="CL21" s="1"/>
      <c r="CM21" s="1"/>
    </row>
    <row r="22" spans="1:91" ht="15" customHeight="1">
      <c r="A22" s="414" t="s">
        <v>1566</v>
      </c>
      <c r="B22" s="240" t="s">
        <v>1145</v>
      </c>
      <c r="C22" s="253" t="s">
        <v>1232</v>
      </c>
      <c r="D22" s="194" t="s">
        <v>7</v>
      </c>
      <c r="E22" s="171">
        <v>1</v>
      </c>
      <c r="F22" s="450"/>
      <c r="G22" s="305"/>
      <c r="H22" s="8"/>
      <c r="I22" s="8"/>
      <c r="J22" s="8"/>
      <c r="K22" s="8"/>
      <c r="L22" s="8"/>
      <c r="M22" s="8"/>
      <c r="N22" s="8"/>
      <c r="O22" s="8"/>
      <c r="P22" s="8"/>
      <c r="CC22" s="1"/>
      <c r="CD22" s="1"/>
      <c r="CE22" s="1"/>
      <c r="CF22" s="1"/>
      <c r="CG22" s="1"/>
      <c r="CH22" s="1"/>
      <c r="CI22" s="1"/>
      <c r="CJ22" s="1"/>
      <c r="CK22" s="1"/>
      <c r="CL22" s="1"/>
      <c r="CM22" s="1"/>
    </row>
    <row r="23" spans="1:91" ht="15" customHeight="1">
      <c r="A23" s="414" t="s">
        <v>1567</v>
      </c>
      <c r="B23" s="162" t="s">
        <v>1146</v>
      </c>
      <c r="C23" s="253" t="s">
        <v>1233</v>
      </c>
      <c r="D23" s="194" t="s">
        <v>485</v>
      </c>
      <c r="E23" s="171">
        <f>583.28*5+1200</f>
        <v>4116.3999999999996</v>
      </c>
      <c r="F23" s="450"/>
      <c r="G23" s="305"/>
      <c r="H23" s="8"/>
      <c r="I23" s="8"/>
      <c r="J23" s="8"/>
      <c r="K23" s="8"/>
      <c r="L23" s="8"/>
      <c r="M23" s="8"/>
      <c r="N23" s="8"/>
      <c r="O23" s="8"/>
      <c r="P23" s="8"/>
      <c r="CC23" s="1"/>
      <c r="CD23" s="1"/>
      <c r="CE23" s="1"/>
      <c r="CF23" s="1"/>
      <c r="CG23" s="1"/>
      <c r="CH23" s="1"/>
      <c r="CI23" s="1"/>
      <c r="CJ23" s="1"/>
      <c r="CK23" s="1"/>
      <c r="CL23" s="1"/>
      <c r="CM23" s="1"/>
    </row>
    <row r="24" spans="1:91" ht="15" customHeight="1">
      <c r="A24" s="414" t="s">
        <v>1568</v>
      </c>
      <c r="B24" s="162" t="s">
        <v>1147</v>
      </c>
      <c r="C24" s="253" t="s">
        <v>1234</v>
      </c>
      <c r="D24" s="194" t="s">
        <v>485</v>
      </c>
      <c r="E24" s="171">
        <v>8.4</v>
      </c>
      <c r="F24" s="450"/>
      <c r="G24" s="305"/>
      <c r="H24" s="8"/>
      <c r="I24" s="8"/>
      <c r="J24" s="8"/>
      <c r="K24" s="8"/>
      <c r="L24" s="8"/>
      <c r="M24" s="8"/>
      <c r="N24" s="8"/>
      <c r="O24" s="8"/>
      <c r="P24" s="8"/>
      <c r="CC24" s="1"/>
      <c r="CD24" s="1"/>
      <c r="CE24" s="1"/>
      <c r="CF24" s="1"/>
      <c r="CG24" s="1"/>
      <c r="CH24" s="1"/>
      <c r="CI24" s="1"/>
      <c r="CJ24" s="1"/>
      <c r="CK24" s="1"/>
      <c r="CL24" s="1"/>
      <c r="CM24" s="1"/>
    </row>
    <row r="25" spans="1:91" ht="15" customHeight="1">
      <c r="A25" s="411" t="s">
        <v>1569</v>
      </c>
      <c r="B25" s="185" t="s">
        <v>1148</v>
      </c>
      <c r="C25" s="250"/>
      <c r="D25" s="158" t="s">
        <v>811</v>
      </c>
      <c r="E25" s="269"/>
      <c r="F25" s="449"/>
      <c r="G25" s="449"/>
      <c r="H25" s="8"/>
      <c r="I25" s="8"/>
      <c r="J25" s="8"/>
      <c r="K25" s="8"/>
      <c r="L25" s="8"/>
      <c r="M25" s="8"/>
      <c r="N25" s="8"/>
      <c r="O25" s="8"/>
      <c r="P25" s="8"/>
      <c r="CC25" s="1"/>
      <c r="CD25" s="1"/>
      <c r="CE25" s="1"/>
      <c r="CF25" s="1"/>
      <c r="CG25" s="1"/>
      <c r="CH25" s="1"/>
      <c r="CI25" s="1"/>
      <c r="CJ25" s="1"/>
      <c r="CK25" s="1"/>
      <c r="CL25" s="1"/>
      <c r="CM25" s="1"/>
    </row>
    <row r="26" spans="1:91" ht="15" customHeight="1">
      <c r="A26" s="413" t="s">
        <v>1570</v>
      </c>
      <c r="B26" s="162" t="s">
        <v>1149</v>
      </c>
      <c r="C26" s="252" t="s">
        <v>1235</v>
      </c>
      <c r="D26" s="268" t="s">
        <v>13</v>
      </c>
      <c r="E26" s="270">
        <f>95+210+210+182+182+182</f>
        <v>1061</v>
      </c>
      <c r="F26" s="450"/>
      <c r="G26" s="305"/>
      <c r="H26" s="8"/>
      <c r="I26" s="8"/>
      <c r="J26" s="8"/>
      <c r="K26" s="8"/>
      <c r="L26" s="8"/>
      <c r="M26" s="8"/>
      <c r="N26" s="8"/>
      <c r="O26" s="8"/>
      <c r="P26" s="8"/>
      <c r="CC26" s="1"/>
      <c r="CD26" s="1"/>
      <c r="CE26" s="1"/>
      <c r="CF26" s="1"/>
      <c r="CG26" s="1"/>
      <c r="CH26" s="1"/>
      <c r="CI26" s="1"/>
      <c r="CJ26" s="1"/>
      <c r="CK26" s="1"/>
      <c r="CL26" s="1"/>
      <c r="CM26" s="1"/>
    </row>
    <row r="27" spans="1:91" ht="15" customHeight="1">
      <c r="A27" s="413" t="s">
        <v>1571</v>
      </c>
      <c r="B27" s="236" t="s">
        <v>1150</v>
      </c>
      <c r="C27" s="252" t="s">
        <v>1236</v>
      </c>
      <c r="D27" s="271" t="s">
        <v>7</v>
      </c>
      <c r="E27" s="272">
        <v>1</v>
      </c>
      <c r="F27" s="450"/>
      <c r="G27" s="305"/>
      <c r="H27" s="8"/>
      <c r="I27" s="8"/>
      <c r="J27" s="8"/>
      <c r="K27" s="8"/>
      <c r="L27" s="8"/>
      <c r="M27" s="8"/>
      <c r="N27" s="8"/>
      <c r="O27" s="8"/>
      <c r="P27" s="8"/>
      <c r="CC27" s="1"/>
      <c r="CD27" s="1"/>
      <c r="CE27" s="1"/>
      <c r="CF27" s="1"/>
      <c r="CG27" s="1"/>
      <c r="CH27" s="1"/>
      <c r="CI27" s="1"/>
      <c r="CJ27" s="1"/>
      <c r="CK27" s="1"/>
      <c r="CL27" s="1"/>
      <c r="CM27" s="1"/>
    </row>
    <row r="28" spans="1:91" ht="15" customHeight="1">
      <c r="A28" s="411" t="s">
        <v>1572</v>
      </c>
      <c r="B28" s="176" t="s">
        <v>800</v>
      </c>
      <c r="C28" s="250" t="s">
        <v>1237</v>
      </c>
      <c r="D28" s="158" t="s">
        <v>811</v>
      </c>
      <c r="E28" s="269"/>
      <c r="F28" s="449"/>
      <c r="G28" s="449"/>
      <c r="H28" s="8"/>
      <c r="I28" s="8"/>
      <c r="J28" s="8"/>
      <c r="K28" s="8"/>
      <c r="L28" s="8"/>
      <c r="M28" s="8"/>
      <c r="N28" s="8"/>
      <c r="O28" s="8"/>
      <c r="P28" s="8"/>
      <c r="CC28" s="1"/>
      <c r="CD28" s="1"/>
      <c r="CE28" s="1"/>
      <c r="CF28" s="1"/>
      <c r="CG28" s="1"/>
      <c r="CH28" s="1"/>
      <c r="CI28" s="1"/>
      <c r="CJ28" s="1"/>
      <c r="CK28" s="1"/>
      <c r="CL28" s="1"/>
      <c r="CM28" s="1"/>
    </row>
    <row r="29" spans="1:91" ht="15" customHeight="1">
      <c r="A29" s="413" t="s">
        <v>1573</v>
      </c>
      <c r="B29" s="241" t="s">
        <v>1151</v>
      </c>
      <c r="C29" s="252" t="s">
        <v>1238</v>
      </c>
      <c r="D29" s="268" t="s">
        <v>7</v>
      </c>
      <c r="E29" s="273">
        <v>1</v>
      </c>
      <c r="F29" s="450"/>
      <c r="G29" s="305"/>
      <c r="H29" s="8"/>
      <c r="I29" s="8"/>
      <c r="J29" s="8"/>
      <c r="K29" s="8"/>
      <c r="L29" s="8"/>
      <c r="M29" s="8"/>
      <c r="N29" s="8"/>
      <c r="O29" s="8"/>
      <c r="P29" s="8"/>
      <c r="CC29" s="1"/>
      <c r="CD29" s="1"/>
      <c r="CE29" s="1"/>
      <c r="CF29" s="1"/>
      <c r="CG29" s="1"/>
      <c r="CH29" s="1"/>
      <c r="CI29" s="1"/>
      <c r="CJ29" s="1"/>
      <c r="CK29" s="1"/>
      <c r="CL29" s="1"/>
      <c r="CM29" s="1"/>
    </row>
    <row r="30" spans="1:91" ht="15" customHeight="1">
      <c r="A30" s="413" t="s">
        <v>1574</v>
      </c>
      <c r="B30" s="159" t="s">
        <v>1152</v>
      </c>
      <c r="C30" s="252" t="s">
        <v>1239</v>
      </c>
      <c r="D30" s="195" t="s">
        <v>541</v>
      </c>
      <c r="E30" s="171">
        <v>4345.93</v>
      </c>
      <c r="F30" s="450"/>
      <c r="G30" s="305"/>
      <c r="H30" s="8"/>
      <c r="I30" s="8"/>
      <c r="J30" s="8"/>
      <c r="K30" s="8"/>
      <c r="L30" s="8"/>
      <c r="M30" s="8"/>
      <c r="N30" s="8"/>
      <c r="O30" s="8"/>
      <c r="P30" s="8"/>
      <c r="CC30" s="1"/>
      <c r="CD30" s="1"/>
      <c r="CE30" s="1"/>
      <c r="CF30" s="1"/>
      <c r="CG30" s="1"/>
      <c r="CH30" s="1"/>
      <c r="CI30" s="1"/>
      <c r="CJ30" s="1"/>
      <c r="CK30" s="1"/>
      <c r="CL30" s="1"/>
      <c r="CM30" s="1"/>
    </row>
    <row r="31" spans="1:91" ht="15" customHeight="1">
      <c r="A31" s="413" t="s">
        <v>1575</v>
      </c>
      <c r="B31" s="184" t="s">
        <v>1153</v>
      </c>
      <c r="C31" s="252" t="s">
        <v>1239</v>
      </c>
      <c r="D31" s="198" t="s">
        <v>541</v>
      </c>
      <c r="E31" s="171">
        <f>90.64+90.64+90.64+90.64+90.64</f>
        <v>453.2</v>
      </c>
      <c r="F31" s="450"/>
      <c r="G31" s="305"/>
      <c r="H31" s="8"/>
      <c r="I31" s="8"/>
      <c r="J31" s="8"/>
      <c r="K31" s="8"/>
      <c r="L31" s="8"/>
      <c r="M31" s="8"/>
      <c r="N31" s="8"/>
      <c r="O31" s="8"/>
      <c r="P31" s="8"/>
      <c r="CC31" s="1"/>
      <c r="CD31" s="1"/>
      <c r="CE31" s="1"/>
      <c r="CF31" s="1"/>
      <c r="CG31" s="1"/>
      <c r="CH31" s="1"/>
      <c r="CI31" s="1"/>
      <c r="CJ31" s="1"/>
      <c r="CK31" s="1"/>
      <c r="CL31" s="1"/>
      <c r="CM31" s="1"/>
    </row>
    <row r="32" spans="1:91" ht="15" customHeight="1">
      <c r="A32" s="413" t="s">
        <v>1576</v>
      </c>
      <c r="B32" s="184" t="s">
        <v>1154</v>
      </c>
      <c r="C32" s="252" t="s">
        <v>1239</v>
      </c>
      <c r="D32" s="198" t="s">
        <v>541</v>
      </c>
      <c r="E32" s="272">
        <f>266.5+147.73+180.56+231.86+250.98+232.52</f>
        <v>1310.1499999999999</v>
      </c>
      <c r="F32" s="450"/>
      <c r="G32" s="305"/>
      <c r="H32" s="8"/>
      <c r="I32" s="8"/>
      <c r="J32" s="8"/>
      <c r="K32" s="8"/>
      <c r="L32" s="8"/>
      <c r="M32" s="8"/>
      <c r="N32" s="8"/>
      <c r="O32" s="8"/>
      <c r="P32" s="8"/>
      <c r="CC32" s="1"/>
      <c r="CD32" s="1"/>
      <c r="CE32" s="1"/>
      <c r="CF32" s="1"/>
      <c r="CG32" s="1"/>
      <c r="CH32" s="1"/>
      <c r="CI32" s="1"/>
      <c r="CJ32" s="1"/>
      <c r="CK32" s="1"/>
      <c r="CL32" s="1"/>
      <c r="CM32" s="1"/>
    </row>
    <row r="33" spans="1:91" ht="15" customHeight="1">
      <c r="A33" s="413" t="s">
        <v>1577</v>
      </c>
      <c r="B33" s="184" t="s">
        <v>1155</v>
      </c>
      <c r="C33" s="252" t="s">
        <v>1239</v>
      </c>
      <c r="D33" s="198" t="s">
        <v>541</v>
      </c>
      <c r="E33" s="272">
        <v>9.3800000000000008</v>
      </c>
      <c r="F33" s="451"/>
      <c r="G33" s="305"/>
      <c r="H33" s="8"/>
      <c r="I33" s="8"/>
      <c r="J33" s="8"/>
      <c r="K33" s="8"/>
      <c r="L33" s="8"/>
      <c r="M33" s="8"/>
      <c r="N33" s="8"/>
      <c r="O33" s="8"/>
      <c r="P33" s="8"/>
      <c r="CC33" s="1"/>
      <c r="CD33" s="1"/>
      <c r="CE33" s="1"/>
      <c r="CF33" s="1"/>
      <c r="CG33" s="1"/>
      <c r="CH33" s="1"/>
      <c r="CI33" s="1"/>
      <c r="CJ33" s="1"/>
      <c r="CK33" s="1"/>
      <c r="CL33" s="1"/>
      <c r="CM33" s="1"/>
    </row>
    <row r="34" spans="1:91" ht="15" customHeight="1">
      <c r="A34" s="413" t="s">
        <v>1578</v>
      </c>
      <c r="B34" s="184" t="s">
        <v>1156</v>
      </c>
      <c r="C34" s="252" t="s">
        <v>1239</v>
      </c>
      <c r="D34" s="198" t="s">
        <v>541</v>
      </c>
      <c r="E34" s="272">
        <v>24.16</v>
      </c>
      <c r="F34" s="452"/>
      <c r="G34" s="305"/>
      <c r="H34" s="8"/>
      <c r="I34" s="8"/>
      <c r="J34" s="8"/>
      <c r="K34" s="8"/>
      <c r="L34" s="8"/>
      <c r="M34" s="8"/>
      <c r="N34" s="8"/>
      <c r="O34" s="8"/>
      <c r="P34" s="8"/>
      <c r="CC34" s="1"/>
      <c r="CD34" s="1"/>
      <c r="CE34" s="1"/>
      <c r="CF34" s="1"/>
      <c r="CG34" s="1"/>
      <c r="CH34" s="1"/>
      <c r="CI34" s="1"/>
      <c r="CJ34" s="1"/>
      <c r="CK34" s="1"/>
      <c r="CL34" s="1"/>
      <c r="CM34" s="1"/>
    </row>
    <row r="35" spans="1:91" ht="15" customHeight="1">
      <c r="A35" s="415" t="s">
        <v>1579</v>
      </c>
      <c r="B35" s="176" t="s">
        <v>1157</v>
      </c>
      <c r="C35" s="254" t="s">
        <v>1240</v>
      </c>
      <c r="D35" s="158" t="s">
        <v>811</v>
      </c>
      <c r="E35" s="274"/>
      <c r="F35" s="449"/>
      <c r="G35" s="449"/>
      <c r="H35" s="8"/>
      <c r="I35" s="8"/>
      <c r="J35" s="8"/>
      <c r="K35" s="8"/>
      <c r="L35" s="8"/>
      <c r="M35" s="8"/>
      <c r="N35" s="8"/>
      <c r="O35" s="8"/>
      <c r="P35" s="8"/>
      <c r="CC35" s="1"/>
      <c r="CD35" s="1"/>
      <c r="CE35" s="1"/>
      <c r="CF35" s="1"/>
      <c r="CG35" s="1"/>
      <c r="CH35" s="1"/>
      <c r="CI35" s="1"/>
      <c r="CJ35" s="1"/>
      <c r="CK35" s="1"/>
      <c r="CL35" s="1"/>
      <c r="CM35" s="1"/>
    </row>
    <row r="36" spans="1:91" ht="15" customHeight="1">
      <c r="A36" s="416" t="s">
        <v>1580</v>
      </c>
      <c r="B36" s="242" t="s">
        <v>1158</v>
      </c>
      <c r="C36" s="255" t="s">
        <v>1241</v>
      </c>
      <c r="D36" s="275" t="s">
        <v>811</v>
      </c>
      <c r="E36" s="276"/>
      <c r="F36" s="449"/>
      <c r="G36" s="331"/>
      <c r="H36" s="8"/>
      <c r="I36" s="8"/>
      <c r="J36" s="8"/>
      <c r="K36" s="8"/>
      <c r="L36" s="8"/>
      <c r="M36" s="8"/>
      <c r="N36" s="8"/>
      <c r="O36" s="8"/>
      <c r="P36" s="8"/>
      <c r="CC36" s="1"/>
      <c r="CD36" s="1"/>
      <c r="CE36" s="1"/>
      <c r="CF36" s="1"/>
      <c r="CG36" s="1"/>
      <c r="CH36" s="1"/>
      <c r="CI36" s="1"/>
      <c r="CJ36" s="1"/>
      <c r="CK36" s="1"/>
      <c r="CL36" s="1"/>
      <c r="CM36" s="1"/>
    </row>
    <row r="37" spans="1:91" ht="15" customHeight="1">
      <c r="A37" s="413" t="s">
        <v>1581</v>
      </c>
      <c r="B37" s="159" t="s">
        <v>1159</v>
      </c>
      <c r="C37" s="252" t="s">
        <v>1241</v>
      </c>
      <c r="D37" s="271" t="s">
        <v>812</v>
      </c>
      <c r="E37" s="171">
        <f>384.0148+6.5279+7.5978</f>
        <v>398.14049999999997</v>
      </c>
      <c r="F37" s="450"/>
      <c r="G37" s="305"/>
      <c r="H37" s="8"/>
      <c r="I37" s="8"/>
      <c r="J37" s="8"/>
      <c r="K37" s="8"/>
      <c r="L37" s="8"/>
      <c r="M37" s="8"/>
      <c r="N37" s="8"/>
      <c r="O37" s="8"/>
      <c r="P37" s="8"/>
      <c r="CC37" s="1"/>
      <c r="CD37" s="1"/>
      <c r="CE37" s="1"/>
      <c r="CF37" s="1"/>
      <c r="CG37" s="1"/>
      <c r="CH37" s="1"/>
      <c r="CI37" s="1"/>
      <c r="CJ37" s="1"/>
      <c r="CK37" s="1"/>
      <c r="CL37" s="1"/>
      <c r="CM37" s="1"/>
    </row>
    <row r="38" spans="1:91" ht="15" customHeight="1">
      <c r="A38" s="413" t="s">
        <v>1582</v>
      </c>
      <c r="B38" s="184" t="s">
        <v>1160</v>
      </c>
      <c r="C38" s="252" t="s">
        <v>1242</v>
      </c>
      <c r="D38" s="268" t="s">
        <v>812</v>
      </c>
      <c r="E38" s="171">
        <f>13.01+21.36+21.36+32.95+19.01+32.95</f>
        <v>140.64000000000001</v>
      </c>
      <c r="F38" s="450"/>
      <c r="G38" s="305"/>
      <c r="H38" s="8"/>
      <c r="I38" s="8"/>
      <c r="J38" s="8"/>
      <c r="K38" s="8"/>
      <c r="L38" s="8"/>
      <c r="M38" s="8"/>
      <c r="N38" s="8"/>
      <c r="O38" s="8"/>
      <c r="P38" s="8"/>
      <c r="CC38" s="1"/>
      <c r="CD38" s="1"/>
      <c r="CE38" s="1"/>
      <c r="CF38" s="1"/>
      <c r="CG38" s="1"/>
      <c r="CH38" s="1"/>
      <c r="CI38" s="1"/>
      <c r="CJ38" s="1"/>
      <c r="CK38" s="1"/>
      <c r="CL38" s="1"/>
      <c r="CM38" s="1"/>
    </row>
    <row r="39" spans="1:91" ht="15" customHeight="1">
      <c r="A39" s="413" t="s">
        <v>1583</v>
      </c>
      <c r="B39" s="184" t="s">
        <v>1161</v>
      </c>
      <c r="C39" s="252" t="s">
        <v>1241</v>
      </c>
      <c r="D39" s="268" t="s">
        <v>812</v>
      </c>
      <c r="E39" s="171">
        <f>28.96579+28.96579+30.79266+28.96579+29.07933</f>
        <v>146.76936000000001</v>
      </c>
      <c r="F39" s="450"/>
      <c r="G39" s="305"/>
      <c r="H39" s="8"/>
      <c r="I39" s="8"/>
      <c r="J39" s="8"/>
      <c r="K39" s="8"/>
      <c r="L39" s="8"/>
      <c r="M39" s="8"/>
      <c r="N39" s="8"/>
      <c r="O39" s="8"/>
      <c r="P39" s="8"/>
      <c r="CC39" s="1"/>
      <c r="CD39" s="1"/>
      <c r="CE39" s="1"/>
      <c r="CF39" s="1"/>
      <c r="CG39" s="1"/>
      <c r="CH39" s="1"/>
      <c r="CI39" s="1"/>
      <c r="CJ39" s="1"/>
      <c r="CK39" s="1"/>
      <c r="CL39" s="1"/>
      <c r="CM39" s="1"/>
    </row>
    <row r="40" spans="1:91" ht="15" customHeight="1">
      <c r="A40" s="413" t="s">
        <v>1584</v>
      </c>
      <c r="B40" s="184" t="s">
        <v>1162</v>
      </c>
      <c r="C40" s="252" t="s">
        <v>1241</v>
      </c>
      <c r="D40" s="268" t="s">
        <v>812</v>
      </c>
      <c r="E40" s="171">
        <f>11.2067+11.2715+7.5149+7.4145+9.1306+9.00149+6.1948+6.11657+5.5735+5.5435+13.3513</f>
        <v>92.319359999999989</v>
      </c>
      <c r="F40" s="450"/>
      <c r="G40" s="305"/>
      <c r="H40" s="8"/>
      <c r="I40" s="8"/>
      <c r="J40" s="8"/>
      <c r="K40" s="8"/>
      <c r="L40" s="8"/>
      <c r="M40" s="8"/>
      <c r="N40" s="8"/>
      <c r="O40" s="8"/>
      <c r="P40" s="8"/>
      <c r="CC40" s="1"/>
      <c r="CD40" s="1"/>
      <c r="CE40" s="1"/>
      <c r="CF40" s="1"/>
      <c r="CG40" s="1"/>
      <c r="CH40" s="1"/>
      <c r="CI40" s="1"/>
      <c r="CJ40" s="1"/>
      <c r="CK40" s="1"/>
      <c r="CL40" s="1"/>
      <c r="CM40" s="1"/>
    </row>
    <row r="41" spans="1:91" ht="15" customHeight="1">
      <c r="A41" s="413" t="s">
        <v>1585</v>
      </c>
      <c r="B41" s="184" t="s">
        <v>1163</v>
      </c>
      <c r="C41" s="252" t="s">
        <v>1241</v>
      </c>
      <c r="D41" s="268" t="s">
        <v>812</v>
      </c>
      <c r="E41" s="272">
        <v>15.0831</v>
      </c>
      <c r="F41" s="450"/>
      <c r="G41" s="305"/>
      <c r="H41" s="8"/>
      <c r="I41" s="8"/>
      <c r="J41" s="8"/>
      <c r="K41" s="8"/>
      <c r="L41" s="8"/>
      <c r="M41" s="8"/>
      <c r="N41" s="8"/>
      <c r="O41" s="8"/>
      <c r="P41" s="8"/>
      <c r="CC41" s="1"/>
      <c r="CD41" s="1"/>
      <c r="CE41" s="1"/>
      <c r="CF41" s="1"/>
      <c r="CG41" s="1"/>
      <c r="CH41" s="1"/>
      <c r="CI41" s="1"/>
      <c r="CJ41" s="1"/>
      <c r="CK41" s="1"/>
      <c r="CL41" s="1"/>
      <c r="CM41" s="1"/>
    </row>
    <row r="42" spans="1:91" ht="15" customHeight="1">
      <c r="A42" s="415" t="s">
        <v>1586</v>
      </c>
      <c r="B42" s="176" t="s">
        <v>1164</v>
      </c>
      <c r="C42" s="254" t="s">
        <v>1243</v>
      </c>
      <c r="D42" s="158" t="s">
        <v>811</v>
      </c>
      <c r="E42" s="274"/>
      <c r="F42" s="449"/>
      <c r="G42" s="449"/>
      <c r="H42" s="8"/>
      <c r="I42" s="8"/>
      <c r="J42" s="8"/>
      <c r="K42" s="8"/>
      <c r="L42" s="8"/>
      <c r="M42" s="8"/>
      <c r="N42" s="8"/>
      <c r="O42" s="8"/>
      <c r="P42" s="8"/>
      <c r="CC42" s="1"/>
      <c r="CD42" s="1"/>
      <c r="CE42" s="1"/>
      <c r="CF42" s="1"/>
      <c r="CG42" s="1"/>
      <c r="CH42" s="1"/>
      <c r="CI42" s="1"/>
      <c r="CJ42" s="1"/>
      <c r="CK42" s="1"/>
      <c r="CL42" s="1"/>
      <c r="CM42" s="1"/>
    </row>
    <row r="43" spans="1:91" ht="15" customHeight="1">
      <c r="A43" s="413" t="s">
        <v>1587</v>
      </c>
      <c r="B43" s="159" t="s">
        <v>1165</v>
      </c>
      <c r="C43" s="251" t="s">
        <v>1243</v>
      </c>
      <c r="D43" s="271" t="s">
        <v>812</v>
      </c>
      <c r="E43" s="272">
        <v>71.435000000000002</v>
      </c>
      <c r="F43" s="450"/>
      <c r="G43" s="305"/>
      <c r="H43" s="8"/>
      <c r="I43" s="8"/>
      <c r="J43" s="8"/>
      <c r="K43" s="8"/>
      <c r="L43" s="8"/>
      <c r="M43" s="8"/>
      <c r="N43" s="8"/>
      <c r="O43" s="8"/>
      <c r="P43" s="8"/>
      <c r="CC43" s="1"/>
      <c r="CD43" s="1"/>
      <c r="CE43" s="1"/>
      <c r="CF43" s="1"/>
      <c r="CG43" s="1"/>
      <c r="CH43" s="1"/>
      <c r="CI43" s="1"/>
      <c r="CJ43" s="1"/>
      <c r="CK43" s="1"/>
      <c r="CL43" s="1"/>
      <c r="CM43" s="1"/>
    </row>
    <row r="44" spans="1:91" ht="15" customHeight="1">
      <c r="A44" s="413" t="s">
        <v>1588</v>
      </c>
      <c r="B44" s="190" t="s">
        <v>1166</v>
      </c>
      <c r="C44" s="251" t="s">
        <v>1244</v>
      </c>
      <c r="D44" s="271" t="s">
        <v>13</v>
      </c>
      <c r="E44" s="272">
        <v>2770.5581999999999</v>
      </c>
      <c r="F44" s="450"/>
      <c r="G44" s="305"/>
      <c r="H44" s="8"/>
      <c r="I44" s="8"/>
      <c r="J44" s="8"/>
      <c r="K44" s="8"/>
      <c r="L44" s="8"/>
      <c r="M44" s="8"/>
      <c r="N44" s="8"/>
      <c r="O44" s="8"/>
      <c r="P44" s="8"/>
      <c r="CC44" s="1"/>
      <c r="CD44" s="1"/>
      <c r="CE44" s="1"/>
      <c r="CF44" s="1"/>
      <c r="CG44" s="1"/>
      <c r="CH44" s="1"/>
      <c r="CI44" s="1"/>
      <c r="CJ44" s="1"/>
      <c r="CK44" s="1"/>
      <c r="CL44" s="1"/>
      <c r="CM44" s="1"/>
    </row>
    <row r="45" spans="1:91" ht="15" customHeight="1">
      <c r="A45" s="413" t="s">
        <v>1589</v>
      </c>
      <c r="B45" s="190" t="s">
        <v>1167</v>
      </c>
      <c r="C45" s="251" t="s">
        <v>1243</v>
      </c>
      <c r="D45" s="195" t="s">
        <v>656</v>
      </c>
      <c r="E45" s="272">
        <v>40</v>
      </c>
      <c r="F45" s="450"/>
      <c r="G45" s="305"/>
      <c r="H45" s="8"/>
      <c r="I45" s="8"/>
      <c r="J45" s="8"/>
      <c r="K45" s="8"/>
      <c r="L45" s="8"/>
      <c r="M45" s="8"/>
      <c r="N45" s="8"/>
      <c r="O45" s="8"/>
      <c r="P45" s="8"/>
      <c r="CC45" s="1"/>
      <c r="CD45" s="1"/>
      <c r="CE45" s="1"/>
      <c r="CF45" s="1"/>
      <c r="CG45" s="1"/>
      <c r="CH45" s="1"/>
      <c r="CI45" s="1"/>
      <c r="CJ45" s="1"/>
      <c r="CK45" s="1"/>
      <c r="CL45" s="1"/>
      <c r="CM45" s="1"/>
    </row>
    <row r="46" spans="1:91" ht="15" customHeight="1">
      <c r="A46" s="413" t="s">
        <v>1590</v>
      </c>
      <c r="B46" s="190" t="s">
        <v>1168</v>
      </c>
      <c r="C46" s="251" t="s">
        <v>1243</v>
      </c>
      <c r="D46" s="195" t="s">
        <v>656</v>
      </c>
      <c r="E46" s="171">
        <v>40</v>
      </c>
      <c r="F46" s="450"/>
      <c r="G46" s="305"/>
      <c r="H46" s="8"/>
      <c r="I46" s="8"/>
      <c r="J46" s="8"/>
      <c r="K46" s="8"/>
      <c r="L46" s="8"/>
      <c r="M46" s="8"/>
      <c r="N46" s="8"/>
      <c r="O46" s="8"/>
      <c r="P46" s="8"/>
      <c r="CC46" s="1"/>
      <c r="CD46" s="1"/>
      <c r="CE46" s="1"/>
      <c r="CF46" s="1"/>
      <c r="CG46" s="1"/>
      <c r="CH46" s="1"/>
      <c r="CI46" s="1"/>
      <c r="CJ46" s="1"/>
      <c r="CK46" s="1"/>
      <c r="CL46" s="1"/>
      <c r="CM46" s="1"/>
    </row>
    <row r="47" spans="1:91" ht="15" customHeight="1">
      <c r="A47" s="415" t="s">
        <v>1591</v>
      </c>
      <c r="B47" s="176" t="s">
        <v>592</v>
      </c>
      <c r="C47" s="254" t="s">
        <v>1245</v>
      </c>
      <c r="D47" s="158" t="s">
        <v>811</v>
      </c>
      <c r="E47" s="277"/>
      <c r="F47" s="449"/>
      <c r="G47" s="449"/>
      <c r="H47" s="8"/>
      <c r="I47" s="8"/>
      <c r="J47" s="8"/>
      <c r="K47" s="8"/>
      <c r="L47" s="8"/>
      <c r="M47" s="8"/>
      <c r="N47" s="8"/>
      <c r="O47" s="8"/>
      <c r="P47" s="8"/>
      <c r="CC47" s="1"/>
      <c r="CD47" s="1"/>
      <c r="CE47" s="1"/>
      <c r="CF47" s="1"/>
      <c r="CG47" s="1"/>
      <c r="CH47" s="1"/>
      <c r="CI47" s="1"/>
      <c r="CJ47" s="1"/>
      <c r="CK47" s="1"/>
      <c r="CL47" s="1"/>
      <c r="CM47" s="1"/>
    </row>
    <row r="48" spans="1:91" ht="15" customHeight="1">
      <c r="A48" s="413" t="s">
        <v>1592</v>
      </c>
      <c r="B48" s="159" t="s">
        <v>1169</v>
      </c>
      <c r="C48" s="252" t="s">
        <v>1245</v>
      </c>
      <c r="D48" s="197" t="s">
        <v>485</v>
      </c>
      <c r="E48" s="272">
        <f>440.92+449.35+336.53+323.3+266+2+1.95+4</f>
        <v>1824.05</v>
      </c>
      <c r="F48" s="450"/>
      <c r="G48" s="305"/>
      <c r="H48" s="8"/>
      <c r="I48" s="8"/>
      <c r="J48" s="8"/>
      <c r="K48" s="8"/>
      <c r="L48" s="8"/>
      <c r="M48" s="8"/>
      <c r="N48" s="8"/>
      <c r="O48" s="8"/>
      <c r="P48" s="8"/>
      <c r="CC48" s="1"/>
      <c r="CD48" s="1"/>
      <c r="CE48" s="1"/>
      <c r="CF48" s="1"/>
      <c r="CG48" s="1"/>
      <c r="CH48" s="1"/>
      <c r="CI48" s="1"/>
      <c r="CJ48" s="1"/>
      <c r="CK48" s="1"/>
      <c r="CL48" s="1"/>
      <c r="CM48" s="1"/>
    </row>
    <row r="49" spans="1:91" ht="15" customHeight="1">
      <c r="A49" s="413" t="s">
        <v>1593</v>
      </c>
      <c r="B49" s="159" t="s">
        <v>1170</v>
      </c>
      <c r="C49" s="252" t="s">
        <v>1245</v>
      </c>
      <c r="D49" s="197" t="s">
        <v>485</v>
      </c>
      <c r="E49" s="272">
        <v>202.32</v>
      </c>
      <c r="F49" s="450"/>
      <c r="G49" s="305"/>
      <c r="H49" s="8"/>
      <c r="I49" s="8"/>
      <c r="J49" s="8"/>
      <c r="K49" s="8"/>
      <c r="L49" s="8"/>
      <c r="M49" s="8"/>
      <c r="N49" s="8"/>
      <c r="O49" s="8"/>
      <c r="P49" s="8"/>
      <c r="CC49" s="1"/>
      <c r="CD49" s="1"/>
      <c r="CE49" s="1"/>
      <c r="CF49" s="1"/>
      <c r="CG49" s="1"/>
      <c r="CH49" s="1"/>
      <c r="CI49" s="1"/>
      <c r="CJ49" s="1"/>
      <c r="CK49" s="1"/>
      <c r="CL49" s="1"/>
      <c r="CM49" s="1"/>
    </row>
    <row r="50" spans="1:91" ht="15" customHeight="1">
      <c r="A50" s="413" t="s">
        <v>1594</v>
      </c>
      <c r="B50" s="184" t="s">
        <v>1171</v>
      </c>
      <c r="C50" s="252" t="s">
        <v>1246</v>
      </c>
      <c r="D50" s="198" t="s">
        <v>485</v>
      </c>
      <c r="E50" s="270">
        <f>278.73*2+241.57*3+126.1</f>
        <v>1408.27</v>
      </c>
      <c r="F50" s="450"/>
      <c r="G50" s="305"/>
      <c r="H50" s="8"/>
      <c r="I50" s="8"/>
      <c r="J50" s="8"/>
      <c r="K50" s="8"/>
      <c r="L50" s="8"/>
      <c r="M50" s="8"/>
      <c r="N50" s="8"/>
      <c r="O50" s="8"/>
      <c r="P50" s="8"/>
      <c r="CC50" s="1"/>
      <c r="CD50" s="1"/>
      <c r="CE50" s="1"/>
      <c r="CF50" s="1"/>
      <c r="CG50" s="1"/>
      <c r="CH50" s="1"/>
      <c r="CI50" s="1"/>
      <c r="CJ50" s="1"/>
      <c r="CK50" s="1"/>
      <c r="CL50" s="1"/>
      <c r="CM50" s="1"/>
    </row>
    <row r="51" spans="1:91" ht="15" customHeight="1">
      <c r="A51" s="413" t="s">
        <v>1595</v>
      </c>
      <c r="B51" s="184" t="s">
        <v>1172</v>
      </c>
      <c r="C51" s="252" t="s">
        <v>1245</v>
      </c>
      <c r="D51" s="198" t="s">
        <v>485</v>
      </c>
      <c r="E51" s="270">
        <f>162.36*5</f>
        <v>811.80000000000007</v>
      </c>
      <c r="F51" s="450"/>
      <c r="G51" s="305"/>
      <c r="H51" s="8"/>
      <c r="I51" s="8"/>
      <c r="J51" s="8"/>
      <c r="K51" s="8"/>
      <c r="L51" s="8"/>
      <c r="M51" s="8"/>
      <c r="N51" s="8"/>
      <c r="O51" s="8"/>
      <c r="P51" s="8"/>
      <c r="CC51" s="1"/>
      <c r="CD51" s="1"/>
      <c r="CE51" s="1"/>
      <c r="CF51" s="1"/>
      <c r="CG51" s="1"/>
      <c r="CH51" s="1"/>
      <c r="CI51" s="1"/>
      <c r="CJ51" s="1"/>
      <c r="CK51" s="1"/>
      <c r="CL51" s="1"/>
      <c r="CM51" s="1"/>
    </row>
    <row r="52" spans="1:91" ht="15" customHeight="1">
      <c r="A52" s="413" t="s">
        <v>1596</v>
      </c>
      <c r="B52" s="184" t="s">
        <v>1173</v>
      </c>
      <c r="C52" s="252" t="s">
        <v>1245</v>
      </c>
      <c r="D52" s="198" t="s">
        <v>485</v>
      </c>
      <c r="E52" s="270">
        <f>77.66+94.91+124.56+133.43+169.61+164.6</f>
        <v>764.7700000000001</v>
      </c>
      <c r="F52" s="450"/>
      <c r="G52" s="305"/>
      <c r="H52" s="8"/>
      <c r="I52" s="8"/>
      <c r="J52" s="8"/>
      <c r="K52" s="8"/>
      <c r="L52" s="8"/>
      <c r="M52" s="8"/>
      <c r="N52" s="8"/>
      <c r="O52" s="8"/>
      <c r="P52" s="8"/>
      <c r="CC52" s="1"/>
      <c r="CD52" s="1"/>
      <c r="CE52" s="1"/>
      <c r="CF52" s="1"/>
      <c r="CG52" s="1"/>
      <c r="CH52" s="1"/>
      <c r="CI52" s="1"/>
      <c r="CJ52" s="1"/>
      <c r="CK52" s="1"/>
      <c r="CL52" s="1"/>
      <c r="CM52" s="1"/>
    </row>
    <row r="53" spans="1:91" ht="15" customHeight="1">
      <c r="A53" s="413" t="s">
        <v>1597</v>
      </c>
      <c r="B53" s="184" t="s">
        <v>1174</v>
      </c>
      <c r="C53" s="251" t="s">
        <v>1247</v>
      </c>
      <c r="D53" s="198" t="s">
        <v>485</v>
      </c>
      <c r="E53" s="270">
        <f>8.8+13.57*5</f>
        <v>76.649999999999991</v>
      </c>
      <c r="F53" s="450"/>
      <c r="G53" s="305"/>
      <c r="H53" s="8"/>
      <c r="I53" s="8"/>
      <c r="J53" s="8"/>
      <c r="K53" s="8"/>
      <c r="L53" s="8"/>
      <c r="M53" s="8"/>
      <c r="N53" s="8"/>
      <c r="O53" s="8"/>
      <c r="P53" s="8"/>
      <c r="CC53" s="1"/>
      <c r="CD53" s="1"/>
      <c r="CE53" s="1"/>
      <c r="CF53" s="1"/>
      <c r="CG53" s="1"/>
      <c r="CH53" s="1"/>
      <c r="CI53" s="1"/>
      <c r="CJ53" s="1"/>
      <c r="CK53" s="1"/>
      <c r="CL53" s="1"/>
      <c r="CM53" s="1"/>
    </row>
    <row r="54" spans="1:91" ht="15" customHeight="1">
      <c r="A54" s="414" t="s">
        <v>1598</v>
      </c>
      <c r="B54" s="184" t="s">
        <v>1175</v>
      </c>
      <c r="C54" s="256" t="s">
        <v>1248</v>
      </c>
      <c r="D54" s="194" t="s">
        <v>485</v>
      </c>
      <c r="E54" s="270">
        <v>61.33</v>
      </c>
      <c r="F54" s="450"/>
      <c r="G54" s="305"/>
      <c r="H54" s="8"/>
      <c r="I54" s="8"/>
      <c r="J54" s="8"/>
      <c r="K54" s="8"/>
      <c r="L54" s="8"/>
      <c r="M54" s="8"/>
      <c r="N54" s="8"/>
      <c r="O54" s="8"/>
      <c r="P54" s="8"/>
      <c r="CC54" s="1"/>
      <c r="CD54" s="1"/>
      <c r="CE54" s="1"/>
      <c r="CF54" s="1"/>
      <c r="CG54" s="1"/>
      <c r="CH54" s="1"/>
      <c r="CI54" s="1"/>
      <c r="CJ54" s="1"/>
      <c r="CK54" s="1"/>
      <c r="CL54" s="1"/>
      <c r="CM54" s="1"/>
    </row>
    <row r="55" spans="1:91" ht="15" customHeight="1">
      <c r="A55" s="413" t="s">
        <v>1599</v>
      </c>
      <c r="B55" s="184" t="s">
        <v>1176</v>
      </c>
      <c r="C55" s="251" t="s">
        <v>1247</v>
      </c>
      <c r="D55" s="194" t="s">
        <v>485</v>
      </c>
      <c r="E55" s="270">
        <v>10.08</v>
      </c>
      <c r="F55" s="450"/>
      <c r="G55" s="305"/>
      <c r="H55" s="8"/>
      <c r="I55" s="8"/>
      <c r="J55" s="8"/>
      <c r="K55" s="8"/>
      <c r="L55" s="8"/>
      <c r="M55" s="8"/>
      <c r="N55" s="8"/>
      <c r="O55" s="8"/>
      <c r="P55" s="8"/>
      <c r="CC55" s="1"/>
      <c r="CD55" s="1"/>
      <c r="CE55" s="1"/>
      <c r="CF55" s="1"/>
      <c r="CG55" s="1"/>
      <c r="CH55" s="1"/>
      <c r="CI55" s="1"/>
      <c r="CJ55" s="1"/>
      <c r="CK55" s="1"/>
      <c r="CL55" s="1"/>
      <c r="CM55" s="1"/>
    </row>
    <row r="56" spans="1:91" ht="15" customHeight="1">
      <c r="A56" s="415" t="s">
        <v>1600</v>
      </c>
      <c r="B56" s="176" t="s">
        <v>808</v>
      </c>
      <c r="C56" s="257"/>
      <c r="D56" s="157" t="s">
        <v>811</v>
      </c>
      <c r="E56" s="277"/>
      <c r="F56" s="449"/>
      <c r="G56" s="449"/>
      <c r="H56" s="8"/>
      <c r="I56" s="8"/>
      <c r="J56" s="8"/>
      <c r="K56" s="8"/>
      <c r="L56" s="8"/>
      <c r="M56" s="8"/>
      <c r="N56" s="8"/>
      <c r="O56" s="8"/>
      <c r="P56" s="8"/>
      <c r="CC56" s="1"/>
      <c r="CD56" s="1"/>
      <c r="CE56" s="1"/>
      <c r="CF56" s="1"/>
      <c r="CG56" s="1"/>
      <c r="CH56" s="1"/>
      <c r="CI56" s="1"/>
      <c r="CJ56" s="1"/>
      <c r="CK56" s="1"/>
      <c r="CL56" s="1"/>
      <c r="CM56" s="1"/>
    </row>
    <row r="57" spans="1:91" ht="15" customHeight="1">
      <c r="A57" s="413" t="s">
        <v>1601</v>
      </c>
      <c r="B57" s="161" t="s">
        <v>1177</v>
      </c>
      <c r="C57" s="252" t="s">
        <v>1249</v>
      </c>
      <c r="D57" s="198" t="s">
        <v>541</v>
      </c>
      <c r="E57" s="270">
        <f>173.8+181+181+181+181+181</f>
        <v>1078.8</v>
      </c>
      <c r="F57" s="450"/>
      <c r="G57" s="305"/>
      <c r="H57" s="8"/>
      <c r="I57" s="8"/>
      <c r="J57" s="8"/>
      <c r="K57" s="8"/>
      <c r="L57" s="8"/>
      <c r="M57" s="8"/>
      <c r="N57" s="8"/>
      <c r="O57" s="8"/>
      <c r="P57" s="8"/>
      <c r="CC57" s="1"/>
      <c r="CD57" s="1"/>
      <c r="CE57" s="1"/>
      <c r="CF57" s="1"/>
      <c r="CG57" s="1"/>
      <c r="CH57" s="1"/>
      <c r="CI57" s="1"/>
      <c r="CJ57" s="1"/>
      <c r="CK57" s="1"/>
      <c r="CL57" s="1"/>
      <c r="CM57" s="1"/>
    </row>
    <row r="58" spans="1:91" ht="15" customHeight="1">
      <c r="A58" s="413" t="s">
        <v>1602</v>
      </c>
      <c r="B58" s="161" t="s">
        <v>1178</v>
      </c>
      <c r="C58" s="252" t="s">
        <v>1249</v>
      </c>
      <c r="D58" s="194" t="s">
        <v>541</v>
      </c>
      <c r="E58" s="270">
        <v>24.16</v>
      </c>
      <c r="F58" s="450"/>
      <c r="G58" s="305"/>
      <c r="H58" s="8"/>
      <c r="I58" s="8"/>
      <c r="J58" s="8"/>
      <c r="K58" s="8"/>
      <c r="L58" s="8"/>
      <c r="M58" s="8"/>
      <c r="N58" s="8"/>
      <c r="O58" s="8"/>
      <c r="P58" s="8"/>
      <c r="CC58" s="1"/>
      <c r="CD58" s="1"/>
      <c r="CE58" s="1"/>
      <c r="CF58" s="1"/>
      <c r="CG58" s="1"/>
      <c r="CH58" s="1"/>
      <c r="CI58" s="1"/>
      <c r="CJ58" s="1"/>
      <c r="CK58" s="1"/>
      <c r="CL58" s="1"/>
      <c r="CM58" s="1"/>
    </row>
    <row r="59" spans="1:91" ht="15" customHeight="1">
      <c r="A59" s="413" t="s">
        <v>1603</v>
      </c>
      <c r="B59" s="243" t="s">
        <v>1179</v>
      </c>
      <c r="C59" s="252" t="s">
        <v>1250</v>
      </c>
      <c r="D59" s="195" t="s">
        <v>541</v>
      </c>
      <c r="E59" s="171">
        <v>449.73</v>
      </c>
      <c r="F59" s="450"/>
      <c r="G59" s="305"/>
      <c r="H59" s="8"/>
      <c r="I59" s="8"/>
      <c r="J59" s="8"/>
      <c r="K59" s="8"/>
      <c r="L59" s="8"/>
      <c r="M59" s="8"/>
      <c r="N59" s="8"/>
      <c r="O59" s="8"/>
      <c r="P59" s="8"/>
      <c r="CC59" s="1"/>
      <c r="CD59" s="1"/>
      <c r="CE59" s="1"/>
      <c r="CF59" s="1"/>
      <c r="CG59" s="1"/>
      <c r="CH59" s="1"/>
      <c r="CI59" s="1"/>
      <c r="CJ59" s="1"/>
      <c r="CK59" s="1"/>
      <c r="CL59" s="1"/>
      <c r="CM59" s="1"/>
    </row>
    <row r="60" spans="1:91" ht="15" customHeight="1">
      <c r="A60" s="413" t="s">
        <v>1604</v>
      </c>
      <c r="B60" s="184" t="s">
        <v>1180</v>
      </c>
      <c r="C60" s="252" t="s">
        <v>1250</v>
      </c>
      <c r="D60" s="198" t="s">
        <v>541</v>
      </c>
      <c r="E60" s="270">
        <f>134.1+143.43+176.26+227.56+238.8+254.77</f>
        <v>1174.9199999999998</v>
      </c>
      <c r="F60" s="450"/>
      <c r="G60" s="305"/>
      <c r="H60" s="8"/>
      <c r="I60" s="8"/>
      <c r="J60" s="8"/>
      <c r="K60" s="8"/>
      <c r="L60" s="8"/>
      <c r="M60" s="8"/>
      <c r="N60" s="8"/>
      <c r="O60" s="8"/>
      <c r="P60" s="8"/>
      <c r="CC60" s="1"/>
      <c r="CD60" s="1"/>
      <c r="CE60" s="1"/>
      <c r="CF60" s="1"/>
      <c r="CG60" s="1"/>
      <c r="CH60" s="1"/>
      <c r="CI60" s="1"/>
      <c r="CJ60" s="1"/>
      <c r="CK60" s="1"/>
      <c r="CL60" s="1"/>
      <c r="CM60" s="1"/>
    </row>
    <row r="61" spans="1:91" ht="15" customHeight="1">
      <c r="A61" s="417" t="s">
        <v>1605</v>
      </c>
      <c r="B61" s="244" t="s">
        <v>1181</v>
      </c>
      <c r="C61" s="250" t="s">
        <v>1251</v>
      </c>
      <c r="D61" s="157" t="s">
        <v>811</v>
      </c>
      <c r="E61" s="269"/>
      <c r="F61" s="449"/>
      <c r="G61" s="449"/>
      <c r="H61" s="8"/>
      <c r="I61" s="8"/>
      <c r="J61" s="8"/>
      <c r="K61" s="8"/>
      <c r="L61" s="8"/>
      <c r="M61" s="8"/>
      <c r="N61" s="8"/>
      <c r="O61" s="8"/>
      <c r="P61" s="8"/>
      <c r="CC61" s="1"/>
      <c r="CD61" s="1"/>
      <c r="CE61" s="1"/>
      <c r="CF61" s="1"/>
      <c r="CG61" s="1"/>
      <c r="CH61" s="1"/>
      <c r="CI61" s="1"/>
      <c r="CJ61" s="1"/>
      <c r="CK61" s="1"/>
      <c r="CL61" s="1"/>
      <c r="CM61" s="1"/>
    </row>
    <row r="62" spans="1:91" ht="15" customHeight="1">
      <c r="A62" s="413" t="s">
        <v>1606</v>
      </c>
      <c r="B62" s="190" t="s">
        <v>1182</v>
      </c>
      <c r="C62" s="252" t="s">
        <v>1252</v>
      </c>
      <c r="D62" s="195" t="s">
        <v>656</v>
      </c>
      <c r="E62" s="272">
        <v>51</v>
      </c>
      <c r="F62" s="450"/>
      <c r="G62" s="305"/>
      <c r="H62" s="8"/>
      <c r="I62" s="8"/>
      <c r="J62" s="8"/>
      <c r="K62" s="8"/>
      <c r="L62" s="8"/>
      <c r="M62" s="8"/>
      <c r="N62" s="8"/>
      <c r="O62" s="8"/>
      <c r="P62" s="8"/>
      <c r="CC62" s="1"/>
      <c r="CD62" s="1"/>
      <c r="CE62" s="1"/>
      <c r="CF62" s="1"/>
      <c r="CG62" s="1"/>
      <c r="CH62" s="1"/>
      <c r="CI62" s="1"/>
      <c r="CJ62" s="1"/>
      <c r="CK62" s="1"/>
      <c r="CL62" s="1"/>
      <c r="CM62" s="1"/>
    </row>
    <row r="63" spans="1:91" ht="15" customHeight="1">
      <c r="A63" s="413" t="s">
        <v>1607</v>
      </c>
      <c r="B63" s="190" t="s">
        <v>1183</v>
      </c>
      <c r="C63" s="252" t="s">
        <v>1252</v>
      </c>
      <c r="D63" s="195" t="s">
        <v>656</v>
      </c>
      <c r="E63" s="272">
        <v>50</v>
      </c>
      <c r="F63" s="450"/>
      <c r="G63" s="305"/>
      <c r="H63" s="8"/>
      <c r="I63" s="8"/>
      <c r="J63" s="8"/>
      <c r="K63" s="8"/>
      <c r="L63" s="8"/>
      <c r="M63" s="8"/>
      <c r="N63" s="8"/>
      <c r="O63" s="8"/>
      <c r="P63" s="8"/>
      <c r="CC63" s="1"/>
      <c r="CD63" s="1"/>
      <c r="CE63" s="1"/>
      <c r="CF63" s="1"/>
      <c r="CG63" s="1"/>
      <c r="CH63" s="1"/>
      <c r="CI63" s="1"/>
      <c r="CJ63" s="1"/>
      <c r="CK63" s="1"/>
      <c r="CL63" s="1"/>
      <c r="CM63" s="1"/>
    </row>
    <row r="64" spans="1:91" ht="15" customHeight="1">
      <c r="A64" s="413" t="s">
        <v>1608</v>
      </c>
      <c r="B64" s="190" t="s">
        <v>1184</v>
      </c>
      <c r="C64" s="252" t="s">
        <v>1252</v>
      </c>
      <c r="D64" s="195" t="s">
        <v>656</v>
      </c>
      <c r="E64" s="272">
        <v>8</v>
      </c>
      <c r="F64" s="450"/>
      <c r="G64" s="305"/>
      <c r="H64" s="8"/>
      <c r="I64" s="8"/>
      <c r="J64" s="8"/>
      <c r="K64" s="8"/>
      <c r="L64" s="8"/>
      <c r="M64" s="8"/>
      <c r="N64" s="8"/>
      <c r="O64" s="8"/>
      <c r="P64" s="8"/>
      <c r="CC64" s="1"/>
      <c r="CD64" s="1"/>
      <c r="CE64" s="1"/>
      <c r="CF64" s="1"/>
      <c r="CG64" s="1"/>
      <c r="CH64" s="1"/>
      <c r="CI64" s="1"/>
      <c r="CJ64" s="1"/>
      <c r="CK64" s="1"/>
      <c r="CL64" s="1"/>
      <c r="CM64" s="1"/>
    </row>
    <row r="65" spans="1:91" ht="15" customHeight="1">
      <c r="A65" s="413" t="s">
        <v>1609</v>
      </c>
      <c r="B65" s="190" t="s">
        <v>1185</v>
      </c>
      <c r="C65" s="252" t="s">
        <v>1253</v>
      </c>
      <c r="D65" s="195" t="s">
        <v>656</v>
      </c>
      <c r="E65" s="272">
        <v>8</v>
      </c>
      <c r="F65" s="450"/>
      <c r="G65" s="305"/>
      <c r="H65" s="8"/>
      <c r="I65" s="8"/>
      <c r="J65" s="8"/>
      <c r="K65" s="8"/>
      <c r="L65" s="8"/>
      <c r="M65" s="8"/>
      <c r="N65" s="8"/>
      <c r="O65" s="8"/>
      <c r="P65" s="8"/>
      <c r="CC65" s="1"/>
      <c r="CD65" s="1"/>
      <c r="CE65" s="1"/>
      <c r="CF65" s="1"/>
      <c r="CG65" s="1"/>
      <c r="CH65" s="1"/>
      <c r="CI65" s="1"/>
      <c r="CJ65" s="1"/>
      <c r="CK65" s="1"/>
      <c r="CL65" s="1"/>
      <c r="CM65" s="1"/>
    </row>
    <row r="66" spans="1:91" ht="15" customHeight="1">
      <c r="A66" s="413" t="s">
        <v>1610</v>
      </c>
      <c r="B66" s="190" t="s">
        <v>1186</v>
      </c>
      <c r="C66" s="252" t="s">
        <v>1253</v>
      </c>
      <c r="D66" s="195" t="s">
        <v>656</v>
      </c>
      <c r="E66" s="272">
        <v>2</v>
      </c>
      <c r="F66" s="450"/>
      <c r="G66" s="305"/>
      <c r="H66" s="8"/>
      <c r="I66" s="8"/>
      <c r="J66" s="8"/>
      <c r="K66" s="8"/>
      <c r="L66" s="8"/>
      <c r="M66" s="8"/>
      <c r="N66" s="8"/>
      <c r="O66" s="8"/>
      <c r="P66" s="8"/>
      <c r="CC66" s="1"/>
      <c r="CD66" s="1"/>
      <c r="CE66" s="1"/>
      <c r="CF66" s="1"/>
      <c r="CG66" s="1"/>
      <c r="CH66" s="1"/>
      <c r="CI66" s="1"/>
      <c r="CJ66" s="1"/>
      <c r="CK66" s="1"/>
      <c r="CL66" s="1"/>
      <c r="CM66" s="1"/>
    </row>
    <row r="67" spans="1:91" ht="15" customHeight="1">
      <c r="A67" s="413" t="s">
        <v>1611</v>
      </c>
      <c r="B67" s="190" t="s">
        <v>1187</v>
      </c>
      <c r="C67" s="252" t="s">
        <v>1253</v>
      </c>
      <c r="D67" s="195" t="s">
        <v>656</v>
      </c>
      <c r="E67" s="272">
        <v>8</v>
      </c>
      <c r="F67" s="450"/>
      <c r="G67" s="305"/>
      <c r="H67" s="8"/>
      <c r="I67" s="8"/>
      <c r="J67" s="8"/>
      <c r="K67" s="8"/>
      <c r="L67" s="8"/>
      <c r="M67" s="8"/>
      <c r="N67" s="8"/>
      <c r="O67" s="8"/>
      <c r="P67" s="8"/>
      <c r="CC67" s="1"/>
      <c r="CD67" s="1"/>
      <c r="CE67" s="1"/>
      <c r="CF67" s="1"/>
      <c r="CG67" s="1"/>
      <c r="CH67" s="1"/>
      <c r="CI67" s="1"/>
      <c r="CJ67" s="1"/>
      <c r="CK67" s="1"/>
      <c r="CL67" s="1"/>
      <c r="CM67" s="1"/>
    </row>
    <row r="68" spans="1:91" ht="15" customHeight="1">
      <c r="A68" s="413" t="s">
        <v>1612</v>
      </c>
      <c r="B68" s="245" t="s">
        <v>1188</v>
      </c>
      <c r="C68" s="252" t="s">
        <v>1253</v>
      </c>
      <c r="D68" s="278" t="s">
        <v>13</v>
      </c>
      <c r="E68" s="272">
        <v>100.55</v>
      </c>
      <c r="F68" s="450"/>
      <c r="G68" s="305"/>
      <c r="H68" s="8"/>
      <c r="I68" s="8"/>
      <c r="J68" s="8"/>
      <c r="K68" s="8"/>
      <c r="L68" s="8"/>
      <c r="M68" s="8"/>
      <c r="N68" s="8"/>
      <c r="O68" s="8"/>
      <c r="P68" s="8"/>
      <c r="CC68" s="1"/>
      <c r="CD68" s="1"/>
      <c r="CE68" s="1"/>
      <c r="CF68" s="1"/>
      <c r="CG68" s="1"/>
      <c r="CH68" s="1"/>
      <c r="CI68" s="1"/>
      <c r="CJ68" s="1"/>
      <c r="CK68" s="1"/>
      <c r="CL68" s="1"/>
      <c r="CM68" s="1"/>
    </row>
    <row r="69" spans="1:91" ht="15" customHeight="1">
      <c r="A69" s="413" t="s">
        <v>1613</v>
      </c>
      <c r="B69" s="245" t="s">
        <v>1189</v>
      </c>
      <c r="C69" s="252" t="s">
        <v>1253</v>
      </c>
      <c r="D69" s="271" t="s">
        <v>812</v>
      </c>
      <c r="E69" s="272">
        <v>0.72599999999999998</v>
      </c>
      <c r="F69" s="450"/>
      <c r="G69" s="305"/>
      <c r="H69" s="8"/>
      <c r="I69" s="8"/>
      <c r="J69" s="8"/>
      <c r="K69" s="8"/>
      <c r="L69" s="8"/>
      <c r="M69" s="8"/>
      <c r="N69" s="8"/>
      <c r="O69" s="8"/>
      <c r="P69" s="8"/>
      <c r="CC69" s="1"/>
      <c r="CD69" s="1"/>
      <c r="CE69" s="1"/>
      <c r="CF69" s="1"/>
      <c r="CG69" s="1"/>
      <c r="CH69" s="1"/>
      <c r="CI69" s="1"/>
      <c r="CJ69" s="1"/>
      <c r="CK69" s="1"/>
      <c r="CL69" s="1"/>
      <c r="CM69" s="1"/>
    </row>
    <row r="70" spans="1:91" ht="15" customHeight="1">
      <c r="A70" s="411" t="s">
        <v>1614</v>
      </c>
      <c r="B70" s="176" t="s">
        <v>1190</v>
      </c>
      <c r="C70" s="250"/>
      <c r="D70" s="158" t="s">
        <v>811</v>
      </c>
      <c r="E70" s="279"/>
      <c r="F70" s="449"/>
      <c r="G70" s="449"/>
      <c r="H70" s="8"/>
      <c r="I70" s="8"/>
      <c r="J70" s="8"/>
      <c r="K70" s="8"/>
      <c r="L70" s="8"/>
      <c r="M70" s="8"/>
      <c r="N70" s="8"/>
      <c r="O70" s="8"/>
      <c r="P70" s="8"/>
      <c r="CC70" s="1"/>
      <c r="CD70" s="1"/>
      <c r="CE70" s="1"/>
      <c r="CF70" s="1"/>
      <c r="CG70" s="1"/>
      <c r="CH70" s="1"/>
      <c r="CI70" s="1"/>
      <c r="CJ70" s="1"/>
      <c r="CK70" s="1"/>
      <c r="CL70" s="1"/>
      <c r="CM70" s="1"/>
    </row>
    <row r="71" spans="1:91" ht="15" customHeight="1">
      <c r="A71" s="413" t="s">
        <v>1615</v>
      </c>
      <c r="B71" s="190" t="s">
        <v>1191</v>
      </c>
      <c r="C71" s="258" t="s">
        <v>1254</v>
      </c>
      <c r="D71" s="563" t="s">
        <v>656</v>
      </c>
      <c r="E71" s="272">
        <v>1</v>
      </c>
      <c r="F71" s="453"/>
      <c r="G71" s="305"/>
      <c r="H71" s="8"/>
      <c r="I71" s="8"/>
      <c r="J71" s="8"/>
      <c r="K71" s="8"/>
      <c r="L71" s="8"/>
      <c r="M71" s="8"/>
      <c r="N71" s="8"/>
      <c r="O71" s="8"/>
      <c r="P71" s="8"/>
      <c r="CC71" s="1"/>
      <c r="CD71" s="1"/>
      <c r="CE71" s="1"/>
      <c r="CF71" s="1"/>
      <c r="CG71" s="1"/>
      <c r="CH71" s="1"/>
      <c r="CI71" s="1"/>
      <c r="CJ71" s="1"/>
      <c r="CK71" s="1"/>
      <c r="CL71" s="1"/>
      <c r="CM71" s="1"/>
    </row>
    <row r="72" spans="1:91" ht="15" customHeight="1">
      <c r="A72" s="413" t="s">
        <v>1616</v>
      </c>
      <c r="B72" s="190" t="s">
        <v>1192</v>
      </c>
      <c r="C72" s="258" t="s">
        <v>1254</v>
      </c>
      <c r="D72" s="564"/>
      <c r="E72" s="272">
        <v>2</v>
      </c>
      <c r="F72" s="453"/>
      <c r="G72" s="305"/>
      <c r="H72" s="8"/>
      <c r="I72" s="8"/>
      <c r="J72" s="8"/>
      <c r="K72" s="8"/>
      <c r="L72" s="8"/>
      <c r="M72" s="8"/>
      <c r="N72" s="8"/>
      <c r="O72" s="8"/>
      <c r="P72" s="8"/>
      <c r="CC72" s="1"/>
      <c r="CD72" s="1"/>
      <c r="CE72" s="1"/>
      <c r="CF72" s="1"/>
      <c r="CG72" s="1"/>
      <c r="CH72" s="1"/>
      <c r="CI72" s="1"/>
      <c r="CJ72" s="1"/>
      <c r="CK72" s="1"/>
      <c r="CL72" s="1"/>
      <c r="CM72" s="1"/>
    </row>
    <row r="73" spans="1:91" ht="15" customHeight="1">
      <c r="A73" s="413" t="s">
        <v>1617</v>
      </c>
      <c r="B73" s="190" t="s">
        <v>1193</v>
      </c>
      <c r="C73" s="258" t="s">
        <v>1254</v>
      </c>
      <c r="D73" s="564"/>
      <c r="E73" s="272">
        <v>3</v>
      </c>
      <c r="F73" s="451"/>
      <c r="G73" s="305"/>
      <c r="H73" s="8"/>
      <c r="I73" s="8"/>
      <c r="J73" s="8"/>
      <c r="K73" s="8"/>
      <c r="L73" s="8"/>
      <c r="M73" s="8"/>
      <c r="N73" s="8"/>
      <c r="O73" s="8"/>
      <c r="P73" s="8"/>
      <c r="CC73" s="1"/>
      <c r="CD73" s="1"/>
      <c r="CE73" s="1"/>
      <c r="CF73" s="1"/>
      <c r="CG73" s="1"/>
      <c r="CH73" s="1"/>
      <c r="CI73" s="1"/>
      <c r="CJ73" s="1"/>
      <c r="CK73" s="1"/>
      <c r="CL73" s="1"/>
      <c r="CM73" s="1"/>
    </row>
    <row r="74" spans="1:91" ht="15" customHeight="1">
      <c r="A74" s="413" t="s">
        <v>1618</v>
      </c>
      <c r="B74" s="190" t="s">
        <v>1194</v>
      </c>
      <c r="C74" s="258" t="s">
        <v>1254</v>
      </c>
      <c r="D74" s="564"/>
      <c r="E74" s="272">
        <v>2</v>
      </c>
      <c r="F74" s="451"/>
      <c r="G74" s="305"/>
      <c r="H74" s="8"/>
      <c r="I74" s="8"/>
      <c r="J74" s="8"/>
      <c r="K74" s="8"/>
      <c r="L74" s="8"/>
      <c r="M74" s="8"/>
      <c r="N74" s="8"/>
      <c r="O74" s="8"/>
      <c r="P74" s="8"/>
      <c r="CC74" s="1"/>
      <c r="CD74" s="1"/>
      <c r="CE74" s="1"/>
      <c r="CF74" s="1"/>
      <c r="CG74" s="1"/>
      <c r="CH74" s="1"/>
      <c r="CI74" s="1"/>
      <c r="CJ74" s="1"/>
      <c r="CK74" s="1"/>
      <c r="CL74" s="1"/>
      <c r="CM74" s="1"/>
    </row>
    <row r="75" spans="1:91" ht="15" customHeight="1">
      <c r="A75" s="413" t="s">
        <v>1619</v>
      </c>
      <c r="B75" s="190" t="s">
        <v>1195</v>
      </c>
      <c r="C75" s="258" t="s">
        <v>1254</v>
      </c>
      <c r="D75" s="564"/>
      <c r="E75" s="272">
        <v>1</v>
      </c>
      <c r="F75" s="451"/>
      <c r="G75" s="305"/>
      <c r="H75" s="8"/>
      <c r="I75" s="8"/>
      <c r="J75" s="8"/>
      <c r="K75" s="8"/>
      <c r="L75" s="8"/>
      <c r="M75" s="8"/>
      <c r="N75" s="8"/>
      <c r="O75" s="8"/>
      <c r="P75" s="8"/>
      <c r="CC75" s="1"/>
      <c r="CD75" s="1"/>
      <c r="CE75" s="1"/>
      <c r="CF75" s="1"/>
      <c r="CG75" s="1"/>
      <c r="CH75" s="1"/>
      <c r="CI75" s="1"/>
      <c r="CJ75" s="1"/>
      <c r="CK75" s="1"/>
      <c r="CL75" s="1"/>
      <c r="CM75" s="1"/>
    </row>
    <row r="76" spans="1:91" ht="15" customHeight="1">
      <c r="A76" s="413" t="s">
        <v>1620</v>
      </c>
      <c r="B76" s="190" t="s">
        <v>1196</v>
      </c>
      <c r="C76" s="258" t="s">
        <v>1254</v>
      </c>
      <c r="D76" s="564"/>
      <c r="E76" s="272">
        <v>2</v>
      </c>
      <c r="F76" s="451"/>
      <c r="G76" s="305"/>
      <c r="H76" s="8"/>
      <c r="I76" s="8"/>
      <c r="J76" s="8"/>
      <c r="K76" s="8"/>
      <c r="L76" s="8"/>
      <c r="M76" s="8"/>
      <c r="N76" s="8"/>
      <c r="O76" s="8"/>
      <c r="P76" s="8"/>
      <c r="CC76" s="1"/>
      <c r="CD76" s="1"/>
      <c r="CE76" s="1"/>
      <c r="CF76" s="1"/>
      <c r="CG76" s="1"/>
      <c r="CH76" s="1"/>
      <c r="CI76" s="1"/>
      <c r="CJ76" s="1"/>
      <c r="CK76" s="1"/>
      <c r="CL76" s="1"/>
      <c r="CM76" s="1"/>
    </row>
    <row r="77" spans="1:91" ht="15" customHeight="1">
      <c r="A77" s="413" t="s">
        <v>1621</v>
      </c>
      <c r="B77" s="190" t="s">
        <v>1197</v>
      </c>
      <c r="C77" s="258" t="s">
        <v>1254</v>
      </c>
      <c r="D77" s="564"/>
      <c r="E77" s="272">
        <v>4</v>
      </c>
      <c r="F77" s="451"/>
      <c r="G77" s="305"/>
      <c r="H77" s="8"/>
      <c r="I77" s="8"/>
      <c r="J77" s="8"/>
      <c r="K77" s="8"/>
      <c r="L77" s="8"/>
      <c r="M77" s="8"/>
      <c r="N77" s="8"/>
      <c r="O77" s="8"/>
      <c r="P77" s="8"/>
      <c r="CC77" s="1"/>
      <c r="CD77" s="1"/>
      <c r="CE77" s="1"/>
      <c r="CF77" s="1"/>
      <c r="CG77" s="1"/>
      <c r="CH77" s="1"/>
      <c r="CI77" s="1"/>
      <c r="CJ77" s="1"/>
      <c r="CK77" s="1"/>
      <c r="CL77" s="1"/>
      <c r="CM77" s="1"/>
    </row>
    <row r="78" spans="1:91" ht="15" customHeight="1">
      <c r="A78" s="413" t="s">
        <v>1622</v>
      </c>
      <c r="B78" s="190" t="s">
        <v>1198</v>
      </c>
      <c r="C78" s="258" t="s">
        <v>1254</v>
      </c>
      <c r="D78" s="564"/>
      <c r="E78" s="272">
        <v>1</v>
      </c>
      <c r="F78" s="451"/>
      <c r="G78" s="305"/>
      <c r="H78" s="8"/>
      <c r="I78" s="8"/>
      <c r="J78" s="8"/>
      <c r="K78" s="8"/>
      <c r="L78" s="8"/>
      <c r="M78" s="8"/>
      <c r="N78" s="8"/>
      <c r="O78" s="8"/>
      <c r="P78" s="8"/>
      <c r="CC78" s="1"/>
      <c r="CD78" s="1"/>
      <c r="CE78" s="1"/>
      <c r="CF78" s="1"/>
      <c r="CG78" s="1"/>
      <c r="CH78" s="1"/>
      <c r="CI78" s="1"/>
      <c r="CJ78" s="1"/>
      <c r="CK78" s="1"/>
      <c r="CL78" s="1"/>
      <c r="CM78" s="1"/>
    </row>
    <row r="79" spans="1:91" ht="15" customHeight="1">
      <c r="A79" s="413" t="s">
        <v>1623</v>
      </c>
      <c r="B79" s="190" t="s">
        <v>1199</v>
      </c>
      <c r="C79" s="258" t="s">
        <v>1254</v>
      </c>
      <c r="D79" s="564"/>
      <c r="E79" s="272">
        <v>2</v>
      </c>
      <c r="F79" s="451"/>
      <c r="G79" s="305"/>
      <c r="H79" s="8"/>
      <c r="I79" s="8"/>
      <c r="J79" s="8"/>
      <c r="K79" s="8"/>
      <c r="L79" s="8"/>
      <c r="M79" s="8"/>
      <c r="N79" s="8"/>
      <c r="O79" s="8"/>
      <c r="P79" s="8"/>
      <c r="CC79" s="1"/>
      <c r="CD79" s="1"/>
      <c r="CE79" s="1"/>
      <c r="CF79" s="1"/>
      <c r="CG79" s="1"/>
      <c r="CH79" s="1"/>
      <c r="CI79" s="1"/>
      <c r="CJ79" s="1"/>
      <c r="CK79" s="1"/>
      <c r="CL79" s="1"/>
      <c r="CM79" s="1"/>
    </row>
    <row r="80" spans="1:91" ht="15" customHeight="1">
      <c r="A80" s="413" t="s">
        <v>1624</v>
      </c>
      <c r="B80" s="190" t="s">
        <v>1200</v>
      </c>
      <c r="C80" s="258" t="s">
        <v>1254</v>
      </c>
      <c r="D80" s="564"/>
      <c r="E80" s="272">
        <v>2</v>
      </c>
      <c r="F80" s="451"/>
      <c r="G80" s="305"/>
      <c r="H80" s="8"/>
      <c r="I80" s="8"/>
      <c r="J80" s="8"/>
      <c r="K80" s="8"/>
      <c r="L80" s="8"/>
      <c r="M80" s="8"/>
      <c r="N80" s="8"/>
      <c r="O80" s="8"/>
      <c r="P80" s="8"/>
      <c r="CC80" s="1"/>
      <c r="CD80" s="1"/>
      <c r="CE80" s="1"/>
      <c r="CF80" s="1"/>
      <c r="CG80" s="1"/>
      <c r="CH80" s="1"/>
      <c r="CI80" s="1"/>
      <c r="CJ80" s="1"/>
      <c r="CK80" s="1"/>
      <c r="CL80" s="1"/>
      <c r="CM80" s="1"/>
    </row>
    <row r="81" spans="1:91" ht="15" customHeight="1">
      <c r="A81" s="413" t="s">
        <v>1625</v>
      </c>
      <c r="B81" s="190" t="s">
        <v>1201</v>
      </c>
      <c r="C81" s="258" t="s">
        <v>1254</v>
      </c>
      <c r="D81" s="564"/>
      <c r="E81" s="272">
        <v>4</v>
      </c>
      <c r="F81" s="451"/>
      <c r="G81" s="305"/>
      <c r="H81" s="8"/>
      <c r="I81" s="8"/>
      <c r="J81" s="8"/>
      <c r="K81" s="8"/>
      <c r="L81" s="8"/>
      <c r="M81" s="8"/>
      <c r="N81" s="8"/>
      <c r="O81" s="8"/>
      <c r="P81" s="8"/>
      <c r="CC81" s="1"/>
      <c r="CD81" s="1"/>
      <c r="CE81" s="1"/>
      <c r="CF81" s="1"/>
      <c r="CG81" s="1"/>
      <c r="CH81" s="1"/>
      <c r="CI81" s="1"/>
      <c r="CJ81" s="1"/>
      <c r="CK81" s="1"/>
      <c r="CL81" s="1"/>
      <c r="CM81" s="1"/>
    </row>
    <row r="82" spans="1:91" ht="15" customHeight="1">
      <c r="A82" s="413" t="s">
        <v>1626</v>
      </c>
      <c r="B82" s="246" t="s">
        <v>1202</v>
      </c>
      <c r="C82" s="256" t="s">
        <v>1255</v>
      </c>
      <c r="D82" s="280" t="s">
        <v>13</v>
      </c>
      <c r="E82" s="171">
        <v>19.95</v>
      </c>
      <c r="F82" s="450"/>
      <c r="G82" s="305"/>
      <c r="H82" s="8"/>
      <c r="I82" s="8"/>
      <c r="J82" s="8"/>
      <c r="K82" s="8"/>
      <c r="L82" s="8"/>
      <c r="M82" s="8"/>
      <c r="N82" s="8"/>
      <c r="O82" s="8"/>
      <c r="P82" s="8"/>
      <c r="CC82" s="1"/>
      <c r="CD82" s="1"/>
      <c r="CE82" s="1"/>
      <c r="CF82" s="1"/>
      <c r="CG82" s="1"/>
      <c r="CH82" s="1"/>
      <c r="CI82" s="1"/>
      <c r="CJ82" s="1"/>
      <c r="CK82" s="1"/>
      <c r="CL82" s="1"/>
      <c r="CM82" s="1"/>
    </row>
    <row r="83" spans="1:91" ht="15" customHeight="1">
      <c r="A83" s="413" t="s">
        <v>1627</v>
      </c>
      <c r="B83" s="246" t="s">
        <v>1203</v>
      </c>
      <c r="C83" s="256" t="s">
        <v>1255</v>
      </c>
      <c r="D83" s="280" t="s">
        <v>13</v>
      </c>
      <c r="E83" s="171">
        <v>20.420000000000002</v>
      </c>
      <c r="F83" s="450"/>
      <c r="G83" s="305"/>
      <c r="H83" s="8"/>
      <c r="I83" s="8"/>
      <c r="J83" s="8"/>
      <c r="K83" s="8"/>
      <c r="L83" s="8"/>
      <c r="M83" s="8"/>
      <c r="N83" s="8"/>
      <c r="O83" s="8"/>
      <c r="P83" s="8"/>
      <c r="CC83" s="1"/>
      <c r="CD83" s="1"/>
      <c r="CE83" s="1"/>
      <c r="CF83" s="1"/>
      <c r="CG83" s="1"/>
      <c r="CH83" s="1"/>
      <c r="CI83" s="1"/>
      <c r="CJ83" s="1"/>
      <c r="CK83" s="1"/>
      <c r="CL83" s="1"/>
      <c r="CM83" s="1"/>
    </row>
    <row r="84" spans="1:91" ht="15" customHeight="1">
      <c r="A84" s="413" t="s">
        <v>1628</v>
      </c>
      <c r="B84" s="246" t="s">
        <v>1204</v>
      </c>
      <c r="C84" s="256" t="s">
        <v>1256</v>
      </c>
      <c r="D84" s="281" t="s">
        <v>485</v>
      </c>
      <c r="E84" s="282">
        <v>0.25</v>
      </c>
      <c r="F84" s="450"/>
      <c r="G84" s="305"/>
      <c r="H84" s="8"/>
      <c r="I84" s="8"/>
      <c r="J84" s="8"/>
      <c r="K84" s="8"/>
      <c r="L84" s="8"/>
      <c r="M84" s="8"/>
      <c r="N84" s="8"/>
      <c r="O84" s="8"/>
      <c r="P84" s="8"/>
      <c r="CC84" s="1"/>
      <c r="CD84" s="1"/>
      <c r="CE84" s="1"/>
      <c r="CF84" s="1"/>
      <c r="CG84" s="1"/>
      <c r="CH84" s="1"/>
      <c r="CI84" s="1"/>
      <c r="CJ84" s="1"/>
      <c r="CK84" s="1"/>
      <c r="CL84" s="1"/>
      <c r="CM84" s="1"/>
    </row>
    <row r="85" spans="1:91" ht="15" customHeight="1">
      <c r="A85" s="416" t="s">
        <v>1625</v>
      </c>
      <c r="B85" s="160" t="s">
        <v>1205</v>
      </c>
      <c r="C85" s="259" t="s">
        <v>1257</v>
      </c>
      <c r="D85" s="283" t="s">
        <v>811</v>
      </c>
      <c r="E85" s="284"/>
      <c r="F85" s="449"/>
      <c r="G85" s="331"/>
      <c r="H85" s="8"/>
      <c r="I85" s="8"/>
      <c r="J85" s="8"/>
      <c r="K85" s="8"/>
      <c r="L85" s="8"/>
      <c r="M85" s="8"/>
      <c r="N85" s="8"/>
      <c r="O85" s="8"/>
      <c r="P85" s="8"/>
      <c r="CC85" s="1"/>
      <c r="CD85" s="1"/>
      <c r="CE85" s="1"/>
      <c r="CF85" s="1"/>
      <c r="CG85" s="1"/>
      <c r="CH85" s="1"/>
      <c r="CI85" s="1"/>
      <c r="CJ85" s="1"/>
      <c r="CK85" s="1"/>
      <c r="CL85" s="1"/>
      <c r="CM85" s="1"/>
    </row>
    <row r="86" spans="1:91" ht="15" customHeight="1">
      <c r="A86" s="413" t="s">
        <v>1626</v>
      </c>
      <c r="B86" s="243" t="s">
        <v>1206</v>
      </c>
      <c r="C86" s="252" t="s">
        <v>1258</v>
      </c>
      <c r="D86" s="195" t="s">
        <v>541</v>
      </c>
      <c r="E86" s="171">
        <v>2883</v>
      </c>
      <c r="F86" s="450"/>
      <c r="G86" s="305"/>
      <c r="H86" s="8"/>
      <c r="I86" s="8"/>
      <c r="J86" s="8"/>
      <c r="K86" s="8"/>
      <c r="L86" s="8"/>
      <c r="M86" s="8"/>
      <c r="N86" s="8"/>
      <c r="O86" s="8"/>
      <c r="P86" s="8"/>
      <c r="CC86" s="1"/>
      <c r="CD86" s="1"/>
      <c r="CE86" s="1"/>
      <c r="CF86" s="1"/>
      <c r="CG86" s="1"/>
      <c r="CH86" s="1"/>
      <c r="CI86" s="1"/>
      <c r="CJ86" s="1"/>
      <c r="CK86" s="1"/>
      <c r="CL86" s="1"/>
      <c r="CM86" s="1"/>
    </row>
    <row r="87" spans="1:91" ht="15" customHeight="1">
      <c r="A87" s="412" t="s">
        <v>1627</v>
      </c>
      <c r="B87" s="243" t="s">
        <v>1207</v>
      </c>
      <c r="C87" s="252" t="s">
        <v>1259</v>
      </c>
      <c r="D87" s="195" t="s">
        <v>541</v>
      </c>
      <c r="E87" s="171">
        <v>3447.92</v>
      </c>
      <c r="F87" s="450"/>
      <c r="G87" s="305"/>
      <c r="H87" s="8"/>
      <c r="I87" s="8"/>
      <c r="J87" s="8"/>
      <c r="K87" s="8"/>
      <c r="L87" s="8"/>
      <c r="M87" s="8"/>
      <c r="N87" s="8"/>
      <c r="O87" s="8"/>
      <c r="P87" s="8"/>
      <c r="CC87" s="1"/>
      <c r="CD87" s="1"/>
      <c r="CE87" s="1"/>
      <c r="CF87" s="1"/>
      <c r="CG87" s="1"/>
      <c r="CH87" s="1"/>
      <c r="CI87" s="1"/>
      <c r="CJ87" s="1"/>
      <c r="CK87" s="1"/>
      <c r="CL87" s="1"/>
      <c r="CM87" s="1"/>
    </row>
    <row r="88" spans="1:91" ht="15" customHeight="1">
      <c r="A88" s="413" t="s">
        <v>1628</v>
      </c>
      <c r="B88" s="243" t="s">
        <v>1208</v>
      </c>
      <c r="C88" s="252" t="s">
        <v>1260</v>
      </c>
      <c r="D88" s="195" t="s">
        <v>541</v>
      </c>
      <c r="E88" s="272">
        <f>1943.8+112.73</f>
        <v>2056.5299999999997</v>
      </c>
      <c r="F88" s="450"/>
      <c r="G88" s="305"/>
      <c r="H88" s="8"/>
      <c r="I88" s="8"/>
      <c r="J88" s="8"/>
      <c r="K88" s="8"/>
      <c r="L88" s="8"/>
      <c r="M88" s="8"/>
      <c r="N88" s="8"/>
      <c r="O88" s="8"/>
      <c r="P88" s="8"/>
      <c r="CC88" s="1"/>
      <c r="CD88" s="1"/>
      <c r="CE88" s="1"/>
      <c r="CF88" s="1"/>
      <c r="CG88" s="1"/>
      <c r="CH88" s="1"/>
      <c r="CI88" s="1"/>
      <c r="CJ88" s="1"/>
      <c r="CK88" s="1"/>
      <c r="CL88" s="1"/>
      <c r="CM88" s="1"/>
    </row>
    <row r="89" spans="1:91" ht="15" customHeight="1">
      <c r="A89" s="416" t="s">
        <v>1629</v>
      </c>
      <c r="B89" s="160" t="s">
        <v>1209</v>
      </c>
      <c r="C89" s="255" t="s">
        <v>1261</v>
      </c>
      <c r="D89" s="283" t="s">
        <v>811</v>
      </c>
      <c r="E89" s="284"/>
      <c r="F89" s="449"/>
      <c r="G89" s="331"/>
      <c r="H89" s="8"/>
      <c r="I89" s="8"/>
      <c r="J89" s="8"/>
      <c r="K89" s="8"/>
      <c r="L89" s="8"/>
      <c r="M89" s="8"/>
      <c r="N89" s="8"/>
      <c r="O89" s="8"/>
      <c r="P89" s="8"/>
      <c r="CC89" s="1"/>
      <c r="CD89" s="1"/>
      <c r="CE89" s="1"/>
      <c r="CF89" s="1"/>
      <c r="CG89" s="1"/>
      <c r="CH89" s="1"/>
      <c r="CI89" s="1"/>
      <c r="CJ89" s="1"/>
      <c r="CK89" s="1"/>
      <c r="CL89" s="1"/>
      <c r="CM89" s="1"/>
    </row>
    <row r="90" spans="1:91" ht="15" customHeight="1">
      <c r="A90" s="412" t="s">
        <v>1630</v>
      </c>
      <c r="B90" s="159" t="s">
        <v>1210</v>
      </c>
      <c r="C90" s="252" t="s">
        <v>1261</v>
      </c>
      <c r="D90" s="195" t="s">
        <v>541</v>
      </c>
      <c r="E90" s="272">
        <v>1946.6</v>
      </c>
      <c r="F90" s="450"/>
      <c r="G90" s="305"/>
      <c r="H90" s="8"/>
      <c r="I90" s="8"/>
      <c r="J90" s="8"/>
      <c r="K90" s="8"/>
      <c r="L90" s="8"/>
      <c r="M90" s="8"/>
      <c r="N90" s="8"/>
      <c r="O90" s="8"/>
      <c r="P90" s="8"/>
      <c r="CC90" s="1"/>
      <c r="CD90" s="1"/>
      <c r="CE90" s="1"/>
      <c r="CF90" s="1"/>
      <c r="CG90" s="1"/>
      <c r="CH90" s="1"/>
      <c r="CI90" s="1"/>
      <c r="CJ90" s="1"/>
      <c r="CK90" s="1"/>
      <c r="CL90" s="1"/>
      <c r="CM90" s="1"/>
    </row>
    <row r="91" spans="1:91" ht="15" customHeight="1">
      <c r="A91" s="413" t="s">
        <v>1631</v>
      </c>
      <c r="B91" s="159" t="s">
        <v>1211</v>
      </c>
      <c r="C91" s="252" t="s">
        <v>1261</v>
      </c>
      <c r="D91" s="195" t="s">
        <v>541</v>
      </c>
      <c r="E91" s="272">
        <v>1955.1</v>
      </c>
      <c r="F91" s="450"/>
      <c r="G91" s="305"/>
      <c r="H91" s="8"/>
      <c r="I91" s="8"/>
      <c r="J91" s="8"/>
      <c r="K91" s="8"/>
      <c r="L91" s="8"/>
      <c r="M91" s="8"/>
      <c r="N91" s="8"/>
      <c r="O91" s="8"/>
      <c r="P91" s="8"/>
      <c r="CC91" s="1"/>
      <c r="CD91" s="1"/>
      <c r="CE91" s="1"/>
      <c r="CF91" s="1"/>
      <c r="CG91" s="1"/>
      <c r="CH91" s="1"/>
      <c r="CI91" s="1"/>
      <c r="CJ91" s="1"/>
      <c r="CK91" s="1"/>
      <c r="CL91" s="1"/>
      <c r="CM91" s="1"/>
    </row>
    <row r="92" spans="1:91" ht="15" customHeight="1">
      <c r="A92" s="413" t="s">
        <v>1632</v>
      </c>
      <c r="B92" s="159" t="s">
        <v>1212</v>
      </c>
      <c r="C92" s="252" t="s">
        <v>1261</v>
      </c>
      <c r="D92" s="195" t="s">
        <v>541</v>
      </c>
      <c r="E92" s="272">
        <v>1955.1</v>
      </c>
      <c r="F92" s="450"/>
      <c r="G92" s="305"/>
      <c r="H92" s="8"/>
      <c r="I92" s="8"/>
      <c r="J92" s="8"/>
      <c r="K92" s="8"/>
      <c r="L92" s="8"/>
      <c r="M92" s="8"/>
      <c r="N92" s="8"/>
      <c r="O92" s="8"/>
      <c r="P92" s="8"/>
      <c r="CC92" s="1"/>
      <c r="CD92" s="1"/>
      <c r="CE92" s="1"/>
      <c r="CF92" s="1"/>
      <c r="CG92" s="1"/>
      <c r="CH92" s="1"/>
      <c r="CI92" s="1"/>
      <c r="CJ92" s="1"/>
      <c r="CK92" s="1"/>
      <c r="CL92" s="1"/>
      <c r="CM92" s="1"/>
    </row>
    <row r="93" spans="1:91" ht="15" customHeight="1">
      <c r="A93" s="413" t="s">
        <v>1633</v>
      </c>
      <c r="B93" s="159" t="s">
        <v>1213</v>
      </c>
      <c r="C93" s="256" t="s">
        <v>1262</v>
      </c>
      <c r="D93" s="195" t="s">
        <v>541</v>
      </c>
      <c r="E93" s="272">
        <v>731.8</v>
      </c>
      <c r="F93" s="450"/>
      <c r="G93" s="305"/>
      <c r="H93" s="8"/>
      <c r="I93" s="8"/>
      <c r="J93" s="8"/>
      <c r="K93" s="8"/>
      <c r="L93" s="8"/>
      <c r="M93" s="8"/>
      <c r="N93" s="8"/>
      <c r="O93" s="8"/>
      <c r="P93" s="8"/>
      <c r="CC93" s="1"/>
      <c r="CD93" s="1"/>
      <c r="CE93" s="1"/>
      <c r="CF93" s="1"/>
      <c r="CG93" s="1"/>
      <c r="CH93" s="1"/>
      <c r="CI93" s="1"/>
      <c r="CJ93" s="1"/>
      <c r="CK93" s="1"/>
      <c r="CL93" s="1"/>
      <c r="CM93" s="1"/>
    </row>
    <row r="94" spans="1:91" ht="15" customHeight="1">
      <c r="A94" s="413" t="s">
        <v>1634</v>
      </c>
      <c r="B94" s="159" t="s">
        <v>1214</v>
      </c>
      <c r="C94" s="256" t="s">
        <v>1263</v>
      </c>
      <c r="D94" s="197" t="s">
        <v>485</v>
      </c>
      <c r="E94" s="272">
        <f>0.37+0.003</f>
        <v>0.373</v>
      </c>
      <c r="F94" s="450"/>
      <c r="G94" s="305"/>
      <c r="H94" s="8"/>
      <c r="I94" s="8"/>
      <c r="J94" s="8"/>
      <c r="K94" s="8"/>
      <c r="L94" s="8"/>
      <c r="M94" s="8"/>
      <c r="N94" s="8"/>
      <c r="O94" s="8"/>
      <c r="P94" s="8"/>
      <c r="CC94" s="1"/>
      <c r="CD94" s="1"/>
      <c r="CE94" s="1"/>
      <c r="CF94" s="1"/>
      <c r="CG94" s="1"/>
      <c r="CH94" s="1"/>
      <c r="CI94" s="1"/>
      <c r="CJ94" s="1"/>
      <c r="CK94" s="1"/>
      <c r="CL94" s="1"/>
      <c r="CM94" s="1"/>
    </row>
    <row r="95" spans="1:91" ht="15" customHeight="1">
      <c r="A95" s="416" t="s">
        <v>1635</v>
      </c>
      <c r="B95" s="247" t="s">
        <v>1215</v>
      </c>
      <c r="C95" s="255" t="s">
        <v>1264</v>
      </c>
      <c r="D95" s="285" t="s">
        <v>811</v>
      </c>
      <c r="E95" s="286"/>
      <c r="F95" s="449"/>
      <c r="G95" s="331"/>
      <c r="H95" s="8"/>
      <c r="I95" s="8"/>
      <c r="J95" s="8"/>
      <c r="K95" s="8"/>
      <c r="L95" s="8"/>
      <c r="M95" s="8"/>
      <c r="N95" s="8"/>
      <c r="O95" s="8"/>
      <c r="P95" s="8"/>
      <c r="CC95" s="1"/>
      <c r="CD95" s="1"/>
      <c r="CE95" s="1"/>
      <c r="CF95" s="1"/>
      <c r="CG95" s="1"/>
      <c r="CH95" s="1"/>
      <c r="CI95" s="1"/>
      <c r="CJ95" s="1"/>
      <c r="CK95" s="1"/>
      <c r="CL95" s="1"/>
      <c r="CM95" s="1"/>
    </row>
    <row r="96" spans="1:91" ht="15" customHeight="1">
      <c r="A96" s="413" t="s">
        <v>1636</v>
      </c>
      <c r="B96" s="248" t="s">
        <v>1216</v>
      </c>
      <c r="C96" s="256" t="s">
        <v>1265</v>
      </c>
      <c r="D96" s="278" t="s">
        <v>13</v>
      </c>
      <c r="E96" s="272">
        <f>279.3+6</f>
        <v>285.3</v>
      </c>
      <c r="F96" s="450"/>
      <c r="G96" s="305"/>
      <c r="H96" s="8"/>
      <c r="I96" s="8"/>
      <c r="J96" s="8"/>
      <c r="K96" s="8"/>
      <c r="L96" s="8"/>
      <c r="M96" s="8"/>
      <c r="N96" s="8"/>
      <c r="O96" s="8"/>
      <c r="P96" s="8"/>
      <c r="CC96" s="1"/>
      <c r="CD96" s="1"/>
      <c r="CE96" s="1"/>
      <c r="CF96" s="1"/>
      <c r="CG96" s="1"/>
      <c r="CH96" s="1"/>
      <c r="CI96" s="1"/>
      <c r="CJ96" s="1"/>
      <c r="CK96" s="1"/>
      <c r="CL96" s="1"/>
      <c r="CM96" s="1"/>
    </row>
    <row r="97" spans="1:91" ht="15" customHeight="1">
      <c r="A97" s="416" t="s">
        <v>1637</v>
      </c>
      <c r="B97" s="160" t="s">
        <v>1217</v>
      </c>
      <c r="C97" s="260" t="s">
        <v>1266</v>
      </c>
      <c r="D97" s="275" t="s">
        <v>811</v>
      </c>
      <c r="E97" s="286"/>
      <c r="F97" s="449"/>
      <c r="G97" s="331"/>
      <c r="H97" s="8"/>
      <c r="I97" s="8"/>
      <c r="J97" s="8"/>
      <c r="K97" s="8"/>
      <c r="L97" s="8"/>
      <c r="M97" s="8"/>
      <c r="N97" s="8"/>
      <c r="O97" s="8"/>
      <c r="P97" s="8"/>
      <c r="CC97" s="1"/>
      <c r="CD97" s="1"/>
      <c r="CE97" s="1"/>
      <c r="CF97" s="1"/>
      <c r="CG97" s="1"/>
      <c r="CH97" s="1"/>
      <c r="CI97" s="1"/>
      <c r="CJ97" s="1"/>
      <c r="CK97" s="1"/>
      <c r="CL97" s="1"/>
      <c r="CM97" s="1"/>
    </row>
    <row r="98" spans="1:91" ht="15" customHeight="1">
      <c r="A98" s="413" t="s">
        <v>1638</v>
      </c>
      <c r="B98" s="249" t="s">
        <v>1218</v>
      </c>
      <c r="C98" s="256" t="s">
        <v>1266</v>
      </c>
      <c r="D98" s="280" t="s">
        <v>656</v>
      </c>
      <c r="E98" s="171">
        <v>34</v>
      </c>
      <c r="F98" s="450"/>
      <c r="G98" s="305"/>
      <c r="H98" s="8"/>
      <c r="I98" s="8"/>
      <c r="J98" s="8"/>
      <c r="K98" s="8"/>
      <c r="L98" s="8"/>
      <c r="M98" s="8"/>
      <c r="N98" s="8"/>
      <c r="O98" s="8"/>
      <c r="P98" s="8"/>
      <c r="CC98" s="1"/>
      <c r="CD98" s="1"/>
      <c r="CE98" s="1"/>
      <c r="CF98" s="1"/>
      <c r="CG98" s="1"/>
      <c r="CH98" s="1"/>
      <c r="CI98" s="1"/>
      <c r="CJ98" s="1"/>
      <c r="CK98" s="1"/>
      <c r="CL98" s="1"/>
      <c r="CM98" s="1"/>
    </row>
    <row r="99" spans="1:91" ht="15" customHeight="1">
      <c r="A99" s="413" t="s">
        <v>1639</v>
      </c>
      <c r="B99" s="249" t="s">
        <v>1219</v>
      </c>
      <c r="C99" s="256" t="s">
        <v>1267</v>
      </c>
      <c r="D99" s="280" t="s">
        <v>13</v>
      </c>
      <c r="E99" s="171">
        <v>223.6</v>
      </c>
      <c r="F99" s="454"/>
      <c r="G99" s="305"/>
      <c r="H99" s="8"/>
      <c r="I99" s="8"/>
      <c r="J99" s="8"/>
      <c r="K99" s="8"/>
      <c r="L99" s="8"/>
      <c r="M99" s="8"/>
      <c r="N99" s="8"/>
      <c r="O99" s="8"/>
      <c r="P99" s="8"/>
      <c r="CC99" s="1"/>
      <c r="CD99" s="1"/>
      <c r="CE99" s="1"/>
      <c r="CF99" s="1"/>
      <c r="CG99" s="1"/>
      <c r="CH99" s="1"/>
      <c r="CI99" s="1"/>
      <c r="CJ99" s="1"/>
      <c r="CK99" s="1"/>
      <c r="CL99" s="1"/>
      <c r="CM99" s="1"/>
    </row>
    <row r="100" spans="1:91" ht="15" customHeight="1">
      <c r="A100" s="413" t="s">
        <v>1640</v>
      </c>
      <c r="B100" s="249" t="s">
        <v>1220</v>
      </c>
      <c r="C100" s="256" t="s">
        <v>1268</v>
      </c>
      <c r="D100" s="280" t="s">
        <v>656</v>
      </c>
      <c r="E100" s="171">
        <v>15</v>
      </c>
      <c r="F100" s="450"/>
      <c r="G100" s="305"/>
      <c r="H100" s="8"/>
      <c r="I100" s="8"/>
      <c r="J100" s="8"/>
      <c r="K100" s="8"/>
      <c r="L100" s="8"/>
      <c r="M100" s="8"/>
      <c r="N100" s="8"/>
      <c r="O100" s="8"/>
      <c r="P100" s="8"/>
      <c r="CC100" s="1"/>
      <c r="CD100" s="1"/>
      <c r="CE100" s="1"/>
      <c r="CF100" s="1"/>
      <c r="CG100" s="1"/>
      <c r="CH100" s="1"/>
      <c r="CI100" s="1"/>
      <c r="CJ100" s="1"/>
      <c r="CK100" s="1"/>
      <c r="CL100" s="1"/>
      <c r="CM100" s="1"/>
    </row>
    <row r="101" spans="1:91" ht="15" customHeight="1">
      <c r="A101" s="413" t="s">
        <v>1641</v>
      </c>
      <c r="B101" s="249" t="s">
        <v>1221</v>
      </c>
      <c r="C101" s="256" t="s">
        <v>1267</v>
      </c>
      <c r="D101" s="280" t="s">
        <v>13</v>
      </c>
      <c r="E101" s="171">
        <v>72.3</v>
      </c>
      <c r="F101" s="450"/>
      <c r="G101" s="305"/>
      <c r="H101" s="8"/>
      <c r="I101" s="8"/>
      <c r="J101" s="8"/>
      <c r="K101" s="8"/>
      <c r="L101" s="8"/>
      <c r="M101" s="8"/>
      <c r="N101" s="8"/>
      <c r="O101" s="8"/>
      <c r="P101" s="8"/>
      <c r="CC101" s="1"/>
      <c r="CD101" s="1"/>
      <c r="CE101" s="1"/>
      <c r="CF101" s="1"/>
      <c r="CG101" s="1"/>
      <c r="CH101" s="1"/>
      <c r="CI101" s="1"/>
      <c r="CJ101" s="1"/>
      <c r="CK101" s="1"/>
      <c r="CL101" s="1"/>
      <c r="CM101" s="1"/>
    </row>
    <row r="102" spans="1:91" ht="15" customHeight="1">
      <c r="A102" s="413" t="s">
        <v>1642</v>
      </c>
      <c r="B102" s="249" t="s">
        <v>1222</v>
      </c>
      <c r="C102" s="256" t="s">
        <v>1267</v>
      </c>
      <c r="D102" s="280" t="s">
        <v>13</v>
      </c>
      <c r="E102" s="171">
        <v>186.6</v>
      </c>
      <c r="F102" s="450"/>
      <c r="G102" s="305"/>
      <c r="H102" s="8"/>
      <c r="I102" s="8"/>
      <c r="J102" s="8"/>
      <c r="K102" s="8"/>
      <c r="L102" s="8"/>
      <c r="M102" s="8"/>
      <c r="N102" s="8"/>
      <c r="O102" s="8"/>
      <c r="P102" s="8"/>
      <c r="CC102" s="1"/>
      <c r="CD102" s="1"/>
      <c r="CE102" s="1"/>
      <c r="CF102" s="1"/>
      <c r="CG102" s="1"/>
      <c r="CH102" s="1"/>
      <c r="CI102" s="1"/>
      <c r="CJ102" s="1"/>
      <c r="CK102" s="1"/>
      <c r="CL102" s="1"/>
      <c r="CM102" s="1"/>
    </row>
    <row r="103" spans="1:91" ht="15" customHeight="1">
      <c r="A103" s="413" t="s">
        <v>1643</v>
      </c>
      <c r="B103" s="159" t="s">
        <v>1223</v>
      </c>
      <c r="C103" s="252" t="s">
        <v>1269</v>
      </c>
      <c r="D103" s="278" t="s">
        <v>13</v>
      </c>
      <c r="E103" s="272">
        <f>952+144.3*2</f>
        <v>1240.5999999999999</v>
      </c>
      <c r="F103" s="450"/>
      <c r="G103" s="305"/>
      <c r="H103" s="8"/>
      <c r="I103" s="8"/>
      <c r="J103" s="8"/>
      <c r="K103" s="8"/>
      <c r="L103" s="8"/>
      <c r="M103" s="8"/>
      <c r="N103" s="8"/>
      <c r="O103" s="8"/>
      <c r="P103" s="8"/>
      <c r="CC103" s="1"/>
      <c r="CD103" s="1"/>
      <c r="CE103" s="1"/>
      <c r="CF103" s="1"/>
      <c r="CG103" s="1"/>
      <c r="CH103" s="1"/>
      <c r="CI103" s="1"/>
      <c r="CJ103" s="1"/>
      <c r="CK103" s="1"/>
      <c r="CL103" s="1"/>
      <c r="CM103" s="1"/>
    </row>
    <row r="104" spans="1:91" ht="15" customHeight="1">
      <c r="A104" s="416" t="s">
        <v>1644</v>
      </c>
      <c r="B104" s="189" t="s">
        <v>1119</v>
      </c>
      <c r="C104" s="261"/>
      <c r="D104" s="199" t="s">
        <v>811</v>
      </c>
      <c r="E104" s="287"/>
      <c r="F104" s="449"/>
      <c r="G104" s="455"/>
      <c r="H104" s="8"/>
      <c r="I104" s="8"/>
      <c r="J104" s="8"/>
      <c r="K104" s="8"/>
      <c r="L104" s="8"/>
      <c r="M104" s="8"/>
      <c r="N104" s="8"/>
      <c r="O104" s="8"/>
      <c r="P104" s="8"/>
      <c r="CC104" s="1"/>
      <c r="CD104" s="1"/>
      <c r="CE104" s="1"/>
      <c r="CF104" s="1"/>
      <c r="CG104" s="1"/>
      <c r="CH104" s="1"/>
      <c r="CI104" s="1"/>
      <c r="CJ104" s="1"/>
      <c r="CK104" s="1"/>
      <c r="CL104" s="1"/>
      <c r="CM104" s="1"/>
    </row>
    <row r="105" spans="1:91" ht="15" customHeight="1">
      <c r="A105" s="413" t="s">
        <v>1645</v>
      </c>
      <c r="B105" s="190" t="s">
        <v>1224</v>
      </c>
      <c r="C105" s="256" t="s">
        <v>1270</v>
      </c>
      <c r="D105" s="288" t="s">
        <v>541</v>
      </c>
      <c r="E105" s="289">
        <v>51.76</v>
      </c>
      <c r="F105" s="450"/>
      <c r="G105" s="305"/>
      <c r="H105" s="8"/>
      <c r="I105" s="8"/>
      <c r="J105" s="8"/>
      <c r="K105" s="8"/>
      <c r="L105" s="8"/>
      <c r="M105" s="8"/>
      <c r="N105" s="8"/>
      <c r="O105" s="8"/>
      <c r="P105" s="8"/>
      <c r="CC105" s="1"/>
      <c r="CD105" s="1"/>
      <c r="CE105" s="1"/>
      <c r="CF105" s="1"/>
      <c r="CG105" s="1"/>
      <c r="CH105" s="1"/>
      <c r="CI105" s="1"/>
      <c r="CJ105" s="1"/>
      <c r="CK105" s="1"/>
      <c r="CL105" s="1"/>
      <c r="CM105" s="1"/>
    </row>
    <row r="106" spans="1:91" ht="15" customHeight="1">
      <c r="A106" s="418" t="s">
        <v>1646</v>
      </c>
      <c r="B106" s="247" t="s">
        <v>1225</v>
      </c>
      <c r="C106" s="262"/>
      <c r="D106" s="285" t="s">
        <v>811</v>
      </c>
      <c r="E106" s="290"/>
      <c r="F106" s="449"/>
      <c r="G106" s="331"/>
      <c r="H106" s="8"/>
      <c r="I106" s="8"/>
      <c r="J106" s="8"/>
      <c r="K106" s="8"/>
      <c r="L106" s="8"/>
      <c r="M106" s="8"/>
      <c r="N106" s="8"/>
      <c r="O106" s="8"/>
      <c r="P106" s="8"/>
      <c r="CC106" s="1"/>
      <c r="CD106" s="1"/>
      <c r="CE106" s="1"/>
      <c r="CF106" s="1"/>
      <c r="CG106" s="1"/>
      <c r="CH106" s="1"/>
      <c r="CI106" s="1"/>
      <c r="CJ106" s="1"/>
      <c r="CK106" s="1"/>
      <c r="CL106" s="1"/>
      <c r="CM106" s="1"/>
    </row>
    <row r="107" spans="1:91" ht="15" customHeight="1">
      <c r="A107" s="412" t="s">
        <v>1647</v>
      </c>
      <c r="B107" s="243" t="s">
        <v>1226</v>
      </c>
      <c r="C107" s="263" t="s">
        <v>1271</v>
      </c>
      <c r="D107" s="291" t="s">
        <v>7</v>
      </c>
      <c r="E107" s="270">
        <v>1</v>
      </c>
      <c r="F107" s="450"/>
      <c r="G107" s="305"/>
      <c r="H107" s="8"/>
      <c r="I107" s="8"/>
      <c r="J107" s="8"/>
      <c r="K107" s="8"/>
      <c r="L107" s="8"/>
      <c r="M107" s="8"/>
      <c r="N107" s="8"/>
      <c r="O107" s="8"/>
      <c r="P107" s="8"/>
      <c r="CC107" s="1"/>
      <c r="CD107" s="1"/>
      <c r="CE107" s="1"/>
      <c r="CF107" s="1"/>
      <c r="CG107" s="1"/>
      <c r="CH107" s="1"/>
      <c r="CI107" s="1"/>
      <c r="CJ107" s="1"/>
      <c r="CK107" s="1"/>
      <c r="CL107" s="1"/>
      <c r="CM107" s="1"/>
    </row>
    <row r="108" spans="1:91" ht="15" customHeight="1">
      <c r="A108" s="440">
        <v>2</v>
      </c>
      <c r="B108" s="292" t="s">
        <v>1272</v>
      </c>
      <c r="C108" s="146"/>
      <c r="D108" s="293"/>
      <c r="E108" s="294"/>
      <c r="F108" s="83"/>
      <c r="G108" s="83"/>
      <c r="H108" s="8"/>
      <c r="I108" s="8"/>
      <c r="J108" s="8"/>
      <c r="K108" s="8"/>
      <c r="L108" s="8"/>
      <c r="M108" s="8"/>
      <c r="N108" s="8"/>
      <c r="O108" s="8"/>
      <c r="P108" s="8"/>
      <c r="CC108" s="1"/>
      <c r="CD108" s="1"/>
      <c r="CE108" s="1"/>
      <c r="CF108" s="1"/>
      <c r="CG108" s="1"/>
      <c r="CH108" s="1"/>
      <c r="CI108" s="1"/>
      <c r="CJ108" s="1"/>
      <c r="CK108" s="1"/>
      <c r="CL108" s="1"/>
      <c r="CM108" s="1"/>
    </row>
    <row r="109" spans="1:91" ht="15" customHeight="1">
      <c r="A109" s="411" t="s">
        <v>1648</v>
      </c>
      <c r="B109" s="185" t="s">
        <v>1139</v>
      </c>
      <c r="C109" s="250"/>
      <c r="D109" s="264" t="s">
        <v>811</v>
      </c>
      <c r="E109" s="158"/>
      <c r="F109" s="265"/>
      <c r="G109" s="265"/>
      <c r="H109" s="8"/>
      <c r="I109" s="8"/>
      <c r="J109" s="8"/>
      <c r="K109" s="8"/>
      <c r="L109" s="8"/>
      <c r="M109" s="8"/>
      <c r="N109" s="8"/>
      <c r="O109" s="8"/>
      <c r="P109" s="8"/>
      <c r="CC109" s="1"/>
      <c r="CD109" s="1"/>
      <c r="CE109" s="1"/>
      <c r="CF109" s="1"/>
      <c r="CG109" s="1"/>
      <c r="CH109" s="1"/>
      <c r="CI109" s="1"/>
      <c r="CJ109" s="1"/>
      <c r="CK109" s="1"/>
      <c r="CL109" s="1"/>
      <c r="CM109" s="1"/>
    </row>
    <row r="110" spans="1:91" ht="15" customHeight="1">
      <c r="A110" s="412" t="s">
        <v>1649</v>
      </c>
      <c r="B110" s="235" t="s">
        <v>1140</v>
      </c>
      <c r="C110" s="251" t="s">
        <v>1227</v>
      </c>
      <c r="D110" s="266" t="s">
        <v>7</v>
      </c>
      <c r="E110" s="305">
        <v>1</v>
      </c>
      <c r="F110" s="450"/>
      <c r="G110" s="305"/>
      <c r="H110" s="8"/>
      <c r="I110" s="8"/>
      <c r="J110" s="8"/>
      <c r="K110" s="8"/>
      <c r="L110" s="8"/>
      <c r="M110" s="8"/>
      <c r="N110" s="8"/>
      <c r="O110" s="8"/>
      <c r="P110" s="8"/>
      <c r="CC110" s="1"/>
      <c r="CD110" s="1"/>
      <c r="CE110" s="1"/>
      <c r="CF110" s="1"/>
      <c r="CG110" s="1"/>
      <c r="CH110" s="1"/>
      <c r="CI110" s="1"/>
      <c r="CJ110" s="1"/>
      <c r="CK110" s="1"/>
      <c r="CL110" s="1"/>
      <c r="CM110" s="1"/>
    </row>
    <row r="111" spans="1:91" ht="15" customHeight="1">
      <c r="A111" s="412" t="s">
        <v>1650</v>
      </c>
      <c r="B111" s="236" t="s">
        <v>1141</v>
      </c>
      <c r="C111" s="251" t="s">
        <v>1228</v>
      </c>
      <c r="D111" s="266" t="s">
        <v>7</v>
      </c>
      <c r="E111" s="305">
        <v>1</v>
      </c>
      <c r="F111" s="450"/>
      <c r="G111" s="305"/>
      <c r="H111" s="8"/>
      <c r="I111" s="8"/>
      <c r="J111" s="8"/>
      <c r="K111" s="8"/>
      <c r="L111" s="8"/>
      <c r="M111" s="8"/>
      <c r="N111" s="8"/>
      <c r="O111" s="8"/>
      <c r="P111" s="8"/>
      <c r="CC111" s="1"/>
      <c r="CD111" s="1"/>
      <c r="CE111" s="1"/>
      <c r="CF111" s="1"/>
      <c r="CG111" s="1"/>
      <c r="CH111" s="1"/>
      <c r="CI111" s="1"/>
      <c r="CJ111" s="1"/>
      <c r="CK111" s="1"/>
      <c r="CL111" s="1"/>
      <c r="CM111" s="1"/>
    </row>
    <row r="112" spans="1:91" ht="15" customHeight="1">
      <c r="A112" s="413" t="s">
        <v>1651</v>
      </c>
      <c r="B112" s="241" t="s">
        <v>1273</v>
      </c>
      <c r="C112" s="252" t="s">
        <v>1229</v>
      </c>
      <c r="D112" s="268" t="s">
        <v>7</v>
      </c>
      <c r="E112" s="305">
        <v>1</v>
      </c>
      <c r="F112" s="450"/>
      <c r="G112" s="305"/>
      <c r="H112" s="8"/>
      <c r="I112" s="8"/>
      <c r="J112" s="8"/>
      <c r="K112" s="8"/>
      <c r="L112" s="8"/>
      <c r="M112" s="8"/>
      <c r="N112" s="8"/>
      <c r="O112" s="8"/>
      <c r="P112" s="8"/>
      <c r="CC112" s="1"/>
      <c r="CD112" s="1"/>
      <c r="CE112" s="1"/>
      <c r="CF112" s="1"/>
      <c r="CG112" s="1"/>
      <c r="CH112" s="1"/>
      <c r="CI112" s="1"/>
      <c r="CJ112" s="1"/>
      <c r="CK112" s="1"/>
      <c r="CL112" s="1"/>
      <c r="CM112" s="1"/>
    </row>
    <row r="113" spans="1:91" ht="15" customHeight="1">
      <c r="A113" s="412" t="s">
        <v>1652</v>
      </c>
      <c r="B113" s="238" t="s">
        <v>1143</v>
      </c>
      <c r="C113" s="251" t="s">
        <v>1230</v>
      </c>
      <c r="D113" s="266" t="s">
        <v>7</v>
      </c>
      <c r="E113" s="305">
        <v>1</v>
      </c>
      <c r="F113" s="450"/>
      <c r="G113" s="305"/>
      <c r="H113" s="8"/>
      <c r="I113" s="8"/>
      <c r="J113" s="8"/>
      <c r="K113" s="8"/>
      <c r="L113" s="8"/>
      <c r="M113" s="8"/>
      <c r="N113" s="8"/>
      <c r="O113" s="8"/>
      <c r="P113" s="8"/>
      <c r="CC113" s="1"/>
      <c r="CD113" s="1"/>
      <c r="CE113" s="1"/>
      <c r="CF113" s="1"/>
      <c r="CG113" s="1"/>
      <c r="CH113" s="1"/>
      <c r="CI113" s="1"/>
      <c r="CJ113" s="1"/>
      <c r="CK113" s="1"/>
      <c r="CL113" s="1"/>
      <c r="CM113" s="1"/>
    </row>
    <row r="114" spans="1:91" ht="15" customHeight="1">
      <c r="A114" s="412" t="s">
        <v>1653</v>
      </c>
      <c r="B114" s="295" t="s">
        <v>1274</v>
      </c>
      <c r="C114" s="301"/>
      <c r="D114" s="306" t="s">
        <v>7</v>
      </c>
      <c r="E114" s="307">
        <v>1</v>
      </c>
      <c r="F114" s="451"/>
      <c r="G114" s="305"/>
      <c r="H114" s="8"/>
      <c r="I114" s="8"/>
      <c r="J114" s="8"/>
      <c r="K114" s="8"/>
      <c r="L114" s="8"/>
      <c r="M114" s="8"/>
      <c r="N114" s="8"/>
      <c r="O114" s="8"/>
      <c r="P114" s="8"/>
      <c r="CC114" s="1"/>
      <c r="CD114" s="1"/>
      <c r="CE114" s="1"/>
      <c r="CF114" s="1"/>
      <c r="CG114" s="1"/>
      <c r="CH114" s="1"/>
      <c r="CI114" s="1"/>
      <c r="CJ114" s="1"/>
      <c r="CK114" s="1"/>
      <c r="CL114" s="1"/>
      <c r="CM114" s="1"/>
    </row>
    <row r="115" spans="1:91" ht="15" customHeight="1">
      <c r="A115" s="412" t="s">
        <v>1654</v>
      </c>
      <c r="B115" s="295" t="s">
        <v>1275</v>
      </c>
      <c r="C115" s="301"/>
      <c r="D115" s="306" t="s">
        <v>7</v>
      </c>
      <c r="E115" s="307">
        <v>1</v>
      </c>
      <c r="F115" s="451"/>
      <c r="G115" s="305"/>
      <c r="H115" s="8"/>
      <c r="I115" s="8"/>
      <c r="J115" s="8"/>
      <c r="K115" s="8"/>
      <c r="L115" s="8"/>
      <c r="M115" s="8"/>
      <c r="N115" s="8"/>
      <c r="O115" s="8"/>
      <c r="P115" s="8"/>
      <c r="CC115" s="1"/>
      <c r="CD115" s="1"/>
      <c r="CE115" s="1"/>
      <c r="CF115" s="1"/>
      <c r="CG115" s="1"/>
      <c r="CH115" s="1"/>
      <c r="CI115" s="1"/>
      <c r="CJ115" s="1"/>
      <c r="CK115" s="1"/>
      <c r="CL115" s="1"/>
      <c r="CM115" s="1"/>
    </row>
    <row r="116" spans="1:91" ht="15" customHeight="1">
      <c r="A116" s="411" t="s">
        <v>1655</v>
      </c>
      <c r="B116" s="185" t="s">
        <v>798</v>
      </c>
      <c r="C116" s="250"/>
      <c r="D116" s="158" t="s">
        <v>811</v>
      </c>
      <c r="E116" s="254"/>
      <c r="F116" s="265"/>
      <c r="G116" s="449"/>
      <c r="H116" s="8"/>
      <c r="I116" s="8"/>
      <c r="J116" s="8"/>
      <c r="K116" s="8"/>
      <c r="L116" s="8"/>
      <c r="M116" s="8"/>
      <c r="N116" s="8"/>
      <c r="O116" s="8"/>
      <c r="P116" s="8"/>
      <c r="CC116" s="1"/>
      <c r="CD116" s="1"/>
      <c r="CE116" s="1"/>
      <c r="CF116" s="1"/>
      <c r="CG116" s="1"/>
      <c r="CH116" s="1"/>
      <c r="CI116" s="1"/>
      <c r="CJ116" s="1"/>
      <c r="CK116" s="1"/>
      <c r="CL116" s="1"/>
      <c r="CM116" s="1"/>
    </row>
    <row r="117" spans="1:91" ht="15" customHeight="1">
      <c r="A117" s="414" t="s">
        <v>1656</v>
      </c>
      <c r="B117" s="238" t="s">
        <v>1276</v>
      </c>
      <c r="C117" s="253" t="s">
        <v>1231</v>
      </c>
      <c r="D117" s="194" t="s">
        <v>485</v>
      </c>
      <c r="E117" s="308">
        <f>729.58+729.58+729.58+729.58+551.29</f>
        <v>3469.61</v>
      </c>
      <c r="F117" s="450"/>
      <c r="G117" s="305"/>
      <c r="H117" s="8"/>
      <c r="I117" s="8"/>
      <c r="J117" s="8"/>
      <c r="K117" s="8"/>
      <c r="L117" s="8"/>
      <c r="M117" s="8"/>
      <c r="N117" s="8"/>
      <c r="O117" s="8"/>
      <c r="P117" s="8"/>
      <c r="CC117" s="1"/>
      <c r="CD117" s="1"/>
      <c r="CE117" s="1"/>
      <c r="CF117" s="1"/>
      <c r="CG117" s="1"/>
      <c r="CH117" s="1"/>
      <c r="CI117" s="1"/>
      <c r="CJ117" s="1"/>
      <c r="CK117" s="1"/>
      <c r="CL117" s="1"/>
      <c r="CM117" s="1"/>
    </row>
    <row r="118" spans="1:91" ht="15" customHeight="1">
      <c r="A118" s="414" t="s">
        <v>1657</v>
      </c>
      <c r="B118" s="296" t="s">
        <v>1277</v>
      </c>
      <c r="C118" s="253" t="s">
        <v>1232</v>
      </c>
      <c r="D118" s="194" t="s">
        <v>7</v>
      </c>
      <c r="E118" s="308">
        <v>1</v>
      </c>
      <c r="F118" s="450"/>
      <c r="G118" s="305"/>
      <c r="H118" s="8"/>
      <c r="I118" s="8"/>
      <c r="J118" s="8"/>
      <c r="K118" s="8"/>
      <c r="L118" s="8"/>
      <c r="M118" s="8"/>
      <c r="N118" s="8"/>
      <c r="O118" s="8"/>
      <c r="P118" s="8"/>
      <c r="CC118" s="1"/>
      <c r="CD118" s="1"/>
      <c r="CE118" s="1"/>
      <c r="CF118" s="1"/>
      <c r="CG118" s="1"/>
      <c r="CH118" s="1"/>
      <c r="CI118" s="1"/>
      <c r="CJ118" s="1"/>
      <c r="CK118" s="1"/>
      <c r="CL118" s="1"/>
      <c r="CM118" s="1"/>
    </row>
    <row r="119" spans="1:91" ht="15" customHeight="1">
      <c r="A119" s="414" t="s">
        <v>1658</v>
      </c>
      <c r="B119" s="162" t="s">
        <v>1278</v>
      </c>
      <c r="C119" s="253" t="s">
        <v>1233</v>
      </c>
      <c r="D119" s="194" t="s">
        <v>485</v>
      </c>
      <c r="E119" s="171">
        <f>556.1+556.1+556.1+556.1+561.74</f>
        <v>2786.1400000000003</v>
      </c>
      <c r="F119" s="450"/>
      <c r="G119" s="305"/>
      <c r="H119" s="8"/>
      <c r="I119" s="8"/>
      <c r="J119" s="8"/>
      <c r="K119" s="8"/>
      <c r="L119" s="8"/>
      <c r="M119" s="8"/>
      <c r="N119" s="8"/>
      <c r="O119" s="8"/>
      <c r="P119" s="8"/>
      <c r="CC119" s="1"/>
      <c r="CD119" s="1"/>
      <c r="CE119" s="1"/>
      <c r="CF119" s="1"/>
      <c r="CG119" s="1"/>
      <c r="CH119" s="1"/>
      <c r="CI119" s="1"/>
      <c r="CJ119" s="1"/>
      <c r="CK119" s="1"/>
      <c r="CL119" s="1"/>
      <c r="CM119" s="1"/>
    </row>
    <row r="120" spans="1:91" ht="15" customHeight="1">
      <c r="A120" s="411" t="s">
        <v>1659</v>
      </c>
      <c r="B120" s="297" t="s">
        <v>1148</v>
      </c>
      <c r="C120" s="250"/>
      <c r="D120" s="158" t="s">
        <v>811</v>
      </c>
      <c r="E120" s="309"/>
      <c r="F120" s="265"/>
      <c r="G120" s="449"/>
      <c r="H120" s="8"/>
      <c r="I120" s="8"/>
      <c r="J120" s="8"/>
      <c r="K120" s="8"/>
      <c r="L120" s="8"/>
      <c r="M120" s="8"/>
      <c r="N120" s="8"/>
      <c r="O120" s="8"/>
      <c r="P120" s="8"/>
      <c r="CC120" s="1"/>
      <c r="CD120" s="1"/>
      <c r="CE120" s="1"/>
      <c r="CF120" s="1"/>
      <c r="CG120" s="1"/>
      <c r="CH120" s="1"/>
      <c r="CI120" s="1"/>
      <c r="CJ120" s="1"/>
      <c r="CK120" s="1"/>
      <c r="CL120" s="1"/>
      <c r="CM120" s="1"/>
    </row>
    <row r="121" spans="1:91" ht="15" customHeight="1">
      <c r="A121" s="413" t="s">
        <v>1660</v>
      </c>
      <c r="B121" s="162" t="s">
        <v>1279</v>
      </c>
      <c r="C121" s="252" t="s">
        <v>1235</v>
      </c>
      <c r="D121" s="268" t="s">
        <v>13</v>
      </c>
      <c r="E121" s="171">
        <f>182+210+182+182+182</f>
        <v>938</v>
      </c>
      <c r="F121" s="450"/>
      <c r="G121" s="305"/>
      <c r="H121" s="8"/>
      <c r="I121" s="8"/>
      <c r="J121" s="8"/>
      <c r="K121" s="8"/>
      <c r="L121" s="8"/>
      <c r="M121" s="8"/>
      <c r="N121" s="8"/>
      <c r="O121" s="8"/>
      <c r="P121" s="8"/>
      <c r="CC121" s="1"/>
      <c r="CD121" s="1"/>
      <c r="CE121" s="1"/>
      <c r="CF121" s="1"/>
      <c r="CG121" s="1"/>
      <c r="CH121" s="1"/>
      <c r="CI121" s="1"/>
      <c r="CJ121" s="1"/>
      <c r="CK121" s="1"/>
      <c r="CL121" s="1"/>
      <c r="CM121" s="1"/>
    </row>
    <row r="122" spans="1:91" ht="15" customHeight="1">
      <c r="A122" s="413" t="s">
        <v>1661</v>
      </c>
      <c r="B122" s="298" t="s">
        <v>1280</v>
      </c>
      <c r="C122" s="252" t="s">
        <v>1236</v>
      </c>
      <c r="D122" s="268" t="s">
        <v>7</v>
      </c>
      <c r="E122" s="270">
        <v>1</v>
      </c>
      <c r="F122" s="450"/>
      <c r="G122" s="305"/>
      <c r="H122" s="8"/>
      <c r="I122" s="8"/>
      <c r="J122" s="8"/>
      <c r="K122" s="8"/>
      <c r="L122" s="8"/>
      <c r="M122" s="8"/>
      <c r="N122" s="8"/>
      <c r="O122" s="8"/>
      <c r="P122" s="8"/>
      <c r="CC122" s="1"/>
      <c r="CD122" s="1"/>
      <c r="CE122" s="1"/>
      <c r="CF122" s="1"/>
      <c r="CG122" s="1"/>
      <c r="CH122" s="1"/>
      <c r="CI122" s="1"/>
      <c r="CJ122" s="1"/>
      <c r="CK122" s="1"/>
      <c r="CL122" s="1"/>
      <c r="CM122" s="1"/>
    </row>
    <row r="123" spans="1:91" ht="15" customHeight="1">
      <c r="A123" s="411" t="s">
        <v>1662</v>
      </c>
      <c r="B123" s="242" t="s">
        <v>800</v>
      </c>
      <c r="C123" s="250"/>
      <c r="D123" s="158" t="s">
        <v>811</v>
      </c>
      <c r="E123" s="309"/>
      <c r="F123" s="265"/>
      <c r="G123" s="449"/>
      <c r="H123" s="8"/>
      <c r="I123" s="8"/>
      <c r="J123" s="8"/>
      <c r="K123" s="8"/>
      <c r="L123" s="8"/>
      <c r="M123" s="8"/>
      <c r="N123" s="8"/>
      <c r="O123" s="8"/>
      <c r="P123" s="8"/>
      <c r="CC123" s="1"/>
      <c r="CD123" s="1"/>
      <c r="CE123" s="1"/>
      <c r="CF123" s="1"/>
      <c r="CG123" s="1"/>
      <c r="CH123" s="1"/>
      <c r="CI123" s="1"/>
      <c r="CJ123" s="1"/>
      <c r="CK123" s="1"/>
      <c r="CL123" s="1"/>
      <c r="CM123" s="1"/>
    </row>
    <row r="124" spans="1:91" ht="15" customHeight="1">
      <c r="A124" s="419" t="s">
        <v>1663</v>
      </c>
      <c r="B124" s="298" t="s">
        <v>1281</v>
      </c>
      <c r="C124" s="252" t="s">
        <v>1238</v>
      </c>
      <c r="D124" s="271" t="s">
        <v>7</v>
      </c>
      <c r="E124" s="272">
        <v>1</v>
      </c>
      <c r="F124" s="392"/>
      <c r="G124" s="305"/>
      <c r="H124" s="8"/>
      <c r="I124" s="8"/>
      <c r="J124" s="8"/>
      <c r="K124" s="8"/>
      <c r="L124" s="8"/>
      <c r="M124" s="8"/>
      <c r="N124" s="8"/>
      <c r="O124" s="8"/>
      <c r="P124" s="8"/>
      <c r="CC124" s="1"/>
      <c r="CD124" s="1"/>
      <c r="CE124" s="1"/>
      <c r="CF124" s="1"/>
      <c r="CG124" s="1"/>
      <c r="CH124" s="1"/>
      <c r="CI124" s="1"/>
      <c r="CJ124" s="1"/>
      <c r="CK124" s="1"/>
      <c r="CL124" s="1"/>
      <c r="CM124" s="1"/>
    </row>
    <row r="125" spans="1:91" ht="15" customHeight="1">
      <c r="A125" s="419" t="s">
        <v>1664</v>
      </c>
      <c r="B125" s="159" t="s">
        <v>1282</v>
      </c>
      <c r="C125" s="252" t="s">
        <v>1239</v>
      </c>
      <c r="D125" s="195" t="s">
        <v>541</v>
      </c>
      <c r="E125" s="171">
        <v>5048.6099999999997</v>
      </c>
      <c r="F125" s="450"/>
      <c r="G125" s="305"/>
      <c r="H125" s="8"/>
      <c r="I125" s="8"/>
      <c r="J125" s="8"/>
      <c r="K125" s="8"/>
      <c r="L125" s="8"/>
      <c r="M125" s="8"/>
      <c r="N125" s="8"/>
      <c r="O125" s="8"/>
      <c r="P125" s="8"/>
      <c r="CC125" s="1"/>
      <c r="CD125" s="1"/>
      <c r="CE125" s="1"/>
      <c r="CF125" s="1"/>
      <c r="CG125" s="1"/>
      <c r="CH125" s="1"/>
      <c r="CI125" s="1"/>
      <c r="CJ125" s="1"/>
      <c r="CK125" s="1"/>
      <c r="CL125" s="1"/>
      <c r="CM125" s="1"/>
    </row>
    <row r="126" spans="1:91" ht="15" customHeight="1">
      <c r="A126" s="420" t="s">
        <v>1665</v>
      </c>
      <c r="B126" s="184" t="s">
        <v>1283</v>
      </c>
      <c r="C126" s="252" t="s">
        <v>1239</v>
      </c>
      <c r="D126" s="198" t="s">
        <v>541</v>
      </c>
      <c r="E126" s="272">
        <v>456.84</v>
      </c>
      <c r="F126" s="450"/>
      <c r="G126" s="305"/>
      <c r="H126" s="8"/>
      <c r="I126" s="8"/>
      <c r="J126" s="8"/>
      <c r="K126" s="8"/>
      <c r="L126" s="8"/>
      <c r="M126" s="8"/>
      <c r="N126" s="8"/>
      <c r="O126" s="8"/>
      <c r="P126" s="8"/>
      <c r="CC126" s="1"/>
      <c r="CD126" s="1"/>
      <c r="CE126" s="1"/>
      <c r="CF126" s="1"/>
      <c r="CG126" s="1"/>
      <c r="CH126" s="1"/>
      <c r="CI126" s="1"/>
      <c r="CJ126" s="1"/>
      <c r="CK126" s="1"/>
      <c r="CL126" s="1"/>
      <c r="CM126" s="1"/>
    </row>
    <row r="127" spans="1:91" ht="15" customHeight="1">
      <c r="A127" s="420" t="s">
        <v>1666</v>
      </c>
      <c r="B127" s="184" t="s">
        <v>1284</v>
      </c>
      <c r="C127" s="252" t="s">
        <v>1239</v>
      </c>
      <c r="D127" s="198" t="s">
        <v>541</v>
      </c>
      <c r="E127" s="272">
        <f>181.02+178.22+163.65+140.46+272</f>
        <v>935.35</v>
      </c>
      <c r="F127" s="450"/>
      <c r="G127" s="305"/>
      <c r="H127" s="8"/>
      <c r="I127" s="8"/>
      <c r="J127" s="8"/>
      <c r="K127" s="8"/>
      <c r="L127" s="8"/>
      <c r="M127" s="8"/>
      <c r="N127" s="8"/>
      <c r="O127" s="8"/>
      <c r="P127" s="8"/>
      <c r="CC127" s="1"/>
      <c r="CD127" s="1"/>
      <c r="CE127" s="1"/>
      <c r="CF127" s="1"/>
      <c r="CG127" s="1"/>
      <c r="CH127" s="1"/>
      <c r="CI127" s="1"/>
      <c r="CJ127" s="1"/>
      <c r="CK127" s="1"/>
      <c r="CL127" s="1"/>
      <c r="CM127" s="1"/>
    </row>
    <row r="128" spans="1:91" ht="15" customHeight="1">
      <c r="A128" s="421" t="s">
        <v>1667</v>
      </c>
      <c r="B128" s="242" t="s">
        <v>1157</v>
      </c>
      <c r="C128" s="254"/>
      <c r="D128" s="158" t="s">
        <v>811</v>
      </c>
      <c r="E128" s="310"/>
      <c r="F128" s="265"/>
      <c r="G128" s="449"/>
      <c r="H128" s="8"/>
      <c r="I128" s="8"/>
      <c r="J128" s="8"/>
      <c r="K128" s="8"/>
      <c r="L128" s="8"/>
      <c r="M128" s="8"/>
      <c r="N128" s="8"/>
      <c r="O128" s="8"/>
      <c r="P128" s="8"/>
      <c r="CC128" s="1"/>
      <c r="CD128" s="1"/>
      <c r="CE128" s="1"/>
      <c r="CF128" s="1"/>
      <c r="CG128" s="1"/>
      <c r="CH128" s="1"/>
      <c r="CI128" s="1"/>
      <c r="CJ128" s="1"/>
      <c r="CK128" s="1"/>
      <c r="CL128" s="1"/>
      <c r="CM128" s="1"/>
    </row>
    <row r="129" spans="1:91" ht="15" customHeight="1">
      <c r="A129" s="422" t="s">
        <v>1668</v>
      </c>
      <c r="B129" s="242" t="s">
        <v>1158</v>
      </c>
      <c r="C129" s="255"/>
      <c r="D129" s="275" t="s">
        <v>811</v>
      </c>
      <c r="E129" s="311"/>
      <c r="F129" s="265"/>
      <c r="G129" s="331"/>
      <c r="H129" s="8"/>
      <c r="I129" s="8"/>
      <c r="J129" s="8"/>
      <c r="K129" s="8"/>
      <c r="L129" s="8"/>
      <c r="M129" s="8"/>
      <c r="N129" s="8"/>
      <c r="O129" s="8"/>
      <c r="P129" s="8"/>
      <c r="CC129" s="1"/>
      <c r="CD129" s="1"/>
      <c r="CE129" s="1"/>
      <c r="CF129" s="1"/>
      <c r="CG129" s="1"/>
      <c r="CH129" s="1"/>
      <c r="CI129" s="1"/>
      <c r="CJ129" s="1"/>
      <c r="CK129" s="1"/>
      <c r="CL129" s="1"/>
      <c r="CM129" s="1"/>
    </row>
    <row r="130" spans="1:91" ht="15" customHeight="1">
      <c r="A130" s="420" t="s">
        <v>1669</v>
      </c>
      <c r="B130" s="159" t="s">
        <v>1285</v>
      </c>
      <c r="C130" s="252" t="s">
        <v>1241</v>
      </c>
      <c r="D130" s="271" t="s">
        <v>812</v>
      </c>
      <c r="E130" s="171">
        <v>488.67</v>
      </c>
      <c r="F130" s="450"/>
      <c r="G130" s="305"/>
      <c r="H130" s="8"/>
      <c r="I130" s="8"/>
      <c r="J130" s="8"/>
      <c r="K130" s="8"/>
      <c r="L130" s="8"/>
      <c r="M130" s="8"/>
      <c r="N130" s="8"/>
      <c r="O130" s="8"/>
      <c r="P130" s="8"/>
      <c r="CC130" s="1"/>
      <c r="CD130" s="1"/>
      <c r="CE130" s="1"/>
      <c r="CF130" s="1"/>
      <c r="CG130" s="1"/>
      <c r="CH130" s="1"/>
      <c r="CI130" s="1"/>
      <c r="CJ130" s="1"/>
      <c r="CK130" s="1"/>
      <c r="CL130" s="1"/>
      <c r="CM130" s="1"/>
    </row>
    <row r="131" spans="1:91" ht="15" customHeight="1">
      <c r="A131" s="420" t="s">
        <v>1670</v>
      </c>
      <c r="B131" s="184" t="s">
        <v>1286</v>
      </c>
      <c r="C131" s="252" t="s">
        <v>1242</v>
      </c>
      <c r="D131" s="268" t="s">
        <v>812</v>
      </c>
      <c r="E131" s="171">
        <f>19.01+21.36+32.95+19.01+32.95</f>
        <v>125.28000000000002</v>
      </c>
      <c r="F131" s="450"/>
      <c r="G131" s="305"/>
      <c r="H131" s="8"/>
      <c r="I131" s="8"/>
      <c r="J131" s="8"/>
      <c r="K131" s="8"/>
      <c r="L131" s="8"/>
      <c r="M131" s="8"/>
      <c r="N131" s="8"/>
      <c r="O131" s="8"/>
      <c r="P131" s="8"/>
      <c r="CC131" s="1"/>
      <c r="CD131" s="1"/>
      <c r="CE131" s="1"/>
      <c r="CF131" s="1"/>
      <c r="CG131" s="1"/>
      <c r="CH131" s="1"/>
      <c r="CI131" s="1"/>
      <c r="CJ131" s="1"/>
      <c r="CK131" s="1"/>
      <c r="CL131" s="1"/>
      <c r="CM131" s="1"/>
    </row>
    <row r="132" spans="1:91" ht="15" customHeight="1">
      <c r="A132" s="420" t="s">
        <v>1671</v>
      </c>
      <c r="B132" s="184" t="s">
        <v>1287</v>
      </c>
      <c r="C132" s="252" t="s">
        <v>1241</v>
      </c>
      <c r="D132" s="268" t="s">
        <v>812</v>
      </c>
      <c r="E132" s="171">
        <f>28.96579+28.96579+30.79266+28.96579+26.45048</f>
        <v>144.14051000000001</v>
      </c>
      <c r="F132" s="450"/>
      <c r="G132" s="305"/>
      <c r="H132" s="8"/>
      <c r="I132" s="8"/>
      <c r="J132" s="8"/>
      <c r="K132" s="8"/>
      <c r="L132" s="8"/>
      <c r="M132" s="8"/>
      <c r="N132" s="8"/>
      <c r="O132" s="8"/>
      <c r="P132" s="8"/>
      <c r="CC132" s="1"/>
      <c r="CD132" s="1"/>
      <c r="CE132" s="1"/>
      <c r="CF132" s="1"/>
      <c r="CG132" s="1"/>
      <c r="CH132" s="1"/>
      <c r="CI132" s="1"/>
      <c r="CJ132" s="1"/>
      <c r="CK132" s="1"/>
      <c r="CL132" s="1"/>
      <c r="CM132" s="1"/>
    </row>
    <row r="133" spans="1:91" ht="15" customHeight="1">
      <c r="A133" s="420" t="s">
        <v>1672</v>
      </c>
      <c r="B133" s="184" t="s">
        <v>1288</v>
      </c>
      <c r="C133" s="252" t="s">
        <v>1241</v>
      </c>
      <c r="D133" s="268" t="s">
        <v>812</v>
      </c>
      <c r="E133" s="171">
        <f>6.11596+6.00745+6.1028+6.1313+7.1074+7.11904+5.3321+5.3637+13.0197+10.74</f>
        <v>73.039450000000002</v>
      </c>
      <c r="F133" s="450"/>
      <c r="G133" s="305"/>
      <c r="H133" s="8"/>
      <c r="I133" s="8"/>
      <c r="J133" s="8"/>
      <c r="K133" s="8"/>
      <c r="L133" s="8"/>
      <c r="M133" s="8"/>
      <c r="N133" s="8"/>
      <c r="O133" s="8"/>
      <c r="P133" s="8"/>
      <c r="CC133" s="1"/>
      <c r="CD133" s="1"/>
      <c r="CE133" s="1"/>
      <c r="CF133" s="1"/>
      <c r="CG133" s="1"/>
      <c r="CH133" s="1"/>
      <c r="CI133" s="1"/>
      <c r="CJ133" s="1"/>
      <c r="CK133" s="1"/>
      <c r="CL133" s="1"/>
      <c r="CM133" s="1"/>
    </row>
    <row r="134" spans="1:91" ht="15" customHeight="1">
      <c r="A134" s="421" t="s">
        <v>1673</v>
      </c>
      <c r="B134" s="242" t="s">
        <v>1164</v>
      </c>
      <c r="C134" s="254"/>
      <c r="D134" s="158" t="s">
        <v>811</v>
      </c>
      <c r="E134" s="312"/>
      <c r="F134" s="265"/>
      <c r="G134" s="449"/>
      <c r="H134" s="8"/>
      <c r="I134" s="8"/>
      <c r="J134" s="8"/>
      <c r="K134" s="8"/>
      <c r="L134" s="8"/>
      <c r="M134" s="8"/>
      <c r="N134" s="8"/>
      <c r="O134" s="8"/>
      <c r="P134" s="8"/>
      <c r="CC134" s="1"/>
      <c r="CD134" s="1"/>
      <c r="CE134" s="1"/>
      <c r="CF134" s="1"/>
      <c r="CG134" s="1"/>
      <c r="CH134" s="1"/>
      <c r="CI134" s="1"/>
      <c r="CJ134" s="1"/>
      <c r="CK134" s="1"/>
      <c r="CL134" s="1"/>
      <c r="CM134" s="1"/>
    </row>
    <row r="135" spans="1:91" ht="15" customHeight="1">
      <c r="A135" s="420" t="s">
        <v>1674</v>
      </c>
      <c r="B135" s="159" t="s">
        <v>1289</v>
      </c>
      <c r="C135" s="251" t="s">
        <v>1243</v>
      </c>
      <c r="D135" s="313" t="s">
        <v>812</v>
      </c>
      <c r="E135" s="272">
        <v>82.055000000000007</v>
      </c>
      <c r="F135" s="450"/>
      <c r="G135" s="305"/>
      <c r="H135" s="8"/>
      <c r="I135" s="8"/>
      <c r="J135" s="8"/>
      <c r="K135" s="8"/>
      <c r="L135" s="8"/>
      <c r="M135" s="8"/>
      <c r="N135" s="8"/>
      <c r="O135" s="8"/>
      <c r="P135" s="8"/>
      <c r="CC135" s="1"/>
      <c r="CD135" s="1"/>
      <c r="CE135" s="1"/>
      <c r="CF135" s="1"/>
      <c r="CG135" s="1"/>
      <c r="CH135" s="1"/>
      <c r="CI135" s="1"/>
      <c r="CJ135" s="1"/>
      <c r="CK135" s="1"/>
      <c r="CL135" s="1"/>
      <c r="CM135" s="1"/>
    </row>
    <row r="136" spans="1:91" ht="15" customHeight="1">
      <c r="A136" s="420" t="s">
        <v>1675</v>
      </c>
      <c r="B136" s="190" t="s">
        <v>1166</v>
      </c>
      <c r="C136" s="251" t="s">
        <v>1244</v>
      </c>
      <c r="D136" s="271" t="s">
        <v>13</v>
      </c>
      <c r="E136" s="272">
        <v>3182.2</v>
      </c>
      <c r="F136" s="450"/>
      <c r="G136" s="305"/>
      <c r="H136" s="8"/>
      <c r="I136" s="8"/>
      <c r="J136" s="8"/>
      <c r="K136" s="8"/>
      <c r="L136" s="8"/>
      <c r="M136" s="8"/>
      <c r="N136" s="8"/>
      <c r="O136" s="8"/>
      <c r="P136" s="8"/>
      <c r="CC136" s="1"/>
      <c r="CD136" s="1"/>
      <c r="CE136" s="1"/>
      <c r="CF136" s="1"/>
      <c r="CG136" s="1"/>
      <c r="CH136" s="1"/>
      <c r="CI136" s="1"/>
      <c r="CJ136" s="1"/>
      <c r="CK136" s="1"/>
      <c r="CL136" s="1"/>
      <c r="CM136" s="1"/>
    </row>
    <row r="137" spans="1:91" ht="15" customHeight="1">
      <c r="A137" s="420" t="s">
        <v>1676</v>
      </c>
      <c r="B137" s="190" t="s">
        <v>1167</v>
      </c>
      <c r="C137" s="251" t="s">
        <v>1243</v>
      </c>
      <c r="D137" s="195" t="s">
        <v>656</v>
      </c>
      <c r="E137" s="272">
        <v>40</v>
      </c>
      <c r="F137" s="450"/>
      <c r="G137" s="305"/>
      <c r="H137" s="8"/>
      <c r="I137" s="8"/>
      <c r="J137" s="8"/>
      <c r="K137" s="8"/>
      <c r="L137" s="8"/>
      <c r="M137" s="8"/>
      <c r="N137" s="8"/>
      <c r="O137" s="8"/>
      <c r="P137" s="8"/>
      <c r="CC137" s="1"/>
      <c r="CD137" s="1"/>
      <c r="CE137" s="1"/>
      <c r="CF137" s="1"/>
      <c r="CG137" s="1"/>
      <c r="CH137" s="1"/>
      <c r="CI137" s="1"/>
      <c r="CJ137" s="1"/>
      <c r="CK137" s="1"/>
      <c r="CL137" s="1"/>
      <c r="CM137" s="1"/>
    </row>
    <row r="138" spans="1:91" ht="15" customHeight="1">
      <c r="A138" s="420" t="s">
        <v>1677</v>
      </c>
      <c r="B138" s="190" t="s">
        <v>1168</v>
      </c>
      <c r="C138" s="251" t="s">
        <v>1243</v>
      </c>
      <c r="D138" s="195" t="s">
        <v>656</v>
      </c>
      <c r="E138" s="272">
        <v>40</v>
      </c>
      <c r="F138" s="450"/>
      <c r="G138" s="305"/>
      <c r="H138" s="8"/>
      <c r="I138" s="8"/>
      <c r="J138" s="8"/>
      <c r="K138" s="8"/>
      <c r="L138" s="8"/>
      <c r="M138" s="8"/>
      <c r="N138" s="8"/>
      <c r="O138" s="8"/>
      <c r="P138" s="8"/>
      <c r="CC138" s="1"/>
      <c r="CD138" s="1"/>
      <c r="CE138" s="1"/>
      <c r="CF138" s="1"/>
      <c r="CG138" s="1"/>
      <c r="CH138" s="1"/>
      <c r="CI138" s="1"/>
      <c r="CJ138" s="1"/>
      <c r="CK138" s="1"/>
      <c r="CL138" s="1"/>
      <c r="CM138" s="1"/>
    </row>
    <row r="139" spans="1:91" ht="15" customHeight="1">
      <c r="A139" s="421" t="s">
        <v>1678</v>
      </c>
      <c r="B139" s="242" t="s">
        <v>592</v>
      </c>
      <c r="C139" s="254"/>
      <c r="D139" s="158" t="s">
        <v>811</v>
      </c>
      <c r="E139" s="309"/>
      <c r="F139" s="265"/>
      <c r="G139" s="449"/>
      <c r="H139" s="8"/>
      <c r="I139" s="8"/>
      <c r="J139" s="8"/>
      <c r="K139" s="8"/>
      <c r="L139" s="8"/>
      <c r="M139" s="8"/>
      <c r="N139" s="8"/>
      <c r="O139" s="8"/>
      <c r="P139" s="8"/>
      <c r="CC139" s="1"/>
      <c r="CD139" s="1"/>
      <c r="CE139" s="1"/>
      <c r="CF139" s="1"/>
      <c r="CG139" s="1"/>
      <c r="CH139" s="1"/>
      <c r="CI139" s="1"/>
      <c r="CJ139" s="1"/>
      <c r="CK139" s="1"/>
      <c r="CL139" s="1"/>
      <c r="CM139" s="1"/>
    </row>
    <row r="140" spans="1:91" ht="15" customHeight="1">
      <c r="A140" s="420" t="s">
        <v>1679</v>
      </c>
      <c r="B140" s="159" t="s">
        <v>1290</v>
      </c>
      <c r="C140" s="252" t="s">
        <v>1245</v>
      </c>
      <c r="D140" s="197" t="s">
        <v>485</v>
      </c>
      <c r="E140" s="272">
        <v>2286.6999999999998</v>
      </c>
      <c r="F140" s="450"/>
      <c r="G140" s="305"/>
      <c r="H140" s="8"/>
      <c r="I140" s="8"/>
      <c r="J140" s="8"/>
      <c r="K140" s="8"/>
      <c r="L140" s="8"/>
      <c r="M140" s="8"/>
      <c r="N140" s="8"/>
      <c r="O140" s="8"/>
      <c r="P140" s="8"/>
      <c r="CC140" s="1"/>
      <c r="CD140" s="1"/>
      <c r="CE140" s="1"/>
      <c r="CF140" s="1"/>
      <c r="CG140" s="1"/>
      <c r="CH140" s="1"/>
      <c r="CI140" s="1"/>
      <c r="CJ140" s="1"/>
      <c r="CK140" s="1"/>
      <c r="CL140" s="1"/>
      <c r="CM140" s="1"/>
    </row>
    <row r="141" spans="1:91" ht="15" customHeight="1">
      <c r="A141" s="420" t="s">
        <v>1680</v>
      </c>
      <c r="B141" s="159" t="s">
        <v>1291</v>
      </c>
      <c r="C141" s="252" t="s">
        <v>1245</v>
      </c>
      <c r="D141" s="197" t="s">
        <v>485</v>
      </c>
      <c r="E141" s="314">
        <v>245.5</v>
      </c>
      <c r="F141" s="450"/>
      <c r="G141" s="305"/>
      <c r="H141" s="8"/>
      <c r="I141" s="8"/>
      <c r="J141" s="8"/>
      <c r="K141" s="8"/>
      <c r="L141" s="8"/>
      <c r="M141" s="8"/>
      <c r="N141" s="8"/>
      <c r="O141" s="8"/>
      <c r="P141" s="8"/>
      <c r="CC141" s="1"/>
      <c r="CD141" s="1"/>
      <c r="CE141" s="1"/>
      <c r="CF141" s="1"/>
      <c r="CG141" s="1"/>
      <c r="CH141" s="1"/>
      <c r="CI141" s="1"/>
      <c r="CJ141" s="1"/>
      <c r="CK141" s="1"/>
      <c r="CL141" s="1"/>
      <c r="CM141" s="1"/>
    </row>
    <row r="142" spans="1:91" ht="15" customHeight="1">
      <c r="A142" s="420" t="s">
        <v>1681</v>
      </c>
      <c r="B142" s="184" t="s">
        <v>1292</v>
      </c>
      <c r="C142" s="252" t="s">
        <v>1246</v>
      </c>
      <c r="D142" s="194" t="s">
        <v>485</v>
      </c>
      <c r="E142" s="308">
        <f>241.57+278.73+241.57+241.57+241.57</f>
        <v>1245.0099999999998</v>
      </c>
      <c r="F142" s="450"/>
      <c r="G142" s="305"/>
      <c r="H142" s="8"/>
      <c r="I142" s="8"/>
      <c r="J142" s="8"/>
      <c r="K142" s="8"/>
      <c r="L142" s="8"/>
      <c r="M142" s="8"/>
      <c r="N142" s="8"/>
      <c r="O142" s="8"/>
      <c r="P142" s="8"/>
      <c r="CC142" s="1"/>
      <c r="CD142" s="1"/>
      <c r="CE142" s="1"/>
      <c r="CF142" s="1"/>
      <c r="CG142" s="1"/>
      <c r="CH142" s="1"/>
      <c r="CI142" s="1"/>
      <c r="CJ142" s="1"/>
      <c r="CK142" s="1"/>
      <c r="CL142" s="1"/>
      <c r="CM142" s="1"/>
    </row>
    <row r="143" spans="1:91" ht="15" customHeight="1">
      <c r="A143" s="420" t="s">
        <v>1682</v>
      </c>
      <c r="B143" s="184" t="s">
        <v>1293</v>
      </c>
      <c r="C143" s="252" t="s">
        <v>1245</v>
      </c>
      <c r="D143" s="198" t="s">
        <v>485</v>
      </c>
      <c r="E143" s="270">
        <v>819.92</v>
      </c>
      <c r="F143" s="450"/>
      <c r="G143" s="305"/>
      <c r="H143" s="8"/>
      <c r="I143" s="8"/>
      <c r="J143" s="8"/>
      <c r="K143" s="8"/>
      <c r="L143" s="8"/>
      <c r="M143" s="8"/>
      <c r="N143" s="8"/>
      <c r="O143" s="8"/>
      <c r="P143" s="8"/>
      <c r="CC143" s="1"/>
      <c r="CD143" s="1"/>
      <c r="CE143" s="1"/>
      <c r="CF143" s="1"/>
      <c r="CG143" s="1"/>
      <c r="CH143" s="1"/>
      <c r="CI143" s="1"/>
      <c r="CJ143" s="1"/>
      <c r="CK143" s="1"/>
      <c r="CL143" s="1"/>
      <c r="CM143" s="1"/>
    </row>
    <row r="144" spans="1:91" ht="15" customHeight="1">
      <c r="A144" s="419" t="s">
        <v>1683</v>
      </c>
      <c r="B144" s="184" t="s">
        <v>1294</v>
      </c>
      <c r="C144" s="252" t="s">
        <v>1245</v>
      </c>
      <c r="D144" s="198" t="s">
        <v>485</v>
      </c>
      <c r="E144" s="270">
        <f>95.15+93.68+86.03+73.85+138.44</f>
        <v>487.15000000000003</v>
      </c>
      <c r="F144" s="450"/>
      <c r="G144" s="305"/>
      <c r="H144" s="8"/>
      <c r="I144" s="8"/>
      <c r="J144" s="8"/>
      <c r="K144" s="8"/>
      <c r="L144" s="8"/>
      <c r="M144" s="8"/>
      <c r="N144" s="8"/>
      <c r="O144" s="8"/>
      <c r="P144" s="8"/>
      <c r="CC144" s="1"/>
      <c r="CD144" s="1"/>
      <c r="CE144" s="1"/>
      <c r="CF144" s="1"/>
      <c r="CG144" s="1"/>
      <c r="CH144" s="1"/>
      <c r="CI144" s="1"/>
      <c r="CJ144" s="1"/>
      <c r="CK144" s="1"/>
      <c r="CL144" s="1"/>
      <c r="CM144" s="1"/>
    </row>
    <row r="145" spans="1:91" ht="15" customHeight="1">
      <c r="A145" s="419" t="s">
        <v>1684</v>
      </c>
      <c r="B145" s="184" t="s">
        <v>1295</v>
      </c>
      <c r="C145" s="251" t="s">
        <v>1247</v>
      </c>
      <c r="D145" s="198" t="s">
        <v>485</v>
      </c>
      <c r="E145" s="270">
        <v>68.510000000000005</v>
      </c>
      <c r="F145" s="450"/>
      <c r="G145" s="305"/>
      <c r="H145" s="8"/>
      <c r="I145" s="8"/>
      <c r="J145" s="8"/>
      <c r="K145" s="8"/>
      <c r="L145" s="8"/>
      <c r="M145" s="8"/>
      <c r="N145" s="8"/>
      <c r="O145" s="8"/>
      <c r="P145" s="8"/>
      <c r="CC145" s="1"/>
      <c r="CD145" s="1"/>
      <c r="CE145" s="1"/>
      <c r="CF145" s="1"/>
      <c r="CG145" s="1"/>
      <c r="CH145" s="1"/>
      <c r="CI145" s="1"/>
      <c r="CJ145" s="1"/>
      <c r="CK145" s="1"/>
      <c r="CL145" s="1"/>
      <c r="CM145" s="1"/>
    </row>
    <row r="146" spans="1:91" ht="15" customHeight="1">
      <c r="A146" s="423" t="s">
        <v>1685</v>
      </c>
      <c r="B146" s="176" t="s">
        <v>808</v>
      </c>
      <c r="C146" s="257"/>
      <c r="D146" s="157" t="s">
        <v>811</v>
      </c>
      <c r="E146" s="309"/>
      <c r="F146" s="265"/>
      <c r="G146" s="449"/>
      <c r="H146" s="8"/>
      <c r="I146" s="8"/>
      <c r="J146" s="8"/>
      <c r="K146" s="8"/>
      <c r="L146" s="8"/>
      <c r="M146" s="8"/>
      <c r="N146" s="8"/>
      <c r="O146" s="8"/>
      <c r="P146" s="8"/>
      <c r="CC146" s="1"/>
      <c r="CD146" s="1"/>
      <c r="CE146" s="1"/>
      <c r="CF146" s="1"/>
      <c r="CG146" s="1"/>
      <c r="CH146" s="1"/>
      <c r="CI146" s="1"/>
      <c r="CJ146" s="1"/>
      <c r="CK146" s="1"/>
      <c r="CL146" s="1"/>
      <c r="CM146" s="1"/>
    </row>
    <row r="147" spans="1:91" ht="15" customHeight="1">
      <c r="A147" s="419" t="s">
        <v>1686</v>
      </c>
      <c r="B147" s="161" t="s">
        <v>1296</v>
      </c>
      <c r="C147" s="252" t="s">
        <v>1249</v>
      </c>
      <c r="D147" s="198" t="s">
        <v>541</v>
      </c>
      <c r="E147" s="270">
        <f>181+181+181+181+192.82</f>
        <v>916.81999999999994</v>
      </c>
      <c r="F147" s="450"/>
      <c r="G147" s="305"/>
      <c r="H147" s="8"/>
      <c r="I147" s="8"/>
      <c r="J147" s="8"/>
      <c r="K147" s="8"/>
      <c r="L147" s="8"/>
      <c r="M147" s="8"/>
      <c r="N147" s="8"/>
      <c r="O147" s="8"/>
      <c r="P147" s="8"/>
      <c r="CC147" s="1"/>
      <c r="CD147" s="1"/>
      <c r="CE147" s="1"/>
      <c r="CF147" s="1"/>
      <c r="CG147" s="1"/>
      <c r="CH147" s="1"/>
      <c r="CI147" s="1"/>
      <c r="CJ147" s="1"/>
      <c r="CK147" s="1"/>
      <c r="CL147" s="1"/>
      <c r="CM147" s="1"/>
    </row>
    <row r="148" spans="1:91" ht="15" customHeight="1">
      <c r="A148" s="419" t="s">
        <v>1687</v>
      </c>
      <c r="B148" s="243" t="s">
        <v>1297</v>
      </c>
      <c r="C148" s="252" t="s">
        <v>1250</v>
      </c>
      <c r="D148" s="195" t="s">
        <v>541</v>
      </c>
      <c r="E148" s="171">
        <v>526.95000000000005</v>
      </c>
      <c r="F148" s="450"/>
      <c r="G148" s="305"/>
      <c r="H148" s="8"/>
      <c r="I148" s="8"/>
      <c r="J148" s="8"/>
      <c r="K148" s="8"/>
      <c r="L148" s="8"/>
      <c r="M148" s="8"/>
      <c r="N148" s="8"/>
      <c r="O148" s="8"/>
      <c r="P148" s="8"/>
      <c r="CC148" s="1"/>
      <c r="CD148" s="1"/>
      <c r="CE148" s="1"/>
      <c r="CF148" s="1"/>
      <c r="CG148" s="1"/>
      <c r="CH148" s="1"/>
      <c r="CI148" s="1"/>
      <c r="CJ148" s="1"/>
      <c r="CK148" s="1"/>
      <c r="CL148" s="1"/>
      <c r="CM148" s="1"/>
    </row>
    <row r="149" spans="1:91" ht="15" customHeight="1">
      <c r="A149" s="419" t="s">
        <v>1688</v>
      </c>
      <c r="B149" s="184" t="s">
        <v>1298</v>
      </c>
      <c r="C149" s="252" t="s">
        <v>1250</v>
      </c>
      <c r="D149" s="198" t="s">
        <v>541</v>
      </c>
      <c r="E149" s="270">
        <f>176.72+175.87+160.14+136.16+244.3</f>
        <v>893.19</v>
      </c>
      <c r="F149" s="450"/>
      <c r="G149" s="305"/>
      <c r="H149" s="8"/>
      <c r="I149" s="8"/>
      <c r="J149" s="8"/>
      <c r="K149" s="8"/>
      <c r="L149" s="8"/>
      <c r="M149" s="8"/>
      <c r="N149" s="8"/>
      <c r="O149" s="8"/>
      <c r="P149" s="8"/>
      <c r="CC149" s="1"/>
      <c r="CD149" s="1"/>
      <c r="CE149" s="1"/>
      <c r="CF149" s="1"/>
      <c r="CG149" s="1"/>
      <c r="CH149" s="1"/>
      <c r="CI149" s="1"/>
      <c r="CJ149" s="1"/>
      <c r="CK149" s="1"/>
      <c r="CL149" s="1"/>
      <c r="CM149" s="1"/>
    </row>
    <row r="150" spans="1:91" ht="15" customHeight="1">
      <c r="A150" s="411" t="s">
        <v>1689</v>
      </c>
      <c r="B150" s="299" t="s">
        <v>1181</v>
      </c>
      <c r="C150" s="250"/>
      <c r="D150" s="157" t="s">
        <v>811</v>
      </c>
      <c r="E150" s="312"/>
      <c r="F150" s="265"/>
      <c r="G150" s="449"/>
      <c r="H150" s="8"/>
      <c r="I150" s="8"/>
      <c r="J150" s="8"/>
      <c r="K150" s="8"/>
      <c r="L150" s="8"/>
      <c r="M150" s="8"/>
      <c r="N150" s="8"/>
      <c r="O150" s="8"/>
      <c r="P150" s="8"/>
      <c r="CC150" s="1"/>
      <c r="CD150" s="1"/>
      <c r="CE150" s="1"/>
      <c r="CF150" s="1"/>
      <c r="CG150" s="1"/>
      <c r="CH150" s="1"/>
      <c r="CI150" s="1"/>
      <c r="CJ150" s="1"/>
      <c r="CK150" s="1"/>
      <c r="CL150" s="1"/>
      <c r="CM150" s="1"/>
    </row>
    <row r="151" spans="1:91" ht="15" customHeight="1">
      <c r="A151" s="420" t="s">
        <v>1690</v>
      </c>
      <c r="B151" s="190" t="s">
        <v>1182</v>
      </c>
      <c r="C151" s="252" t="s">
        <v>1252</v>
      </c>
      <c r="D151" s="195" t="s">
        <v>656</v>
      </c>
      <c r="E151" s="272">
        <v>23</v>
      </c>
      <c r="F151" s="450"/>
      <c r="G151" s="305"/>
      <c r="H151" s="8"/>
      <c r="I151" s="8"/>
      <c r="J151" s="8"/>
      <c r="K151" s="8"/>
      <c r="L151" s="8"/>
      <c r="M151" s="8"/>
      <c r="N151" s="8"/>
      <c r="O151" s="8"/>
      <c r="P151" s="8"/>
      <c r="CC151" s="1"/>
      <c r="CD151" s="1"/>
      <c r="CE151" s="1"/>
      <c r="CF151" s="1"/>
      <c r="CG151" s="1"/>
      <c r="CH151" s="1"/>
      <c r="CI151" s="1"/>
      <c r="CJ151" s="1"/>
      <c r="CK151" s="1"/>
      <c r="CL151" s="1"/>
      <c r="CM151" s="1"/>
    </row>
    <row r="152" spans="1:91" ht="15" customHeight="1">
      <c r="A152" s="420" t="s">
        <v>1691</v>
      </c>
      <c r="B152" s="190" t="s">
        <v>1299</v>
      </c>
      <c r="C152" s="252" t="s">
        <v>1252</v>
      </c>
      <c r="D152" s="195" t="s">
        <v>656</v>
      </c>
      <c r="E152" s="272">
        <v>58</v>
      </c>
      <c r="F152" s="450"/>
      <c r="G152" s="305"/>
      <c r="H152" s="8"/>
      <c r="I152" s="8"/>
      <c r="J152" s="8"/>
      <c r="K152" s="8"/>
      <c r="L152" s="8"/>
      <c r="M152" s="8"/>
      <c r="N152" s="8"/>
      <c r="O152" s="8"/>
      <c r="P152" s="8"/>
      <c r="CC152" s="1"/>
      <c r="CD152" s="1"/>
      <c r="CE152" s="1"/>
      <c r="CF152" s="1"/>
      <c r="CG152" s="1"/>
      <c r="CH152" s="1"/>
      <c r="CI152" s="1"/>
      <c r="CJ152" s="1"/>
      <c r="CK152" s="1"/>
      <c r="CL152" s="1"/>
      <c r="CM152" s="1"/>
    </row>
    <row r="153" spans="1:91" ht="15" customHeight="1">
      <c r="A153" s="420" t="s">
        <v>1692</v>
      </c>
      <c r="B153" s="190" t="s">
        <v>1300</v>
      </c>
      <c r="C153" s="252" t="s">
        <v>1252</v>
      </c>
      <c r="D153" s="195" t="s">
        <v>656</v>
      </c>
      <c r="E153" s="272">
        <v>10</v>
      </c>
      <c r="F153" s="450"/>
      <c r="G153" s="305"/>
      <c r="H153" s="8"/>
      <c r="I153" s="8"/>
      <c r="J153" s="8"/>
      <c r="K153" s="8"/>
      <c r="L153" s="8"/>
      <c r="M153" s="8"/>
      <c r="N153" s="8"/>
      <c r="O153" s="8"/>
      <c r="P153" s="8"/>
      <c r="CC153" s="1"/>
      <c r="CD153" s="1"/>
      <c r="CE153" s="1"/>
      <c r="CF153" s="1"/>
      <c r="CG153" s="1"/>
      <c r="CH153" s="1"/>
      <c r="CI153" s="1"/>
      <c r="CJ153" s="1"/>
      <c r="CK153" s="1"/>
      <c r="CL153" s="1"/>
      <c r="CM153" s="1"/>
    </row>
    <row r="154" spans="1:91" ht="15" customHeight="1">
      <c r="A154" s="413" t="s">
        <v>1693</v>
      </c>
      <c r="B154" s="300" t="s">
        <v>1301</v>
      </c>
      <c r="C154" s="252" t="s">
        <v>1252</v>
      </c>
      <c r="D154" s="288" t="s">
        <v>656</v>
      </c>
      <c r="E154" s="315">
        <v>1</v>
      </c>
      <c r="F154" s="450"/>
      <c r="G154" s="305"/>
      <c r="H154" s="8"/>
      <c r="I154" s="8"/>
      <c r="J154" s="8"/>
      <c r="K154" s="8"/>
      <c r="L154" s="8"/>
      <c r="M154" s="8"/>
      <c r="N154" s="8"/>
      <c r="O154" s="8"/>
      <c r="P154" s="8"/>
      <c r="CC154" s="1"/>
      <c r="CD154" s="1"/>
      <c r="CE154" s="1"/>
      <c r="CF154" s="1"/>
      <c r="CG154" s="1"/>
      <c r="CH154" s="1"/>
      <c r="CI154" s="1"/>
      <c r="CJ154" s="1"/>
      <c r="CK154" s="1"/>
      <c r="CL154" s="1"/>
      <c r="CM154" s="1"/>
    </row>
    <row r="155" spans="1:91" ht="15" customHeight="1">
      <c r="A155" s="420" t="s">
        <v>1694</v>
      </c>
      <c r="B155" s="190" t="s">
        <v>1302</v>
      </c>
      <c r="C155" s="252" t="s">
        <v>1253</v>
      </c>
      <c r="D155" s="195" t="s">
        <v>656</v>
      </c>
      <c r="E155" s="272">
        <v>10</v>
      </c>
      <c r="F155" s="450"/>
      <c r="G155" s="305"/>
      <c r="H155" s="8"/>
      <c r="I155" s="8"/>
      <c r="J155" s="8"/>
      <c r="K155" s="8"/>
      <c r="L155" s="8"/>
      <c r="M155" s="8"/>
      <c r="N155" s="8"/>
      <c r="O155" s="8"/>
      <c r="P155" s="8"/>
      <c r="CC155" s="1"/>
      <c r="CD155" s="1"/>
      <c r="CE155" s="1"/>
      <c r="CF155" s="1"/>
      <c r="CG155" s="1"/>
      <c r="CH155" s="1"/>
      <c r="CI155" s="1"/>
      <c r="CJ155" s="1"/>
      <c r="CK155" s="1"/>
      <c r="CL155" s="1"/>
      <c r="CM155" s="1"/>
    </row>
    <row r="156" spans="1:91" ht="15" customHeight="1">
      <c r="A156" s="419" t="s">
        <v>1695</v>
      </c>
      <c r="B156" s="248" t="s">
        <v>1303</v>
      </c>
      <c r="C156" s="252" t="s">
        <v>1253</v>
      </c>
      <c r="D156" s="195" t="s">
        <v>656</v>
      </c>
      <c r="E156" s="272">
        <v>2</v>
      </c>
      <c r="F156" s="450"/>
      <c r="G156" s="305"/>
      <c r="H156" s="8"/>
      <c r="I156" s="8"/>
      <c r="J156" s="8"/>
      <c r="K156" s="8"/>
      <c r="L156" s="8"/>
      <c r="M156" s="8"/>
      <c r="N156" s="8"/>
      <c r="O156" s="8"/>
      <c r="P156" s="8"/>
      <c r="CC156" s="1"/>
      <c r="CD156" s="1"/>
      <c r="CE156" s="1"/>
      <c r="CF156" s="1"/>
      <c r="CG156" s="1"/>
      <c r="CH156" s="1"/>
      <c r="CI156" s="1"/>
      <c r="CJ156" s="1"/>
      <c r="CK156" s="1"/>
      <c r="CL156" s="1"/>
      <c r="CM156" s="1"/>
    </row>
    <row r="157" spans="1:91" ht="15" customHeight="1">
      <c r="A157" s="420" t="s">
        <v>1696</v>
      </c>
      <c r="B157" s="190" t="s">
        <v>1187</v>
      </c>
      <c r="C157" s="252" t="s">
        <v>1253</v>
      </c>
      <c r="D157" s="195" t="s">
        <v>656</v>
      </c>
      <c r="E157" s="272">
        <v>10</v>
      </c>
      <c r="F157" s="450"/>
      <c r="G157" s="305"/>
      <c r="H157" s="8"/>
      <c r="I157" s="8"/>
      <c r="J157" s="8"/>
      <c r="K157" s="8"/>
      <c r="L157" s="8"/>
      <c r="M157" s="8"/>
      <c r="N157" s="8"/>
      <c r="O157" s="8"/>
      <c r="P157" s="8"/>
      <c r="CC157" s="1"/>
      <c r="CD157" s="1"/>
      <c r="CE157" s="1"/>
      <c r="CF157" s="1"/>
      <c r="CG157" s="1"/>
      <c r="CH157" s="1"/>
      <c r="CI157" s="1"/>
      <c r="CJ157" s="1"/>
      <c r="CK157" s="1"/>
      <c r="CL157" s="1"/>
      <c r="CM157" s="1"/>
    </row>
    <row r="158" spans="1:91" ht="15" customHeight="1">
      <c r="A158" s="419" t="s">
        <v>1697</v>
      </c>
      <c r="B158" s="190" t="s">
        <v>1188</v>
      </c>
      <c r="C158" s="252" t="s">
        <v>1253</v>
      </c>
      <c r="D158" s="278" t="s">
        <v>13</v>
      </c>
      <c r="E158" s="272">
        <v>44.1</v>
      </c>
      <c r="F158" s="450"/>
      <c r="G158" s="305"/>
      <c r="H158" s="8"/>
      <c r="I158" s="8"/>
      <c r="J158" s="8"/>
      <c r="K158" s="8"/>
      <c r="L158" s="8"/>
      <c r="M158" s="8"/>
      <c r="N158" s="8"/>
      <c r="O158" s="8"/>
      <c r="P158" s="8"/>
      <c r="CC158" s="1"/>
      <c r="CD158" s="1"/>
      <c r="CE158" s="1"/>
      <c r="CF158" s="1"/>
      <c r="CG158" s="1"/>
      <c r="CH158" s="1"/>
      <c r="CI158" s="1"/>
      <c r="CJ158" s="1"/>
      <c r="CK158" s="1"/>
      <c r="CL158" s="1"/>
      <c r="CM158" s="1"/>
    </row>
    <row r="159" spans="1:91" ht="15" customHeight="1">
      <c r="A159" s="413" t="s">
        <v>1698</v>
      </c>
      <c r="B159" s="245" t="s">
        <v>1189</v>
      </c>
      <c r="C159" s="252" t="s">
        <v>1253</v>
      </c>
      <c r="D159" s="271" t="s">
        <v>812</v>
      </c>
      <c r="E159" s="272">
        <v>0.47199999999999998</v>
      </c>
      <c r="F159" s="450"/>
      <c r="G159" s="305"/>
      <c r="H159" s="8"/>
      <c r="I159" s="8"/>
      <c r="J159" s="8"/>
      <c r="K159" s="8"/>
      <c r="L159" s="8"/>
      <c r="M159" s="8"/>
      <c r="N159" s="8"/>
      <c r="O159" s="8"/>
      <c r="P159" s="8"/>
      <c r="CC159" s="1"/>
      <c r="CD159" s="1"/>
      <c r="CE159" s="1"/>
      <c r="CF159" s="1"/>
      <c r="CG159" s="1"/>
      <c r="CH159" s="1"/>
      <c r="CI159" s="1"/>
      <c r="CJ159" s="1"/>
      <c r="CK159" s="1"/>
      <c r="CL159" s="1"/>
      <c r="CM159" s="1"/>
    </row>
    <row r="160" spans="1:91" ht="15" customHeight="1">
      <c r="A160" s="419" t="s">
        <v>2358</v>
      </c>
      <c r="B160" s="159" t="s">
        <v>1318</v>
      </c>
      <c r="C160" s="252" t="s">
        <v>1323</v>
      </c>
      <c r="D160" s="280" t="s">
        <v>13</v>
      </c>
      <c r="E160" s="495">
        <v>5</v>
      </c>
      <c r="F160" s="450"/>
      <c r="G160" s="305"/>
      <c r="H160" s="8"/>
      <c r="I160" s="8"/>
      <c r="J160" s="8"/>
      <c r="K160" s="8"/>
      <c r="L160" s="8"/>
      <c r="M160" s="8"/>
      <c r="N160" s="8"/>
      <c r="O160" s="8"/>
      <c r="P160" s="8"/>
      <c r="CC160" s="1"/>
      <c r="CD160" s="1"/>
      <c r="CE160" s="1"/>
      <c r="CF160" s="1"/>
      <c r="CG160" s="1"/>
      <c r="CH160" s="1"/>
      <c r="CI160" s="1"/>
      <c r="CJ160" s="1"/>
      <c r="CK160" s="1"/>
      <c r="CL160" s="1"/>
      <c r="CM160" s="1"/>
    </row>
    <row r="161" spans="1:91" ht="15" customHeight="1">
      <c r="A161" s="411" t="s">
        <v>1699</v>
      </c>
      <c r="B161" s="176" t="s">
        <v>1190</v>
      </c>
      <c r="C161" s="250"/>
      <c r="D161" s="158" t="s">
        <v>811</v>
      </c>
      <c r="E161" s="316"/>
      <c r="F161" s="265"/>
      <c r="G161" s="449"/>
      <c r="H161" s="8"/>
      <c r="I161" s="8"/>
      <c r="J161" s="8"/>
      <c r="K161" s="8"/>
      <c r="L161" s="8"/>
      <c r="M161" s="8"/>
      <c r="N161" s="8"/>
      <c r="O161" s="8"/>
      <c r="P161" s="8"/>
      <c r="CC161" s="1"/>
      <c r="CD161" s="1"/>
      <c r="CE161" s="1"/>
      <c r="CF161" s="1"/>
      <c r="CG161" s="1"/>
      <c r="CH161" s="1"/>
      <c r="CI161" s="1"/>
      <c r="CJ161" s="1"/>
      <c r="CK161" s="1"/>
      <c r="CL161" s="1"/>
      <c r="CM161" s="1"/>
    </row>
    <row r="162" spans="1:91" ht="15" customHeight="1">
      <c r="A162" s="419" t="s">
        <v>1700</v>
      </c>
      <c r="B162" s="245" t="s">
        <v>1192</v>
      </c>
      <c r="C162" s="302" t="s">
        <v>1254</v>
      </c>
      <c r="D162" s="280" t="s">
        <v>656</v>
      </c>
      <c r="E162" s="171">
        <v>2</v>
      </c>
      <c r="F162" s="451"/>
      <c r="G162" s="305"/>
      <c r="H162" s="8"/>
      <c r="I162" s="8"/>
      <c r="J162" s="8"/>
      <c r="K162" s="8"/>
      <c r="L162" s="8"/>
      <c r="M162" s="8"/>
      <c r="N162" s="8"/>
      <c r="O162" s="8"/>
      <c r="P162" s="8"/>
      <c r="CC162" s="1"/>
      <c r="CD162" s="1"/>
      <c r="CE162" s="1"/>
      <c r="CF162" s="1"/>
      <c r="CG162" s="1"/>
      <c r="CH162" s="1"/>
      <c r="CI162" s="1"/>
      <c r="CJ162" s="1"/>
      <c r="CK162" s="1"/>
      <c r="CL162" s="1"/>
      <c r="CM162" s="1"/>
    </row>
    <row r="163" spans="1:91" ht="15" customHeight="1">
      <c r="A163" s="419" t="s">
        <v>1701</v>
      </c>
      <c r="B163" s="245" t="s">
        <v>1193</v>
      </c>
      <c r="C163" s="302" t="s">
        <v>1254</v>
      </c>
      <c r="D163" s="280" t="s">
        <v>656</v>
      </c>
      <c r="E163" s="171">
        <v>4</v>
      </c>
      <c r="F163" s="451"/>
      <c r="G163" s="305"/>
      <c r="H163" s="8"/>
      <c r="I163" s="8"/>
      <c r="J163" s="8"/>
      <c r="K163" s="8"/>
      <c r="L163" s="8"/>
      <c r="M163" s="8"/>
      <c r="N163" s="8"/>
      <c r="O163" s="8"/>
      <c r="P163" s="8"/>
      <c r="CC163" s="1"/>
      <c r="CD163" s="1"/>
      <c r="CE163" s="1"/>
      <c r="CF163" s="1"/>
      <c r="CG163" s="1"/>
      <c r="CH163" s="1"/>
      <c r="CI163" s="1"/>
      <c r="CJ163" s="1"/>
      <c r="CK163" s="1"/>
      <c r="CL163" s="1"/>
      <c r="CM163" s="1"/>
    </row>
    <row r="164" spans="1:91" ht="15" customHeight="1">
      <c r="A164" s="419" t="s">
        <v>1702</v>
      </c>
      <c r="B164" s="245" t="s">
        <v>1194</v>
      </c>
      <c r="C164" s="302" t="s">
        <v>1254</v>
      </c>
      <c r="D164" s="280" t="s">
        <v>656</v>
      </c>
      <c r="E164" s="171">
        <v>2</v>
      </c>
      <c r="F164" s="451"/>
      <c r="G164" s="305"/>
      <c r="H164" s="8"/>
      <c r="I164" s="8"/>
      <c r="J164" s="8"/>
      <c r="K164" s="8"/>
      <c r="L164" s="8"/>
      <c r="M164" s="8"/>
      <c r="N164" s="8"/>
      <c r="O164" s="8"/>
      <c r="P164" s="8"/>
      <c r="CC164" s="1"/>
      <c r="CD164" s="1"/>
      <c r="CE164" s="1"/>
      <c r="CF164" s="1"/>
      <c r="CG164" s="1"/>
      <c r="CH164" s="1"/>
      <c r="CI164" s="1"/>
      <c r="CJ164" s="1"/>
      <c r="CK164" s="1"/>
      <c r="CL164" s="1"/>
      <c r="CM164" s="1"/>
    </row>
    <row r="165" spans="1:91" ht="15" customHeight="1">
      <c r="A165" s="419" t="s">
        <v>1703</v>
      </c>
      <c r="B165" s="245" t="s">
        <v>1304</v>
      </c>
      <c r="C165" s="302" t="s">
        <v>1254</v>
      </c>
      <c r="D165" s="280" t="s">
        <v>656</v>
      </c>
      <c r="E165" s="171">
        <v>1</v>
      </c>
      <c r="F165" s="451"/>
      <c r="G165" s="305"/>
      <c r="H165" s="8"/>
      <c r="I165" s="8"/>
      <c r="J165" s="8"/>
      <c r="K165" s="8"/>
      <c r="L165" s="8"/>
      <c r="M165" s="8"/>
      <c r="N165" s="8"/>
      <c r="O165" s="8"/>
      <c r="P165" s="8"/>
      <c r="CC165" s="1"/>
      <c r="CD165" s="1"/>
      <c r="CE165" s="1"/>
      <c r="CF165" s="1"/>
      <c r="CG165" s="1"/>
      <c r="CH165" s="1"/>
      <c r="CI165" s="1"/>
      <c r="CJ165" s="1"/>
      <c r="CK165" s="1"/>
      <c r="CL165" s="1"/>
      <c r="CM165" s="1"/>
    </row>
    <row r="166" spans="1:91" ht="15" customHeight="1">
      <c r="A166" s="419" t="s">
        <v>1704</v>
      </c>
      <c r="B166" s="245" t="s">
        <v>1197</v>
      </c>
      <c r="C166" s="302" t="s">
        <v>1254</v>
      </c>
      <c r="D166" s="280" t="s">
        <v>656</v>
      </c>
      <c r="E166" s="171">
        <v>1</v>
      </c>
      <c r="F166" s="451"/>
      <c r="G166" s="305"/>
      <c r="H166" s="8"/>
      <c r="I166" s="8"/>
      <c r="J166" s="8"/>
      <c r="K166" s="8"/>
      <c r="L166" s="8"/>
      <c r="M166" s="8"/>
      <c r="N166" s="8"/>
      <c r="O166" s="8"/>
      <c r="P166" s="8"/>
      <c r="CC166" s="1"/>
      <c r="CD166" s="1"/>
      <c r="CE166" s="1"/>
      <c r="CF166" s="1"/>
      <c r="CG166" s="1"/>
      <c r="CH166" s="1"/>
      <c r="CI166" s="1"/>
      <c r="CJ166" s="1"/>
      <c r="CK166" s="1"/>
      <c r="CL166" s="1"/>
      <c r="CM166" s="1"/>
    </row>
    <row r="167" spans="1:91" ht="15" customHeight="1">
      <c r="A167" s="419" t="s">
        <v>1705</v>
      </c>
      <c r="B167" s="245" t="s">
        <v>1305</v>
      </c>
      <c r="C167" s="302" t="s">
        <v>1254</v>
      </c>
      <c r="D167" s="280" t="s">
        <v>656</v>
      </c>
      <c r="E167" s="171">
        <v>2</v>
      </c>
      <c r="F167" s="451"/>
      <c r="G167" s="305"/>
      <c r="H167" s="8"/>
      <c r="I167" s="8"/>
      <c r="J167" s="8"/>
      <c r="K167" s="8"/>
      <c r="L167" s="8"/>
      <c r="M167" s="8"/>
      <c r="N167" s="8"/>
      <c r="O167" s="8"/>
      <c r="P167" s="8"/>
      <c r="CC167" s="1"/>
      <c r="CD167" s="1"/>
      <c r="CE167" s="1"/>
      <c r="CF167" s="1"/>
      <c r="CG167" s="1"/>
      <c r="CH167" s="1"/>
      <c r="CI167" s="1"/>
      <c r="CJ167" s="1"/>
      <c r="CK167" s="1"/>
      <c r="CL167" s="1"/>
      <c r="CM167" s="1"/>
    </row>
    <row r="168" spans="1:91" ht="15" customHeight="1">
      <c r="A168" s="419" t="s">
        <v>1706</v>
      </c>
      <c r="B168" s="245" t="s">
        <v>1199</v>
      </c>
      <c r="C168" s="302" t="s">
        <v>1254</v>
      </c>
      <c r="D168" s="280" t="s">
        <v>656</v>
      </c>
      <c r="E168" s="171">
        <v>3</v>
      </c>
      <c r="F168" s="451"/>
      <c r="G168" s="305"/>
      <c r="H168" s="8"/>
      <c r="I168" s="8"/>
      <c r="J168" s="8"/>
      <c r="K168" s="8"/>
      <c r="L168" s="8"/>
      <c r="M168" s="8"/>
      <c r="N168" s="8"/>
      <c r="O168" s="8"/>
      <c r="P168" s="8"/>
      <c r="CC168" s="1"/>
      <c r="CD168" s="1"/>
      <c r="CE168" s="1"/>
      <c r="CF168" s="1"/>
      <c r="CG168" s="1"/>
      <c r="CH168" s="1"/>
      <c r="CI168" s="1"/>
      <c r="CJ168" s="1"/>
      <c r="CK168" s="1"/>
      <c r="CL168" s="1"/>
      <c r="CM168" s="1"/>
    </row>
    <row r="169" spans="1:91" ht="15" customHeight="1">
      <c r="A169" s="419" t="s">
        <v>1707</v>
      </c>
      <c r="B169" s="245" t="s">
        <v>1306</v>
      </c>
      <c r="C169" s="302" t="s">
        <v>1254</v>
      </c>
      <c r="D169" s="280" t="s">
        <v>656</v>
      </c>
      <c r="E169" s="171">
        <v>1</v>
      </c>
      <c r="F169" s="451"/>
      <c r="G169" s="305"/>
      <c r="H169" s="8"/>
      <c r="I169" s="8"/>
      <c r="J169" s="8"/>
      <c r="K169" s="8"/>
      <c r="L169" s="8"/>
      <c r="M169" s="8"/>
      <c r="N169" s="8"/>
      <c r="O169" s="8"/>
      <c r="P169" s="8"/>
      <c r="CC169" s="1"/>
      <c r="CD169" s="1"/>
      <c r="CE169" s="1"/>
      <c r="CF169" s="1"/>
      <c r="CG169" s="1"/>
      <c r="CH169" s="1"/>
      <c r="CI169" s="1"/>
      <c r="CJ169" s="1"/>
      <c r="CK169" s="1"/>
      <c r="CL169" s="1"/>
      <c r="CM169" s="1"/>
    </row>
    <row r="170" spans="1:91" ht="15" customHeight="1">
      <c r="A170" s="419" t="s">
        <v>1708</v>
      </c>
      <c r="B170" s="245" t="s">
        <v>1200</v>
      </c>
      <c r="C170" s="302" t="s">
        <v>1254</v>
      </c>
      <c r="D170" s="280" t="s">
        <v>656</v>
      </c>
      <c r="E170" s="171">
        <v>1</v>
      </c>
      <c r="F170" s="451"/>
      <c r="G170" s="305"/>
      <c r="H170" s="8"/>
      <c r="I170" s="8"/>
      <c r="J170" s="8"/>
      <c r="K170" s="8"/>
      <c r="L170" s="8"/>
      <c r="M170" s="8"/>
      <c r="N170" s="8"/>
      <c r="O170" s="8"/>
      <c r="P170" s="8"/>
      <c r="CC170" s="1"/>
      <c r="CD170" s="1"/>
      <c r="CE170" s="1"/>
      <c r="CF170" s="1"/>
      <c r="CG170" s="1"/>
      <c r="CH170" s="1"/>
      <c r="CI170" s="1"/>
      <c r="CJ170" s="1"/>
      <c r="CK170" s="1"/>
      <c r="CL170" s="1"/>
      <c r="CM170" s="1"/>
    </row>
    <row r="171" spans="1:91" ht="15" customHeight="1">
      <c r="A171" s="419" t="s">
        <v>1709</v>
      </c>
      <c r="B171" s="245" t="s">
        <v>1201</v>
      </c>
      <c r="C171" s="302" t="s">
        <v>1254</v>
      </c>
      <c r="D171" s="280" t="s">
        <v>656</v>
      </c>
      <c r="E171" s="171">
        <v>1</v>
      </c>
      <c r="F171" s="451"/>
      <c r="G171" s="305"/>
      <c r="H171" s="8"/>
      <c r="I171" s="8"/>
      <c r="J171" s="8"/>
      <c r="K171" s="8"/>
      <c r="L171" s="8"/>
      <c r="M171" s="8"/>
      <c r="N171" s="8"/>
      <c r="O171" s="8"/>
      <c r="P171" s="8"/>
      <c r="CC171" s="1"/>
      <c r="CD171" s="1"/>
      <c r="CE171" s="1"/>
      <c r="CF171" s="1"/>
      <c r="CG171" s="1"/>
      <c r="CH171" s="1"/>
      <c r="CI171" s="1"/>
      <c r="CJ171" s="1"/>
      <c r="CK171" s="1"/>
      <c r="CL171" s="1"/>
      <c r="CM171" s="1"/>
    </row>
    <row r="172" spans="1:91" ht="15" customHeight="1">
      <c r="A172" s="419" t="s">
        <v>1710</v>
      </c>
      <c r="B172" s="245" t="s">
        <v>1307</v>
      </c>
      <c r="C172" s="302" t="s">
        <v>1254</v>
      </c>
      <c r="D172" s="280" t="s">
        <v>656</v>
      </c>
      <c r="E172" s="171">
        <v>3</v>
      </c>
      <c r="F172" s="451"/>
      <c r="G172" s="305"/>
      <c r="H172" s="8"/>
      <c r="I172" s="8"/>
      <c r="J172" s="8"/>
      <c r="K172" s="8"/>
      <c r="L172" s="8"/>
      <c r="M172" s="8"/>
      <c r="N172" s="8"/>
      <c r="O172" s="8"/>
      <c r="P172" s="8"/>
      <c r="CC172" s="1"/>
      <c r="CD172" s="1"/>
      <c r="CE172" s="1"/>
      <c r="CF172" s="1"/>
      <c r="CG172" s="1"/>
      <c r="CH172" s="1"/>
      <c r="CI172" s="1"/>
      <c r="CJ172" s="1"/>
      <c r="CK172" s="1"/>
      <c r="CL172" s="1"/>
      <c r="CM172" s="1"/>
    </row>
    <row r="173" spans="1:91" ht="15" customHeight="1">
      <c r="A173" s="419" t="s">
        <v>1711</v>
      </c>
      <c r="B173" s="245" t="s">
        <v>1308</v>
      </c>
      <c r="C173" s="302" t="s">
        <v>1254</v>
      </c>
      <c r="D173" s="280" t="s">
        <v>656</v>
      </c>
      <c r="E173" s="171">
        <v>2</v>
      </c>
      <c r="F173" s="451"/>
      <c r="G173" s="305"/>
      <c r="H173" s="8"/>
      <c r="I173" s="8"/>
      <c r="J173" s="8"/>
      <c r="K173" s="8"/>
      <c r="L173" s="8"/>
      <c r="M173" s="8"/>
      <c r="N173" s="8"/>
      <c r="O173" s="8"/>
      <c r="P173" s="8"/>
      <c r="CC173" s="1"/>
      <c r="CD173" s="1"/>
      <c r="CE173" s="1"/>
      <c r="CF173" s="1"/>
      <c r="CG173" s="1"/>
      <c r="CH173" s="1"/>
      <c r="CI173" s="1"/>
      <c r="CJ173" s="1"/>
      <c r="CK173" s="1"/>
      <c r="CL173" s="1"/>
      <c r="CM173" s="1"/>
    </row>
    <row r="174" spans="1:91" ht="15" customHeight="1">
      <c r="A174" s="419" t="s">
        <v>1712</v>
      </c>
      <c r="B174" s="245" t="s">
        <v>1309</v>
      </c>
      <c r="C174" s="302" t="s">
        <v>1254</v>
      </c>
      <c r="D174" s="280" t="s">
        <v>656</v>
      </c>
      <c r="E174" s="171">
        <v>1</v>
      </c>
      <c r="F174" s="451"/>
      <c r="G174" s="305"/>
      <c r="H174" s="8"/>
      <c r="I174" s="8"/>
      <c r="J174" s="8"/>
      <c r="K174" s="8"/>
      <c r="L174" s="8"/>
      <c r="M174" s="8"/>
      <c r="N174" s="8"/>
      <c r="O174" s="8"/>
      <c r="P174" s="8"/>
      <c r="CC174" s="1"/>
      <c r="CD174" s="1"/>
      <c r="CE174" s="1"/>
      <c r="CF174" s="1"/>
      <c r="CG174" s="1"/>
      <c r="CH174" s="1"/>
      <c r="CI174" s="1"/>
      <c r="CJ174" s="1"/>
      <c r="CK174" s="1"/>
      <c r="CL174" s="1"/>
      <c r="CM174" s="1"/>
    </row>
    <row r="175" spans="1:91" ht="15" customHeight="1">
      <c r="A175" s="420" t="s">
        <v>1713</v>
      </c>
      <c r="B175" s="245" t="s">
        <v>1203</v>
      </c>
      <c r="C175" s="256" t="s">
        <v>1255</v>
      </c>
      <c r="D175" s="280" t="s">
        <v>13</v>
      </c>
      <c r="E175" s="171">
        <v>21.03</v>
      </c>
      <c r="F175" s="454"/>
      <c r="G175" s="305"/>
      <c r="H175" s="8"/>
      <c r="I175" s="8"/>
      <c r="J175" s="8"/>
      <c r="K175" s="8"/>
      <c r="L175" s="8"/>
      <c r="M175" s="8"/>
      <c r="N175" s="8"/>
      <c r="O175" s="8"/>
      <c r="P175" s="8"/>
      <c r="CC175" s="1"/>
      <c r="CD175" s="1"/>
      <c r="CE175" s="1"/>
      <c r="CF175" s="1"/>
      <c r="CG175" s="1"/>
      <c r="CH175" s="1"/>
      <c r="CI175" s="1"/>
      <c r="CJ175" s="1"/>
      <c r="CK175" s="1"/>
      <c r="CL175" s="1"/>
      <c r="CM175" s="1"/>
    </row>
    <row r="176" spans="1:91" ht="15" customHeight="1">
      <c r="A176" s="419" t="s">
        <v>1714</v>
      </c>
      <c r="B176" s="245" t="s">
        <v>1204</v>
      </c>
      <c r="C176" s="256" t="s">
        <v>1256</v>
      </c>
      <c r="D176" s="281" t="s">
        <v>485</v>
      </c>
      <c r="E176" s="282">
        <v>0.28000000000000003</v>
      </c>
      <c r="F176" s="450"/>
      <c r="G176" s="305"/>
      <c r="H176" s="8"/>
      <c r="I176" s="8"/>
      <c r="J176" s="8"/>
      <c r="K176" s="8"/>
      <c r="L176" s="8"/>
      <c r="M176" s="8"/>
      <c r="N176" s="8"/>
      <c r="O176" s="8"/>
      <c r="P176" s="8"/>
      <c r="CC176" s="1"/>
      <c r="CD176" s="1"/>
      <c r="CE176" s="1"/>
      <c r="CF176" s="1"/>
      <c r="CG176" s="1"/>
      <c r="CH176" s="1"/>
      <c r="CI176" s="1"/>
      <c r="CJ176" s="1"/>
      <c r="CK176" s="1"/>
      <c r="CL176" s="1"/>
      <c r="CM176" s="1"/>
    </row>
    <row r="177" spans="1:91" ht="15" customHeight="1">
      <c r="A177" s="423" t="s">
        <v>1715</v>
      </c>
      <c r="B177" s="176" t="s">
        <v>1205</v>
      </c>
      <c r="C177" s="303" t="s">
        <v>1320</v>
      </c>
      <c r="D177" s="157" t="s">
        <v>811</v>
      </c>
      <c r="E177" s="309"/>
      <c r="F177" s="265"/>
      <c r="G177" s="449"/>
      <c r="H177" s="8"/>
      <c r="I177" s="8"/>
      <c r="J177" s="8"/>
      <c r="K177" s="8"/>
      <c r="L177" s="8"/>
      <c r="M177" s="8"/>
      <c r="N177" s="8"/>
      <c r="O177" s="8"/>
      <c r="P177" s="8"/>
      <c r="CC177" s="1"/>
      <c r="CD177" s="1"/>
      <c r="CE177" s="1"/>
      <c r="CF177" s="1"/>
      <c r="CG177" s="1"/>
      <c r="CH177" s="1"/>
      <c r="CI177" s="1"/>
      <c r="CJ177" s="1"/>
      <c r="CK177" s="1"/>
      <c r="CL177" s="1"/>
      <c r="CM177" s="1"/>
    </row>
    <row r="178" spans="1:91" ht="15" customHeight="1">
      <c r="A178" s="420" t="s">
        <v>1716</v>
      </c>
      <c r="B178" s="159" t="s">
        <v>1310</v>
      </c>
      <c r="C178" s="252" t="s">
        <v>1321</v>
      </c>
      <c r="D178" s="195" t="s">
        <v>541</v>
      </c>
      <c r="E178" s="171">
        <v>3030.5</v>
      </c>
      <c r="F178" s="450"/>
      <c r="G178" s="305"/>
      <c r="H178" s="8"/>
      <c r="I178" s="8"/>
      <c r="J178" s="8"/>
      <c r="K178" s="8"/>
      <c r="L178" s="8"/>
      <c r="M178" s="8"/>
      <c r="N178" s="8"/>
      <c r="O178" s="8"/>
      <c r="P178" s="8"/>
      <c r="CC178" s="1"/>
      <c r="CD178" s="1"/>
      <c r="CE178" s="1"/>
      <c r="CF178" s="1"/>
      <c r="CG178" s="1"/>
      <c r="CH178" s="1"/>
      <c r="CI178" s="1"/>
      <c r="CJ178" s="1"/>
      <c r="CK178" s="1"/>
      <c r="CL178" s="1"/>
      <c r="CM178" s="1"/>
    </row>
    <row r="179" spans="1:91" ht="15" customHeight="1">
      <c r="A179" s="420" t="s">
        <v>1717</v>
      </c>
      <c r="B179" s="243" t="s">
        <v>1311</v>
      </c>
      <c r="C179" s="252" t="s">
        <v>1259</v>
      </c>
      <c r="D179" s="195" t="s">
        <v>541</v>
      </c>
      <c r="E179" s="171">
        <v>3827.78</v>
      </c>
      <c r="F179" s="450"/>
      <c r="G179" s="305"/>
      <c r="H179" s="8"/>
      <c r="I179" s="8"/>
      <c r="J179" s="8"/>
      <c r="K179" s="8"/>
      <c r="L179" s="8"/>
      <c r="M179" s="8"/>
      <c r="N179" s="8"/>
      <c r="O179" s="8"/>
      <c r="P179" s="8"/>
      <c r="CC179" s="1"/>
      <c r="CD179" s="1"/>
      <c r="CE179" s="1"/>
      <c r="CF179" s="1"/>
      <c r="CG179" s="1"/>
      <c r="CH179" s="1"/>
      <c r="CI179" s="1"/>
      <c r="CJ179" s="1"/>
      <c r="CK179" s="1"/>
      <c r="CL179" s="1"/>
      <c r="CM179" s="1"/>
    </row>
    <row r="180" spans="1:91" ht="15" customHeight="1">
      <c r="A180" s="419" t="s">
        <v>1718</v>
      </c>
      <c r="B180" s="243" t="s">
        <v>1312</v>
      </c>
      <c r="C180" s="252" t="s">
        <v>1260</v>
      </c>
      <c r="D180" s="195" t="s">
        <v>541</v>
      </c>
      <c r="E180" s="272">
        <v>2234.1</v>
      </c>
      <c r="F180" s="450"/>
      <c r="G180" s="305"/>
      <c r="H180" s="8"/>
      <c r="I180" s="8"/>
      <c r="J180" s="8"/>
      <c r="K180" s="8"/>
      <c r="L180" s="8"/>
      <c r="M180" s="8"/>
      <c r="N180" s="8"/>
      <c r="O180" s="8"/>
      <c r="P180" s="8"/>
      <c r="CC180" s="1"/>
      <c r="CD180" s="1"/>
      <c r="CE180" s="1"/>
      <c r="CF180" s="1"/>
      <c r="CG180" s="1"/>
      <c r="CH180" s="1"/>
      <c r="CI180" s="1"/>
      <c r="CJ180" s="1"/>
      <c r="CK180" s="1"/>
      <c r="CL180" s="1"/>
      <c r="CM180" s="1"/>
    </row>
    <row r="181" spans="1:91" ht="15" customHeight="1">
      <c r="A181" s="423" t="s">
        <v>1719</v>
      </c>
      <c r="B181" s="242" t="s">
        <v>1209</v>
      </c>
      <c r="C181" s="254" t="s">
        <v>1261</v>
      </c>
      <c r="D181" s="157" t="s">
        <v>811</v>
      </c>
      <c r="E181" s="269"/>
      <c r="F181" s="265"/>
      <c r="G181" s="449"/>
      <c r="H181" s="8"/>
      <c r="I181" s="8"/>
      <c r="J181" s="8"/>
      <c r="K181" s="8"/>
      <c r="L181" s="8"/>
      <c r="M181" s="8"/>
      <c r="N181" s="8"/>
      <c r="O181" s="8"/>
      <c r="P181" s="8"/>
      <c r="CC181" s="1"/>
      <c r="CD181" s="1"/>
      <c r="CE181" s="1"/>
      <c r="CF181" s="1"/>
      <c r="CG181" s="1"/>
      <c r="CH181" s="1"/>
      <c r="CI181" s="1"/>
      <c r="CJ181" s="1"/>
      <c r="CK181" s="1"/>
      <c r="CL181" s="1"/>
      <c r="CM181" s="1"/>
    </row>
    <row r="182" spans="1:91" ht="15" customHeight="1">
      <c r="A182" s="419" t="s">
        <v>1720</v>
      </c>
      <c r="B182" s="159" t="s">
        <v>1210</v>
      </c>
      <c r="C182" s="252" t="s">
        <v>1322</v>
      </c>
      <c r="D182" s="195" t="s">
        <v>541</v>
      </c>
      <c r="E182" s="272">
        <v>2222.6999999999998</v>
      </c>
      <c r="F182" s="450"/>
      <c r="G182" s="305"/>
      <c r="H182" s="8"/>
      <c r="I182" s="8"/>
      <c r="J182" s="8"/>
      <c r="K182" s="8"/>
      <c r="L182" s="8"/>
      <c r="M182" s="8"/>
      <c r="N182" s="8"/>
      <c r="O182" s="8"/>
      <c r="P182" s="8"/>
      <c r="CC182" s="1"/>
      <c r="CD182" s="1"/>
      <c r="CE182" s="1"/>
      <c r="CF182" s="1"/>
      <c r="CG182" s="1"/>
      <c r="CH182" s="1"/>
      <c r="CI182" s="1"/>
      <c r="CJ182" s="1"/>
      <c r="CK182" s="1"/>
      <c r="CL182" s="1"/>
      <c r="CM182" s="1"/>
    </row>
    <row r="183" spans="1:91" ht="15" customHeight="1">
      <c r="A183" s="419" t="s">
        <v>1721</v>
      </c>
      <c r="B183" s="159" t="s">
        <v>1211</v>
      </c>
      <c r="C183" s="252" t="s">
        <v>1322</v>
      </c>
      <c r="D183" s="195" t="s">
        <v>541</v>
      </c>
      <c r="E183" s="272">
        <v>2234.1</v>
      </c>
      <c r="F183" s="450"/>
      <c r="G183" s="305"/>
      <c r="H183" s="8"/>
      <c r="I183" s="8"/>
      <c r="J183" s="8"/>
      <c r="K183" s="8"/>
      <c r="L183" s="8"/>
      <c r="M183" s="8"/>
      <c r="N183" s="8"/>
      <c r="O183" s="8"/>
      <c r="P183" s="8"/>
      <c r="CC183" s="1"/>
      <c r="CD183" s="1"/>
      <c r="CE183" s="1"/>
      <c r="CF183" s="1"/>
      <c r="CG183" s="1"/>
      <c r="CH183" s="1"/>
      <c r="CI183" s="1"/>
      <c r="CJ183" s="1"/>
      <c r="CK183" s="1"/>
      <c r="CL183" s="1"/>
      <c r="CM183" s="1"/>
    </row>
    <row r="184" spans="1:91" ht="15" customHeight="1">
      <c r="A184" s="419" t="s">
        <v>1722</v>
      </c>
      <c r="B184" s="159" t="s">
        <v>1212</v>
      </c>
      <c r="C184" s="252" t="s">
        <v>1322</v>
      </c>
      <c r="D184" s="195" t="s">
        <v>541</v>
      </c>
      <c r="E184" s="272">
        <v>2234.1</v>
      </c>
      <c r="F184" s="450"/>
      <c r="G184" s="305"/>
      <c r="H184" s="8"/>
      <c r="I184" s="8"/>
      <c r="J184" s="8"/>
      <c r="K184" s="8"/>
      <c r="L184" s="8"/>
      <c r="M184" s="8"/>
      <c r="N184" s="8"/>
      <c r="O184" s="8"/>
      <c r="P184" s="8"/>
      <c r="CC184" s="1"/>
      <c r="CD184" s="1"/>
      <c r="CE184" s="1"/>
      <c r="CF184" s="1"/>
      <c r="CG184" s="1"/>
      <c r="CH184" s="1"/>
      <c r="CI184" s="1"/>
      <c r="CJ184" s="1"/>
      <c r="CK184" s="1"/>
      <c r="CL184" s="1"/>
      <c r="CM184" s="1"/>
    </row>
    <row r="185" spans="1:91" ht="15" customHeight="1">
      <c r="A185" s="419" t="s">
        <v>1723</v>
      </c>
      <c r="B185" s="159" t="s">
        <v>1213</v>
      </c>
      <c r="C185" s="252" t="s">
        <v>1262</v>
      </c>
      <c r="D185" s="195" t="s">
        <v>541</v>
      </c>
      <c r="E185" s="272">
        <v>852.1</v>
      </c>
      <c r="F185" s="450"/>
      <c r="G185" s="305"/>
      <c r="H185" s="8"/>
      <c r="I185" s="8"/>
      <c r="J185" s="8"/>
      <c r="K185" s="8"/>
      <c r="L185" s="8"/>
      <c r="M185" s="8"/>
      <c r="N185" s="8"/>
      <c r="O185" s="8"/>
      <c r="P185" s="8"/>
      <c r="CC185" s="1"/>
      <c r="CD185" s="1"/>
      <c r="CE185" s="1"/>
      <c r="CF185" s="1"/>
      <c r="CG185" s="1"/>
      <c r="CH185" s="1"/>
      <c r="CI185" s="1"/>
      <c r="CJ185" s="1"/>
      <c r="CK185" s="1"/>
      <c r="CL185" s="1"/>
      <c r="CM185" s="1"/>
    </row>
    <row r="186" spans="1:91" ht="15" customHeight="1">
      <c r="A186" s="420" t="s">
        <v>1724</v>
      </c>
      <c r="B186" s="159" t="s">
        <v>1313</v>
      </c>
      <c r="C186" s="256" t="s">
        <v>1263</v>
      </c>
      <c r="D186" s="195" t="s">
        <v>485</v>
      </c>
      <c r="E186" s="171">
        <v>0.47</v>
      </c>
      <c r="F186" s="450"/>
      <c r="G186" s="305"/>
      <c r="H186" s="8"/>
      <c r="I186" s="8"/>
      <c r="J186" s="8"/>
      <c r="K186" s="8"/>
      <c r="L186" s="8"/>
      <c r="M186" s="8"/>
      <c r="N186" s="8"/>
      <c r="O186" s="8"/>
      <c r="P186" s="8"/>
      <c r="CC186" s="1"/>
      <c r="CD186" s="1"/>
      <c r="CE186" s="1"/>
      <c r="CF186" s="1"/>
      <c r="CG186" s="1"/>
      <c r="CH186" s="1"/>
      <c r="CI186" s="1"/>
      <c r="CJ186" s="1"/>
      <c r="CK186" s="1"/>
      <c r="CL186" s="1"/>
      <c r="CM186" s="1"/>
    </row>
    <row r="187" spans="1:91" ht="15" customHeight="1">
      <c r="A187" s="421" t="s">
        <v>1725</v>
      </c>
      <c r="B187" s="244" t="s">
        <v>1215</v>
      </c>
      <c r="C187" s="257" t="s">
        <v>1264</v>
      </c>
      <c r="D187" s="317" t="s">
        <v>811</v>
      </c>
      <c r="E187" s="318"/>
      <c r="F187" s="265"/>
      <c r="G187" s="456"/>
      <c r="H187" s="8"/>
      <c r="I187" s="8"/>
      <c r="J187" s="8"/>
      <c r="K187" s="8"/>
      <c r="L187" s="8"/>
      <c r="M187" s="8"/>
      <c r="N187" s="8"/>
      <c r="O187" s="8"/>
      <c r="P187" s="8"/>
      <c r="CC187" s="1"/>
      <c r="CD187" s="1"/>
      <c r="CE187" s="1"/>
      <c r="CF187" s="1"/>
      <c r="CG187" s="1"/>
      <c r="CH187" s="1"/>
      <c r="CI187" s="1"/>
      <c r="CJ187" s="1"/>
      <c r="CK187" s="1"/>
      <c r="CL187" s="1"/>
      <c r="CM187" s="1"/>
    </row>
    <row r="188" spans="1:91" ht="15" customHeight="1">
      <c r="A188" s="420" t="s">
        <v>1726</v>
      </c>
      <c r="B188" s="190" t="s">
        <v>1314</v>
      </c>
      <c r="C188" s="256" t="s">
        <v>1265</v>
      </c>
      <c r="D188" s="278" t="s">
        <v>13</v>
      </c>
      <c r="E188" s="272">
        <v>318.7</v>
      </c>
      <c r="F188" s="450"/>
      <c r="G188" s="305"/>
      <c r="H188" s="8"/>
      <c r="I188" s="8"/>
      <c r="J188" s="8"/>
      <c r="K188" s="8"/>
      <c r="L188" s="8"/>
      <c r="M188" s="8"/>
      <c r="N188" s="8"/>
      <c r="O188" s="8"/>
      <c r="P188" s="8"/>
      <c r="CC188" s="1"/>
      <c r="CD188" s="1"/>
      <c r="CE188" s="1"/>
      <c r="CF188" s="1"/>
      <c r="CG188" s="1"/>
      <c r="CH188" s="1"/>
      <c r="CI188" s="1"/>
      <c r="CJ188" s="1"/>
      <c r="CK188" s="1"/>
      <c r="CL188" s="1"/>
      <c r="CM188" s="1"/>
    </row>
    <row r="189" spans="1:91" ht="15" customHeight="1">
      <c r="A189" s="423" t="s">
        <v>1727</v>
      </c>
      <c r="B189" s="176" t="s">
        <v>1217</v>
      </c>
      <c r="C189" s="257" t="s">
        <v>1266</v>
      </c>
      <c r="D189" s="158" t="s">
        <v>811</v>
      </c>
      <c r="E189" s="279"/>
      <c r="F189" s="265"/>
      <c r="G189" s="449"/>
      <c r="H189" s="8"/>
      <c r="I189" s="8"/>
      <c r="J189" s="8"/>
      <c r="K189" s="8"/>
      <c r="L189" s="8"/>
      <c r="M189" s="8"/>
      <c r="N189" s="8"/>
      <c r="O189" s="8"/>
      <c r="P189" s="8"/>
      <c r="CC189" s="1"/>
      <c r="CD189" s="1"/>
      <c r="CE189" s="1"/>
      <c r="CF189" s="1"/>
      <c r="CG189" s="1"/>
      <c r="CH189" s="1"/>
      <c r="CI189" s="1"/>
      <c r="CJ189" s="1"/>
      <c r="CK189" s="1"/>
      <c r="CL189" s="1"/>
      <c r="CM189" s="1"/>
    </row>
    <row r="190" spans="1:91" ht="15" customHeight="1">
      <c r="A190" s="420" t="s">
        <v>1728</v>
      </c>
      <c r="B190" s="249" t="s">
        <v>1218</v>
      </c>
      <c r="C190" s="256" t="s">
        <v>1266</v>
      </c>
      <c r="D190" s="280" t="s">
        <v>656</v>
      </c>
      <c r="E190" s="171">
        <v>55</v>
      </c>
      <c r="F190" s="450"/>
      <c r="G190" s="305"/>
      <c r="H190" s="8"/>
      <c r="I190" s="8"/>
      <c r="J190" s="8"/>
      <c r="K190" s="8"/>
      <c r="L190" s="8"/>
      <c r="M190" s="8"/>
      <c r="N190" s="8"/>
      <c r="O190" s="8"/>
      <c r="P190" s="8"/>
      <c r="CC190" s="1"/>
      <c r="CD190" s="1"/>
      <c r="CE190" s="1"/>
      <c r="CF190" s="1"/>
      <c r="CG190" s="1"/>
      <c r="CH190" s="1"/>
      <c r="CI190" s="1"/>
      <c r="CJ190" s="1"/>
      <c r="CK190" s="1"/>
      <c r="CL190" s="1"/>
      <c r="CM190" s="1"/>
    </row>
    <row r="191" spans="1:91" ht="15" customHeight="1">
      <c r="A191" s="420" t="s">
        <v>1729</v>
      </c>
      <c r="B191" s="249" t="s">
        <v>1219</v>
      </c>
      <c r="C191" s="256" t="s">
        <v>1267</v>
      </c>
      <c r="D191" s="280" t="s">
        <v>13</v>
      </c>
      <c r="E191" s="171">
        <f>130.8+28.6+9.9+149.5</f>
        <v>318.8</v>
      </c>
      <c r="F191" s="454"/>
      <c r="G191" s="305"/>
      <c r="H191" s="8"/>
      <c r="I191" s="8"/>
      <c r="J191" s="8"/>
      <c r="K191" s="8"/>
      <c r="L191" s="8"/>
      <c r="M191" s="8"/>
      <c r="N191" s="8"/>
      <c r="O191" s="8"/>
      <c r="P191" s="8"/>
      <c r="CC191" s="1"/>
      <c r="CD191" s="1"/>
      <c r="CE191" s="1"/>
      <c r="CF191" s="1"/>
      <c r="CG191" s="1"/>
      <c r="CH191" s="1"/>
      <c r="CI191" s="1"/>
      <c r="CJ191" s="1"/>
      <c r="CK191" s="1"/>
      <c r="CL191" s="1"/>
      <c r="CM191" s="1"/>
    </row>
    <row r="192" spans="1:91" ht="15" customHeight="1">
      <c r="A192" s="419" t="s">
        <v>1730</v>
      </c>
      <c r="B192" s="249" t="s">
        <v>1220</v>
      </c>
      <c r="C192" s="256" t="s">
        <v>1268</v>
      </c>
      <c r="D192" s="280" t="s">
        <v>656</v>
      </c>
      <c r="E192" s="171">
        <v>22</v>
      </c>
      <c r="F192" s="450"/>
      <c r="G192" s="305"/>
      <c r="H192" s="8"/>
      <c r="I192" s="8"/>
      <c r="J192" s="8"/>
      <c r="K192" s="8"/>
      <c r="L192" s="8"/>
      <c r="M192" s="8"/>
      <c r="N192" s="8"/>
      <c r="O192" s="8"/>
      <c r="P192" s="8"/>
      <c r="CC192" s="1"/>
      <c r="CD192" s="1"/>
      <c r="CE192" s="1"/>
      <c r="CF192" s="1"/>
      <c r="CG192" s="1"/>
      <c r="CH192" s="1"/>
      <c r="CI192" s="1"/>
      <c r="CJ192" s="1"/>
      <c r="CK192" s="1"/>
      <c r="CL192" s="1"/>
      <c r="CM192" s="1"/>
    </row>
    <row r="193" spans="1:91" ht="15" customHeight="1">
      <c r="A193" s="420" t="s">
        <v>1731</v>
      </c>
      <c r="B193" s="249" t="s">
        <v>1315</v>
      </c>
      <c r="C193" s="256" t="s">
        <v>1267</v>
      </c>
      <c r="D193" s="280" t="s">
        <v>13</v>
      </c>
      <c r="E193" s="171">
        <v>63</v>
      </c>
      <c r="F193" s="450"/>
      <c r="G193" s="305"/>
      <c r="H193" s="8"/>
      <c r="I193" s="8"/>
      <c r="J193" s="8"/>
      <c r="K193" s="8"/>
      <c r="L193" s="8"/>
      <c r="M193" s="8"/>
      <c r="N193" s="8"/>
      <c r="O193" s="8"/>
      <c r="P193" s="8"/>
      <c r="CC193" s="1"/>
      <c r="CD193" s="1"/>
      <c r="CE193" s="1"/>
      <c r="CF193" s="1"/>
      <c r="CG193" s="1"/>
      <c r="CH193" s="1"/>
      <c r="CI193" s="1"/>
      <c r="CJ193" s="1"/>
      <c r="CK193" s="1"/>
      <c r="CL193" s="1"/>
      <c r="CM193" s="1"/>
    </row>
    <row r="194" spans="1:91" ht="15" customHeight="1">
      <c r="A194" s="420" t="s">
        <v>1732</v>
      </c>
      <c r="B194" s="249" t="s">
        <v>1316</v>
      </c>
      <c r="C194" s="256" t="s">
        <v>1267</v>
      </c>
      <c r="D194" s="280" t="s">
        <v>13</v>
      </c>
      <c r="E194" s="171">
        <f>291.7701+3.63</f>
        <v>295.40010000000001</v>
      </c>
      <c r="F194" s="450"/>
      <c r="G194" s="305"/>
      <c r="H194" s="8"/>
      <c r="I194" s="8"/>
      <c r="J194" s="8"/>
      <c r="K194" s="8"/>
      <c r="L194" s="8"/>
      <c r="M194" s="8"/>
      <c r="N194" s="8"/>
      <c r="O194" s="8"/>
      <c r="P194" s="8"/>
      <c r="CC194" s="1"/>
      <c r="CD194" s="1"/>
      <c r="CE194" s="1"/>
      <c r="CF194" s="1"/>
      <c r="CG194" s="1"/>
      <c r="CH194" s="1"/>
      <c r="CI194" s="1"/>
      <c r="CJ194" s="1"/>
      <c r="CK194" s="1"/>
      <c r="CL194" s="1"/>
      <c r="CM194" s="1"/>
    </row>
    <row r="195" spans="1:91" ht="15" customHeight="1">
      <c r="A195" s="420" t="s">
        <v>1733</v>
      </c>
      <c r="B195" s="249" t="s">
        <v>1223</v>
      </c>
      <c r="C195" s="256" t="s">
        <v>1269</v>
      </c>
      <c r="D195" s="280" t="s">
        <v>13</v>
      </c>
      <c r="E195" s="171">
        <f>159.303*7+159.4*2</f>
        <v>1433.921</v>
      </c>
      <c r="F195" s="450"/>
      <c r="G195" s="305"/>
      <c r="H195" s="8"/>
      <c r="I195" s="8"/>
      <c r="J195" s="8"/>
      <c r="K195" s="8"/>
      <c r="L195" s="8"/>
      <c r="M195" s="8"/>
      <c r="N195" s="8"/>
      <c r="O195" s="8"/>
      <c r="P195" s="8"/>
      <c r="CC195" s="1"/>
      <c r="CD195" s="1"/>
      <c r="CE195" s="1"/>
      <c r="CF195" s="1"/>
      <c r="CG195" s="1"/>
      <c r="CH195" s="1"/>
      <c r="CI195" s="1"/>
      <c r="CJ195" s="1"/>
      <c r="CK195" s="1"/>
      <c r="CL195" s="1"/>
      <c r="CM195" s="1"/>
    </row>
    <row r="196" spans="1:91" ht="15" customHeight="1">
      <c r="A196" s="420" t="s">
        <v>1734</v>
      </c>
      <c r="B196" s="249" t="s">
        <v>1317</v>
      </c>
      <c r="C196" s="256" t="s">
        <v>1269</v>
      </c>
      <c r="D196" s="280" t="s">
        <v>13</v>
      </c>
      <c r="E196" s="171">
        <f>26.99+17.2</f>
        <v>44.19</v>
      </c>
      <c r="F196" s="450"/>
      <c r="G196" s="305"/>
      <c r="H196" s="8"/>
      <c r="I196" s="8"/>
      <c r="J196" s="8"/>
      <c r="K196" s="8"/>
      <c r="L196" s="8"/>
      <c r="M196" s="8"/>
      <c r="N196" s="8"/>
      <c r="O196" s="8"/>
      <c r="P196" s="8"/>
      <c r="CC196" s="1"/>
      <c r="CD196" s="1"/>
      <c r="CE196" s="1"/>
      <c r="CF196" s="1"/>
      <c r="CG196" s="1"/>
      <c r="CH196" s="1"/>
      <c r="CI196" s="1"/>
      <c r="CJ196" s="1"/>
      <c r="CK196" s="1"/>
      <c r="CL196" s="1"/>
      <c r="CM196" s="1"/>
    </row>
    <row r="197" spans="1:91" ht="15" customHeight="1">
      <c r="A197" s="417" t="s">
        <v>1735</v>
      </c>
      <c r="B197" s="244" t="s">
        <v>1119</v>
      </c>
      <c r="C197" s="304"/>
      <c r="D197" s="319" t="s">
        <v>811</v>
      </c>
      <c r="E197" s="318"/>
      <c r="F197" s="265"/>
      <c r="G197" s="449"/>
      <c r="H197" s="8"/>
      <c r="I197" s="8"/>
      <c r="J197" s="8"/>
      <c r="K197" s="8"/>
      <c r="L197" s="8"/>
      <c r="M197" s="8"/>
      <c r="N197" s="8"/>
      <c r="O197" s="8"/>
      <c r="P197" s="8"/>
      <c r="CC197" s="1"/>
      <c r="CD197" s="1"/>
      <c r="CE197" s="1"/>
      <c r="CF197" s="1"/>
      <c r="CG197" s="1"/>
      <c r="CH197" s="1"/>
      <c r="CI197" s="1"/>
      <c r="CJ197" s="1"/>
      <c r="CK197" s="1"/>
      <c r="CL197" s="1"/>
      <c r="CM197" s="1"/>
    </row>
    <row r="198" spans="1:91" ht="15" customHeight="1">
      <c r="A198" s="413" t="s">
        <v>1736</v>
      </c>
      <c r="B198" s="190" t="s">
        <v>1224</v>
      </c>
      <c r="C198" s="256" t="s">
        <v>1270</v>
      </c>
      <c r="D198" s="288" t="s">
        <v>541</v>
      </c>
      <c r="E198" s="320">
        <v>57.8</v>
      </c>
      <c r="F198" s="450"/>
      <c r="G198" s="305"/>
      <c r="H198" s="8"/>
      <c r="I198" s="8"/>
      <c r="J198" s="8"/>
      <c r="K198" s="8"/>
      <c r="L198" s="8"/>
      <c r="M198" s="8"/>
      <c r="N198" s="8"/>
      <c r="O198" s="8"/>
      <c r="P198" s="8"/>
      <c r="CC198" s="1"/>
      <c r="CD198" s="1"/>
      <c r="CE198" s="1"/>
      <c r="CF198" s="1"/>
      <c r="CG198" s="1"/>
      <c r="CH198" s="1"/>
      <c r="CI198" s="1"/>
      <c r="CJ198" s="1"/>
      <c r="CK198" s="1"/>
      <c r="CL198" s="1"/>
      <c r="CM198" s="1"/>
    </row>
    <row r="199" spans="1:91" ht="15" customHeight="1">
      <c r="A199" s="417" t="s">
        <v>1737</v>
      </c>
      <c r="B199" s="244" t="s">
        <v>1225</v>
      </c>
      <c r="C199" s="304"/>
      <c r="D199" s="317" t="s">
        <v>811</v>
      </c>
      <c r="E199" s="318"/>
      <c r="F199" s="265"/>
      <c r="G199" s="456"/>
      <c r="H199" s="8"/>
      <c r="I199" s="8"/>
      <c r="J199" s="8"/>
      <c r="K199" s="8"/>
      <c r="L199" s="8"/>
      <c r="M199" s="8"/>
      <c r="N199" s="8"/>
      <c r="O199" s="8"/>
      <c r="P199" s="8"/>
      <c r="CC199" s="1"/>
      <c r="CD199" s="1"/>
      <c r="CE199" s="1"/>
      <c r="CF199" s="1"/>
      <c r="CG199" s="1"/>
      <c r="CH199" s="1"/>
      <c r="CI199" s="1"/>
      <c r="CJ199" s="1"/>
      <c r="CK199" s="1"/>
      <c r="CL199" s="1"/>
      <c r="CM199" s="1"/>
    </row>
    <row r="200" spans="1:91" ht="15" customHeight="1">
      <c r="A200" s="412" t="s">
        <v>1738</v>
      </c>
      <c r="B200" s="243" t="s">
        <v>1319</v>
      </c>
      <c r="C200" s="263" t="s">
        <v>1271</v>
      </c>
      <c r="D200" s="291" t="s">
        <v>7</v>
      </c>
      <c r="E200" s="270">
        <v>1</v>
      </c>
      <c r="F200" s="392"/>
      <c r="G200" s="305"/>
      <c r="H200" s="8"/>
      <c r="I200" s="8"/>
      <c r="J200" s="8"/>
      <c r="K200" s="8"/>
      <c r="L200" s="8"/>
      <c r="M200" s="8"/>
      <c r="N200" s="8"/>
      <c r="O200" s="8"/>
      <c r="P200" s="8"/>
      <c r="CC200" s="1"/>
      <c r="CD200" s="1"/>
      <c r="CE200" s="1"/>
      <c r="CF200" s="1"/>
      <c r="CG200" s="1"/>
      <c r="CH200" s="1"/>
      <c r="CI200" s="1"/>
      <c r="CJ200" s="1"/>
      <c r="CK200" s="1"/>
      <c r="CL200" s="1"/>
      <c r="CM200" s="1"/>
    </row>
    <row r="201" spans="1:91" ht="15" customHeight="1">
      <c r="A201" s="440">
        <v>3</v>
      </c>
      <c r="B201" s="321" t="s">
        <v>1324</v>
      </c>
      <c r="C201" s="86"/>
      <c r="D201" s="322"/>
      <c r="E201" s="323"/>
      <c r="F201" s="324"/>
      <c r="G201" s="324"/>
      <c r="H201" s="8"/>
      <c r="I201" s="8"/>
      <c r="J201" s="8"/>
      <c r="K201" s="8"/>
      <c r="L201" s="8"/>
      <c r="M201" s="8"/>
      <c r="N201" s="8"/>
      <c r="O201" s="8"/>
      <c r="P201" s="8"/>
      <c r="CC201" s="1"/>
      <c r="CD201" s="1"/>
      <c r="CE201" s="1"/>
      <c r="CF201" s="1"/>
      <c r="CG201" s="1"/>
      <c r="CH201" s="1"/>
      <c r="CI201" s="1"/>
      <c r="CJ201" s="1"/>
      <c r="CK201" s="1"/>
      <c r="CL201" s="1"/>
      <c r="CM201" s="1"/>
    </row>
    <row r="202" spans="1:91" ht="15" customHeight="1">
      <c r="A202" s="424" t="s">
        <v>1739</v>
      </c>
      <c r="B202" s="325" t="s">
        <v>1139</v>
      </c>
      <c r="C202" s="255"/>
      <c r="D202" s="275" t="s">
        <v>811</v>
      </c>
      <c r="E202" s="331"/>
      <c r="F202" s="331"/>
      <c r="G202" s="331"/>
      <c r="H202" s="8"/>
      <c r="I202" s="8"/>
      <c r="J202" s="8"/>
      <c r="K202" s="8"/>
      <c r="L202" s="8"/>
      <c r="M202" s="8"/>
      <c r="N202" s="8"/>
      <c r="O202" s="8"/>
      <c r="P202" s="8"/>
      <c r="CC202" s="1"/>
      <c r="CD202" s="1"/>
      <c r="CE202" s="1"/>
      <c r="CF202" s="1"/>
      <c r="CG202" s="1"/>
      <c r="CH202" s="1"/>
      <c r="CI202" s="1"/>
      <c r="CJ202" s="1"/>
      <c r="CK202" s="1"/>
      <c r="CL202" s="1"/>
      <c r="CM202" s="1"/>
    </row>
    <row r="203" spans="1:91" ht="15" customHeight="1">
      <c r="A203" s="419" t="s">
        <v>1740</v>
      </c>
      <c r="B203" s="235" t="s">
        <v>1140</v>
      </c>
      <c r="C203" s="251" t="s">
        <v>1227</v>
      </c>
      <c r="D203" s="197" t="s">
        <v>7</v>
      </c>
      <c r="E203" s="332">
        <v>1</v>
      </c>
      <c r="F203" s="457"/>
      <c r="G203" s="305"/>
      <c r="H203" s="8"/>
      <c r="I203" s="8"/>
      <c r="J203" s="8"/>
      <c r="K203" s="8"/>
      <c r="L203" s="8"/>
      <c r="M203" s="8"/>
      <c r="N203" s="8"/>
      <c r="O203" s="8"/>
      <c r="P203" s="8"/>
      <c r="CC203" s="1"/>
      <c r="CD203" s="1"/>
      <c r="CE203" s="1"/>
      <c r="CF203" s="1"/>
      <c r="CG203" s="1"/>
      <c r="CH203" s="1"/>
      <c r="CI203" s="1"/>
      <c r="CJ203" s="1"/>
      <c r="CK203" s="1"/>
      <c r="CL203" s="1"/>
      <c r="CM203" s="1"/>
    </row>
    <row r="204" spans="1:91" ht="15" customHeight="1">
      <c r="A204" s="419" t="s">
        <v>1741</v>
      </c>
      <c r="B204" s="236" t="s">
        <v>1141</v>
      </c>
      <c r="C204" s="251" t="s">
        <v>1361</v>
      </c>
      <c r="D204" s="197" t="s">
        <v>7</v>
      </c>
      <c r="E204" s="332">
        <v>1</v>
      </c>
      <c r="F204" s="457"/>
      <c r="G204" s="305"/>
      <c r="H204" s="8"/>
      <c r="I204" s="8"/>
      <c r="J204" s="8"/>
      <c r="K204" s="8"/>
      <c r="L204" s="8"/>
      <c r="M204" s="8"/>
      <c r="N204" s="8"/>
      <c r="O204" s="8"/>
      <c r="P204" s="8"/>
      <c r="CC204" s="1"/>
      <c r="CD204" s="1"/>
      <c r="CE204" s="1"/>
      <c r="CF204" s="1"/>
      <c r="CG204" s="1"/>
      <c r="CH204" s="1"/>
      <c r="CI204" s="1"/>
      <c r="CJ204" s="1"/>
      <c r="CK204" s="1"/>
      <c r="CL204" s="1"/>
      <c r="CM204" s="1"/>
    </row>
    <row r="205" spans="1:91" ht="15" customHeight="1">
      <c r="A205" s="419" t="s">
        <v>1742</v>
      </c>
      <c r="B205" s="241" t="s">
        <v>1325</v>
      </c>
      <c r="C205" s="252" t="s">
        <v>1362</v>
      </c>
      <c r="D205" s="197" t="s">
        <v>7</v>
      </c>
      <c r="E205" s="332">
        <v>1</v>
      </c>
      <c r="F205" s="457"/>
      <c r="G205" s="305"/>
      <c r="H205" s="8"/>
      <c r="I205" s="8"/>
      <c r="J205" s="8"/>
      <c r="K205" s="8"/>
      <c r="L205" s="8"/>
      <c r="M205" s="8"/>
      <c r="N205" s="8"/>
      <c r="O205" s="8"/>
      <c r="P205" s="8"/>
      <c r="CC205" s="1"/>
      <c r="CD205" s="1"/>
      <c r="CE205" s="1"/>
      <c r="CF205" s="1"/>
      <c r="CG205" s="1"/>
      <c r="CH205" s="1"/>
      <c r="CI205" s="1"/>
      <c r="CJ205" s="1"/>
      <c r="CK205" s="1"/>
      <c r="CL205" s="1"/>
      <c r="CM205" s="1"/>
    </row>
    <row r="206" spans="1:91" ht="15" customHeight="1">
      <c r="A206" s="419" t="s">
        <v>1743</v>
      </c>
      <c r="B206" s="238" t="s">
        <v>1143</v>
      </c>
      <c r="C206" s="251" t="s">
        <v>1230</v>
      </c>
      <c r="D206" s="197" t="s">
        <v>7</v>
      </c>
      <c r="E206" s="332">
        <v>1</v>
      </c>
      <c r="F206" s="457"/>
      <c r="G206" s="305"/>
      <c r="H206" s="8"/>
      <c r="I206" s="8"/>
      <c r="J206" s="8"/>
      <c r="K206" s="8"/>
      <c r="L206" s="8"/>
      <c r="M206" s="8"/>
      <c r="N206" s="8"/>
      <c r="O206" s="8"/>
      <c r="P206" s="8"/>
      <c r="CC206" s="1"/>
      <c r="CD206" s="1"/>
      <c r="CE206" s="1"/>
      <c r="CF206" s="1"/>
      <c r="CG206" s="1"/>
      <c r="CH206" s="1"/>
      <c r="CI206" s="1"/>
      <c r="CJ206" s="1"/>
      <c r="CK206" s="1"/>
      <c r="CL206" s="1"/>
      <c r="CM206" s="1"/>
    </row>
    <row r="207" spans="1:91" ht="15" customHeight="1">
      <c r="A207" s="411" t="s">
        <v>1744</v>
      </c>
      <c r="B207" s="185" t="s">
        <v>798</v>
      </c>
      <c r="C207" s="250"/>
      <c r="D207" s="158" t="s">
        <v>811</v>
      </c>
      <c r="E207" s="254"/>
      <c r="F207" s="449"/>
      <c r="G207" s="449"/>
      <c r="H207" s="8"/>
      <c r="I207" s="8"/>
      <c r="J207" s="8"/>
      <c r="K207" s="8"/>
      <c r="L207" s="8"/>
      <c r="M207" s="8"/>
      <c r="N207" s="8"/>
      <c r="O207" s="8"/>
      <c r="P207" s="8"/>
      <c r="CC207" s="1"/>
      <c r="CD207" s="1"/>
      <c r="CE207" s="1"/>
      <c r="CF207" s="1"/>
      <c r="CG207" s="1"/>
      <c r="CH207" s="1"/>
      <c r="CI207" s="1"/>
      <c r="CJ207" s="1"/>
      <c r="CK207" s="1"/>
      <c r="CL207" s="1"/>
      <c r="CM207" s="1"/>
    </row>
    <row r="208" spans="1:91" ht="15" customHeight="1">
      <c r="A208" s="414" t="s">
        <v>1745</v>
      </c>
      <c r="B208" s="295" t="s">
        <v>1326</v>
      </c>
      <c r="C208" s="253" t="s">
        <v>1363</v>
      </c>
      <c r="D208" s="333" t="s">
        <v>485</v>
      </c>
      <c r="E208" s="171">
        <f>357.4+892.94+887</f>
        <v>2137.34</v>
      </c>
      <c r="F208" s="450"/>
      <c r="G208" s="305"/>
      <c r="H208" s="8"/>
      <c r="I208" s="8"/>
      <c r="J208" s="8"/>
      <c r="K208" s="8"/>
      <c r="L208" s="8"/>
      <c r="M208" s="8"/>
      <c r="N208" s="8"/>
      <c r="O208" s="8"/>
      <c r="P208" s="8"/>
      <c r="CC208" s="1"/>
      <c r="CD208" s="1"/>
      <c r="CE208" s="1"/>
      <c r="CF208" s="1"/>
      <c r="CG208" s="1"/>
      <c r="CH208" s="1"/>
      <c r="CI208" s="1"/>
      <c r="CJ208" s="1"/>
      <c r="CK208" s="1"/>
      <c r="CL208" s="1"/>
      <c r="CM208" s="1"/>
    </row>
    <row r="209" spans="1:91" ht="15" customHeight="1">
      <c r="A209" s="414" t="s">
        <v>1746</v>
      </c>
      <c r="B209" s="296" t="s">
        <v>1327</v>
      </c>
      <c r="C209" s="253" t="s">
        <v>1232</v>
      </c>
      <c r="D209" s="333" t="s">
        <v>7</v>
      </c>
      <c r="E209" s="334">
        <v>1</v>
      </c>
      <c r="F209" s="450"/>
      <c r="G209" s="305"/>
      <c r="H209" s="8"/>
      <c r="I209" s="8"/>
      <c r="J209" s="8"/>
      <c r="K209" s="8"/>
      <c r="L209" s="8"/>
      <c r="M209" s="8"/>
      <c r="N209" s="8"/>
      <c r="O209" s="8"/>
      <c r="P209" s="8"/>
      <c r="CC209" s="1"/>
      <c r="CD209" s="1"/>
      <c r="CE209" s="1"/>
      <c r="CF209" s="1"/>
      <c r="CG209" s="1"/>
      <c r="CH209" s="1"/>
      <c r="CI209" s="1"/>
      <c r="CJ209" s="1"/>
      <c r="CK209" s="1"/>
      <c r="CL209" s="1"/>
      <c r="CM209" s="1"/>
    </row>
    <row r="210" spans="1:91" ht="15" customHeight="1">
      <c r="A210" s="414" t="s">
        <v>1747</v>
      </c>
      <c r="B210" s="326" t="s">
        <v>1328</v>
      </c>
      <c r="C210" s="253" t="s">
        <v>1233</v>
      </c>
      <c r="D210" s="333" t="s">
        <v>485</v>
      </c>
      <c r="E210" s="171">
        <f>294.19+681.11+675.17</f>
        <v>1650.4699999999998</v>
      </c>
      <c r="F210" s="450"/>
      <c r="G210" s="305"/>
      <c r="H210" s="8"/>
      <c r="I210" s="8"/>
      <c r="J210" s="8"/>
      <c r="K210" s="8"/>
      <c r="L210" s="8"/>
      <c r="M210" s="8"/>
      <c r="N210" s="8"/>
      <c r="O210" s="8"/>
      <c r="P210" s="8"/>
      <c r="CC210" s="1"/>
      <c r="CD210" s="1"/>
      <c r="CE210" s="1"/>
      <c r="CF210" s="1"/>
      <c r="CG210" s="1"/>
      <c r="CH210" s="1"/>
      <c r="CI210" s="1"/>
      <c r="CJ210" s="1"/>
      <c r="CK210" s="1"/>
      <c r="CL210" s="1"/>
      <c r="CM210" s="1"/>
    </row>
    <row r="211" spans="1:91" ht="15" customHeight="1">
      <c r="A211" s="418" t="s">
        <v>1748</v>
      </c>
      <c r="B211" s="327" t="s">
        <v>1148</v>
      </c>
      <c r="C211" s="262"/>
      <c r="D211" s="275" t="s">
        <v>811</v>
      </c>
      <c r="E211" s="335"/>
      <c r="F211" s="449"/>
      <c r="G211" s="331"/>
      <c r="H211" s="8"/>
      <c r="I211" s="8"/>
      <c r="J211" s="8"/>
      <c r="K211" s="8"/>
      <c r="L211" s="8"/>
      <c r="M211" s="8"/>
      <c r="N211" s="8"/>
      <c r="O211" s="8"/>
      <c r="P211" s="8"/>
      <c r="CC211" s="1"/>
      <c r="CD211" s="1"/>
      <c r="CE211" s="1"/>
      <c r="CF211" s="1"/>
      <c r="CG211" s="1"/>
      <c r="CH211" s="1"/>
      <c r="CI211" s="1"/>
      <c r="CJ211" s="1"/>
      <c r="CK211" s="1"/>
      <c r="CL211" s="1"/>
      <c r="CM211" s="1"/>
    </row>
    <row r="212" spans="1:91" ht="15" customHeight="1">
      <c r="A212" s="412" t="s">
        <v>1749</v>
      </c>
      <c r="B212" s="298" t="s">
        <v>1329</v>
      </c>
      <c r="C212" s="263" t="s">
        <v>1235</v>
      </c>
      <c r="D212" s="271" t="s">
        <v>13</v>
      </c>
      <c r="E212" s="272">
        <v>288</v>
      </c>
      <c r="F212" s="450"/>
      <c r="G212" s="305"/>
      <c r="H212" s="8"/>
      <c r="I212" s="8"/>
      <c r="J212" s="8"/>
      <c r="K212" s="8"/>
      <c r="L212" s="8"/>
      <c r="M212" s="8"/>
      <c r="N212" s="8"/>
      <c r="O212" s="8"/>
      <c r="P212" s="8"/>
      <c r="CC212" s="1"/>
      <c r="CD212" s="1"/>
      <c r="CE212" s="1"/>
      <c r="CF212" s="1"/>
      <c r="CG212" s="1"/>
      <c r="CH212" s="1"/>
      <c r="CI212" s="1"/>
      <c r="CJ212" s="1"/>
      <c r="CK212" s="1"/>
      <c r="CL212" s="1"/>
      <c r="CM212" s="1"/>
    </row>
    <row r="213" spans="1:91" ht="15" customHeight="1">
      <c r="A213" s="412" t="s">
        <v>1750</v>
      </c>
      <c r="B213" s="326" t="s">
        <v>1330</v>
      </c>
      <c r="C213" s="252" t="s">
        <v>1236</v>
      </c>
      <c r="D213" s="268" t="s">
        <v>7</v>
      </c>
      <c r="E213" s="270">
        <v>1</v>
      </c>
      <c r="F213" s="451"/>
      <c r="G213" s="305"/>
      <c r="H213" s="8"/>
      <c r="I213" s="8"/>
      <c r="J213" s="8"/>
      <c r="K213" s="8"/>
      <c r="L213" s="8"/>
      <c r="M213" s="8"/>
      <c r="N213" s="8"/>
      <c r="O213" s="8"/>
      <c r="P213" s="8"/>
      <c r="CC213" s="1"/>
      <c r="CD213" s="1"/>
      <c r="CE213" s="1"/>
      <c r="CF213" s="1"/>
      <c r="CG213" s="1"/>
      <c r="CH213" s="1"/>
      <c r="CI213" s="1"/>
      <c r="CJ213" s="1"/>
      <c r="CK213" s="1"/>
      <c r="CL213" s="1"/>
      <c r="CM213" s="1"/>
    </row>
    <row r="214" spans="1:91" ht="15" customHeight="1">
      <c r="A214" s="425" t="s">
        <v>1751</v>
      </c>
      <c r="B214" s="242" t="s">
        <v>800</v>
      </c>
      <c r="C214" s="250" t="s">
        <v>1237</v>
      </c>
      <c r="D214" s="158" t="s">
        <v>811</v>
      </c>
      <c r="E214" s="309"/>
      <c r="F214" s="449"/>
      <c r="G214" s="449"/>
      <c r="H214" s="8"/>
      <c r="I214" s="8"/>
      <c r="J214" s="8"/>
      <c r="K214" s="8"/>
      <c r="L214" s="8"/>
      <c r="M214" s="8"/>
      <c r="N214" s="8"/>
      <c r="O214" s="8"/>
      <c r="P214" s="8"/>
      <c r="CC214" s="1"/>
      <c r="CD214" s="1"/>
      <c r="CE214" s="1"/>
      <c r="CF214" s="1"/>
      <c r="CG214" s="1"/>
      <c r="CH214" s="1"/>
      <c r="CI214" s="1"/>
      <c r="CJ214" s="1"/>
      <c r="CK214" s="1"/>
      <c r="CL214" s="1"/>
      <c r="CM214" s="1"/>
    </row>
    <row r="215" spans="1:91" ht="15" customHeight="1">
      <c r="A215" s="420" t="s">
        <v>1752</v>
      </c>
      <c r="B215" s="298" t="s">
        <v>1331</v>
      </c>
      <c r="C215" s="258" t="s">
        <v>1238</v>
      </c>
      <c r="D215" s="200" t="s">
        <v>322</v>
      </c>
      <c r="E215" s="196">
        <v>1</v>
      </c>
      <c r="F215" s="450"/>
      <c r="G215" s="305"/>
      <c r="H215" s="8"/>
      <c r="I215" s="8"/>
      <c r="J215" s="8"/>
      <c r="K215" s="8"/>
      <c r="L215" s="8"/>
      <c r="M215" s="8"/>
      <c r="N215" s="8"/>
      <c r="O215" s="8"/>
      <c r="P215" s="8"/>
      <c r="CC215" s="1"/>
      <c r="CD215" s="1"/>
      <c r="CE215" s="1"/>
      <c r="CF215" s="1"/>
      <c r="CG215" s="1"/>
      <c r="CH215" s="1"/>
      <c r="CI215" s="1"/>
      <c r="CJ215" s="1"/>
      <c r="CK215" s="1"/>
      <c r="CL215" s="1"/>
      <c r="CM215" s="1"/>
    </row>
    <row r="216" spans="1:91" ht="15" customHeight="1">
      <c r="A216" s="420" t="s">
        <v>1753</v>
      </c>
      <c r="B216" s="159" t="s">
        <v>1332</v>
      </c>
      <c r="C216" s="258" t="s">
        <v>1364</v>
      </c>
      <c r="D216" s="288" t="s">
        <v>541</v>
      </c>
      <c r="E216" s="201">
        <v>2027.48</v>
      </c>
      <c r="F216" s="450"/>
      <c r="G216" s="305"/>
      <c r="H216" s="8"/>
      <c r="I216" s="8"/>
      <c r="J216" s="8"/>
      <c r="K216" s="8"/>
      <c r="L216" s="8"/>
      <c r="M216" s="8"/>
      <c r="N216" s="8"/>
      <c r="O216" s="8"/>
      <c r="P216" s="8"/>
      <c r="CC216" s="1"/>
      <c r="CD216" s="1"/>
      <c r="CE216" s="1"/>
      <c r="CF216" s="1"/>
      <c r="CG216" s="1"/>
      <c r="CH216" s="1"/>
      <c r="CI216" s="1"/>
      <c r="CJ216" s="1"/>
      <c r="CK216" s="1"/>
      <c r="CL216" s="1"/>
      <c r="CM216" s="1"/>
    </row>
    <row r="217" spans="1:91" ht="15" customHeight="1">
      <c r="A217" s="420" t="s">
        <v>1754</v>
      </c>
      <c r="B217" s="190" t="s">
        <v>1333</v>
      </c>
      <c r="C217" s="258" t="s">
        <v>1364</v>
      </c>
      <c r="D217" s="288" t="s">
        <v>541</v>
      </c>
      <c r="E217" s="289">
        <f>38.24+107.44+107.44</f>
        <v>253.12</v>
      </c>
      <c r="F217" s="450"/>
      <c r="G217" s="305"/>
      <c r="H217" s="8"/>
      <c r="I217" s="8"/>
      <c r="J217" s="8"/>
      <c r="K217" s="8"/>
      <c r="L217" s="8"/>
      <c r="M217" s="8"/>
      <c r="N217" s="8"/>
      <c r="O217" s="8"/>
      <c r="P217" s="8"/>
      <c r="CC217" s="1"/>
      <c r="CD217" s="1"/>
      <c r="CE217" s="1"/>
      <c r="CF217" s="1"/>
      <c r="CG217" s="1"/>
      <c r="CH217" s="1"/>
      <c r="CI217" s="1"/>
      <c r="CJ217" s="1"/>
      <c r="CK217" s="1"/>
      <c r="CL217" s="1"/>
      <c r="CM217" s="1"/>
    </row>
    <row r="218" spans="1:91" ht="15" customHeight="1">
      <c r="A218" s="420" t="s">
        <v>1755</v>
      </c>
      <c r="B218" s="190" t="s">
        <v>1334</v>
      </c>
      <c r="C218" s="258" t="s">
        <v>1364</v>
      </c>
      <c r="D218" s="288" t="s">
        <v>541</v>
      </c>
      <c r="E218" s="289">
        <f>201.32+218.5+57.6</f>
        <v>477.42</v>
      </c>
      <c r="F218" s="450"/>
      <c r="G218" s="305"/>
      <c r="H218" s="8"/>
      <c r="I218" s="8"/>
      <c r="J218" s="8"/>
      <c r="K218" s="8"/>
      <c r="L218" s="8"/>
      <c r="M218" s="8"/>
      <c r="N218" s="8"/>
      <c r="O218" s="8"/>
      <c r="P218" s="8"/>
      <c r="CC218" s="1"/>
      <c r="CD218" s="1"/>
      <c r="CE218" s="1"/>
      <c r="CF218" s="1"/>
      <c r="CG218" s="1"/>
      <c r="CH218" s="1"/>
      <c r="CI218" s="1"/>
      <c r="CJ218" s="1"/>
      <c r="CK218" s="1"/>
      <c r="CL218" s="1"/>
      <c r="CM218" s="1"/>
    </row>
    <row r="219" spans="1:91" ht="15" customHeight="1">
      <c r="A219" s="422" t="s">
        <v>1756</v>
      </c>
      <c r="B219" s="244" t="s">
        <v>1157</v>
      </c>
      <c r="C219" s="329" t="s">
        <v>1240</v>
      </c>
      <c r="D219" s="336" t="s">
        <v>811</v>
      </c>
      <c r="E219" s="337"/>
      <c r="F219" s="449"/>
      <c r="G219" s="449"/>
      <c r="H219" s="8"/>
      <c r="I219" s="8"/>
      <c r="J219" s="8"/>
      <c r="K219" s="8"/>
      <c r="L219" s="8"/>
      <c r="M219" s="8"/>
      <c r="N219" s="8"/>
      <c r="O219" s="8"/>
      <c r="P219" s="8"/>
      <c r="CC219" s="1"/>
      <c r="CD219" s="1"/>
      <c r="CE219" s="1"/>
      <c r="CF219" s="1"/>
      <c r="CG219" s="1"/>
      <c r="CH219" s="1"/>
      <c r="CI219" s="1"/>
      <c r="CJ219" s="1"/>
      <c r="CK219" s="1"/>
      <c r="CL219" s="1"/>
      <c r="CM219" s="1"/>
    </row>
    <row r="220" spans="1:91" ht="15" customHeight="1">
      <c r="A220" s="422" t="s">
        <v>1757</v>
      </c>
      <c r="B220" s="189" t="s">
        <v>1158</v>
      </c>
      <c r="C220" s="330" t="s">
        <v>1241</v>
      </c>
      <c r="D220" s="336" t="s">
        <v>811</v>
      </c>
      <c r="E220" s="338"/>
      <c r="F220" s="449"/>
      <c r="G220" s="331"/>
      <c r="H220" s="8"/>
      <c r="I220" s="8"/>
      <c r="J220" s="8"/>
      <c r="K220" s="8"/>
      <c r="L220" s="8"/>
      <c r="M220" s="8"/>
      <c r="N220" s="8"/>
      <c r="O220" s="8"/>
      <c r="P220" s="8"/>
      <c r="CC220" s="1"/>
      <c r="CD220" s="1"/>
      <c r="CE220" s="1"/>
      <c r="CF220" s="1"/>
      <c r="CG220" s="1"/>
      <c r="CH220" s="1"/>
      <c r="CI220" s="1"/>
      <c r="CJ220" s="1"/>
      <c r="CK220" s="1"/>
      <c r="CL220" s="1"/>
      <c r="CM220" s="1"/>
    </row>
    <row r="221" spans="1:91" ht="15" customHeight="1">
      <c r="A221" s="420" t="s">
        <v>1758</v>
      </c>
      <c r="B221" s="190" t="s">
        <v>1335</v>
      </c>
      <c r="C221" s="258" t="s">
        <v>1241</v>
      </c>
      <c r="D221" s="339" t="s">
        <v>812</v>
      </c>
      <c r="E221" s="201">
        <v>232.86</v>
      </c>
      <c r="F221" s="450"/>
      <c r="G221" s="305"/>
      <c r="H221" s="8"/>
      <c r="I221" s="8"/>
      <c r="J221" s="8"/>
      <c r="K221" s="8"/>
      <c r="L221" s="8"/>
      <c r="M221" s="8"/>
      <c r="N221" s="8"/>
      <c r="O221" s="8"/>
      <c r="P221" s="8"/>
      <c r="CC221" s="1"/>
      <c r="CD221" s="1"/>
      <c r="CE221" s="1"/>
      <c r="CF221" s="1"/>
      <c r="CG221" s="1"/>
      <c r="CH221" s="1"/>
      <c r="CI221" s="1"/>
      <c r="CJ221" s="1"/>
      <c r="CK221" s="1"/>
      <c r="CL221" s="1"/>
      <c r="CM221" s="1"/>
    </row>
    <row r="222" spans="1:91" ht="15" customHeight="1">
      <c r="A222" s="420" t="s">
        <v>1759</v>
      </c>
      <c r="B222" s="300" t="s">
        <v>1336</v>
      </c>
      <c r="C222" s="258" t="s">
        <v>1242</v>
      </c>
      <c r="D222" s="340" t="s">
        <v>812</v>
      </c>
      <c r="E222" s="201">
        <v>47.76</v>
      </c>
      <c r="F222" s="450"/>
      <c r="G222" s="305"/>
      <c r="H222" s="8"/>
      <c r="I222" s="8"/>
      <c r="J222" s="8"/>
      <c r="K222" s="8"/>
      <c r="L222" s="8"/>
      <c r="M222" s="8"/>
      <c r="N222" s="8"/>
      <c r="O222" s="8"/>
      <c r="P222" s="8"/>
      <c r="CC222" s="1"/>
      <c r="CD222" s="1"/>
      <c r="CE222" s="1"/>
      <c r="CF222" s="1"/>
      <c r="CG222" s="1"/>
      <c r="CH222" s="1"/>
      <c r="CI222" s="1"/>
      <c r="CJ222" s="1"/>
      <c r="CK222" s="1"/>
      <c r="CL222" s="1"/>
      <c r="CM222" s="1"/>
    </row>
    <row r="223" spans="1:91" ht="15" customHeight="1">
      <c r="A223" s="420" t="s">
        <v>1760</v>
      </c>
      <c r="B223" s="300" t="s">
        <v>1337</v>
      </c>
      <c r="C223" s="258" t="s">
        <v>1241</v>
      </c>
      <c r="D223" s="340" t="s">
        <v>812</v>
      </c>
      <c r="E223" s="201">
        <f>6.93004+29.92117+29.92117</f>
        <v>66.772379999999998</v>
      </c>
      <c r="F223" s="450"/>
      <c r="G223" s="305"/>
      <c r="H223" s="8"/>
      <c r="I223" s="8"/>
      <c r="J223" s="8"/>
      <c r="K223" s="8"/>
      <c r="L223" s="8"/>
      <c r="M223" s="8"/>
      <c r="N223" s="8"/>
      <c r="O223" s="8"/>
      <c r="P223" s="8"/>
      <c r="CC223" s="1"/>
      <c r="CD223" s="1"/>
      <c r="CE223" s="1"/>
      <c r="CF223" s="1"/>
      <c r="CG223" s="1"/>
      <c r="CH223" s="1"/>
      <c r="CI223" s="1"/>
      <c r="CJ223" s="1"/>
      <c r="CK223" s="1"/>
      <c r="CL223" s="1"/>
      <c r="CM223" s="1"/>
    </row>
    <row r="224" spans="1:91" ht="15" customHeight="1">
      <c r="A224" s="420" t="s">
        <v>1761</v>
      </c>
      <c r="B224" s="300" t="s">
        <v>1338</v>
      </c>
      <c r="C224" s="258" t="s">
        <v>1241</v>
      </c>
      <c r="D224" s="340" t="s">
        <v>812</v>
      </c>
      <c r="E224" s="201">
        <f>2.9015+3.4256+26.6167+9.0822+15.406</f>
        <v>57.432000000000002</v>
      </c>
      <c r="F224" s="450"/>
      <c r="G224" s="305"/>
      <c r="H224" s="8"/>
      <c r="I224" s="8"/>
      <c r="J224" s="8"/>
      <c r="K224" s="8"/>
      <c r="L224" s="8"/>
      <c r="M224" s="8"/>
      <c r="N224" s="8"/>
      <c r="O224" s="8"/>
      <c r="P224" s="8"/>
      <c r="CC224" s="1"/>
      <c r="CD224" s="1"/>
      <c r="CE224" s="1"/>
      <c r="CF224" s="1"/>
      <c r="CG224" s="1"/>
      <c r="CH224" s="1"/>
      <c r="CI224" s="1"/>
      <c r="CJ224" s="1"/>
      <c r="CK224" s="1"/>
      <c r="CL224" s="1"/>
      <c r="CM224" s="1"/>
    </row>
    <row r="225" spans="1:91" ht="15" customHeight="1">
      <c r="A225" s="422" t="s">
        <v>1762</v>
      </c>
      <c r="B225" s="189" t="s">
        <v>1164</v>
      </c>
      <c r="C225" s="330" t="s">
        <v>1243</v>
      </c>
      <c r="D225" s="336" t="s">
        <v>811</v>
      </c>
      <c r="E225" s="338"/>
      <c r="F225" s="449"/>
      <c r="G225" s="331"/>
      <c r="H225" s="8"/>
      <c r="I225" s="8"/>
      <c r="J225" s="8"/>
      <c r="K225" s="8"/>
      <c r="L225" s="8"/>
      <c r="M225" s="8"/>
      <c r="N225" s="8"/>
      <c r="O225" s="8"/>
      <c r="P225" s="8"/>
      <c r="CC225" s="1"/>
      <c r="CD225" s="1"/>
      <c r="CE225" s="1"/>
      <c r="CF225" s="1"/>
      <c r="CG225" s="1"/>
      <c r="CH225" s="1"/>
      <c r="CI225" s="1"/>
      <c r="CJ225" s="1"/>
      <c r="CK225" s="1"/>
      <c r="CL225" s="1"/>
      <c r="CM225" s="1"/>
    </row>
    <row r="226" spans="1:91" ht="15" customHeight="1">
      <c r="A226" s="420" t="s">
        <v>1763</v>
      </c>
      <c r="B226" s="159" t="s">
        <v>1339</v>
      </c>
      <c r="C226" s="251" t="s">
        <v>1243</v>
      </c>
      <c r="D226" s="313" t="s">
        <v>812</v>
      </c>
      <c r="E226" s="341">
        <v>21.373999999999999</v>
      </c>
      <c r="F226" s="450"/>
      <c r="G226" s="305"/>
      <c r="H226" s="8"/>
      <c r="I226" s="8"/>
      <c r="J226" s="8"/>
      <c r="K226" s="8"/>
      <c r="L226" s="8"/>
      <c r="M226" s="8"/>
      <c r="N226" s="8"/>
      <c r="O226" s="8"/>
      <c r="P226" s="8"/>
      <c r="CC226" s="1"/>
      <c r="CD226" s="1"/>
      <c r="CE226" s="1"/>
      <c r="CF226" s="1"/>
      <c r="CG226" s="1"/>
      <c r="CH226" s="1"/>
      <c r="CI226" s="1"/>
      <c r="CJ226" s="1"/>
      <c r="CK226" s="1"/>
      <c r="CL226" s="1"/>
      <c r="CM226" s="1"/>
    </row>
    <row r="227" spans="1:91" ht="15" customHeight="1">
      <c r="A227" s="420" t="s">
        <v>1764</v>
      </c>
      <c r="B227" s="159" t="s">
        <v>1340</v>
      </c>
      <c r="C227" s="251" t="s">
        <v>1243</v>
      </c>
      <c r="D227" s="313" t="s">
        <v>812</v>
      </c>
      <c r="E227" s="341">
        <v>7.1959999999999997</v>
      </c>
      <c r="F227" s="450"/>
      <c r="G227" s="305"/>
      <c r="H227" s="8"/>
      <c r="I227" s="8"/>
      <c r="J227" s="8"/>
      <c r="K227" s="8"/>
      <c r="L227" s="8"/>
      <c r="M227" s="8"/>
      <c r="N227" s="8"/>
      <c r="O227" s="8"/>
      <c r="P227" s="8"/>
      <c r="CC227" s="1"/>
      <c r="CD227" s="1"/>
      <c r="CE227" s="1"/>
      <c r="CF227" s="1"/>
      <c r="CG227" s="1"/>
      <c r="CH227" s="1"/>
      <c r="CI227" s="1"/>
      <c r="CJ227" s="1"/>
      <c r="CK227" s="1"/>
      <c r="CL227" s="1"/>
      <c r="CM227" s="1"/>
    </row>
    <row r="228" spans="1:91" ht="15" customHeight="1">
      <c r="A228" s="420" t="s">
        <v>1765</v>
      </c>
      <c r="B228" s="190" t="s">
        <v>1341</v>
      </c>
      <c r="C228" s="251" t="s">
        <v>1244</v>
      </c>
      <c r="D228" s="271" t="s">
        <v>13</v>
      </c>
      <c r="E228" s="289">
        <v>959.63</v>
      </c>
      <c r="F228" s="450"/>
      <c r="G228" s="305"/>
      <c r="H228" s="8"/>
      <c r="I228" s="8"/>
      <c r="J228" s="8"/>
      <c r="K228" s="8"/>
      <c r="L228" s="8"/>
      <c r="M228" s="8"/>
      <c r="N228" s="8"/>
      <c r="O228" s="8"/>
      <c r="P228" s="8"/>
      <c r="CC228" s="1"/>
      <c r="CD228" s="1"/>
      <c r="CE228" s="1"/>
      <c r="CF228" s="1"/>
      <c r="CG228" s="1"/>
      <c r="CH228" s="1"/>
      <c r="CI228" s="1"/>
      <c r="CJ228" s="1"/>
      <c r="CK228" s="1"/>
      <c r="CL228" s="1"/>
      <c r="CM228" s="1"/>
    </row>
    <row r="229" spans="1:91" ht="15" customHeight="1">
      <c r="A229" s="420" t="s">
        <v>1766</v>
      </c>
      <c r="B229" s="190" t="s">
        <v>1166</v>
      </c>
      <c r="C229" s="251" t="s">
        <v>1244</v>
      </c>
      <c r="D229" s="271" t="s">
        <v>13</v>
      </c>
      <c r="E229" s="289">
        <v>279.07</v>
      </c>
      <c r="F229" s="450"/>
      <c r="G229" s="305"/>
      <c r="H229" s="8"/>
      <c r="I229" s="8"/>
      <c r="J229" s="8"/>
      <c r="K229" s="8"/>
      <c r="L229" s="8"/>
      <c r="M229" s="8"/>
      <c r="N229" s="8"/>
      <c r="O229" s="8"/>
      <c r="P229" s="8"/>
      <c r="CC229" s="1"/>
      <c r="CD229" s="1"/>
      <c r="CE229" s="1"/>
      <c r="CF229" s="1"/>
      <c r="CG229" s="1"/>
      <c r="CH229" s="1"/>
      <c r="CI229" s="1"/>
      <c r="CJ229" s="1"/>
      <c r="CK229" s="1"/>
      <c r="CL229" s="1"/>
      <c r="CM229" s="1"/>
    </row>
    <row r="230" spans="1:91" ht="15" customHeight="1">
      <c r="A230" s="420" t="s">
        <v>1767</v>
      </c>
      <c r="B230" s="190" t="s">
        <v>1167</v>
      </c>
      <c r="C230" s="251" t="s">
        <v>1243</v>
      </c>
      <c r="D230" s="195" t="s">
        <v>656</v>
      </c>
      <c r="E230" s="289">
        <v>48</v>
      </c>
      <c r="F230" s="450"/>
      <c r="G230" s="305"/>
      <c r="H230" s="8"/>
      <c r="I230" s="8"/>
      <c r="J230" s="8"/>
      <c r="K230" s="8"/>
      <c r="L230" s="8"/>
      <c r="M230" s="8"/>
      <c r="N230" s="8"/>
      <c r="O230" s="8"/>
      <c r="P230" s="8"/>
      <c r="CC230" s="1"/>
      <c r="CD230" s="1"/>
      <c r="CE230" s="1"/>
      <c r="CF230" s="1"/>
      <c r="CG230" s="1"/>
      <c r="CH230" s="1"/>
      <c r="CI230" s="1"/>
      <c r="CJ230" s="1"/>
      <c r="CK230" s="1"/>
      <c r="CL230" s="1"/>
      <c r="CM230" s="1"/>
    </row>
    <row r="231" spans="1:91" ht="15" customHeight="1">
      <c r="A231" s="420" t="s">
        <v>1768</v>
      </c>
      <c r="B231" s="190" t="s">
        <v>1168</v>
      </c>
      <c r="C231" s="251" t="s">
        <v>1243</v>
      </c>
      <c r="D231" s="195" t="s">
        <v>656</v>
      </c>
      <c r="E231" s="201">
        <v>8</v>
      </c>
      <c r="F231" s="450"/>
      <c r="G231" s="305"/>
      <c r="H231" s="8"/>
      <c r="I231" s="8"/>
      <c r="J231" s="8"/>
      <c r="K231" s="8"/>
      <c r="L231" s="8"/>
      <c r="M231" s="8"/>
      <c r="N231" s="8"/>
      <c r="O231" s="8"/>
      <c r="P231" s="8"/>
      <c r="CC231" s="1"/>
      <c r="CD231" s="1"/>
      <c r="CE231" s="1"/>
      <c r="CF231" s="1"/>
      <c r="CG231" s="1"/>
      <c r="CH231" s="1"/>
      <c r="CI231" s="1"/>
      <c r="CJ231" s="1"/>
      <c r="CK231" s="1"/>
      <c r="CL231" s="1"/>
      <c r="CM231" s="1"/>
    </row>
    <row r="232" spans="1:91" ht="15" customHeight="1">
      <c r="A232" s="422" t="s">
        <v>1769</v>
      </c>
      <c r="B232" s="242" t="s">
        <v>592</v>
      </c>
      <c r="C232" s="254" t="s">
        <v>1365</v>
      </c>
      <c r="D232" s="158" t="s">
        <v>811</v>
      </c>
      <c r="E232" s="309"/>
      <c r="F232" s="449"/>
      <c r="G232" s="449"/>
      <c r="H232" s="8"/>
      <c r="I232" s="8"/>
      <c r="J232" s="8"/>
      <c r="K232" s="8"/>
      <c r="L232" s="8"/>
      <c r="M232" s="8"/>
      <c r="N232" s="8"/>
      <c r="O232" s="8"/>
      <c r="P232" s="8"/>
      <c r="CC232" s="1"/>
      <c r="CD232" s="1"/>
      <c r="CE232" s="1"/>
      <c r="CF232" s="1"/>
      <c r="CG232" s="1"/>
      <c r="CH232" s="1"/>
      <c r="CI232" s="1"/>
      <c r="CJ232" s="1"/>
      <c r="CK232" s="1"/>
      <c r="CL232" s="1"/>
      <c r="CM232" s="1"/>
    </row>
    <row r="233" spans="1:91" ht="15" customHeight="1">
      <c r="A233" s="420" t="s">
        <v>1770</v>
      </c>
      <c r="B233" s="159" t="s">
        <v>1342</v>
      </c>
      <c r="C233" s="251" t="s">
        <v>1365</v>
      </c>
      <c r="D233" s="197" t="s">
        <v>485</v>
      </c>
      <c r="E233" s="272">
        <f>575.5+341.3+3.2+2.3+1+3</f>
        <v>926.3</v>
      </c>
      <c r="F233" s="450"/>
      <c r="G233" s="305"/>
      <c r="H233" s="8"/>
      <c r="I233" s="8"/>
      <c r="J233" s="8"/>
      <c r="K233" s="8"/>
      <c r="L233" s="8"/>
      <c r="M233" s="8"/>
      <c r="N233" s="8"/>
      <c r="O233" s="8"/>
      <c r="P233" s="8"/>
      <c r="CC233" s="1"/>
      <c r="CD233" s="1"/>
      <c r="CE233" s="1"/>
      <c r="CF233" s="1"/>
      <c r="CG233" s="1"/>
      <c r="CH233" s="1"/>
      <c r="CI233" s="1"/>
      <c r="CJ233" s="1"/>
      <c r="CK233" s="1"/>
      <c r="CL233" s="1"/>
      <c r="CM233" s="1"/>
    </row>
    <row r="234" spans="1:91" ht="15" customHeight="1">
      <c r="A234" s="420" t="s">
        <v>1771</v>
      </c>
      <c r="B234" s="159" t="s">
        <v>1343</v>
      </c>
      <c r="C234" s="251" t="s">
        <v>1365</v>
      </c>
      <c r="D234" s="197" t="s">
        <v>485</v>
      </c>
      <c r="E234" s="171">
        <v>104.65</v>
      </c>
      <c r="F234" s="450"/>
      <c r="G234" s="305"/>
      <c r="H234" s="8"/>
      <c r="I234" s="8"/>
      <c r="J234" s="8"/>
      <c r="K234" s="8"/>
      <c r="L234" s="8"/>
      <c r="M234" s="8"/>
      <c r="N234" s="8"/>
      <c r="O234" s="8"/>
      <c r="P234" s="8"/>
      <c r="CC234" s="1"/>
      <c r="CD234" s="1"/>
      <c r="CE234" s="1"/>
      <c r="CF234" s="1"/>
      <c r="CG234" s="1"/>
      <c r="CH234" s="1"/>
      <c r="CI234" s="1"/>
      <c r="CJ234" s="1"/>
      <c r="CK234" s="1"/>
      <c r="CL234" s="1"/>
      <c r="CM234" s="1"/>
    </row>
    <row r="235" spans="1:91" ht="15" customHeight="1">
      <c r="A235" s="420" t="s">
        <v>1772</v>
      </c>
      <c r="B235" s="184" t="s">
        <v>1344</v>
      </c>
      <c r="C235" s="251" t="s">
        <v>1366</v>
      </c>
      <c r="D235" s="197" t="s">
        <v>485</v>
      </c>
      <c r="E235" s="314">
        <f>47.78+167.24+167.24</f>
        <v>382.26</v>
      </c>
      <c r="F235" s="450"/>
      <c r="G235" s="305"/>
      <c r="H235" s="8"/>
      <c r="I235" s="8"/>
      <c r="J235" s="8"/>
      <c r="K235" s="8"/>
      <c r="L235" s="8"/>
      <c r="M235" s="8"/>
      <c r="N235" s="8"/>
      <c r="O235" s="8"/>
      <c r="P235" s="8"/>
      <c r="CC235" s="1"/>
      <c r="CD235" s="1"/>
      <c r="CE235" s="1"/>
      <c r="CF235" s="1"/>
      <c r="CG235" s="1"/>
      <c r="CH235" s="1"/>
      <c r="CI235" s="1"/>
      <c r="CJ235" s="1"/>
      <c r="CK235" s="1"/>
      <c r="CL235" s="1"/>
      <c r="CM235" s="1"/>
    </row>
    <row r="236" spans="1:91" ht="15" customHeight="1">
      <c r="A236" s="420" t="s">
        <v>1773</v>
      </c>
      <c r="B236" s="184" t="s">
        <v>1345</v>
      </c>
      <c r="C236" s="251" t="s">
        <v>1365</v>
      </c>
      <c r="D236" s="197" t="s">
        <v>485</v>
      </c>
      <c r="E236" s="314">
        <f>45.5+199.83+199.83</f>
        <v>445.16</v>
      </c>
      <c r="F236" s="450"/>
      <c r="G236" s="305"/>
      <c r="H236" s="8"/>
      <c r="I236" s="8"/>
      <c r="J236" s="8"/>
      <c r="K236" s="8"/>
      <c r="L236" s="8"/>
      <c r="M236" s="8"/>
      <c r="N236" s="8"/>
      <c r="O236" s="8"/>
      <c r="P236" s="8"/>
      <c r="CC236" s="1"/>
      <c r="CD236" s="1"/>
      <c r="CE236" s="1"/>
      <c r="CF236" s="1"/>
      <c r="CG236" s="1"/>
      <c r="CH236" s="1"/>
      <c r="CI236" s="1"/>
      <c r="CJ236" s="1"/>
      <c r="CK236" s="1"/>
      <c r="CL236" s="1"/>
      <c r="CM236" s="1"/>
    </row>
    <row r="237" spans="1:91" ht="15" customHeight="1">
      <c r="A237" s="420" t="s">
        <v>1774</v>
      </c>
      <c r="B237" s="184" t="s">
        <v>1346</v>
      </c>
      <c r="C237" s="251" t="s">
        <v>1365</v>
      </c>
      <c r="D237" s="197" t="s">
        <v>485</v>
      </c>
      <c r="E237" s="314">
        <f>33.27+105.11+131.1</f>
        <v>269.48</v>
      </c>
      <c r="F237" s="450"/>
      <c r="G237" s="305"/>
      <c r="H237" s="8"/>
      <c r="I237" s="8"/>
      <c r="J237" s="8"/>
      <c r="K237" s="8"/>
      <c r="L237" s="8"/>
      <c r="M237" s="8"/>
      <c r="N237" s="8"/>
      <c r="O237" s="8"/>
      <c r="P237" s="8"/>
      <c r="CC237" s="1"/>
      <c r="CD237" s="1"/>
      <c r="CE237" s="1"/>
      <c r="CF237" s="1"/>
      <c r="CG237" s="1"/>
      <c r="CH237" s="1"/>
      <c r="CI237" s="1"/>
      <c r="CJ237" s="1"/>
      <c r="CK237" s="1"/>
      <c r="CL237" s="1"/>
      <c r="CM237" s="1"/>
    </row>
    <row r="238" spans="1:91" ht="15" customHeight="1">
      <c r="A238" s="420" t="s">
        <v>1775</v>
      </c>
      <c r="B238" s="184" t="s">
        <v>1347</v>
      </c>
      <c r="C238" s="301" t="s">
        <v>1247</v>
      </c>
      <c r="D238" s="195" t="s">
        <v>485</v>
      </c>
      <c r="E238" s="272">
        <f>4.15+16.62+16.62</f>
        <v>37.39</v>
      </c>
      <c r="F238" s="450"/>
      <c r="G238" s="305"/>
      <c r="H238" s="8"/>
      <c r="I238" s="8"/>
      <c r="J238" s="8"/>
      <c r="K238" s="8"/>
      <c r="L238" s="8"/>
      <c r="M238" s="8"/>
      <c r="N238" s="8"/>
      <c r="O238" s="8"/>
      <c r="P238" s="8"/>
      <c r="CC238" s="1"/>
      <c r="CD238" s="1"/>
      <c r="CE238" s="1"/>
      <c r="CF238" s="1"/>
      <c r="CG238" s="1"/>
      <c r="CH238" s="1"/>
      <c r="CI238" s="1"/>
      <c r="CJ238" s="1"/>
      <c r="CK238" s="1"/>
      <c r="CL238" s="1"/>
      <c r="CM238" s="1"/>
    </row>
    <row r="239" spans="1:91" ht="15" customHeight="1">
      <c r="A239" s="422" t="s">
        <v>1776</v>
      </c>
      <c r="B239" s="160" t="s">
        <v>808</v>
      </c>
      <c r="C239" s="260"/>
      <c r="D239" s="283" t="s">
        <v>811</v>
      </c>
      <c r="E239" s="335"/>
      <c r="F239" s="449"/>
      <c r="G239" s="331"/>
      <c r="H239" s="8"/>
      <c r="I239" s="8"/>
      <c r="J239" s="8"/>
      <c r="K239" s="8"/>
      <c r="L239" s="8"/>
      <c r="M239" s="8"/>
      <c r="N239" s="8"/>
      <c r="O239" s="8"/>
      <c r="P239" s="8"/>
      <c r="CC239" s="1"/>
      <c r="CD239" s="1"/>
      <c r="CE239" s="1"/>
      <c r="CF239" s="1"/>
      <c r="CG239" s="1"/>
      <c r="CH239" s="1"/>
      <c r="CI239" s="1"/>
      <c r="CJ239" s="1"/>
      <c r="CK239" s="1"/>
      <c r="CL239" s="1"/>
      <c r="CM239" s="1"/>
    </row>
    <row r="240" spans="1:91" ht="15" customHeight="1">
      <c r="A240" s="420" t="s">
        <v>1777</v>
      </c>
      <c r="B240" s="243" t="s">
        <v>1348</v>
      </c>
      <c r="C240" s="252" t="s">
        <v>1367</v>
      </c>
      <c r="D240" s="195" t="s">
        <v>541</v>
      </c>
      <c r="E240" s="272">
        <f>65.8+222.24+222.08</f>
        <v>510.12</v>
      </c>
      <c r="F240" s="450"/>
      <c r="G240" s="305"/>
      <c r="H240" s="8"/>
      <c r="I240" s="8"/>
      <c r="J240" s="8"/>
      <c r="K240" s="8"/>
      <c r="L240" s="8"/>
      <c r="M240" s="8"/>
      <c r="N240" s="8"/>
      <c r="O240" s="8"/>
      <c r="P240" s="8"/>
      <c r="CC240" s="1"/>
      <c r="CD240" s="1"/>
      <c r="CE240" s="1"/>
      <c r="CF240" s="1"/>
      <c r="CG240" s="1"/>
      <c r="CH240" s="1"/>
      <c r="CI240" s="1"/>
      <c r="CJ240" s="1"/>
      <c r="CK240" s="1"/>
      <c r="CL240" s="1"/>
      <c r="CM240" s="1"/>
    </row>
    <row r="241" spans="1:91" ht="15" customHeight="1">
      <c r="A241" s="420" t="s">
        <v>1778</v>
      </c>
      <c r="B241" s="243" t="s">
        <v>1349</v>
      </c>
      <c r="C241" s="252" t="s">
        <v>1368</v>
      </c>
      <c r="D241" s="195" t="s">
        <v>541</v>
      </c>
      <c r="E241" s="272">
        <v>170</v>
      </c>
      <c r="F241" s="450"/>
      <c r="G241" s="305"/>
      <c r="H241" s="8"/>
      <c r="I241" s="8"/>
      <c r="J241" s="8"/>
      <c r="K241" s="8"/>
      <c r="L241" s="8"/>
      <c r="M241" s="8"/>
      <c r="N241" s="8"/>
      <c r="O241" s="8"/>
      <c r="P241" s="8"/>
      <c r="CC241" s="1"/>
      <c r="CD241" s="1"/>
      <c r="CE241" s="1"/>
      <c r="CF241" s="1"/>
      <c r="CG241" s="1"/>
      <c r="CH241" s="1"/>
      <c r="CI241" s="1"/>
      <c r="CJ241" s="1"/>
      <c r="CK241" s="1"/>
      <c r="CL241" s="1"/>
      <c r="CM241" s="1"/>
    </row>
    <row r="242" spans="1:91" ht="15" customHeight="1">
      <c r="A242" s="420" t="s">
        <v>1779</v>
      </c>
      <c r="B242" s="159" t="s">
        <v>1350</v>
      </c>
      <c r="C242" s="252" t="s">
        <v>1368</v>
      </c>
      <c r="D242" s="195" t="s">
        <v>541</v>
      </c>
      <c r="E242" s="171">
        <f>62.29+224.01+237.22</f>
        <v>523.52</v>
      </c>
      <c r="F242" s="450"/>
      <c r="G242" s="305"/>
      <c r="H242" s="8"/>
      <c r="I242" s="8"/>
      <c r="J242" s="8"/>
      <c r="K242" s="8"/>
      <c r="L242" s="8"/>
      <c r="M242" s="8"/>
      <c r="N242" s="8"/>
      <c r="O242" s="8"/>
      <c r="P242" s="8"/>
      <c r="CC242" s="1"/>
      <c r="CD242" s="1"/>
      <c r="CE242" s="1"/>
      <c r="CF242" s="1"/>
      <c r="CG242" s="1"/>
      <c r="CH242" s="1"/>
      <c r="CI242" s="1"/>
      <c r="CJ242" s="1"/>
      <c r="CK242" s="1"/>
      <c r="CL242" s="1"/>
      <c r="CM242" s="1"/>
    </row>
    <row r="243" spans="1:91" ht="15" customHeight="1">
      <c r="A243" s="417" t="s">
        <v>1780</v>
      </c>
      <c r="B243" s="244" t="s">
        <v>1181</v>
      </c>
      <c r="C243" s="304" t="s">
        <v>1251</v>
      </c>
      <c r="D243" s="157" t="s">
        <v>811</v>
      </c>
      <c r="E243" s="309"/>
      <c r="F243" s="449"/>
      <c r="G243" s="456"/>
      <c r="H243" s="8"/>
      <c r="I243" s="8"/>
      <c r="J243" s="8"/>
      <c r="K243" s="8"/>
      <c r="L243" s="8"/>
      <c r="M243" s="8"/>
      <c r="N243" s="8"/>
      <c r="O243" s="8"/>
      <c r="P243" s="8"/>
      <c r="CC243" s="1"/>
      <c r="CD243" s="1"/>
      <c r="CE243" s="1"/>
      <c r="CF243" s="1"/>
      <c r="CG243" s="1"/>
      <c r="CH243" s="1"/>
      <c r="CI243" s="1"/>
      <c r="CJ243" s="1"/>
      <c r="CK243" s="1"/>
      <c r="CL243" s="1"/>
      <c r="CM243" s="1"/>
    </row>
    <row r="244" spans="1:91" ht="15" customHeight="1">
      <c r="A244" s="420" t="s">
        <v>1781</v>
      </c>
      <c r="B244" s="190" t="s">
        <v>1182</v>
      </c>
      <c r="C244" s="252" t="s">
        <v>1369</v>
      </c>
      <c r="D244" s="195" t="s">
        <v>656</v>
      </c>
      <c r="E244" s="272">
        <v>14</v>
      </c>
      <c r="F244" s="450"/>
      <c r="G244" s="305"/>
      <c r="H244" s="8"/>
      <c r="I244" s="8"/>
      <c r="J244" s="8"/>
      <c r="K244" s="8"/>
      <c r="L244" s="8"/>
      <c r="M244" s="8"/>
      <c r="N244" s="8"/>
      <c r="O244" s="8"/>
      <c r="P244" s="8"/>
      <c r="CC244" s="1"/>
      <c r="CD244" s="1"/>
      <c r="CE244" s="1"/>
      <c r="CF244" s="1"/>
      <c r="CG244" s="1"/>
      <c r="CH244" s="1"/>
      <c r="CI244" s="1"/>
      <c r="CJ244" s="1"/>
      <c r="CK244" s="1"/>
      <c r="CL244" s="1"/>
      <c r="CM244" s="1"/>
    </row>
    <row r="245" spans="1:91" ht="15" customHeight="1">
      <c r="A245" s="420" t="s">
        <v>1782</v>
      </c>
      <c r="B245" s="190" t="s">
        <v>1351</v>
      </c>
      <c r="C245" s="252" t="s">
        <v>1369</v>
      </c>
      <c r="D245" s="195" t="s">
        <v>656</v>
      </c>
      <c r="E245" s="272">
        <v>21</v>
      </c>
      <c r="F245" s="450"/>
      <c r="G245" s="305"/>
      <c r="H245" s="8"/>
      <c r="I245" s="8"/>
      <c r="J245" s="8"/>
      <c r="K245" s="8"/>
      <c r="L245" s="8"/>
      <c r="M245" s="8"/>
      <c r="N245" s="8"/>
      <c r="O245" s="8"/>
      <c r="P245" s="8"/>
      <c r="CC245" s="1"/>
      <c r="CD245" s="1"/>
      <c r="CE245" s="1"/>
      <c r="CF245" s="1"/>
      <c r="CG245" s="1"/>
      <c r="CH245" s="1"/>
      <c r="CI245" s="1"/>
      <c r="CJ245" s="1"/>
      <c r="CK245" s="1"/>
      <c r="CL245" s="1"/>
      <c r="CM245" s="1"/>
    </row>
    <row r="246" spans="1:91" ht="15" customHeight="1">
      <c r="A246" s="420" t="s">
        <v>1783</v>
      </c>
      <c r="B246" s="190" t="s">
        <v>1352</v>
      </c>
      <c r="C246" s="252" t="s">
        <v>1369</v>
      </c>
      <c r="D246" s="195" t="s">
        <v>656</v>
      </c>
      <c r="E246" s="272">
        <v>4</v>
      </c>
      <c r="F246" s="450"/>
      <c r="G246" s="305"/>
      <c r="H246" s="8"/>
      <c r="I246" s="8"/>
      <c r="J246" s="8"/>
      <c r="K246" s="8"/>
      <c r="L246" s="8"/>
      <c r="M246" s="8"/>
      <c r="N246" s="8"/>
      <c r="O246" s="8"/>
      <c r="P246" s="8"/>
      <c r="CC246" s="1"/>
      <c r="CD246" s="1"/>
      <c r="CE246" s="1"/>
      <c r="CF246" s="1"/>
      <c r="CG246" s="1"/>
      <c r="CH246" s="1"/>
      <c r="CI246" s="1"/>
      <c r="CJ246" s="1"/>
      <c r="CK246" s="1"/>
      <c r="CL246" s="1"/>
      <c r="CM246" s="1"/>
    </row>
    <row r="247" spans="1:91" ht="15" customHeight="1">
      <c r="A247" s="420" t="s">
        <v>1784</v>
      </c>
      <c r="B247" s="190" t="s">
        <v>1302</v>
      </c>
      <c r="C247" s="251" t="s">
        <v>1323</v>
      </c>
      <c r="D247" s="195" t="s">
        <v>656</v>
      </c>
      <c r="E247" s="272">
        <v>4</v>
      </c>
      <c r="F247" s="450"/>
      <c r="G247" s="305"/>
      <c r="H247" s="8"/>
      <c r="I247" s="8"/>
      <c r="J247" s="8"/>
      <c r="K247" s="8"/>
      <c r="L247" s="8"/>
      <c r="M247" s="8"/>
      <c r="N247" s="8"/>
      <c r="O247" s="8"/>
      <c r="P247" s="8"/>
      <c r="CC247" s="1"/>
      <c r="CD247" s="1"/>
      <c r="CE247" s="1"/>
      <c r="CF247" s="1"/>
      <c r="CG247" s="1"/>
      <c r="CH247" s="1"/>
      <c r="CI247" s="1"/>
      <c r="CJ247" s="1"/>
      <c r="CK247" s="1"/>
      <c r="CL247" s="1"/>
      <c r="CM247" s="1"/>
    </row>
    <row r="248" spans="1:91" ht="15" customHeight="1">
      <c r="A248" s="420" t="s">
        <v>1785</v>
      </c>
      <c r="B248" s="190" t="s">
        <v>1187</v>
      </c>
      <c r="C248" s="251" t="s">
        <v>1323</v>
      </c>
      <c r="D248" s="195" t="s">
        <v>656</v>
      </c>
      <c r="E248" s="272">
        <v>4</v>
      </c>
      <c r="F248" s="450"/>
      <c r="G248" s="305"/>
      <c r="H248" s="8"/>
      <c r="I248" s="8"/>
      <c r="J248" s="8"/>
      <c r="K248" s="8"/>
      <c r="L248" s="8"/>
      <c r="M248" s="8"/>
      <c r="N248" s="8"/>
      <c r="O248" s="8"/>
      <c r="P248" s="8"/>
      <c r="CC248" s="1"/>
      <c r="CD248" s="1"/>
      <c r="CE248" s="1"/>
      <c r="CF248" s="1"/>
      <c r="CG248" s="1"/>
      <c r="CH248" s="1"/>
      <c r="CI248" s="1"/>
      <c r="CJ248" s="1"/>
      <c r="CK248" s="1"/>
      <c r="CL248" s="1"/>
      <c r="CM248" s="1"/>
    </row>
    <row r="249" spans="1:91" ht="15" customHeight="1">
      <c r="A249" s="420" t="s">
        <v>1786</v>
      </c>
      <c r="B249" s="190" t="s">
        <v>1188</v>
      </c>
      <c r="C249" s="251" t="s">
        <v>1323</v>
      </c>
      <c r="D249" s="278" t="s">
        <v>13</v>
      </c>
      <c r="E249" s="272">
        <v>26.24</v>
      </c>
      <c r="F249" s="450"/>
      <c r="G249" s="305"/>
      <c r="H249" s="8"/>
      <c r="I249" s="8"/>
      <c r="J249" s="8"/>
      <c r="K249" s="8"/>
      <c r="L249" s="8"/>
      <c r="M249" s="8"/>
      <c r="N249" s="8"/>
      <c r="O249" s="8"/>
      <c r="P249" s="8"/>
      <c r="CC249" s="1"/>
      <c r="CD249" s="1"/>
      <c r="CE249" s="1"/>
      <c r="CF249" s="1"/>
      <c r="CG249" s="1"/>
      <c r="CH249" s="1"/>
      <c r="CI249" s="1"/>
      <c r="CJ249" s="1"/>
      <c r="CK249" s="1"/>
      <c r="CL249" s="1"/>
      <c r="CM249" s="1"/>
    </row>
    <row r="250" spans="1:91" ht="15" customHeight="1">
      <c r="A250" s="413" t="s">
        <v>1787</v>
      </c>
      <c r="B250" s="245" t="s">
        <v>1189</v>
      </c>
      <c r="C250" s="251" t="s">
        <v>1323</v>
      </c>
      <c r="D250" s="271" t="s">
        <v>812</v>
      </c>
      <c r="E250" s="272">
        <v>0.55900000000000005</v>
      </c>
      <c r="F250" s="450"/>
      <c r="G250" s="305"/>
      <c r="H250" s="8"/>
      <c r="I250" s="8"/>
      <c r="J250" s="8"/>
      <c r="K250" s="8"/>
      <c r="L250" s="8"/>
      <c r="M250" s="8"/>
      <c r="N250" s="8"/>
      <c r="O250" s="8"/>
      <c r="P250" s="8"/>
      <c r="CC250" s="1"/>
      <c r="CD250" s="1"/>
      <c r="CE250" s="1"/>
      <c r="CF250" s="1"/>
      <c r="CG250" s="1"/>
      <c r="CH250" s="1"/>
      <c r="CI250" s="1"/>
      <c r="CJ250" s="1"/>
      <c r="CK250" s="1"/>
      <c r="CL250" s="1"/>
      <c r="CM250" s="1"/>
    </row>
    <row r="251" spans="1:91" ht="15" customHeight="1">
      <c r="A251" s="424" t="s">
        <v>1788</v>
      </c>
      <c r="B251" s="176" t="s">
        <v>1190</v>
      </c>
      <c r="C251" s="255"/>
      <c r="D251" s="342"/>
      <c r="E251" s="343"/>
      <c r="F251" s="449"/>
      <c r="G251" s="331"/>
      <c r="H251" s="8"/>
      <c r="I251" s="8"/>
      <c r="J251" s="8"/>
      <c r="K251" s="8"/>
      <c r="L251" s="8"/>
      <c r="M251" s="8"/>
      <c r="N251" s="8"/>
      <c r="O251" s="8"/>
      <c r="P251" s="8"/>
      <c r="CC251" s="1"/>
      <c r="CD251" s="1"/>
      <c r="CE251" s="1"/>
      <c r="CF251" s="1"/>
      <c r="CG251" s="1"/>
      <c r="CH251" s="1"/>
      <c r="CI251" s="1"/>
      <c r="CJ251" s="1"/>
      <c r="CK251" s="1"/>
      <c r="CL251" s="1"/>
      <c r="CM251" s="1"/>
    </row>
    <row r="252" spans="1:91" ht="15" customHeight="1">
      <c r="A252" s="419" t="s">
        <v>1789</v>
      </c>
      <c r="B252" s="245" t="s">
        <v>1191</v>
      </c>
      <c r="C252" s="302" t="s">
        <v>1254</v>
      </c>
      <c r="D252" s="281" t="s">
        <v>656</v>
      </c>
      <c r="E252" s="171">
        <v>1</v>
      </c>
      <c r="F252" s="451"/>
      <c r="G252" s="305"/>
      <c r="H252" s="8"/>
      <c r="I252" s="8"/>
      <c r="J252" s="8"/>
      <c r="K252" s="8"/>
      <c r="L252" s="8"/>
      <c r="M252" s="8"/>
      <c r="N252" s="8"/>
      <c r="O252" s="8"/>
      <c r="P252" s="8"/>
      <c r="CC252" s="1"/>
      <c r="CD252" s="1"/>
      <c r="CE252" s="1"/>
      <c r="CF252" s="1"/>
      <c r="CG252" s="1"/>
      <c r="CH252" s="1"/>
      <c r="CI252" s="1"/>
      <c r="CJ252" s="1"/>
      <c r="CK252" s="1"/>
      <c r="CL252" s="1"/>
      <c r="CM252" s="1"/>
    </row>
    <row r="253" spans="1:91" ht="15" customHeight="1">
      <c r="A253" s="419" t="s">
        <v>1790</v>
      </c>
      <c r="B253" s="245" t="s">
        <v>1192</v>
      </c>
      <c r="C253" s="302" t="s">
        <v>1254</v>
      </c>
      <c r="D253" s="281" t="s">
        <v>656</v>
      </c>
      <c r="E253" s="171">
        <v>2</v>
      </c>
      <c r="F253" s="451"/>
      <c r="G253" s="305"/>
      <c r="H253" s="8"/>
      <c r="I253" s="8"/>
      <c r="J253" s="8"/>
      <c r="K253" s="8"/>
      <c r="L253" s="8"/>
      <c r="M253" s="8"/>
      <c r="N253" s="8"/>
      <c r="O253" s="8"/>
      <c r="P253" s="8"/>
      <c r="CC253" s="1"/>
      <c r="CD253" s="1"/>
      <c r="CE253" s="1"/>
      <c r="CF253" s="1"/>
      <c r="CG253" s="1"/>
      <c r="CH253" s="1"/>
      <c r="CI253" s="1"/>
      <c r="CJ253" s="1"/>
      <c r="CK253" s="1"/>
      <c r="CL253" s="1"/>
      <c r="CM253" s="1"/>
    </row>
    <row r="254" spans="1:91" ht="15" customHeight="1">
      <c r="A254" s="419" t="s">
        <v>1791</v>
      </c>
      <c r="B254" s="245" t="s">
        <v>1193</v>
      </c>
      <c r="C254" s="302" t="s">
        <v>1254</v>
      </c>
      <c r="D254" s="281" t="s">
        <v>656</v>
      </c>
      <c r="E254" s="171">
        <v>4</v>
      </c>
      <c r="F254" s="451"/>
      <c r="G254" s="305"/>
      <c r="H254" s="8"/>
      <c r="I254" s="8"/>
      <c r="J254" s="8"/>
      <c r="K254" s="8"/>
      <c r="L254" s="8"/>
      <c r="M254" s="8"/>
      <c r="N254" s="8"/>
      <c r="O254" s="8"/>
      <c r="P254" s="8"/>
      <c r="CC254" s="1"/>
      <c r="CD254" s="1"/>
      <c r="CE254" s="1"/>
      <c r="CF254" s="1"/>
      <c r="CG254" s="1"/>
      <c r="CH254" s="1"/>
      <c r="CI254" s="1"/>
      <c r="CJ254" s="1"/>
      <c r="CK254" s="1"/>
      <c r="CL254" s="1"/>
      <c r="CM254" s="1"/>
    </row>
    <row r="255" spans="1:91" ht="15" customHeight="1">
      <c r="A255" s="419" t="s">
        <v>1792</v>
      </c>
      <c r="B255" s="245" t="s">
        <v>1194</v>
      </c>
      <c r="C255" s="302" t="s">
        <v>1254</v>
      </c>
      <c r="D255" s="281" t="s">
        <v>656</v>
      </c>
      <c r="E255" s="171">
        <v>2</v>
      </c>
      <c r="F255" s="451"/>
      <c r="G255" s="305"/>
      <c r="H255" s="8"/>
      <c r="I255" s="8"/>
      <c r="J255" s="8"/>
      <c r="K255" s="8"/>
      <c r="L255" s="8"/>
      <c r="M255" s="8"/>
      <c r="N255" s="8"/>
      <c r="O255" s="8"/>
      <c r="P255" s="8"/>
      <c r="CC255" s="1"/>
      <c r="CD255" s="1"/>
      <c r="CE255" s="1"/>
      <c r="CF255" s="1"/>
      <c r="CG255" s="1"/>
      <c r="CH255" s="1"/>
      <c r="CI255" s="1"/>
      <c r="CJ255" s="1"/>
      <c r="CK255" s="1"/>
      <c r="CL255" s="1"/>
      <c r="CM255" s="1"/>
    </row>
    <row r="256" spans="1:91" ht="15" customHeight="1">
      <c r="A256" s="419" t="s">
        <v>1793</v>
      </c>
      <c r="B256" s="245" t="s">
        <v>1196</v>
      </c>
      <c r="C256" s="302" t="s">
        <v>1254</v>
      </c>
      <c r="D256" s="281" t="s">
        <v>656</v>
      </c>
      <c r="E256" s="171">
        <v>2</v>
      </c>
      <c r="F256" s="451"/>
      <c r="G256" s="305"/>
      <c r="H256" s="8"/>
      <c r="I256" s="8"/>
      <c r="J256" s="8"/>
      <c r="K256" s="8"/>
      <c r="L256" s="8"/>
      <c r="M256" s="8"/>
      <c r="N256" s="8"/>
      <c r="O256" s="8"/>
      <c r="P256" s="8"/>
      <c r="CC256" s="1"/>
      <c r="CD256" s="1"/>
      <c r="CE256" s="1"/>
      <c r="CF256" s="1"/>
      <c r="CG256" s="1"/>
      <c r="CH256" s="1"/>
      <c r="CI256" s="1"/>
      <c r="CJ256" s="1"/>
      <c r="CK256" s="1"/>
      <c r="CL256" s="1"/>
      <c r="CM256" s="1"/>
    </row>
    <row r="257" spans="1:91" ht="15" customHeight="1">
      <c r="A257" s="419" t="s">
        <v>1794</v>
      </c>
      <c r="B257" s="245" t="s">
        <v>1353</v>
      </c>
      <c r="C257" s="302" t="s">
        <v>1254</v>
      </c>
      <c r="D257" s="281" t="s">
        <v>656</v>
      </c>
      <c r="E257" s="171">
        <v>1</v>
      </c>
      <c r="F257" s="451"/>
      <c r="G257" s="305"/>
      <c r="H257" s="8"/>
      <c r="I257" s="8"/>
      <c r="J257" s="8"/>
      <c r="K257" s="8"/>
      <c r="L257" s="8"/>
      <c r="M257" s="8"/>
      <c r="N257" s="8"/>
      <c r="O257" s="8"/>
      <c r="P257" s="8"/>
      <c r="CC257" s="1"/>
      <c r="CD257" s="1"/>
      <c r="CE257" s="1"/>
      <c r="CF257" s="1"/>
      <c r="CG257" s="1"/>
      <c r="CH257" s="1"/>
      <c r="CI257" s="1"/>
      <c r="CJ257" s="1"/>
      <c r="CK257" s="1"/>
      <c r="CL257" s="1"/>
      <c r="CM257" s="1"/>
    </row>
    <row r="258" spans="1:91" ht="15" customHeight="1">
      <c r="A258" s="419" t="s">
        <v>1795</v>
      </c>
      <c r="B258" s="245" t="s">
        <v>1199</v>
      </c>
      <c r="C258" s="302" t="s">
        <v>1254</v>
      </c>
      <c r="D258" s="281" t="s">
        <v>656</v>
      </c>
      <c r="E258" s="171">
        <v>1</v>
      </c>
      <c r="F258" s="451"/>
      <c r="G258" s="305"/>
      <c r="H258" s="8"/>
      <c r="I258" s="8"/>
      <c r="J258" s="8"/>
      <c r="K258" s="8"/>
      <c r="L258" s="8"/>
      <c r="M258" s="8"/>
      <c r="N258" s="8"/>
      <c r="O258" s="8"/>
      <c r="P258" s="8"/>
      <c r="CC258" s="1"/>
      <c r="CD258" s="1"/>
      <c r="CE258" s="1"/>
      <c r="CF258" s="1"/>
      <c r="CG258" s="1"/>
      <c r="CH258" s="1"/>
      <c r="CI258" s="1"/>
      <c r="CJ258" s="1"/>
      <c r="CK258" s="1"/>
      <c r="CL258" s="1"/>
      <c r="CM258" s="1"/>
    </row>
    <row r="259" spans="1:91" ht="15" customHeight="1">
      <c r="A259" s="419" t="s">
        <v>1796</v>
      </c>
      <c r="B259" s="245" t="s">
        <v>1201</v>
      </c>
      <c r="C259" s="302" t="s">
        <v>1254</v>
      </c>
      <c r="D259" s="281" t="s">
        <v>656</v>
      </c>
      <c r="E259" s="171">
        <v>1</v>
      </c>
      <c r="F259" s="451"/>
      <c r="G259" s="305"/>
      <c r="H259" s="8"/>
      <c r="I259" s="8"/>
      <c r="J259" s="8"/>
      <c r="K259" s="8"/>
      <c r="L259" s="8"/>
      <c r="M259" s="8"/>
      <c r="N259" s="8"/>
      <c r="O259" s="8"/>
      <c r="P259" s="8"/>
      <c r="CC259" s="1"/>
      <c r="CD259" s="1"/>
      <c r="CE259" s="1"/>
      <c r="CF259" s="1"/>
      <c r="CG259" s="1"/>
      <c r="CH259" s="1"/>
      <c r="CI259" s="1"/>
      <c r="CJ259" s="1"/>
      <c r="CK259" s="1"/>
      <c r="CL259" s="1"/>
      <c r="CM259" s="1"/>
    </row>
    <row r="260" spans="1:91" ht="15" customHeight="1">
      <c r="A260" s="419" t="s">
        <v>1797</v>
      </c>
      <c r="B260" s="245" t="s">
        <v>1202</v>
      </c>
      <c r="C260" s="302" t="s">
        <v>1255</v>
      </c>
      <c r="D260" s="280" t="s">
        <v>13</v>
      </c>
      <c r="E260" s="171">
        <f>24.6+8.105</f>
        <v>32.704999999999998</v>
      </c>
      <c r="F260" s="454"/>
      <c r="G260" s="305"/>
      <c r="H260" s="8"/>
      <c r="I260" s="8"/>
      <c r="J260" s="8"/>
      <c r="K260" s="8"/>
      <c r="L260" s="8"/>
      <c r="M260" s="8"/>
      <c r="N260" s="8"/>
      <c r="O260" s="8"/>
      <c r="P260" s="8"/>
      <c r="CC260" s="1"/>
      <c r="CD260" s="1"/>
      <c r="CE260" s="1"/>
      <c r="CF260" s="1"/>
      <c r="CG260" s="1"/>
      <c r="CH260" s="1"/>
      <c r="CI260" s="1"/>
      <c r="CJ260" s="1"/>
      <c r="CK260" s="1"/>
      <c r="CL260" s="1"/>
      <c r="CM260" s="1"/>
    </row>
    <row r="261" spans="1:91" ht="15" customHeight="1">
      <c r="A261" s="419" t="s">
        <v>1798</v>
      </c>
      <c r="B261" s="245" t="s">
        <v>1204</v>
      </c>
      <c r="C261" s="301" t="s">
        <v>1256</v>
      </c>
      <c r="D261" s="344" t="s">
        <v>485</v>
      </c>
      <c r="E261" s="171">
        <v>0.08</v>
      </c>
      <c r="F261" s="450"/>
      <c r="G261" s="305"/>
      <c r="H261" s="8"/>
      <c r="I261" s="8"/>
      <c r="J261" s="8"/>
      <c r="K261" s="8"/>
      <c r="L261" s="8"/>
      <c r="M261" s="8"/>
      <c r="N261" s="8"/>
      <c r="O261" s="8"/>
      <c r="P261" s="8"/>
      <c r="CC261" s="1"/>
      <c r="CD261" s="1"/>
      <c r="CE261" s="1"/>
      <c r="CF261" s="1"/>
      <c r="CG261" s="1"/>
      <c r="CH261" s="1"/>
      <c r="CI261" s="1"/>
      <c r="CJ261" s="1"/>
      <c r="CK261" s="1"/>
      <c r="CL261" s="1"/>
      <c r="CM261" s="1"/>
    </row>
    <row r="262" spans="1:91" ht="15" customHeight="1">
      <c r="A262" s="423" t="s">
        <v>1799</v>
      </c>
      <c r="B262" s="176" t="s">
        <v>1205</v>
      </c>
      <c r="C262" s="303" t="s">
        <v>1320</v>
      </c>
      <c r="D262" s="157" t="s">
        <v>811</v>
      </c>
      <c r="E262" s="269"/>
      <c r="F262" s="449"/>
      <c r="G262" s="449"/>
      <c r="H262" s="8"/>
      <c r="I262" s="8"/>
      <c r="J262" s="8"/>
      <c r="K262" s="8"/>
      <c r="L262" s="8"/>
      <c r="M262" s="8"/>
      <c r="N262" s="8"/>
      <c r="O262" s="8"/>
      <c r="P262" s="8"/>
      <c r="CC262" s="1"/>
      <c r="CD262" s="1"/>
      <c r="CE262" s="1"/>
      <c r="CF262" s="1"/>
      <c r="CG262" s="1"/>
      <c r="CH262" s="1"/>
      <c r="CI262" s="1"/>
      <c r="CJ262" s="1"/>
      <c r="CK262" s="1"/>
      <c r="CL262" s="1"/>
      <c r="CM262" s="1"/>
    </row>
    <row r="263" spans="1:91" ht="15" customHeight="1">
      <c r="A263" s="420" t="s">
        <v>1800</v>
      </c>
      <c r="B263" s="159" t="s">
        <v>1354</v>
      </c>
      <c r="C263" s="252" t="s">
        <v>1321</v>
      </c>
      <c r="D263" s="195" t="s">
        <v>541</v>
      </c>
      <c r="E263" s="171">
        <v>1315.5</v>
      </c>
      <c r="F263" s="450"/>
      <c r="G263" s="305"/>
      <c r="H263" s="8"/>
      <c r="I263" s="8"/>
      <c r="J263" s="8"/>
      <c r="K263" s="8"/>
      <c r="L263" s="8"/>
      <c r="M263" s="8"/>
      <c r="N263" s="8"/>
      <c r="O263" s="8"/>
      <c r="P263" s="8"/>
      <c r="CC263" s="1"/>
      <c r="CD263" s="1"/>
      <c r="CE263" s="1"/>
      <c r="CF263" s="1"/>
      <c r="CG263" s="1"/>
      <c r="CH263" s="1"/>
      <c r="CI263" s="1"/>
      <c r="CJ263" s="1"/>
      <c r="CK263" s="1"/>
      <c r="CL263" s="1"/>
      <c r="CM263" s="1"/>
    </row>
    <row r="264" spans="1:91" ht="15" customHeight="1">
      <c r="A264" s="419" t="s">
        <v>1801</v>
      </c>
      <c r="B264" s="243" t="s">
        <v>1355</v>
      </c>
      <c r="C264" s="252" t="s">
        <v>1259</v>
      </c>
      <c r="D264" s="195" t="s">
        <v>541</v>
      </c>
      <c r="E264" s="171">
        <v>1597.14</v>
      </c>
      <c r="F264" s="450"/>
      <c r="G264" s="305"/>
      <c r="H264" s="8"/>
      <c r="I264" s="8"/>
      <c r="J264" s="8"/>
      <c r="K264" s="8"/>
      <c r="L264" s="8"/>
      <c r="M264" s="8"/>
      <c r="N264" s="8"/>
      <c r="O264" s="8"/>
      <c r="P264" s="8"/>
      <c r="CC264" s="1"/>
      <c r="CD264" s="1"/>
      <c r="CE264" s="1"/>
      <c r="CF264" s="1"/>
      <c r="CG264" s="1"/>
      <c r="CH264" s="1"/>
      <c r="CI264" s="1"/>
      <c r="CJ264" s="1"/>
      <c r="CK264" s="1"/>
      <c r="CL264" s="1"/>
      <c r="CM264" s="1"/>
    </row>
    <row r="265" spans="1:91" ht="15" customHeight="1">
      <c r="A265" s="419" t="s">
        <v>1802</v>
      </c>
      <c r="B265" s="243" t="s">
        <v>1356</v>
      </c>
      <c r="C265" s="252" t="s">
        <v>1260</v>
      </c>
      <c r="D265" s="195" t="s">
        <v>541</v>
      </c>
      <c r="E265" s="272">
        <v>1018.3</v>
      </c>
      <c r="F265" s="450"/>
      <c r="G265" s="305"/>
      <c r="H265" s="8"/>
      <c r="I265" s="8"/>
      <c r="J265" s="8"/>
      <c r="K265" s="8"/>
      <c r="L265" s="8"/>
      <c r="M265" s="8"/>
      <c r="N265" s="8"/>
      <c r="O265" s="8"/>
      <c r="P265" s="8"/>
      <c r="CC265" s="1"/>
      <c r="CD265" s="1"/>
      <c r="CE265" s="1"/>
      <c r="CF265" s="1"/>
      <c r="CG265" s="1"/>
      <c r="CH265" s="1"/>
      <c r="CI265" s="1"/>
      <c r="CJ265" s="1"/>
      <c r="CK265" s="1"/>
      <c r="CL265" s="1"/>
      <c r="CM265" s="1"/>
    </row>
    <row r="266" spans="1:91" ht="15" customHeight="1">
      <c r="A266" s="423" t="s">
        <v>1803</v>
      </c>
      <c r="B266" s="176" t="s">
        <v>1209</v>
      </c>
      <c r="C266" s="254" t="s">
        <v>1322</v>
      </c>
      <c r="D266" s="157" t="s">
        <v>811</v>
      </c>
      <c r="E266" s="269"/>
      <c r="F266" s="449"/>
      <c r="G266" s="449"/>
      <c r="H266" s="8"/>
      <c r="I266" s="8"/>
      <c r="J266" s="8"/>
      <c r="K266" s="8"/>
      <c r="L266" s="8"/>
      <c r="M266" s="8"/>
      <c r="N266" s="8"/>
      <c r="O266" s="8"/>
      <c r="P266" s="8"/>
      <c r="CC266" s="1"/>
      <c r="CD266" s="1"/>
      <c r="CE266" s="1"/>
      <c r="CF266" s="1"/>
      <c r="CG266" s="1"/>
      <c r="CH266" s="1"/>
      <c r="CI266" s="1"/>
      <c r="CJ266" s="1"/>
      <c r="CK266" s="1"/>
      <c r="CL266" s="1"/>
      <c r="CM266" s="1"/>
    </row>
    <row r="267" spans="1:91" ht="15" customHeight="1">
      <c r="A267" s="419" t="s">
        <v>1804</v>
      </c>
      <c r="B267" s="159" t="s">
        <v>1210</v>
      </c>
      <c r="C267" s="252" t="s">
        <v>1322</v>
      </c>
      <c r="D267" s="195" t="s">
        <v>541</v>
      </c>
      <c r="E267" s="272">
        <v>1018.3</v>
      </c>
      <c r="F267" s="450"/>
      <c r="G267" s="305"/>
      <c r="H267" s="8"/>
      <c r="I267" s="8"/>
      <c r="J267" s="8"/>
      <c r="K267" s="8"/>
      <c r="L267" s="8"/>
      <c r="M267" s="8"/>
      <c r="N267" s="8"/>
      <c r="O267" s="8"/>
      <c r="P267" s="8"/>
      <c r="CC267" s="1"/>
      <c r="CD267" s="1"/>
      <c r="CE267" s="1"/>
      <c r="CF267" s="1"/>
      <c r="CG267" s="1"/>
      <c r="CH267" s="1"/>
      <c r="CI267" s="1"/>
      <c r="CJ267" s="1"/>
      <c r="CK267" s="1"/>
      <c r="CL267" s="1"/>
      <c r="CM267" s="1"/>
    </row>
    <row r="268" spans="1:91" ht="15" customHeight="1">
      <c r="A268" s="419" t="s">
        <v>1805</v>
      </c>
      <c r="B268" s="159" t="s">
        <v>1211</v>
      </c>
      <c r="C268" s="252" t="s">
        <v>1322</v>
      </c>
      <c r="D268" s="195" t="s">
        <v>541</v>
      </c>
      <c r="E268" s="272">
        <v>1033.8</v>
      </c>
      <c r="F268" s="450"/>
      <c r="G268" s="305"/>
      <c r="H268" s="8"/>
      <c r="I268" s="8"/>
      <c r="J268" s="8"/>
      <c r="K268" s="8"/>
      <c r="L268" s="8"/>
      <c r="M268" s="8"/>
      <c r="N268" s="8"/>
      <c r="O268" s="8"/>
      <c r="P268" s="8"/>
      <c r="CC268" s="1"/>
      <c r="CD268" s="1"/>
      <c r="CE268" s="1"/>
      <c r="CF268" s="1"/>
      <c r="CG268" s="1"/>
      <c r="CH268" s="1"/>
      <c r="CI268" s="1"/>
      <c r="CJ268" s="1"/>
      <c r="CK268" s="1"/>
      <c r="CL268" s="1"/>
      <c r="CM268" s="1"/>
    </row>
    <row r="269" spans="1:91" ht="15" customHeight="1">
      <c r="A269" s="419" t="s">
        <v>1806</v>
      </c>
      <c r="B269" s="159" t="s">
        <v>1212</v>
      </c>
      <c r="C269" s="252" t="s">
        <v>1322</v>
      </c>
      <c r="D269" s="195" t="s">
        <v>541</v>
      </c>
      <c r="E269" s="272">
        <v>1033.8</v>
      </c>
      <c r="F269" s="450"/>
      <c r="G269" s="305"/>
      <c r="H269" s="8"/>
      <c r="I269" s="8"/>
      <c r="J269" s="8"/>
      <c r="K269" s="8"/>
      <c r="L269" s="8"/>
      <c r="M269" s="8"/>
      <c r="N269" s="8"/>
      <c r="O269" s="8"/>
      <c r="P269" s="8"/>
      <c r="CC269" s="1"/>
      <c r="CD269" s="1"/>
      <c r="CE269" s="1"/>
      <c r="CF269" s="1"/>
      <c r="CG269" s="1"/>
      <c r="CH269" s="1"/>
      <c r="CI269" s="1"/>
      <c r="CJ269" s="1"/>
      <c r="CK269" s="1"/>
      <c r="CL269" s="1"/>
      <c r="CM269" s="1"/>
    </row>
    <row r="270" spans="1:91" ht="15" customHeight="1">
      <c r="A270" s="419" t="s">
        <v>1807</v>
      </c>
      <c r="B270" s="159" t="s">
        <v>1213</v>
      </c>
      <c r="C270" s="252" t="s">
        <v>1262</v>
      </c>
      <c r="D270" s="195" t="s">
        <v>541</v>
      </c>
      <c r="E270" s="272">
        <v>302.67</v>
      </c>
      <c r="F270" s="450"/>
      <c r="G270" s="305"/>
      <c r="H270" s="8"/>
      <c r="I270" s="8"/>
      <c r="J270" s="8"/>
      <c r="K270" s="8"/>
      <c r="L270" s="8"/>
      <c r="M270" s="8"/>
      <c r="N270" s="8"/>
      <c r="O270" s="8"/>
      <c r="P270" s="8"/>
      <c r="CC270" s="1"/>
      <c r="CD270" s="1"/>
      <c r="CE270" s="1"/>
      <c r="CF270" s="1"/>
      <c r="CG270" s="1"/>
      <c r="CH270" s="1"/>
      <c r="CI270" s="1"/>
      <c r="CJ270" s="1"/>
      <c r="CK270" s="1"/>
      <c r="CL270" s="1"/>
      <c r="CM270" s="1"/>
    </row>
    <row r="271" spans="1:91" ht="15" customHeight="1">
      <c r="A271" s="420" t="s">
        <v>1808</v>
      </c>
      <c r="B271" s="159" t="s">
        <v>1313</v>
      </c>
      <c r="C271" s="256" t="s">
        <v>1263</v>
      </c>
      <c r="D271" s="195" t="s">
        <v>485</v>
      </c>
      <c r="E271" s="272">
        <v>0.18</v>
      </c>
      <c r="F271" s="450"/>
      <c r="G271" s="305"/>
      <c r="H271" s="8"/>
      <c r="I271" s="8"/>
      <c r="J271" s="8"/>
      <c r="K271" s="8"/>
      <c r="L271" s="8"/>
      <c r="M271" s="8"/>
      <c r="N271" s="8"/>
      <c r="O271" s="8"/>
      <c r="P271" s="8"/>
      <c r="CC271" s="1"/>
      <c r="CD271" s="1"/>
      <c r="CE271" s="1"/>
      <c r="CF271" s="1"/>
      <c r="CG271" s="1"/>
      <c r="CH271" s="1"/>
      <c r="CI271" s="1"/>
      <c r="CJ271" s="1"/>
      <c r="CK271" s="1"/>
      <c r="CL271" s="1"/>
      <c r="CM271" s="1"/>
    </row>
    <row r="272" spans="1:91" ht="15" customHeight="1">
      <c r="A272" s="423" t="s">
        <v>1809</v>
      </c>
      <c r="B272" s="299" t="s">
        <v>1215</v>
      </c>
      <c r="C272" s="254" t="s">
        <v>1370</v>
      </c>
      <c r="D272" s="345" t="s">
        <v>811</v>
      </c>
      <c r="E272" s="279"/>
      <c r="F272" s="449"/>
      <c r="G272" s="449"/>
      <c r="H272" s="8"/>
      <c r="I272" s="8"/>
      <c r="J272" s="8"/>
      <c r="K272" s="8"/>
      <c r="L272" s="8"/>
      <c r="M272" s="8"/>
      <c r="N272" s="8"/>
      <c r="O272" s="8"/>
      <c r="P272" s="8"/>
      <c r="CC272" s="1"/>
      <c r="CD272" s="1"/>
      <c r="CE272" s="1"/>
      <c r="CF272" s="1"/>
      <c r="CG272" s="1"/>
      <c r="CH272" s="1"/>
      <c r="CI272" s="1"/>
      <c r="CJ272" s="1"/>
      <c r="CK272" s="1"/>
      <c r="CL272" s="1"/>
      <c r="CM272" s="1"/>
    </row>
    <row r="273" spans="1:91" ht="15" customHeight="1">
      <c r="A273" s="420" t="s">
        <v>1810</v>
      </c>
      <c r="B273" s="190" t="s">
        <v>1357</v>
      </c>
      <c r="C273" s="256" t="s">
        <v>1265</v>
      </c>
      <c r="D273" s="278" t="s">
        <v>13</v>
      </c>
      <c r="E273" s="272">
        <v>107.7</v>
      </c>
      <c r="F273" s="450"/>
      <c r="G273" s="305"/>
      <c r="H273" s="8"/>
      <c r="I273" s="8"/>
      <c r="J273" s="8"/>
      <c r="K273" s="8"/>
      <c r="L273" s="8"/>
      <c r="M273" s="8"/>
      <c r="N273" s="8"/>
      <c r="O273" s="8"/>
      <c r="P273" s="8"/>
      <c r="CC273" s="1"/>
      <c r="CD273" s="1"/>
      <c r="CE273" s="1"/>
      <c r="CF273" s="1"/>
      <c r="CG273" s="1"/>
      <c r="CH273" s="1"/>
      <c r="CI273" s="1"/>
      <c r="CJ273" s="1"/>
      <c r="CK273" s="1"/>
      <c r="CL273" s="1"/>
      <c r="CM273" s="1"/>
    </row>
    <row r="274" spans="1:91" ht="15" customHeight="1">
      <c r="A274" s="423" t="s">
        <v>1811</v>
      </c>
      <c r="B274" s="176" t="s">
        <v>1217</v>
      </c>
      <c r="C274" s="257" t="s">
        <v>1371</v>
      </c>
      <c r="D274" s="158" t="s">
        <v>811</v>
      </c>
      <c r="E274" s="279"/>
      <c r="F274" s="449"/>
      <c r="G274" s="449"/>
      <c r="H274" s="8"/>
      <c r="I274" s="8"/>
      <c r="J274" s="8"/>
      <c r="K274" s="8"/>
      <c r="L274" s="8"/>
      <c r="M274" s="8"/>
      <c r="N274" s="8"/>
      <c r="O274" s="8"/>
      <c r="P274" s="8"/>
      <c r="CC274" s="1"/>
      <c r="CD274" s="1"/>
      <c r="CE274" s="1"/>
      <c r="CF274" s="1"/>
      <c r="CG274" s="1"/>
      <c r="CH274" s="1"/>
      <c r="CI274" s="1"/>
      <c r="CJ274" s="1"/>
      <c r="CK274" s="1"/>
      <c r="CL274" s="1"/>
      <c r="CM274" s="1"/>
    </row>
    <row r="275" spans="1:91" ht="15" customHeight="1">
      <c r="A275" s="420" t="s">
        <v>1812</v>
      </c>
      <c r="B275" s="249" t="s">
        <v>1218</v>
      </c>
      <c r="C275" s="256" t="s">
        <v>1371</v>
      </c>
      <c r="D275" s="280" t="s">
        <v>656</v>
      </c>
      <c r="E275" s="171">
        <v>16</v>
      </c>
      <c r="F275" s="450"/>
      <c r="G275" s="305"/>
      <c r="H275" s="8"/>
      <c r="I275" s="8"/>
      <c r="J275" s="8"/>
      <c r="K275" s="8"/>
      <c r="L275" s="8"/>
      <c r="M275" s="8"/>
      <c r="N275" s="8"/>
      <c r="O275" s="8"/>
      <c r="P275" s="8"/>
      <c r="CC275" s="1"/>
      <c r="CD275" s="1"/>
      <c r="CE275" s="1"/>
      <c r="CF275" s="1"/>
      <c r="CG275" s="1"/>
      <c r="CH275" s="1"/>
      <c r="CI275" s="1"/>
      <c r="CJ275" s="1"/>
      <c r="CK275" s="1"/>
      <c r="CL275" s="1"/>
      <c r="CM275" s="1"/>
    </row>
    <row r="276" spans="1:91" ht="15" customHeight="1">
      <c r="A276" s="420" t="s">
        <v>1813</v>
      </c>
      <c r="B276" s="249" t="s">
        <v>1219</v>
      </c>
      <c r="C276" s="256" t="s">
        <v>1267</v>
      </c>
      <c r="D276" s="280" t="s">
        <v>13</v>
      </c>
      <c r="E276" s="171">
        <v>105.1</v>
      </c>
      <c r="F276" s="454"/>
      <c r="G276" s="305"/>
      <c r="H276" s="8"/>
      <c r="I276" s="8"/>
      <c r="J276" s="8"/>
      <c r="K276" s="8"/>
      <c r="L276" s="8"/>
      <c r="M276" s="8"/>
      <c r="N276" s="8"/>
      <c r="O276" s="8"/>
      <c r="P276" s="8"/>
      <c r="CC276" s="1"/>
      <c r="CD276" s="1"/>
      <c r="CE276" s="1"/>
      <c r="CF276" s="1"/>
      <c r="CG276" s="1"/>
      <c r="CH276" s="1"/>
      <c r="CI276" s="1"/>
      <c r="CJ276" s="1"/>
      <c r="CK276" s="1"/>
      <c r="CL276" s="1"/>
      <c r="CM276" s="1"/>
    </row>
    <row r="277" spans="1:91" ht="15" customHeight="1">
      <c r="A277" s="420" t="s">
        <v>1814</v>
      </c>
      <c r="B277" s="249" t="s">
        <v>1220</v>
      </c>
      <c r="C277" s="256" t="s">
        <v>1268</v>
      </c>
      <c r="D277" s="280" t="s">
        <v>656</v>
      </c>
      <c r="E277" s="171">
        <v>7</v>
      </c>
      <c r="F277" s="450"/>
      <c r="G277" s="305"/>
      <c r="H277" s="8"/>
      <c r="I277" s="8"/>
      <c r="J277" s="8"/>
      <c r="K277" s="8"/>
      <c r="L277" s="8"/>
      <c r="M277" s="8"/>
      <c r="N277" s="8"/>
      <c r="O277" s="8"/>
      <c r="P277" s="8"/>
      <c r="CC277" s="1"/>
      <c r="CD277" s="1"/>
      <c r="CE277" s="1"/>
      <c r="CF277" s="1"/>
      <c r="CG277" s="1"/>
      <c r="CH277" s="1"/>
      <c r="CI277" s="1"/>
      <c r="CJ277" s="1"/>
      <c r="CK277" s="1"/>
      <c r="CL277" s="1"/>
      <c r="CM277" s="1"/>
    </row>
    <row r="278" spans="1:91" ht="15" customHeight="1">
      <c r="A278" s="420" t="s">
        <v>1815</v>
      </c>
      <c r="B278" s="328" t="s">
        <v>1358</v>
      </c>
      <c r="C278" s="256" t="s">
        <v>1267</v>
      </c>
      <c r="D278" s="280" t="s">
        <v>13</v>
      </c>
      <c r="E278" s="171">
        <v>23</v>
      </c>
      <c r="F278" s="450"/>
      <c r="G278" s="305"/>
      <c r="H278" s="8"/>
      <c r="I278" s="8"/>
      <c r="J278" s="8"/>
      <c r="K278" s="8"/>
      <c r="L278" s="8"/>
      <c r="M278" s="8"/>
      <c r="N278" s="8"/>
      <c r="O278" s="8"/>
      <c r="P278" s="8"/>
      <c r="CC278" s="1"/>
      <c r="CD278" s="1"/>
      <c r="CE278" s="1"/>
      <c r="CF278" s="1"/>
      <c r="CG278" s="1"/>
      <c r="CH278" s="1"/>
      <c r="CI278" s="1"/>
      <c r="CJ278" s="1"/>
      <c r="CK278" s="1"/>
      <c r="CL278" s="1"/>
      <c r="CM278" s="1"/>
    </row>
    <row r="279" spans="1:91" ht="15" customHeight="1">
      <c r="A279" s="420" t="s">
        <v>1816</v>
      </c>
      <c r="B279" s="328" t="s">
        <v>1359</v>
      </c>
      <c r="C279" s="256" t="s">
        <v>1267</v>
      </c>
      <c r="D279" s="280" t="s">
        <v>13</v>
      </c>
      <c r="E279" s="171">
        <v>100</v>
      </c>
      <c r="F279" s="450"/>
      <c r="G279" s="305"/>
      <c r="H279" s="8"/>
      <c r="I279" s="8"/>
      <c r="J279" s="8"/>
      <c r="K279" s="8"/>
      <c r="L279" s="8"/>
      <c r="M279" s="8"/>
      <c r="N279" s="8"/>
      <c r="O279" s="8"/>
      <c r="P279" s="8"/>
      <c r="CC279" s="1"/>
      <c r="CD279" s="1"/>
      <c r="CE279" s="1"/>
      <c r="CF279" s="1"/>
      <c r="CG279" s="1"/>
      <c r="CH279" s="1"/>
      <c r="CI279" s="1"/>
      <c r="CJ279" s="1"/>
      <c r="CK279" s="1"/>
      <c r="CL279" s="1"/>
      <c r="CM279" s="1"/>
    </row>
    <row r="280" spans="1:91" ht="15" customHeight="1">
      <c r="A280" s="420" t="s">
        <v>1817</v>
      </c>
      <c r="B280" s="159" t="s">
        <v>1223</v>
      </c>
      <c r="C280" s="252" t="s">
        <v>1269</v>
      </c>
      <c r="D280" s="278" t="s">
        <v>13</v>
      </c>
      <c r="E280" s="272">
        <f>56.73*7+24.1*2</f>
        <v>445.30999999999995</v>
      </c>
      <c r="F280" s="450"/>
      <c r="G280" s="305"/>
      <c r="H280" s="8"/>
      <c r="I280" s="8"/>
      <c r="J280" s="8"/>
      <c r="K280" s="8"/>
      <c r="L280" s="8"/>
      <c r="M280" s="8"/>
      <c r="N280" s="8"/>
      <c r="O280" s="8"/>
      <c r="P280" s="8"/>
      <c r="CC280" s="1"/>
      <c r="CD280" s="1"/>
      <c r="CE280" s="1"/>
      <c r="CF280" s="1"/>
      <c r="CG280" s="1"/>
      <c r="CH280" s="1"/>
      <c r="CI280" s="1"/>
      <c r="CJ280" s="1"/>
      <c r="CK280" s="1"/>
      <c r="CL280" s="1"/>
      <c r="CM280" s="1"/>
    </row>
    <row r="281" spans="1:91" ht="15" customHeight="1">
      <c r="A281" s="417" t="s">
        <v>1818</v>
      </c>
      <c r="B281" s="244" t="s">
        <v>1119</v>
      </c>
      <c r="C281" s="304"/>
      <c r="D281" s="319" t="s">
        <v>811</v>
      </c>
      <c r="E281" s="318"/>
      <c r="F281" s="449"/>
      <c r="G281" s="449"/>
      <c r="H281" s="8"/>
      <c r="I281" s="8"/>
      <c r="J281" s="8"/>
      <c r="K281" s="8"/>
      <c r="L281" s="8"/>
      <c r="M281" s="8"/>
      <c r="N281" s="8"/>
      <c r="O281" s="8"/>
      <c r="P281" s="8"/>
      <c r="CC281" s="1"/>
      <c r="CD281" s="1"/>
      <c r="CE281" s="1"/>
      <c r="CF281" s="1"/>
      <c r="CG281" s="1"/>
      <c r="CH281" s="1"/>
      <c r="CI281" s="1"/>
      <c r="CJ281" s="1"/>
      <c r="CK281" s="1"/>
      <c r="CL281" s="1"/>
      <c r="CM281" s="1"/>
    </row>
    <row r="282" spans="1:91" ht="15" customHeight="1">
      <c r="A282" s="413" t="s">
        <v>1819</v>
      </c>
      <c r="B282" s="245" t="s">
        <v>1224</v>
      </c>
      <c r="C282" s="256" t="s">
        <v>1270</v>
      </c>
      <c r="D282" s="288" t="s">
        <v>541</v>
      </c>
      <c r="E282" s="320">
        <v>18.2</v>
      </c>
      <c r="F282" s="450"/>
      <c r="G282" s="305"/>
      <c r="H282" s="8"/>
      <c r="I282" s="8"/>
      <c r="J282" s="8"/>
      <c r="K282" s="8"/>
      <c r="L282" s="8"/>
      <c r="M282" s="8"/>
      <c r="N282" s="8"/>
      <c r="O282" s="8"/>
      <c r="P282" s="8"/>
      <c r="CC282" s="1"/>
      <c r="CD282" s="1"/>
      <c r="CE282" s="1"/>
      <c r="CF282" s="1"/>
      <c r="CG282" s="1"/>
      <c r="CH282" s="1"/>
      <c r="CI282" s="1"/>
      <c r="CJ282" s="1"/>
      <c r="CK282" s="1"/>
      <c r="CL282" s="1"/>
      <c r="CM282" s="1"/>
    </row>
    <row r="283" spans="1:91" ht="15" customHeight="1">
      <c r="A283" s="417" t="s">
        <v>1820</v>
      </c>
      <c r="B283" s="244" t="s">
        <v>1225</v>
      </c>
      <c r="C283" s="304"/>
      <c r="D283" s="317" t="s">
        <v>811</v>
      </c>
      <c r="E283" s="318"/>
      <c r="F283" s="449"/>
      <c r="G283" s="456"/>
      <c r="H283" s="8"/>
      <c r="I283" s="8"/>
      <c r="J283" s="8"/>
      <c r="K283" s="8"/>
      <c r="L283" s="8"/>
      <c r="M283" s="8"/>
      <c r="N283" s="8"/>
      <c r="O283" s="8"/>
      <c r="P283" s="8"/>
      <c r="CC283" s="1"/>
      <c r="CD283" s="1"/>
      <c r="CE283" s="1"/>
      <c r="CF283" s="1"/>
      <c r="CG283" s="1"/>
      <c r="CH283" s="1"/>
      <c r="CI283" s="1"/>
      <c r="CJ283" s="1"/>
      <c r="CK283" s="1"/>
      <c r="CL283" s="1"/>
      <c r="CM283" s="1"/>
    </row>
    <row r="284" spans="1:91" ht="15" customHeight="1">
      <c r="A284" s="412" t="s">
        <v>1821</v>
      </c>
      <c r="B284" s="243" t="s">
        <v>1360</v>
      </c>
      <c r="C284" s="263" t="s">
        <v>1271</v>
      </c>
      <c r="D284" s="291" t="s">
        <v>7</v>
      </c>
      <c r="E284" s="270">
        <v>1</v>
      </c>
      <c r="F284" s="450"/>
      <c r="G284" s="305"/>
      <c r="H284" s="8"/>
      <c r="I284" s="8"/>
      <c r="J284" s="8"/>
      <c r="K284" s="8"/>
      <c r="L284" s="8"/>
      <c r="M284" s="8"/>
      <c r="N284" s="8"/>
      <c r="O284" s="8"/>
      <c r="P284" s="8"/>
      <c r="CC284" s="1"/>
      <c r="CD284" s="1"/>
      <c r="CE284" s="1"/>
      <c r="CF284" s="1"/>
      <c r="CG284" s="1"/>
      <c r="CH284" s="1"/>
      <c r="CI284" s="1"/>
      <c r="CJ284" s="1"/>
      <c r="CK284" s="1"/>
      <c r="CL284" s="1"/>
      <c r="CM284" s="1"/>
    </row>
    <row r="285" spans="1:91" ht="15" customHeight="1">
      <c r="A285" s="440">
        <v>4</v>
      </c>
      <c r="B285" s="321" t="s">
        <v>1372</v>
      </c>
      <c r="C285" s="86"/>
      <c r="D285" s="322"/>
      <c r="E285" s="323"/>
      <c r="F285" s="324"/>
      <c r="G285" s="324"/>
      <c r="H285" s="8"/>
      <c r="I285" s="8"/>
      <c r="J285" s="8"/>
      <c r="K285" s="8"/>
      <c r="L285" s="8"/>
      <c r="M285" s="8"/>
      <c r="N285" s="8"/>
      <c r="O285" s="8"/>
      <c r="P285" s="8"/>
      <c r="CC285" s="1"/>
      <c r="CD285" s="1"/>
      <c r="CE285" s="1"/>
      <c r="CF285" s="1"/>
      <c r="CG285" s="1"/>
      <c r="CH285" s="1"/>
      <c r="CI285" s="1"/>
      <c r="CJ285" s="1"/>
      <c r="CK285" s="1"/>
      <c r="CL285" s="1"/>
      <c r="CM285" s="1"/>
    </row>
    <row r="286" spans="1:91" ht="15" customHeight="1">
      <c r="A286" s="411" t="s">
        <v>1822</v>
      </c>
      <c r="B286" s="185" t="s">
        <v>1139</v>
      </c>
      <c r="C286" s="250"/>
      <c r="D286" s="264" t="s">
        <v>811</v>
      </c>
      <c r="E286" s="158"/>
      <c r="F286" s="265"/>
      <c r="G286" s="265"/>
      <c r="H286" s="8"/>
      <c r="I286" s="8"/>
      <c r="J286" s="8"/>
      <c r="K286" s="8"/>
      <c r="L286" s="8"/>
      <c r="M286" s="8"/>
      <c r="N286" s="8"/>
      <c r="O286" s="8"/>
      <c r="P286" s="8"/>
      <c r="CC286" s="1"/>
      <c r="CD286" s="1"/>
      <c r="CE286" s="1"/>
      <c r="CF286" s="1"/>
      <c r="CG286" s="1"/>
      <c r="CH286" s="1"/>
      <c r="CI286" s="1"/>
      <c r="CJ286" s="1"/>
      <c r="CK286" s="1"/>
      <c r="CL286" s="1"/>
      <c r="CM286" s="1"/>
    </row>
    <row r="287" spans="1:91" ht="15" customHeight="1">
      <c r="A287" s="419" t="s">
        <v>1823</v>
      </c>
      <c r="B287" s="235" t="s">
        <v>1140</v>
      </c>
      <c r="C287" s="251" t="s">
        <v>1227</v>
      </c>
      <c r="D287" s="266" t="s">
        <v>7</v>
      </c>
      <c r="E287" s="267">
        <v>1</v>
      </c>
      <c r="F287" s="458"/>
      <c r="G287" s="305"/>
      <c r="H287" s="8"/>
      <c r="I287" s="8"/>
      <c r="J287" s="8"/>
      <c r="K287" s="8"/>
      <c r="L287" s="8"/>
      <c r="M287" s="8"/>
      <c r="N287" s="8"/>
      <c r="O287" s="8"/>
      <c r="P287" s="8"/>
      <c r="CC287" s="1"/>
      <c r="CD287" s="1"/>
      <c r="CE287" s="1"/>
      <c r="CF287" s="1"/>
      <c r="CG287" s="1"/>
      <c r="CH287" s="1"/>
      <c r="CI287" s="1"/>
      <c r="CJ287" s="1"/>
      <c r="CK287" s="1"/>
      <c r="CL287" s="1"/>
      <c r="CM287" s="1"/>
    </row>
    <row r="288" spans="1:91" ht="15" customHeight="1">
      <c r="A288" s="419" t="s">
        <v>1824</v>
      </c>
      <c r="B288" s="236" t="s">
        <v>1141</v>
      </c>
      <c r="C288" s="251" t="s">
        <v>1228</v>
      </c>
      <c r="D288" s="266" t="s">
        <v>7</v>
      </c>
      <c r="E288" s="267">
        <v>1</v>
      </c>
      <c r="F288" s="458"/>
      <c r="G288" s="305"/>
      <c r="H288" s="8"/>
      <c r="I288" s="8"/>
      <c r="J288" s="8"/>
      <c r="K288" s="8"/>
      <c r="L288" s="8"/>
      <c r="M288" s="8"/>
      <c r="N288" s="8"/>
      <c r="O288" s="8"/>
      <c r="P288" s="8"/>
      <c r="CC288" s="1"/>
      <c r="CD288" s="1"/>
      <c r="CE288" s="1"/>
      <c r="CF288" s="1"/>
      <c r="CG288" s="1"/>
      <c r="CH288" s="1"/>
      <c r="CI288" s="1"/>
      <c r="CJ288" s="1"/>
      <c r="CK288" s="1"/>
      <c r="CL288" s="1"/>
      <c r="CM288" s="1"/>
    </row>
    <row r="289" spans="1:91" ht="15" customHeight="1">
      <c r="A289" s="419" t="s">
        <v>1825</v>
      </c>
      <c r="B289" s="241" t="s">
        <v>1373</v>
      </c>
      <c r="C289" s="252" t="s">
        <v>1362</v>
      </c>
      <c r="D289" s="268" t="s">
        <v>7</v>
      </c>
      <c r="E289" s="267">
        <v>1</v>
      </c>
      <c r="F289" s="458"/>
      <c r="G289" s="305"/>
      <c r="H289" s="8"/>
      <c r="I289" s="8"/>
      <c r="J289" s="8"/>
      <c r="K289" s="8"/>
      <c r="L289" s="8"/>
      <c r="M289" s="8"/>
      <c r="N289" s="8"/>
      <c r="O289" s="8"/>
      <c r="P289" s="8"/>
      <c r="CC289" s="1"/>
      <c r="CD289" s="1"/>
      <c r="CE289" s="1"/>
      <c r="CF289" s="1"/>
      <c r="CG289" s="1"/>
      <c r="CH289" s="1"/>
      <c r="CI289" s="1"/>
      <c r="CJ289" s="1"/>
      <c r="CK289" s="1"/>
      <c r="CL289" s="1"/>
      <c r="CM289" s="1"/>
    </row>
    <row r="290" spans="1:91" ht="15" customHeight="1">
      <c r="A290" s="419" t="s">
        <v>1826</v>
      </c>
      <c r="B290" s="238" t="s">
        <v>1143</v>
      </c>
      <c r="C290" s="251" t="s">
        <v>1230</v>
      </c>
      <c r="D290" s="266" t="s">
        <v>7</v>
      </c>
      <c r="E290" s="267">
        <v>1</v>
      </c>
      <c r="F290" s="458"/>
      <c r="G290" s="305"/>
      <c r="H290" s="8"/>
      <c r="I290" s="8"/>
      <c r="J290" s="8"/>
      <c r="K290" s="8"/>
      <c r="L290" s="8"/>
      <c r="M290" s="8"/>
      <c r="N290" s="8"/>
      <c r="O290" s="8"/>
      <c r="P290" s="8"/>
      <c r="CC290" s="1"/>
      <c r="CD290" s="1"/>
      <c r="CE290" s="1"/>
      <c r="CF290" s="1"/>
      <c r="CG290" s="1"/>
      <c r="CH290" s="1"/>
      <c r="CI290" s="1"/>
      <c r="CJ290" s="1"/>
      <c r="CK290" s="1"/>
      <c r="CL290" s="1"/>
      <c r="CM290" s="1"/>
    </row>
    <row r="291" spans="1:91" ht="15" customHeight="1">
      <c r="A291" s="411" t="s">
        <v>1827</v>
      </c>
      <c r="B291" s="185" t="s">
        <v>798</v>
      </c>
      <c r="C291" s="250"/>
      <c r="D291" s="158" t="s">
        <v>811</v>
      </c>
      <c r="E291" s="157"/>
      <c r="F291" s="449"/>
      <c r="G291" s="449"/>
      <c r="H291" s="8"/>
      <c r="I291" s="8"/>
      <c r="J291" s="8"/>
      <c r="K291" s="8"/>
      <c r="L291" s="8"/>
      <c r="M291" s="8"/>
      <c r="N291" s="8"/>
      <c r="O291" s="8"/>
      <c r="P291" s="8"/>
      <c r="CC291" s="1"/>
      <c r="CD291" s="1"/>
      <c r="CE291" s="1"/>
      <c r="CF291" s="1"/>
      <c r="CG291" s="1"/>
      <c r="CH291" s="1"/>
      <c r="CI291" s="1"/>
      <c r="CJ291" s="1"/>
      <c r="CK291" s="1"/>
      <c r="CL291" s="1"/>
      <c r="CM291" s="1"/>
    </row>
    <row r="292" spans="1:91" ht="15" customHeight="1">
      <c r="A292" s="419" t="s">
        <v>1828</v>
      </c>
      <c r="B292" s="346" t="s">
        <v>1374</v>
      </c>
      <c r="C292" s="253" t="s">
        <v>1363</v>
      </c>
      <c r="D292" s="281" t="s">
        <v>485</v>
      </c>
      <c r="E292" s="171">
        <v>2144.6799999999998</v>
      </c>
      <c r="F292" s="458"/>
      <c r="G292" s="305"/>
      <c r="H292" s="8"/>
      <c r="I292" s="8"/>
      <c r="J292" s="8"/>
      <c r="K292" s="8"/>
      <c r="L292" s="8"/>
      <c r="M292" s="8"/>
      <c r="N292" s="8"/>
      <c r="O292" s="8"/>
      <c r="P292" s="8"/>
      <c r="CC292" s="1"/>
      <c r="CD292" s="1"/>
      <c r="CE292" s="1"/>
      <c r="CF292" s="1"/>
      <c r="CG292" s="1"/>
      <c r="CH292" s="1"/>
      <c r="CI292" s="1"/>
      <c r="CJ292" s="1"/>
      <c r="CK292" s="1"/>
      <c r="CL292" s="1"/>
      <c r="CM292" s="1"/>
    </row>
    <row r="293" spans="1:91" ht="15" customHeight="1">
      <c r="A293" s="419" t="s">
        <v>1829</v>
      </c>
      <c r="B293" s="296" t="s">
        <v>1375</v>
      </c>
      <c r="C293" s="253" t="s">
        <v>1232</v>
      </c>
      <c r="D293" s="333" t="s">
        <v>7</v>
      </c>
      <c r="E293" s="171">
        <v>1</v>
      </c>
      <c r="F293" s="458"/>
      <c r="G293" s="305"/>
      <c r="H293" s="8"/>
      <c r="I293" s="8"/>
      <c r="J293" s="8"/>
      <c r="K293" s="8"/>
      <c r="L293" s="8"/>
      <c r="M293" s="8"/>
      <c r="N293" s="8"/>
      <c r="O293" s="8"/>
      <c r="P293" s="8"/>
      <c r="CC293" s="1"/>
      <c r="CD293" s="1"/>
      <c r="CE293" s="1"/>
      <c r="CF293" s="1"/>
      <c r="CG293" s="1"/>
      <c r="CH293" s="1"/>
      <c r="CI293" s="1"/>
      <c r="CJ293" s="1"/>
      <c r="CK293" s="1"/>
      <c r="CL293" s="1"/>
      <c r="CM293" s="1"/>
    </row>
    <row r="294" spans="1:91" ht="15" customHeight="1">
      <c r="A294" s="419" t="s">
        <v>1830</v>
      </c>
      <c r="B294" s="346" t="s">
        <v>1376</v>
      </c>
      <c r="C294" s="253" t="s">
        <v>1233</v>
      </c>
      <c r="D294" s="333" t="s">
        <v>485</v>
      </c>
      <c r="E294" s="171">
        <f>289.35+610.73+610.73+715</f>
        <v>2225.81</v>
      </c>
      <c r="F294" s="458"/>
      <c r="G294" s="305"/>
      <c r="H294" s="8"/>
      <c r="I294" s="8"/>
      <c r="J294" s="8"/>
      <c r="K294" s="8"/>
      <c r="L294" s="8"/>
      <c r="M294" s="8"/>
      <c r="N294" s="8"/>
      <c r="O294" s="8"/>
      <c r="P294" s="8"/>
      <c r="CC294" s="1"/>
      <c r="CD294" s="1"/>
      <c r="CE294" s="1"/>
      <c r="CF294" s="1"/>
      <c r="CG294" s="1"/>
      <c r="CH294" s="1"/>
      <c r="CI294" s="1"/>
      <c r="CJ294" s="1"/>
      <c r="CK294" s="1"/>
      <c r="CL294" s="1"/>
      <c r="CM294" s="1"/>
    </row>
    <row r="295" spans="1:91" ht="15" customHeight="1">
      <c r="A295" s="419" t="s">
        <v>1831</v>
      </c>
      <c r="B295" s="241" t="s">
        <v>1377</v>
      </c>
      <c r="C295" s="253" t="s">
        <v>1234</v>
      </c>
      <c r="D295" s="194" t="s">
        <v>485</v>
      </c>
      <c r="E295" s="272">
        <v>10.8</v>
      </c>
      <c r="F295" s="458"/>
      <c r="G295" s="305"/>
      <c r="H295" s="8"/>
      <c r="I295" s="8"/>
      <c r="J295" s="8"/>
      <c r="K295" s="8"/>
      <c r="L295" s="8"/>
      <c r="M295" s="8"/>
      <c r="N295" s="8"/>
      <c r="O295" s="8"/>
      <c r="P295" s="8"/>
      <c r="CC295" s="1"/>
      <c r="CD295" s="1"/>
      <c r="CE295" s="1"/>
      <c r="CF295" s="1"/>
      <c r="CG295" s="1"/>
      <c r="CH295" s="1"/>
      <c r="CI295" s="1"/>
      <c r="CJ295" s="1"/>
      <c r="CK295" s="1"/>
      <c r="CL295" s="1"/>
      <c r="CM295" s="1"/>
    </row>
    <row r="296" spans="1:91" ht="15" customHeight="1">
      <c r="A296" s="411" t="s">
        <v>1832</v>
      </c>
      <c r="B296" s="185" t="s">
        <v>1148</v>
      </c>
      <c r="C296" s="250"/>
      <c r="D296" s="158" t="s">
        <v>811</v>
      </c>
      <c r="E296" s="269"/>
      <c r="F296" s="449"/>
      <c r="G296" s="449"/>
      <c r="H296" s="8"/>
      <c r="I296" s="8"/>
      <c r="J296" s="8"/>
      <c r="K296" s="8"/>
      <c r="L296" s="8"/>
      <c r="M296" s="8"/>
      <c r="N296" s="8"/>
      <c r="O296" s="8"/>
      <c r="P296" s="8"/>
      <c r="CC296" s="1"/>
      <c r="CD296" s="1"/>
      <c r="CE296" s="1"/>
      <c r="CF296" s="1"/>
      <c r="CG296" s="1"/>
      <c r="CH296" s="1"/>
      <c r="CI296" s="1"/>
      <c r="CJ296" s="1"/>
      <c r="CK296" s="1"/>
      <c r="CL296" s="1"/>
      <c r="CM296" s="1"/>
    </row>
    <row r="297" spans="1:91" ht="15" customHeight="1">
      <c r="A297" s="420" t="s">
        <v>1833</v>
      </c>
      <c r="B297" s="241" t="s">
        <v>1378</v>
      </c>
      <c r="C297" s="252" t="s">
        <v>1235</v>
      </c>
      <c r="D297" s="268" t="s">
        <v>13</v>
      </c>
      <c r="E297" s="270">
        <f>36+182+182+88</f>
        <v>488</v>
      </c>
      <c r="F297" s="458"/>
      <c r="G297" s="305"/>
      <c r="H297" s="8"/>
      <c r="I297" s="8"/>
      <c r="J297" s="8"/>
      <c r="K297" s="8"/>
      <c r="L297" s="8"/>
      <c r="M297" s="8"/>
      <c r="N297" s="8"/>
      <c r="O297" s="8"/>
      <c r="P297" s="8"/>
      <c r="CC297" s="1"/>
      <c r="CD297" s="1"/>
      <c r="CE297" s="1"/>
      <c r="CF297" s="1"/>
      <c r="CG297" s="1"/>
      <c r="CH297" s="1"/>
      <c r="CI297" s="1"/>
      <c r="CJ297" s="1"/>
      <c r="CK297" s="1"/>
      <c r="CL297" s="1"/>
      <c r="CM297" s="1"/>
    </row>
    <row r="298" spans="1:91" ht="15" customHeight="1">
      <c r="A298" s="420" t="s">
        <v>1834</v>
      </c>
      <c r="B298" s="326" t="s">
        <v>1379</v>
      </c>
      <c r="C298" s="252" t="s">
        <v>1236</v>
      </c>
      <c r="D298" s="268" t="s">
        <v>7</v>
      </c>
      <c r="E298" s="270">
        <v>2</v>
      </c>
      <c r="F298" s="459"/>
      <c r="G298" s="305"/>
      <c r="H298" s="8"/>
      <c r="I298" s="8"/>
      <c r="J298" s="8"/>
      <c r="K298" s="8"/>
      <c r="L298" s="8"/>
      <c r="M298" s="8"/>
      <c r="N298" s="8"/>
      <c r="O298" s="8"/>
      <c r="P298" s="8"/>
      <c r="CC298" s="1"/>
      <c r="CD298" s="1"/>
      <c r="CE298" s="1"/>
      <c r="CF298" s="1"/>
      <c r="CG298" s="1"/>
      <c r="CH298" s="1"/>
      <c r="CI298" s="1"/>
      <c r="CJ298" s="1"/>
      <c r="CK298" s="1"/>
      <c r="CL298" s="1"/>
      <c r="CM298" s="1"/>
    </row>
    <row r="299" spans="1:91" ht="15" customHeight="1">
      <c r="A299" s="411" t="s">
        <v>1835</v>
      </c>
      <c r="B299" s="176" t="s">
        <v>800</v>
      </c>
      <c r="C299" s="250"/>
      <c r="D299" s="158" t="s">
        <v>811</v>
      </c>
      <c r="E299" s="269"/>
      <c r="F299" s="449"/>
      <c r="G299" s="449"/>
      <c r="H299" s="8"/>
      <c r="I299" s="8"/>
      <c r="J299" s="8"/>
      <c r="K299" s="8"/>
      <c r="L299" s="8"/>
      <c r="M299" s="8"/>
      <c r="N299" s="8"/>
      <c r="O299" s="8"/>
      <c r="P299" s="8"/>
      <c r="CC299" s="1"/>
      <c r="CD299" s="1"/>
      <c r="CE299" s="1"/>
      <c r="CF299" s="1"/>
      <c r="CG299" s="1"/>
      <c r="CH299" s="1"/>
      <c r="CI299" s="1"/>
      <c r="CJ299" s="1"/>
      <c r="CK299" s="1"/>
      <c r="CL299" s="1"/>
      <c r="CM299" s="1"/>
    </row>
    <row r="300" spans="1:91" ht="15" customHeight="1">
      <c r="A300" s="419" t="s">
        <v>1836</v>
      </c>
      <c r="B300" s="241" t="s">
        <v>1380</v>
      </c>
      <c r="C300" s="252" t="s">
        <v>1416</v>
      </c>
      <c r="D300" s="349" t="s">
        <v>7</v>
      </c>
      <c r="E300" s="171">
        <v>1</v>
      </c>
      <c r="F300" s="458"/>
      <c r="G300" s="305"/>
      <c r="H300" s="8"/>
      <c r="I300" s="8"/>
      <c r="J300" s="8"/>
      <c r="K300" s="8"/>
      <c r="L300" s="8"/>
      <c r="M300" s="8"/>
      <c r="N300" s="8"/>
      <c r="O300" s="8"/>
      <c r="P300" s="8"/>
      <c r="CC300" s="1"/>
      <c r="CD300" s="1"/>
      <c r="CE300" s="1"/>
      <c r="CF300" s="1"/>
      <c r="CG300" s="1"/>
      <c r="CH300" s="1"/>
      <c r="CI300" s="1"/>
      <c r="CJ300" s="1"/>
      <c r="CK300" s="1"/>
      <c r="CL300" s="1"/>
      <c r="CM300" s="1"/>
    </row>
    <row r="301" spans="1:91" ht="15" customHeight="1">
      <c r="A301" s="419" t="s">
        <v>1837</v>
      </c>
      <c r="B301" s="161" t="s">
        <v>1381</v>
      </c>
      <c r="C301" s="252" t="s">
        <v>1364</v>
      </c>
      <c r="D301" s="281" t="s">
        <v>541</v>
      </c>
      <c r="E301" s="171">
        <v>2466.65</v>
      </c>
      <c r="F301" s="458"/>
      <c r="G301" s="305"/>
      <c r="H301" s="8"/>
      <c r="I301" s="8"/>
      <c r="J301" s="8"/>
      <c r="K301" s="8"/>
      <c r="L301" s="8"/>
      <c r="M301" s="8"/>
      <c r="N301" s="8"/>
      <c r="O301" s="8"/>
      <c r="P301" s="8"/>
      <c r="CC301" s="1"/>
      <c r="CD301" s="1"/>
      <c r="CE301" s="1"/>
      <c r="CF301" s="1"/>
      <c r="CG301" s="1"/>
      <c r="CH301" s="1"/>
      <c r="CI301" s="1"/>
      <c r="CJ301" s="1"/>
      <c r="CK301" s="1"/>
      <c r="CL301" s="1"/>
      <c r="CM301" s="1"/>
    </row>
    <row r="302" spans="1:91" ht="15" customHeight="1">
      <c r="A302" s="419" t="s">
        <v>1838</v>
      </c>
      <c r="B302" s="161" t="s">
        <v>1382</v>
      </c>
      <c r="C302" s="252" t="s">
        <v>1364</v>
      </c>
      <c r="D302" s="198" t="s">
        <v>541</v>
      </c>
      <c r="E302" s="272">
        <f>38.24+102.2+102.2</f>
        <v>242.64</v>
      </c>
      <c r="F302" s="458"/>
      <c r="G302" s="305"/>
      <c r="H302" s="8"/>
      <c r="I302" s="8"/>
      <c r="J302" s="8"/>
      <c r="K302" s="8"/>
      <c r="L302" s="8"/>
      <c r="M302" s="8"/>
      <c r="N302" s="8"/>
      <c r="O302" s="8"/>
      <c r="P302" s="8"/>
      <c r="CC302" s="1"/>
      <c r="CD302" s="1"/>
      <c r="CE302" s="1"/>
      <c r="CF302" s="1"/>
      <c r="CG302" s="1"/>
      <c r="CH302" s="1"/>
      <c r="CI302" s="1"/>
      <c r="CJ302" s="1"/>
      <c r="CK302" s="1"/>
      <c r="CL302" s="1"/>
      <c r="CM302" s="1"/>
    </row>
    <row r="303" spans="1:91" ht="15" customHeight="1">
      <c r="A303" s="419" t="s">
        <v>1839</v>
      </c>
      <c r="B303" s="161" t="s">
        <v>1383</v>
      </c>
      <c r="C303" s="252" t="s">
        <v>1364</v>
      </c>
      <c r="D303" s="198" t="s">
        <v>541</v>
      </c>
      <c r="E303" s="272">
        <f>46.7+171.16+150.32+293.6</f>
        <v>661.78</v>
      </c>
      <c r="F303" s="458"/>
      <c r="G303" s="305"/>
      <c r="H303" s="8"/>
      <c r="I303" s="8"/>
      <c r="J303" s="8"/>
      <c r="K303" s="8"/>
      <c r="L303" s="8"/>
      <c r="M303" s="8"/>
      <c r="N303" s="8"/>
      <c r="O303" s="8"/>
      <c r="P303" s="8"/>
      <c r="CC303" s="1"/>
      <c r="CD303" s="1"/>
      <c r="CE303" s="1"/>
      <c r="CF303" s="1"/>
      <c r="CG303" s="1"/>
      <c r="CH303" s="1"/>
      <c r="CI303" s="1"/>
      <c r="CJ303" s="1"/>
      <c r="CK303" s="1"/>
      <c r="CL303" s="1"/>
      <c r="CM303" s="1"/>
    </row>
    <row r="304" spans="1:91" ht="15" customHeight="1">
      <c r="A304" s="419" t="s">
        <v>1840</v>
      </c>
      <c r="B304" s="161" t="s">
        <v>1384</v>
      </c>
      <c r="C304" s="252" t="s">
        <v>1364</v>
      </c>
      <c r="D304" s="198" t="s">
        <v>541</v>
      </c>
      <c r="E304" s="272">
        <v>10.8</v>
      </c>
      <c r="F304" s="459"/>
      <c r="G304" s="305"/>
      <c r="H304" s="8"/>
      <c r="I304" s="8"/>
      <c r="J304" s="8"/>
      <c r="K304" s="8"/>
      <c r="L304" s="8"/>
      <c r="M304" s="8"/>
      <c r="N304" s="8"/>
      <c r="O304" s="8"/>
      <c r="P304" s="8"/>
      <c r="CC304" s="1"/>
      <c r="CD304" s="1"/>
      <c r="CE304" s="1"/>
      <c r="CF304" s="1"/>
      <c r="CG304" s="1"/>
      <c r="CH304" s="1"/>
      <c r="CI304" s="1"/>
      <c r="CJ304" s="1"/>
      <c r="CK304" s="1"/>
      <c r="CL304" s="1"/>
      <c r="CM304" s="1"/>
    </row>
    <row r="305" spans="1:91" ht="15" customHeight="1">
      <c r="A305" s="419" t="s">
        <v>1841</v>
      </c>
      <c r="B305" s="161" t="s">
        <v>1385</v>
      </c>
      <c r="C305" s="252" t="s">
        <v>1364</v>
      </c>
      <c r="D305" s="198" t="s">
        <v>541</v>
      </c>
      <c r="E305" s="272">
        <v>25.91</v>
      </c>
      <c r="F305" s="458"/>
      <c r="G305" s="305"/>
      <c r="H305" s="8"/>
      <c r="I305" s="8"/>
      <c r="J305" s="8"/>
      <c r="K305" s="8"/>
      <c r="L305" s="8"/>
      <c r="M305" s="8"/>
      <c r="N305" s="8"/>
      <c r="O305" s="8"/>
      <c r="P305" s="8"/>
      <c r="CC305" s="1"/>
      <c r="CD305" s="1"/>
      <c r="CE305" s="1"/>
      <c r="CF305" s="1"/>
      <c r="CG305" s="1"/>
      <c r="CH305" s="1"/>
      <c r="CI305" s="1"/>
      <c r="CJ305" s="1"/>
      <c r="CK305" s="1"/>
      <c r="CL305" s="1"/>
      <c r="CM305" s="1"/>
    </row>
    <row r="306" spans="1:91" ht="15" customHeight="1">
      <c r="A306" s="426" t="s">
        <v>1842</v>
      </c>
      <c r="B306" s="160" t="s">
        <v>1157</v>
      </c>
      <c r="C306" s="255" t="s">
        <v>1416</v>
      </c>
      <c r="D306" s="158" t="s">
        <v>811</v>
      </c>
      <c r="E306" s="279"/>
      <c r="F306" s="449"/>
      <c r="G306" s="449"/>
      <c r="H306" s="8"/>
      <c r="I306" s="8"/>
      <c r="J306" s="8"/>
      <c r="K306" s="8"/>
      <c r="L306" s="8"/>
      <c r="M306" s="8"/>
      <c r="N306" s="8"/>
      <c r="O306" s="8"/>
      <c r="P306" s="8"/>
      <c r="CC306" s="1"/>
      <c r="CD306" s="1"/>
      <c r="CE306" s="1"/>
      <c r="CF306" s="1"/>
      <c r="CG306" s="1"/>
      <c r="CH306" s="1"/>
      <c r="CI306" s="1"/>
      <c r="CJ306" s="1"/>
      <c r="CK306" s="1"/>
      <c r="CL306" s="1"/>
      <c r="CM306" s="1"/>
    </row>
    <row r="307" spans="1:91" ht="15" customHeight="1">
      <c r="A307" s="426" t="s">
        <v>1843</v>
      </c>
      <c r="B307" s="160" t="s">
        <v>1158</v>
      </c>
      <c r="C307" s="255" t="s">
        <v>1241</v>
      </c>
      <c r="D307" s="275" t="s">
        <v>811</v>
      </c>
      <c r="E307" s="286"/>
      <c r="F307" s="449"/>
      <c r="G307" s="331"/>
      <c r="H307" s="8"/>
      <c r="I307" s="8"/>
      <c r="J307" s="8"/>
      <c r="K307" s="8"/>
      <c r="L307" s="8"/>
      <c r="M307" s="8"/>
      <c r="N307" s="8"/>
      <c r="O307" s="8"/>
      <c r="P307" s="8"/>
      <c r="CC307" s="1"/>
      <c r="CD307" s="1"/>
      <c r="CE307" s="1"/>
      <c r="CF307" s="1"/>
      <c r="CG307" s="1"/>
      <c r="CH307" s="1"/>
      <c r="CI307" s="1"/>
      <c r="CJ307" s="1"/>
      <c r="CK307" s="1"/>
      <c r="CL307" s="1"/>
      <c r="CM307" s="1"/>
    </row>
    <row r="308" spans="1:91" ht="15" customHeight="1">
      <c r="A308" s="419" t="s">
        <v>1844</v>
      </c>
      <c r="B308" s="161" t="s">
        <v>1386</v>
      </c>
      <c r="C308" s="252" t="s">
        <v>1241</v>
      </c>
      <c r="D308" s="268" t="s">
        <v>812</v>
      </c>
      <c r="E308" s="171">
        <v>290.11</v>
      </c>
      <c r="F308" s="458"/>
      <c r="G308" s="305"/>
      <c r="H308" s="8"/>
      <c r="I308" s="8"/>
      <c r="J308" s="8"/>
      <c r="K308" s="8"/>
      <c r="L308" s="8"/>
      <c r="M308" s="8"/>
      <c r="N308" s="8"/>
      <c r="O308" s="8"/>
      <c r="P308" s="8"/>
      <c r="CC308" s="1"/>
      <c r="CD308" s="1"/>
      <c r="CE308" s="1"/>
      <c r="CF308" s="1"/>
      <c r="CG308" s="1"/>
      <c r="CH308" s="1"/>
      <c r="CI308" s="1"/>
      <c r="CJ308" s="1"/>
      <c r="CK308" s="1"/>
      <c r="CL308" s="1"/>
      <c r="CM308" s="1"/>
    </row>
    <row r="309" spans="1:91" ht="15" customHeight="1">
      <c r="A309" s="412" t="s">
        <v>1845</v>
      </c>
      <c r="B309" s="161" t="s">
        <v>1387</v>
      </c>
      <c r="C309" s="252" t="s">
        <v>1242</v>
      </c>
      <c r="D309" s="268" t="s">
        <v>812</v>
      </c>
      <c r="E309" s="171">
        <f>7.71+19.01+19.01+14.23</f>
        <v>59.960000000000008</v>
      </c>
      <c r="F309" s="458"/>
      <c r="G309" s="305"/>
      <c r="H309" s="8"/>
      <c r="I309" s="8"/>
      <c r="J309" s="8"/>
      <c r="K309" s="8"/>
      <c r="L309" s="8"/>
      <c r="M309" s="8"/>
      <c r="N309" s="8"/>
      <c r="O309" s="8"/>
      <c r="P309" s="8"/>
      <c r="CC309" s="1"/>
      <c r="CD309" s="1"/>
      <c r="CE309" s="1"/>
      <c r="CF309" s="1"/>
      <c r="CG309" s="1"/>
      <c r="CH309" s="1"/>
      <c r="CI309" s="1"/>
      <c r="CJ309" s="1"/>
      <c r="CK309" s="1"/>
      <c r="CL309" s="1"/>
      <c r="CM309" s="1"/>
    </row>
    <row r="310" spans="1:91" ht="15" customHeight="1">
      <c r="A310" s="419" t="s">
        <v>1846</v>
      </c>
      <c r="B310" s="161" t="s">
        <v>1388</v>
      </c>
      <c r="C310" s="252" t="s">
        <v>1241</v>
      </c>
      <c r="D310" s="268" t="s">
        <v>812</v>
      </c>
      <c r="E310" s="171">
        <f>6.93004+28.57456+28.57456</f>
        <v>64.079160000000002</v>
      </c>
      <c r="F310" s="458"/>
      <c r="G310" s="305"/>
      <c r="H310" s="8"/>
      <c r="I310" s="8"/>
      <c r="J310" s="8"/>
      <c r="K310" s="8"/>
      <c r="L310" s="8"/>
      <c r="M310" s="8"/>
      <c r="N310" s="8"/>
      <c r="O310" s="8"/>
      <c r="P310" s="8"/>
      <c r="CC310" s="1"/>
      <c r="CD310" s="1"/>
      <c r="CE310" s="1"/>
      <c r="CF310" s="1"/>
      <c r="CG310" s="1"/>
      <c r="CH310" s="1"/>
      <c r="CI310" s="1"/>
      <c r="CJ310" s="1"/>
      <c r="CK310" s="1"/>
      <c r="CL310" s="1"/>
      <c r="CM310" s="1"/>
    </row>
    <row r="311" spans="1:91" ht="15" customHeight="1">
      <c r="A311" s="420" t="s">
        <v>1847</v>
      </c>
      <c r="B311" s="184" t="s">
        <v>1389</v>
      </c>
      <c r="C311" s="252" t="s">
        <v>1241</v>
      </c>
      <c r="D311" s="268" t="s">
        <v>812</v>
      </c>
      <c r="E311" s="171">
        <f>20.6617+19.3817+3.4256+2.0973+13.42</f>
        <v>58.9863</v>
      </c>
      <c r="F311" s="458"/>
      <c r="G311" s="305"/>
      <c r="H311" s="8"/>
      <c r="I311" s="8"/>
      <c r="J311" s="8"/>
      <c r="K311" s="8"/>
      <c r="L311" s="8"/>
      <c r="M311" s="8"/>
      <c r="N311" s="8"/>
      <c r="O311" s="8"/>
      <c r="P311" s="8"/>
      <c r="CC311" s="1"/>
      <c r="CD311" s="1"/>
      <c r="CE311" s="1"/>
      <c r="CF311" s="1"/>
      <c r="CG311" s="1"/>
      <c r="CH311" s="1"/>
      <c r="CI311" s="1"/>
      <c r="CJ311" s="1"/>
      <c r="CK311" s="1"/>
      <c r="CL311" s="1"/>
      <c r="CM311" s="1"/>
    </row>
    <row r="312" spans="1:91" ht="15" customHeight="1">
      <c r="A312" s="420" t="s">
        <v>1848</v>
      </c>
      <c r="B312" s="184" t="s">
        <v>1390</v>
      </c>
      <c r="C312" s="252" t="s">
        <v>1241</v>
      </c>
      <c r="D312" s="268" t="s">
        <v>812</v>
      </c>
      <c r="E312" s="270">
        <v>18.395600000000002</v>
      </c>
      <c r="F312" s="458"/>
      <c r="G312" s="305"/>
      <c r="H312" s="8"/>
      <c r="I312" s="8"/>
      <c r="J312" s="8"/>
      <c r="K312" s="8"/>
      <c r="L312" s="8"/>
      <c r="M312" s="8"/>
      <c r="N312" s="8"/>
      <c r="O312" s="8"/>
      <c r="P312" s="8"/>
      <c r="CC312" s="1"/>
      <c r="CD312" s="1"/>
      <c r="CE312" s="1"/>
      <c r="CF312" s="1"/>
      <c r="CG312" s="1"/>
      <c r="CH312" s="1"/>
      <c r="CI312" s="1"/>
      <c r="CJ312" s="1"/>
      <c r="CK312" s="1"/>
      <c r="CL312" s="1"/>
      <c r="CM312" s="1"/>
    </row>
    <row r="313" spans="1:91" ht="15" customHeight="1">
      <c r="A313" s="423" t="s">
        <v>1849</v>
      </c>
      <c r="B313" s="176" t="s">
        <v>1164</v>
      </c>
      <c r="C313" s="254" t="s">
        <v>1243</v>
      </c>
      <c r="D313" s="158" t="s">
        <v>811</v>
      </c>
      <c r="E313" s="279"/>
      <c r="F313" s="449"/>
      <c r="G313" s="449"/>
      <c r="H313" s="8"/>
      <c r="I313" s="8"/>
      <c r="J313" s="8"/>
      <c r="K313" s="8"/>
      <c r="L313" s="8"/>
      <c r="M313" s="8"/>
      <c r="N313" s="8"/>
      <c r="O313" s="8"/>
      <c r="P313" s="8"/>
      <c r="CC313" s="1"/>
      <c r="CD313" s="1"/>
      <c r="CE313" s="1"/>
      <c r="CF313" s="1"/>
      <c r="CG313" s="1"/>
      <c r="CH313" s="1"/>
      <c r="CI313" s="1"/>
      <c r="CJ313" s="1"/>
      <c r="CK313" s="1"/>
      <c r="CL313" s="1"/>
      <c r="CM313" s="1"/>
    </row>
    <row r="314" spans="1:91" ht="15" customHeight="1">
      <c r="A314" s="419" t="s">
        <v>1850</v>
      </c>
      <c r="B314" s="161" t="s">
        <v>1391</v>
      </c>
      <c r="C314" s="251" t="s">
        <v>1243</v>
      </c>
      <c r="D314" s="266" t="s">
        <v>812</v>
      </c>
      <c r="E314" s="314">
        <v>37.950000000000003</v>
      </c>
      <c r="F314" s="458"/>
      <c r="G314" s="305"/>
      <c r="H314" s="8"/>
      <c r="I314" s="8"/>
      <c r="J314" s="8"/>
      <c r="K314" s="8"/>
      <c r="L314" s="8"/>
      <c r="M314" s="8"/>
      <c r="N314" s="8"/>
      <c r="O314" s="8"/>
      <c r="P314" s="8"/>
      <c r="CC314" s="1"/>
      <c r="CD314" s="1"/>
      <c r="CE314" s="1"/>
      <c r="CF314" s="1"/>
      <c r="CG314" s="1"/>
      <c r="CH314" s="1"/>
      <c r="CI314" s="1"/>
      <c r="CJ314" s="1"/>
      <c r="CK314" s="1"/>
      <c r="CL314" s="1"/>
      <c r="CM314" s="1"/>
    </row>
    <row r="315" spans="1:91" ht="15" customHeight="1">
      <c r="A315" s="419" t="s">
        <v>1851</v>
      </c>
      <c r="B315" s="248" t="s">
        <v>1166</v>
      </c>
      <c r="C315" s="251" t="s">
        <v>1244</v>
      </c>
      <c r="D315" s="268" t="s">
        <v>13</v>
      </c>
      <c r="E315" s="314">
        <v>1703.94</v>
      </c>
      <c r="F315" s="458"/>
      <c r="G315" s="305"/>
      <c r="H315" s="8"/>
      <c r="I315" s="8"/>
      <c r="J315" s="8"/>
      <c r="K315" s="8"/>
      <c r="L315" s="8"/>
      <c r="M315" s="8"/>
      <c r="N315" s="8"/>
      <c r="O315" s="8"/>
      <c r="P315" s="8"/>
      <c r="CC315" s="1"/>
      <c r="CD315" s="1"/>
      <c r="CE315" s="1"/>
      <c r="CF315" s="1"/>
      <c r="CG315" s="1"/>
      <c r="CH315" s="1"/>
      <c r="CI315" s="1"/>
      <c r="CJ315" s="1"/>
      <c r="CK315" s="1"/>
      <c r="CL315" s="1"/>
      <c r="CM315" s="1"/>
    </row>
    <row r="316" spans="1:91" ht="15" customHeight="1">
      <c r="A316" s="419" t="s">
        <v>1852</v>
      </c>
      <c r="B316" s="248" t="s">
        <v>1167</v>
      </c>
      <c r="C316" s="251" t="s">
        <v>1243</v>
      </c>
      <c r="D316" s="198" t="s">
        <v>656</v>
      </c>
      <c r="E316" s="308">
        <v>50</v>
      </c>
      <c r="F316" s="458"/>
      <c r="G316" s="305"/>
      <c r="H316" s="8"/>
      <c r="I316" s="8"/>
      <c r="J316" s="8"/>
      <c r="K316" s="8"/>
      <c r="L316" s="8"/>
      <c r="M316" s="8"/>
      <c r="N316" s="8"/>
      <c r="O316" s="8"/>
      <c r="P316" s="8"/>
      <c r="CC316" s="1"/>
      <c r="CD316" s="1"/>
      <c r="CE316" s="1"/>
      <c r="CF316" s="1"/>
      <c r="CG316" s="1"/>
      <c r="CH316" s="1"/>
      <c r="CI316" s="1"/>
      <c r="CJ316" s="1"/>
      <c r="CK316" s="1"/>
      <c r="CL316" s="1"/>
      <c r="CM316" s="1"/>
    </row>
    <row r="317" spans="1:91" ht="15" customHeight="1">
      <c r="A317" s="419" t="s">
        <v>1853</v>
      </c>
      <c r="B317" s="248" t="s">
        <v>1168</v>
      </c>
      <c r="C317" s="251" t="s">
        <v>1243</v>
      </c>
      <c r="D317" s="198" t="s">
        <v>656</v>
      </c>
      <c r="E317" s="308">
        <v>25</v>
      </c>
      <c r="F317" s="458"/>
      <c r="G317" s="305"/>
      <c r="H317" s="8"/>
      <c r="I317" s="8"/>
      <c r="J317" s="8"/>
      <c r="K317" s="8"/>
      <c r="L317" s="8"/>
      <c r="M317" s="8"/>
      <c r="N317" s="8"/>
      <c r="O317" s="8"/>
      <c r="P317" s="8"/>
      <c r="CC317" s="1"/>
      <c r="CD317" s="1"/>
      <c r="CE317" s="1"/>
      <c r="CF317" s="1"/>
      <c r="CG317" s="1"/>
      <c r="CH317" s="1"/>
      <c r="CI317" s="1"/>
      <c r="CJ317" s="1"/>
      <c r="CK317" s="1"/>
      <c r="CL317" s="1"/>
      <c r="CM317" s="1"/>
    </row>
    <row r="318" spans="1:91" ht="15" customHeight="1">
      <c r="A318" s="423" t="s">
        <v>1854</v>
      </c>
      <c r="B318" s="176" t="s">
        <v>592</v>
      </c>
      <c r="C318" s="254" t="s">
        <v>1365</v>
      </c>
      <c r="D318" s="158" t="s">
        <v>811</v>
      </c>
      <c r="E318" s="279"/>
      <c r="F318" s="449"/>
      <c r="G318" s="449"/>
      <c r="H318" s="8"/>
      <c r="I318" s="8"/>
      <c r="J318" s="8"/>
      <c r="K318" s="8"/>
      <c r="L318" s="8"/>
      <c r="M318" s="8"/>
      <c r="N318" s="8"/>
      <c r="O318" s="8"/>
      <c r="P318" s="8"/>
      <c r="CC318" s="1"/>
      <c r="CD318" s="1"/>
      <c r="CE318" s="1"/>
      <c r="CF318" s="1"/>
      <c r="CG318" s="1"/>
      <c r="CH318" s="1"/>
      <c r="CI318" s="1"/>
      <c r="CJ318" s="1"/>
      <c r="CK318" s="1"/>
      <c r="CL318" s="1"/>
      <c r="CM318" s="1"/>
    </row>
    <row r="319" spans="1:91" ht="15" customHeight="1">
      <c r="A319" s="419" t="s">
        <v>1855</v>
      </c>
      <c r="B319" s="161" t="s">
        <v>1392</v>
      </c>
      <c r="C319" s="251" t="s">
        <v>1365</v>
      </c>
      <c r="D319" s="194" t="s">
        <v>485</v>
      </c>
      <c r="E319" s="314">
        <f>454.1+429.4+297.3+4+1+2.2+2.7</f>
        <v>1190.7</v>
      </c>
      <c r="F319" s="458"/>
      <c r="G319" s="305"/>
      <c r="H319" s="8"/>
      <c r="I319" s="8"/>
      <c r="J319" s="8"/>
      <c r="K319" s="8"/>
      <c r="L319" s="8"/>
      <c r="M319" s="8"/>
      <c r="N319" s="8"/>
      <c r="O319" s="8"/>
      <c r="P319" s="8"/>
      <c r="CC319" s="1"/>
      <c r="CD319" s="1"/>
      <c r="CE319" s="1"/>
      <c r="CF319" s="1"/>
      <c r="CG319" s="1"/>
      <c r="CH319" s="1"/>
      <c r="CI319" s="1"/>
      <c r="CJ319" s="1"/>
      <c r="CK319" s="1"/>
      <c r="CL319" s="1"/>
      <c r="CM319" s="1"/>
    </row>
    <row r="320" spans="1:91" ht="15" customHeight="1">
      <c r="A320" s="419" t="s">
        <v>1856</v>
      </c>
      <c r="B320" s="161" t="s">
        <v>1393</v>
      </c>
      <c r="C320" s="251" t="s">
        <v>1365</v>
      </c>
      <c r="D320" s="194" t="s">
        <v>485</v>
      </c>
      <c r="E320" s="314">
        <v>105.1</v>
      </c>
      <c r="F320" s="458"/>
      <c r="G320" s="305"/>
      <c r="H320" s="8"/>
      <c r="I320" s="8"/>
      <c r="J320" s="8"/>
      <c r="K320" s="8"/>
      <c r="L320" s="8"/>
      <c r="M320" s="8"/>
      <c r="N320" s="8"/>
      <c r="O320" s="8"/>
      <c r="P320" s="8"/>
      <c r="CC320" s="1"/>
      <c r="CD320" s="1"/>
      <c r="CE320" s="1"/>
      <c r="CF320" s="1"/>
      <c r="CG320" s="1"/>
      <c r="CH320" s="1"/>
      <c r="CI320" s="1"/>
      <c r="CJ320" s="1"/>
      <c r="CK320" s="1"/>
      <c r="CL320" s="1"/>
      <c r="CM320" s="1"/>
    </row>
    <row r="321" spans="1:91" ht="15" customHeight="1">
      <c r="A321" s="419" t="s">
        <v>1857</v>
      </c>
      <c r="B321" s="161" t="s">
        <v>1394</v>
      </c>
      <c r="C321" s="251" t="s">
        <v>1366</v>
      </c>
      <c r="D321" s="194" t="s">
        <v>485</v>
      </c>
      <c r="E321" s="350">
        <f>47.78+241.57+241.57+116.8</f>
        <v>647.72</v>
      </c>
      <c r="F321" s="458"/>
      <c r="G321" s="305"/>
      <c r="H321" s="8"/>
      <c r="I321" s="8"/>
      <c r="J321" s="8"/>
      <c r="K321" s="8"/>
      <c r="L321" s="8"/>
      <c r="M321" s="8"/>
      <c r="N321" s="8"/>
      <c r="O321" s="8"/>
      <c r="P321" s="8"/>
      <c r="CC321" s="1"/>
      <c r="CD321" s="1"/>
      <c r="CE321" s="1"/>
      <c r="CF321" s="1"/>
      <c r="CG321" s="1"/>
      <c r="CH321" s="1"/>
      <c r="CI321" s="1"/>
      <c r="CJ321" s="1"/>
      <c r="CK321" s="1"/>
      <c r="CL321" s="1"/>
      <c r="CM321" s="1"/>
    </row>
    <row r="322" spans="1:91" ht="15" customHeight="1">
      <c r="A322" s="419" t="s">
        <v>1858</v>
      </c>
      <c r="B322" s="161" t="s">
        <v>1395</v>
      </c>
      <c r="C322" s="251" t="s">
        <v>1365</v>
      </c>
      <c r="D322" s="198" t="s">
        <v>485</v>
      </c>
      <c r="E322" s="270">
        <f>45.5+188.14+188.14</f>
        <v>421.78</v>
      </c>
      <c r="F322" s="458"/>
      <c r="G322" s="305"/>
      <c r="H322" s="8"/>
      <c r="I322" s="8"/>
      <c r="J322" s="8"/>
      <c r="K322" s="8"/>
      <c r="L322" s="8"/>
      <c r="M322" s="8"/>
      <c r="N322" s="8"/>
      <c r="O322" s="8"/>
      <c r="P322" s="8"/>
      <c r="CC322" s="1"/>
      <c r="CD322" s="1"/>
      <c r="CE322" s="1"/>
      <c r="CF322" s="1"/>
      <c r="CG322" s="1"/>
      <c r="CH322" s="1"/>
      <c r="CI322" s="1"/>
      <c r="CJ322" s="1"/>
      <c r="CK322" s="1"/>
      <c r="CL322" s="1"/>
      <c r="CM322" s="1"/>
    </row>
    <row r="323" spans="1:91" ht="15" customHeight="1">
      <c r="A323" s="419" t="s">
        <v>1859</v>
      </c>
      <c r="B323" s="161" t="s">
        <v>1396</v>
      </c>
      <c r="C323" s="251" t="s">
        <v>1365</v>
      </c>
      <c r="D323" s="198" t="s">
        <v>485</v>
      </c>
      <c r="E323" s="270">
        <f>27.87+82.76+74.91+192.9</f>
        <v>378.44000000000005</v>
      </c>
      <c r="F323" s="458"/>
      <c r="G323" s="305"/>
      <c r="H323" s="8"/>
      <c r="I323" s="8"/>
      <c r="J323" s="8"/>
      <c r="K323" s="8"/>
      <c r="L323" s="8"/>
      <c r="M323" s="8"/>
      <c r="N323" s="8"/>
      <c r="O323" s="8"/>
      <c r="P323" s="8"/>
      <c r="CC323" s="1"/>
      <c r="CD323" s="1"/>
      <c r="CE323" s="1"/>
      <c r="CF323" s="1"/>
      <c r="CG323" s="1"/>
      <c r="CH323" s="1"/>
      <c r="CI323" s="1"/>
      <c r="CJ323" s="1"/>
      <c r="CK323" s="1"/>
      <c r="CL323" s="1"/>
      <c r="CM323" s="1"/>
    </row>
    <row r="324" spans="1:91" ht="15" customHeight="1">
      <c r="A324" s="419" t="s">
        <v>1860</v>
      </c>
      <c r="B324" s="161" t="s">
        <v>1397</v>
      </c>
      <c r="C324" s="251" t="s">
        <v>1247</v>
      </c>
      <c r="D324" s="198" t="s">
        <v>485</v>
      </c>
      <c r="E324" s="270">
        <f>10.6+4.15+15.67+15.67</f>
        <v>46.09</v>
      </c>
      <c r="F324" s="458"/>
      <c r="G324" s="305"/>
      <c r="H324" s="8"/>
      <c r="I324" s="8"/>
      <c r="J324" s="8"/>
      <c r="K324" s="8"/>
      <c r="L324" s="8"/>
      <c r="M324" s="8"/>
      <c r="N324" s="8"/>
      <c r="O324" s="8"/>
      <c r="P324" s="8"/>
      <c r="CC324" s="1"/>
      <c r="CD324" s="1"/>
      <c r="CE324" s="1"/>
      <c r="CF324" s="1"/>
      <c r="CG324" s="1"/>
      <c r="CH324" s="1"/>
      <c r="CI324" s="1"/>
      <c r="CJ324" s="1"/>
      <c r="CK324" s="1"/>
      <c r="CL324" s="1"/>
      <c r="CM324" s="1"/>
    </row>
    <row r="325" spans="1:91" ht="15" customHeight="1">
      <c r="A325" s="419" t="s">
        <v>1861</v>
      </c>
      <c r="B325" s="161" t="s">
        <v>1398</v>
      </c>
      <c r="C325" s="301" t="s">
        <v>1248</v>
      </c>
      <c r="D325" s="198" t="s">
        <v>485</v>
      </c>
      <c r="E325" s="270">
        <v>74.64</v>
      </c>
      <c r="F325" s="458"/>
      <c r="G325" s="305"/>
      <c r="H325" s="8"/>
      <c r="I325" s="8"/>
      <c r="J325" s="8"/>
      <c r="K325" s="8"/>
      <c r="L325" s="8"/>
      <c r="M325" s="8"/>
      <c r="N325" s="8"/>
      <c r="O325" s="8"/>
      <c r="P325" s="8"/>
      <c r="CC325" s="1"/>
      <c r="CD325" s="1"/>
      <c r="CE325" s="1"/>
      <c r="CF325" s="1"/>
      <c r="CG325" s="1"/>
      <c r="CH325" s="1"/>
      <c r="CI325" s="1"/>
      <c r="CJ325" s="1"/>
      <c r="CK325" s="1"/>
      <c r="CL325" s="1"/>
      <c r="CM325" s="1"/>
    </row>
    <row r="326" spans="1:91" ht="15" customHeight="1">
      <c r="A326" s="419" t="s">
        <v>1862</v>
      </c>
      <c r="B326" s="161" t="s">
        <v>1399</v>
      </c>
      <c r="C326" s="251" t="s">
        <v>1247</v>
      </c>
      <c r="D326" s="198" t="s">
        <v>485</v>
      </c>
      <c r="E326" s="270">
        <v>12.4</v>
      </c>
      <c r="F326" s="458"/>
      <c r="G326" s="305"/>
      <c r="H326" s="8"/>
      <c r="I326" s="8"/>
      <c r="J326" s="8"/>
      <c r="K326" s="8"/>
      <c r="L326" s="8"/>
      <c r="M326" s="8"/>
      <c r="N326" s="8"/>
      <c r="O326" s="8"/>
      <c r="P326" s="8"/>
      <c r="CC326" s="1"/>
      <c r="CD326" s="1"/>
      <c r="CE326" s="1"/>
      <c r="CF326" s="1"/>
      <c r="CG326" s="1"/>
      <c r="CH326" s="1"/>
      <c r="CI326" s="1"/>
      <c r="CJ326" s="1"/>
      <c r="CK326" s="1"/>
      <c r="CL326" s="1"/>
      <c r="CM326" s="1"/>
    </row>
    <row r="327" spans="1:91" ht="15" customHeight="1">
      <c r="A327" s="423" t="s">
        <v>1863</v>
      </c>
      <c r="B327" s="176" t="s">
        <v>808</v>
      </c>
      <c r="C327" s="257"/>
      <c r="D327" s="157" t="s">
        <v>811</v>
      </c>
      <c r="E327" s="318"/>
      <c r="F327" s="449"/>
      <c r="G327" s="449"/>
      <c r="H327" s="8"/>
      <c r="I327" s="8"/>
      <c r="J327" s="8"/>
      <c r="K327" s="8"/>
      <c r="L327" s="8"/>
      <c r="M327" s="8"/>
      <c r="N327" s="8"/>
      <c r="O327" s="8"/>
      <c r="P327" s="8"/>
      <c r="CC327" s="1"/>
      <c r="CD327" s="1"/>
      <c r="CE327" s="1"/>
      <c r="CF327" s="1"/>
      <c r="CG327" s="1"/>
      <c r="CH327" s="1"/>
      <c r="CI327" s="1"/>
      <c r="CJ327" s="1"/>
      <c r="CK327" s="1"/>
      <c r="CL327" s="1"/>
      <c r="CM327" s="1"/>
    </row>
    <row r="328" spans="1:91" ht="15" customHeight="1">
      <c r="A328" s="419" t="s">
        <v>1864</v>
      </c>
      <c r="B328" s="161" t="s">
        <v>1400</v>
      </c>
      <c r="C328" s="252" t="s">
        <v>1367</v>
      </c>
      <c r="D328" s="198" t="s">
        <v>541</v>
      </c>
      <c r="E328" s="270">
        <f>65.8+211.32+212.84+179.7</f>
        <v>669.66000000000008</v>
      </c>
      <c r="F328" s="458"/>
      <c r="G328" s="305"/>
      <c r="H328" s="8"/>
      <c r="I328" s="8"/>
      <c r="J328" s="8"/>
      <c r="K328" s="8"/>
      <c r="L328" s="8"/>
      <c r="M328" s="8"/>
      <c r="N328" s="8"/>
      <c r="O328" s="8"/>
      <c r="P328" s="8"/>
      <c r="CC328" s="1"/>
      <c r="CD328" s="1"/>
      <c r="CE328" s="1"/>
      <c r="CF328" s="1"/>
      <c r="CG328" s="1"/>
      <c r="CH328" s="1"/>
      <c r="CI328" s="1"/>
      <c r="CJ328" s="1"/>
      <c r="CK328" s="1"/>
      <c r="CL328" s="1"/>
      <c r="CM328" s="1"/>
    </row>
    <row r="329" spans="1:91" ht="15" customHeight="1">
      <c r="A329" s="419" t="s">
        <v>1865</v>
      </c>
      <c r="B329" s="161" t="s">
        <v>1401</v>
      </c>
      <c r="C329" s="252" t="s">
        <v>1367</v>
      </c>
      <c r="D329" s="198" t="s">
        <v>541</v>
      </c>
      <c r="E329" s="270">
        <v>22.5</v>
      </c>
      <c r="F329" s="458"/>
      <c r="G329" s="305"/>
      <c r="H329" s="8"/>
      <c r="I329" s="8"/>
      <c r="J329" s="8"/>
      <c r="K329" s="8"/>
      <c r="L329" s="8"/>
      <c r="M329" s="8"/>
      <c r="N329" s="8"/>
      <c r="O329" s="8"/>
      <c r="P329" s="8"/>
      <c r="CC329" s="1"/>
      <c r="CD329" s="1"/>
      <c r="CE329" s="1"/>
      <c r="CF329" s="1"/>
      <c r="CG329" s="1"/>
      <c r="CH329" s="1"/>
      <c r="CI329" s="1"/>
      <c r="CJ329" s="1"/>
      <c r="CK329" s="1"/>
      <c r="CL329" s="1"/>
      <c r="CM329" s="1"/>
    </row>
    <row r="330" spans="1:91" ht="15" customHeight="1">
      <c r="A330" s="419" t="s">
        <v>1866</v>
      </c>
      <c r="B330" s="161" t="s">
        <v>1402</v>
      </c>
      <c r="C330" s="252" t="s">
        <v>1368</v>
      </c>
      <c r="D330" s="198" t="s">
        <v>541</v>
      </c>
      <c r="E330" s="171">
        <v>228.8</v>
      </c>
      <c r="F330" s="458"/>
      <c r="G330" s="305"/>
      <c r="H330" s="8"/>
      <c r="I330" s="8"/>
      <c r="J330" s="8"/>
      <c r="K330" s="8"/>
      <c r="L330" s="8"/>
      <c r="M330" s="8"/>
      <c r="N330" s="8"/>
      <c r="O330" s="8"/>
      <c r="P330" s="8"/>
      <c r="CC330" s="1"/>
      <c r="CD330" s="1"/>
      <c r="CE330" s="1"/>
      <c r="CF330" s="1"/>
      <c r="CG330" s="1"/>
      <c r="CH330" s="1"/>
      <c r="CI330" s="1"/>
      <c r="CJ330" s="1"/>
      <c r="CK330" s="1"/>
      <c r="CL330" s="1"/>
      <c r="CM330" s="1"/>
    </row>
    <row r="331" spans="1:91" ht="15" customHeight="1">
      <c r="A331" s="419" t="s">
        <v>1867</v>
      </c>
      <c r="B331" s="184" t="s">
        <v>1403</v>
      </c>
      <c r="C331" s="252" t="s">
        <v>1368</v>
      </c>
      <c r="D331" s="198" t="s">
        <v>541</v>
      </c>
      <c r="E331" s="270">
        <f>51+173.75+151.38+176.9</f>
        <v>553.03</v>
      </c>
      <c r="F331" s="458"/>
      <c r="G331" s="305"/>
      <c r="H331" s="8"/>
      <c r="I331" s="8"/>
      <c r="J331" s="8"/>
      <c r="K331" s="8"/>
      <c r="L331" s="8"/>
      <c r="M331" s="8"/>
      <c r="N331" s="8"/>
      <c r="O331" s="8"/>
      <c r="P331" s="8"/>
      <c r="CC331" s="1"/>
      <c r="CD331" s="1"/>
      <c r="CE331" s="1"/>
      <c r="CF331" s="1"/>
      <c r="CG331" s="1"/>
      <c r="CH331" s="1"/>
      <c r="CI331" s="1"/>
      <c r="CJ331" s="1"/>
      <c r="CK331" s="1"/>
      <c r="CL331" s="1"/>
      <c r="CM331" s="1"/>
    </row>
    <row r="332" spans="1:91" ht="15" customHeight="1">
      <c r="A332" s="411" t="s">
        <v>1868</v>
      </c>
      <c r="B332" s="299" t="s">
        <v>1181</v>
      </c>
      <c r="C332" s="250" t="s">
        <v>1251</v>
      </c>
      <c r="D332" s="157" t="s">
        <v>811</v>
      </c>
      <c r="E332" s="279"/>
      <c r="F332" s="449"/>
      <c r="G332" s="449"/>
      <c r="H332" s="8"/>
      <c r="I332" s="8"/>
      <c r="J332" s="8"/>
      <c r="K332" s="8"/>
      <c r="L332" s="8"/>
      <c r="M332" s="8"/>
      <c r="N332" s="8"/>
      <c r="O332" s="8"/>
      <c r="P332" s="8"/>
      <c r="CC332" s="1"/>
      <c r="CD332" s="1"/>
      <c r="CE332" s="1"/>
      <c r="CF332" s="1"/>
      <c r="CG332" s="1"/>
      <c r="CH332" s="1"/>
      <c r="CI332" s="1"/>
      <c r="CJ332" s="1"/>
      <c r="CK332" s="1"/>
      <c r="CL332" s="1"/>
      <c r="CM332" s="1"/>
    </row>
    <row r="333" spans="1:91" ht="15" customHeight="1">
      <c r="A333" s="419" t="s">
        <v>1869</v>
      </c>
      <c r="B333" s="190" t="s">
        <v>1182</v>
      </c>
      <c r="C333" s="252" t="s">
        <v>1369</v>
      </c>
      <c r="D333" s="195" t="s">
        <v>656</v>
      </c>
      <c r="E333" s="272">
        <v>68</v>
      </c>
      <c r="F333" s="458"/>
      <c r="G333" s="305"/>
      <c r="H333" s="8"/>
      <c r="I333" s="8"/>
      <c r="J333" s="8"/>
      <c r="K333" s="8"/>
      <c r="L333" s="8"/>
      <c r="M333" s="8"/>
      <c r="N333" s="8"/>
      <c r="O333" s="8"/>
      <c r="P333" s="8"/>
      <c r="CC333" s="1"/>
      <c r="CD333" s="1"/>
      <c r="CE333" s="1"/>
      <c r="CF333" s="1"/>
      <c r="CG333" s="1"/>
      <c r="CH333" s="1"/>
      <c r="CI333" s="1"/>
      <c r="CJ333" s="1"/>
      <c r="CK333" s="1"/>
      <c r="CL333" s="1"/>
      <c r="CM333" s="1"/>
    </row>
    <row r="334" spans="1:91" ht="15" customHeight="1">
      <c r="A334" s="419" t="s">
        <v>1870</v>
      </c>
      <c r="B334" s="190" t="s">
        <v>1404</v>
      </c>
      <c r="C334" s="252" t="s">
        <v>1369</v>
      </c>
      <c r="D334" s="195" t="s">
        <v>656</v>
      </c>
      <c r="E334" s="272">
        <v>25</v>
      </c>
      <c r="F334" s="458"/>
      <c r="G334" s="305"/>
      <c r="H334" s="8"/>
      <c r="I334" s="8"/>
      <c r="J334" s="8"/>
      <c r="K334" s="8"/>
      <c r="L334" s="8"/>
      <c r="M334" s="8"/>
      <c r="N334" s="8"/>
      <c r="O334" s="8"/>
      <c r="P334" s="8"/>
      <c r="CC334" s="1"/>
      <c r="CD334" s="1"/>
      <c r="CE334" s="1"/>
      <c r="CF334" s="1"/>
      <c r="CG334" s="1"/>
      <c r="CH334" s="1"/>
      <c r="CI334" s="1"/>
      <c r="CJ334" s="1"/>
      <c r="CK334" s="1"/>
      <c r="CL334" s="1"/>
      <c r="CM334" s="1"/>
    </row>
    <row r="335" spans="1:91" ht="15" customHeight="1">
      <c r="A335" s="419" t="s">
        <v>1871</v>
      </c>
      <c r="B335" s="190" t="s">
        <v>1405</v>
      </c>
      <c r="C335" s="252" t="s">
        <v>1369</v>
      </c>
      <c r="D335" s="195" t="s">
        <v>656</v>
      </c>
      <c r="E335" s="272">
        <v>6</v>
      </c>
      <c r="F335" s="457"/>
      <c r="G335" s="305"/>
      <c r="H335" s="8"/>
      <c r="I335" s="8"/>
      <c r="J335" s="8"/>
      <c r="K335" s="8"/>
      <c r="L335" s="8"/>
      <c r="M335" s="8"/>
      <c r="N335" s="8"/>
      <c r="O335" s="8"/>
      <c r="P335" s="8"/>
      <c r="CC335" s="1"/>
      <c r="CD335" s="1"/>
      <c r="CE335" s="1"/>
      <c r="CF335" s="1"/>
      <c r="CG335" s="1"/>
      <c r="CH335" s="1"/>
      <c r="CI335" s="1"/>
      <c r="CJ335" s="1"/>
      <c r="CK335" s="1"/>
      <c r="CL335" s="1"/>
      <c r="CM335" s="1"/>
    </row>
    <row r="336" spans="1:91" ht="15" customHeight="1">
      <c r="A336" s="419" t="s">
        <v>1872</v>
      </c>
      <c r="B336" s="190" t="s">
        <v>1302</v>
      </c>
      <c r="C336" s="251" t="s">
        <v>1323</v>
      </c>
      <c r="D336" s="195" t="s">
        <v>656</v>
      </c>
      <c r="E336" s="272">
        <v>4</v>
      </c>
      <c r="F336" s="457"/>
      <c r="G336" s="305"/>
      <c r="H336" s="8"/>
      <c r="I336" s="8"/>
      <c r="J336" s="8"/>
      <c r="K336" s="8"/>
      <c r="L336" s="8"/>
      <c r="M336" s="8"/>
      <c r="N336" s="8"/>
      <c r="O336" s="8"/>
      <c r="P336" s="8"/>
      <c r="CC336" s="1"/>
      <c r="CD336" s="1"/>
      <c r="CE336" s="1"/>
      <c r="CF336" s="1"/>
      <c r="CG336" s="1"/>
      <c r="CH336" s="1"/>
      <c r="CI336" s="1"/>
      <c r="CJ336" s="1"/>
      <c r="CK336" s="1"/>
      <c r="CL336" s="1"/>
      <c r="CM336" s="1"/>
    </row>
    <row r="337" spans="1:91" ht="15" customHeight="1">
      <c r="A337" s="419" t="s">
        <v>1873</v>
      </c>
      <c r="B337" s="248" t="s">
        <v>1303</v>
      </c>
      <c r="C337" s="251" t="s">
        <v>1323</v>
      </c>
      <c r="D337" s="195" t="s">
        <v>656</v>
      </c>
      <c r="E337" s="270">
        <v>1</v>
      </c>
      <c r="F337" s="457"/>
      <c r="G337" s="305"/>
      <c r="H337" s="8"/>
      <c r="I337" s="8"/>
      <c r="J337" s="8"/>
      <c r="K337" s="8"/>
      <c r="L337" s="8"/>
      <c r="M337" s="8"/>
      <c r="N337" s="8"/>
      <c r="O337" s="8"/>
      <c r="P337" s="8"/>
      <c r="CC337" s="1"/>
      <c r="CD337" s="1"/>
      <c r="CE337" s="1"/>
      <c r="CF337" s="1"/>
      <c r="CG337" s="1"/>
      <c r="CH337" s="1"/>
      <c r="CI337" s="1"/>
      <c r="CJ337" s="1"/>
      <c r="CK337" s="1"/>
      <c r="CL337" s="1"/>
      <c r="CM337" s="1"/>
    </row>
    <row r="338" spans="1:91" ht="15" customHeight="1">
      <c r="A338" s="419" t="s">
        <v>1874</v>
      </c>
      <c r="B338" s="190" t="s">
        <v>1187</v>
      </c>
      <c r="C338" s="252" t="s">
        <v>1323</v>
      </c>
      <c r="D338" s="195" t="s">
        <v>656</v>
      </c>
      <c r="E338" s="272">
        <v>4</v>
      </c>
      <c r="F338" s="457"/>
      <c r="G338" s="305"/>
      <c r="H338" s="8"/>
      <c r="I338" s="8"/>
      <c r="J338" s="8"/>
      <c r="K338" s="8"/>
      <c r="L338" s="8"/>
      <c r="M338" s="8"/>
      <c r="N338" s="8"/>
      <c r="O338" s="8"/>
      <c r="P338" s="8"/>
      <c r="CC338" s="1"/>
      <c r="CD338" s="1"/>
      <c r="CE338" s="1"/>
      <c r="CF338" s="1"/>
      <c r="CG338" s="1"/>
      <c r="CH338" s="1"/>
      <c r="CI338" s="1"/>
      <c r="CJ338" s="1"/>
      <c r="CK338" s="1"/>
      <c r="CL338" s="1"/>
      <c r="CM338" s="1"/>
    </row>
    <row r="339" spans="1:91" ht="15" customHeight="1">
      <c r="A339" s="419" t="s">
        <v>1875</v>
      </c>
      <c r="B339" s="190" t="s">
        <v>1188</v>
      </c>
      <c r="C339" s="251" t="s">
        <v>1323</v>
      </c>
      <c r="D339" s="278" t="s">
        <v>13</v>
      </c>
      <c r="E339" s="270">
        <f>67.65+66.452</f>
        <v>134.102</v>
      </c>
      <c r="F339" s="457"/>
      <c r="G339" s="305"/>
      <c r="H339" s="8"/>
      <c r="I339" s="8"/>
      <c r="J339" s="8"/>
      <c r="K339" s="8"/>
      <c r="L339" s="8"/>
      <c r="M339" s="8"/>
      <c r="N339" s="8"/>
      <c r="O339" s="8"/>
      <c r="P339" s="8"/>
      <c r="CC339" s="1"/>
      <c r="CD339" s="1"/>
      <c r="CE339" s="1"/>
      <c r="CF339" s="1"/>
      <c r="CG339" s="1"/>
      <c r="CH339" s="1"/>
      <c r="CI339" s="1"/>
      <c r="CJ339" s="1"/>
      <c r="CK339" s="1"/>
      <c r="CL339" s="1"/>
      <c r="CM339" s="1"/>
    </row>
    <row r="340" spans="1:91" ht="15" customHeight="1">
      <c r="A340" s="413" t="s">
        <v>1876</v>
      </c>
      <c r="B340" s="245" t="s">
        <v>1189</v>
      </c>
      <c r="C340" s="251" t="s">
        <v>1323</v>
      </c>
      <c r="D340" s="271" t="s">
        <v>812</v>
      </c>
      <c r="E340" s="272">
        <f>1.822+0.85</f>
        <v>2.6720000000000002</v>
      </c>
      <c r="F340" s="457"/>
      <c r="G340" s="305"/>
      <c r="H340" s="8"/>
      <c r="I340" s="8"/>
      <c r="J340" s="8"/>
      <c r="K340" s="8"/>
      <c r="L340" s="8"/>
      <c r="M340" s="8"/>
      <c r="N340" s="8"/>
      <c r="O340" s="8"/>
      <c r="P340" s="8"/>
      <c r="CC340" s="1"/>
      <c r="CD340" s="1"/>
      <c r="CE340" s="1"/>
      <c r="CF340" s="1"/>
      <c r="CG340" s="1"/>
      <c r="CH340" s="1"/>
      <c r="CI340" s="1"/>
      <c r="CJ340" s="1"/>
      <c r="CK340" s="1"/>
      <c r="CL340" s="1"/>
      <c r="CM340" s="1"/>
    </row>
    <row r="341" spans="1:91" ht="15" customHeight="1">
      <c r="A341" s="411" t="s">
        <v>1877</v>
      </c>
      <c r="B341" s="176" t="s">
        <v>1190</v>
      </c>
      <c r="C341" s="250"/>
      <c r="D341" s="158" t="s">
        <v>811</v>
      </c>
      <c r="E341" s="279"/>
      <c r="F341" s="449"/>
      <c r="G341" s="449"/>
      <c r="H341" s="8"/>
      <c r="I341" s="8"/>
      <c r="J341" s="8"/>
      <c r="K341" s="8"/>
      <c r="L341" s="8"/>
      <c r="M341" s="8"/>
      <c r="N341" s="8"/>
      <c r="O341" s="8"/>
      <c r="P341" s="8"/>
      <c r="CC341" s="1"/>
      <c r="CD341" s="1"/>
      <c r="CE341" s="1"/>
      <c r="CF341" s="1"/>
      <c r="CG341" s="1"/>
      <c r="CH341" s="1"/>
      <c r="CI341" s="1"/>
      <c r="CJ341" s="1"/>
      <c r="CK341" s="1"/>
      <c r="CL341" s="1"/>
      <c r="CM341" s="1"/>
    </row>
    <row r="342" spans="1:91" ht="15" customHeight="1">
      <c r="A342" s="419" t="s">
        <v>1878</v>
      </c>
      <c r="B342" s="245" t="s">
        <v>1406</v>
      </c>
      <c r="C342" s="302" t="s">
        <v>1254</v>
      </c>
      <c r="D342" s="280" t="s">
        <v>656</v>
      </c>
      <c r="E342" s="171">
        <v>2</v>
      </c>
      <c r="F342" s="459"/>
      <c r="G342" s="305"/>
      <c r="H342" s="8"/>
      <c r="I342" s="8"/>
      <c r="J342" s="8"/>
      <c r="K342" s="8"/>
      <c r="L342" s="8"/>
      <c r="M342" s="8"/>
      <c r="N342" s="8"/>
      <c r="O342" s="8"/>
      <c r="P342" s="8"/>
      <c r="CC342" s="1"/>
      <c r="CD342" s="1"/>
      <c r="CE342" s="1"/>
      <c r="CF342" s="1"/>
      <c r="CG342" s="1"/>
      <c r="CH342" s="1"/>
      <c r="CI342" s="1"/>
      <c r="CJ342" s="1"/>
      <c r="CK342" s="1"/>
      <c r="CL342" s="1"/>
      <c r="CM342" s="1"/>
    </row>
    <row r="343" spans="1:91" ht="15" customHeight="1">
      <c r="A343" s="419" t="s">
        <v>1879</v>
      </c>
      <c r="B343" s="245" t="s">
        <v>1191</v>
      </c>
      <c r="C343" s="302" t="s">
        <v>1254</v>
      </c>
      <c r="D343" s="280" t="s">
        <v>656</v>
      </c>
      <c r="E343" s="171">
        <v>3</v>
      </c>
      <c r="F343" s="459"/>
      <c r="G343" s="305"/>
      <c r="H343" s="8"/>
      <c r="I343" s="8"/>
      <c r="J343" s="8"/>
      <c r="K343" s="8"/>
      <c r="L343" s="8"/>
      <c r="M343" s="8"/>
      <c r="N343" s="8"/>
      <c r="O343" s="8"/>
      <c r="P343" s="8"/>
      <c r="CC343" s="1"/>
      <c r="CD343" s="1"/>
      <c r="CE343" s="1"/>
      <c r="CF343" s="1"/>
      <c r="CG343" s="1"/>
      <c r="CH343" s="1"/>
      <c r="CI343" s="1"/>
      <c r="CJ343" s="1"/>
      <c r="CK343" s="1"/>
      <c r="CL343" s="1"/>
      <c r="CM343" s="1"/>
    </row>
    <row r="344" spans="1:91" ht="15" customHeight="1">
      <c r="A344" s="419" t="s">
        <v>1880</v>
      </c>
      <c r="B344" s="245" t="s">
        <v>1192</v>
      </c>
      <c r="C344" s="302" t="s">
        <v>1254</v>
      </c>
      <c r="D344" s="280" t="s">
        <v>656</v>
      </c>
      <c r="E344" s="171">
        <v>1</v>
      </c>
      <c r="F344" s="459"/>
      <c r="G344" s="305"/>
      <c r="H344" s="8"/>
      <c r="I344" s="8"/>
      <c r="J344" s="8"/>
      <c r="K344" s="8"/>
      <c r="L344" s="8"/>
      <c r="M344" s="8"/>
      <c r="N344" s="8"/>
      <c r="O344" s="8"/>
      <c r="P344" s="8"/>
      <c r="CC344" s="1"/>
      <c r="CD344" s="1"/>
      <c r="CE344" s="1"/>
      <c r="CF344" s="1"/>
      <c r="CG344" s="1"/>
      <c r="CH344" s="1"/>
      <c r="CI344" s="1"/>
      <c r="CJ344" s="1"/>
      <c r="CK344" s="1"/>
      <c r="CL344" s="1"/>
      <c r="CM344" s="1"/>
    </row>
    <row r="345" spans="1:91" ht="15" customHeight="1">
      <c r="A345" s="419" t="s">
        <v>1881</v>
      </c>
      <c r="B345" s="245" t="s">
        <v>1193</v>
      </c>
      <c r="C345" s="302" t="s">
        <v>1254</v>
      </c>
      <c r="D345" s="280" t="s">
        <v>656</v>
      </c>
      <c r="E345" s="171">
        <v>7</v>
      </c>
      <c r="F345" s="459"/>
      <c r="G345" s="305"/>
      <c r="H345" s="8"/>
      <c r="I345" s="8"/>
      <c r="J345" s="8"/>
      <c r="K345" s="8"/>
      <c r="L345" s="8"/>
      <c r="M345" s="8"/>
      <c r="N345" s="8"/>
      <c r="O345" s="8"/>
      <c r="P345" s="8"/>
      <c r="CC345" s="1"/>
      <c r="CD345" s="1"/>
      <c r="CE345" s="1"/>
      <c r="CF345" s="1"/>
      <c r="CG345" s="1"/>
      <c r="CH345" s="1"/>
      <c r="CI345" s="1"/>
      <c r="CJ345" s="1"/>
      <c r="CK345" s="1"/>
      <c r="CL345" s="1"/>
      <c r="CM345" s="1"/>
    </row>
    <row r="346" spans="1:91" ht="15" customHeight="1">
      <c r="A346" s="419" t="s">
        <v>1882</v>
      </c>
      <c r="B346" s="245" t="s">
        <v>1407</v>
      </c>
      <c r="C346" s="302" t="s">
        <v>1254</v>
      </c>
      <c r="D346" s="280" t="s">
        <v>656</v>
      </c>
      <c r="E346" s="171">
        <v>1</v>
      </c>
      <c r="F346" s="459"/>
      <c r="G346" s="305"/>
      <c r="H346" s="8"/>
      <c r="I346" s="8"/>
      <c r="J346" s="8"/>
      <c r="K346" s="8"/>
      <c r="L346" s="8"/>
      <c r="M346" s="8"/>
      <c r="N346" s="8"/>
      <c r="O346" s="8"/>
      <c r="P346" s="8"/>
      <c r="CC346" s="1"/>
      <c r="CD346" s="1"/>
      <c r="CE346" s="1"/>
      <c r="CF346" s="1"/>
      <c r="CG346" s="1"/>
      <c r="CH346" s="1"/>
      <c r="CI346" s="1"/>
      <c r="CJ346" s="1"/>
      <c r="CK346" s="1"/>
      <c r="CL346" s="1"/>
      <c r="CM346" s="1"/>
    </row>
    <row r="347" spans="1:91" ht="15" customHeight="1">
      <c r="A347" s="419" t="s">
        <v>1883</v>
      </c>
      <c r="B347" s="245" t="s">
        <v>1194</v>
      </c>
      <c r="C347" s="302" t="s">
        <v>1254</v>
      </c>
      <c r="D347" s="280" t="s">
        <v>656</v>
      </c>
      <c r="E347" s="171">
        <v>2</v>
      </c>
      <c r="F347" s="459"/>
      <c r="G347" s="305"/>
      <c r="H347" s="8"/>
      <c r="I347" s="8"/>
      <c r="J347" s="8"/>
      <c r="K347" s="8"/>
      <c r="L347" s="8"/>
      <c r="M347" s="8"/>
      <c r="N347" s="8"/>
      <c r="O347" s="8"/>
      <c r="P347" s="8"/>
      <c r="CC347" s="1"/>
      <c r="CD347" s="1"/>
      <c r="CE347" s="1"/>
      <c r="CF347" s="1"/>
      <c r="CG347" s="1"/>
      <c r="CH347" s="1"/>
      <c r="CI347" s="1"/>
      <c r="CJ347" s="1"/>
      <c r="CK347" s="1"/>
      <c r="CL347" s="1"/>
      <c r="CM347" s="1"/>
    </row>
    <row r="348" spans="1:91" ht="15" customHeight="1">
      <c r="A348" s="419" t="s">
        <v>1884</v>
      </c>
      <c r="B348" s="245" t="s">
        <v>1197</v>
      </c>
      <c r="C348" s="302" t="s">
        <v>1254</v>
      </c>
      <c r="D348" s="280" t="s">
        <v>656</v>
      </c>
      <c r="E348" s="171">
        <v>3</v>
      </c>
      <c r="F348" s="459"/>
      <c r="G348" s="305"/>
      <c r="H348" s="8"/>
      <c r="I348" s="8"/>
      <c r="J348" s="8"/>
      <c r="K348" s="8"/>
      <c r="L348" s="8"/>
      <c r="M348" s="8"/>
      <c r="N348" s="8"/>
      <c r="O348" s="8"/>
      <c r="P348" s="8"/>
      <c r="CC348" s="1"/>
      <c r="CD348" s="1"/>
      <c r="CE348" s="1"/>
      <c r="CF348" s="1"/>
      <c r="CG348" s="1"/>
      <c r="CH348" s="1"/>
      <c r="CI348" s="1"/>
      <c r="CJ348" s="1"/>
      <c r="CK348" s="1"/>
      <c r="CL348" s="1"/>
      <c r="CM348" s="1"/>
    </row>
    <row r="349" spans="1:91" ht="15" customHeight="1">
      <c r="A349" s="419" t="s">
        <v>1885</v>
      </c>
      <c r="B349" s="245" t="s">
        <v>1199</v>
      </c>
      <c r="C349" s="302" t="s">
        <v>1254</v>
      </c>
      <c r="D349" s="280" t="s">
        <v>656</v>
      </c>
      <c r="E349" s="171">
        <v>1</v>
      </c>
      <c r="F349" s="459"/>
      <c r="G349" s="305"/>
      <c r="H349" s="8"/>
      <c r="I349" s="8"/>
      <c r="J349" s="8"/>
      <c r="K349" s="8"/>
      <c r="L349" s="8"/>
      <c r="M349" s="8"/>
      <c r="N349" s="8"/>
      <c r="O349" s="8"/>
      <c r="P349" s="8"/>
      <c r="CC349" s="1"/>
      <c r="CD349" s="1"/>
      <c r="CE349" s="1"/>
      <c r="CF349" s="1"/>
      <c r="CG349" s="1"/>
      <c r="CH349" s="1"/>
      <c r="CI349" s="1"/>
      <c r="CJ349" s="1"/>
      <c r="CK349" s="1"/>
      <c r="CL349" s="1"/>
      <c r="CM349" s="1"/>
    </row>
    <row r="350" spans="1:91" ht="15" customHeight="1">
      <c r="A350" s="419" t="s">
        <v>1886</v>
      </c>
      <c r="B350" s="246" t="s">
        <v>1408</v>
      </c>
      <c r="C350" s="256" t="s">
        <v>1255</v>
      </c>
      <c r="D350" s="280" t="s">
        <v>13</v>
      </c>
      <c r="E350" s="171">
        <v>30.47</v>
      </c>
      <c r="F350" s="460"/>
      <c r="G350" s="305"/>
      <c r="H350" s="8"/>
      <c r="I350" s="8"/>
      <c r="J350" s="8"/>
      <c r="K350" s="8"/>
      <c r="L350" s="8"/>
      <c r="M350" s="8"/>
      <c r="N350" s="8"/>
      <c r="O350" s="8"/>
      <c r="P350" s="8"/>
      <c r="CC350" s="1"/>
      <c r="CD350" s="1"/>
      <c r="CE350" s="1"/>
      <c r="CF350" s="1"/>
      <c r="CG350" s="1"/>
      <c r="CH350" s="1"/>
      <c r="CI350" s="1"/>
      <c r="CJ350" s="1"/>
      <c r="CK350" s="1"/>
      <c r="CL350" s="1"/>
      <c r="CM350" s="1"/>
    </row>
    <row r="351" spans="1:91" ht="15" customHeight="1">
      <c r="A351" s="419" t="s">
        <v>1887</v>
      </c>
      <c r="B351" s="245" t="s">
        <v>1204</v>
      </c>
      <c r="C351" s="256" t="s">
        <v>1256</v>
      </c>
      <c r="D351" s="281" t="s">
        <v>485</v>
      </c>
      <c r="E351" s="282">
        <v>0.24</v>
      </c>
      <c r="F351" s="458"/>
      <c r="G351" s="305"/>
      <c r="H351" s="8"/>
      <c r="I351" s="8"/>
      <c r="J351" s="8"/>
      <c r="K351" s="8"/>
      <c r="L351" s="8"/>
      <c r="M351" s="8"/>
      <c r="N351" s="8"/>
      <c r="O351" s="8"/>
      <c r="P351" s="8"/>
      <c r="CC351" s="1"/>
      <c r="CD351" s="1"/>
      <c r="CE351" s="1"/>
      <c r="CF351" s="1"/>
      <c r="CG351" s="1"/>
      <c r="CH351" s="1"/>
      <c r="CI351" s="1"/>
      <c r="CJ351" s="1"/>
      <c r="CK351" s="1"/>
      <c r="CL351" s="1"/>
      <c r="CM351" s="1"/>
    </row>
    <row r="352" spans="1:91" ht="15" customHeight="1">
      <c r="A352" s="423" t="s">
        <v>1888</v>
      </c>
      <c r="B352" s="176" t="s">
        <v>1205</v>
      </c>
      <c r="C352" s="303"/>
      <c r="D352" s="157" t="s">
        <v>811</v>
      </c>
      <c r="E352" s="269"/>
      <c r="F352" s="449"/>
      <c r="G352" s="449"/>
      <c r="H352" s="8"/>
      <c r="I352" s="8"/>
      <c r="J352" s="8"/>
      <c r="K352" s="8"/>
      <c r="L352" s="8"/>
      <c r="M352" s="8"/>
      <c r="N352" s="8"/>
      <c r="O352" s="8"/>
      <c r="P352" s="8"/>
      <c r="CC352" s="1"/>
      <c r="CD352" s="1"/>
      <c r="CE352" s="1"/>
      <c r="CF352" s="1"/>
      <c r="CG352" s="1"/>
      <c r="CH352" s="1"/>
      <c r="CI352" s="1"/>
      <c r="CJ352" s="1"/>
      <c r="CK352" s="1"/>
      <c r="CL352" s="1"/>
      <c r="CM352" s="1"/>
    </row>
    <row r="353" spans="1:91" ht="15" customHeight="1">
      <c r="A353" s="419" t="s">
        <v>1889</v>
      </c>
      <c r="B353" s="161" t="s">
        <v>1409</v>
      </c>
      <c r="C353" s="252" t="s">
        <v>1321</v>
      </c>
      <c r="D353" s="198" t="s">
        <v>541</v>
      </c>
      <c r="E353" s="171">
        <v>1726.4</v>
      </c>
      <c r="F353" s="458"/>
      <c r="G353" s="305"/>
      <c r="H353" s="8"/>
      <c r="I353" s="8"/>
      <c r="J353" s="8"/>
      <c r="K353" s="8"/>
      <c r="L353" s="8"/>
      <c r="M353" s="8"/>
      <c r="N353" s="8"/>
      <c r="O353" s="8"/>
      <c r="P353" s="8"/>
      <c r="CC353" s="1"/>
      <c r="CD353" s="1"/>
      <c r="CE353" s="1"/>
      <c r="CF353" s="1"/>
      <c r="CG353" s="1"/>
      <c r="CH353" s="1"/>
      <c r="CI353" s="1"/>
      <c r="CJ353" s="1"/>
      <c r="CK353" s="1"/>
      <c r="CL353" s="1"/>
      <c r="CM353" s="1"/>
    </row>
    <row r="354" spans="1:91" ht="15" customHeight="1">
      <c r="A354" s="419" t="s">
        <v>1890</v>
      </c>
      <c r="B354" s="184" t="s">
        <v>1410</v>
      </c>
      <c r="C354" s="252" t="s">
        <v>1259</v>
      </c>
      <c r="D354" s="198" t="s">
        <v>541</v>
      </c>
      <c r="E354" s="171">
        <v>2055.4</v>
      </c>
      <c r="F354" s="458"/>
      <c r="G354" s="305"/>
      <c r="H354" s="8"/>
      <c r="I354" s="8"/>
      <c r="J354" s="8"/>
      <c r="K354" s="8"/>
      <c r="L354" s="8"/>
      <c r="M354" s="8"/>
      <c r="N354" s="8"/>
      <c r="O354" s="8"/>
      <c r="P354" s="8"/>
      <c r="CC354" s="1"/>
      <c r="CD354" s="1"/>
      <c r="CE354" s="1"/>
      <c r="CF354" s="1"/>
      <c r="CG354" s="1"/>
      <c r="CH354" s="1"/>
      <c r="CI354" s="1"/>
      <c r="CJ354" s="1"/>
      <c r="CK354" s="1"/>
      <c r="CL354" s="1"/>
      <c r="CM354" s="1"/>
    </row>
    <row r="355" spans="1:91" ht="15" customHeight="1">
      <c r="A355" s="419" t="s">
        <v>1891</v>
      </c>
      <c r="B355" s="161" t="s">
        <v>1411</v>
      </c>
      <c r="C355" s="252" t="s">
        <v>1260</v>
      </c>
      <c r="D355" s="198" t="s">
        <v>541</v>
      </c>
      <c r="E355" s="272">
        <f>1191.8+139.7</f>
        <v>1331.5</v>
      </c>
      <c r="F355" s="458"/>
      <c r="G355" s="305"/>
      <c r="H355" s="8"/>
      <c r="I355" s="8"/>
      <c r="J355" s="8"/>
      <c r="K355" s="8"/>
      <c r="L355" s="8"/>
      <c r="M355" s="8"/>
      <c r="N355" s="8"/>
      <c r="O355" s="8"/>
      <c r="P355" s="8"/>
      <c r="CC355" s="1"/>
      <c r="CD355" s="1"/>
      <c r="CE355" s="1"/>
      <c r="CF355" s="1"/>
      <c r="CG355" s="1"/>
      <c r="CH355" s="1"/>
      <c r="CI355" s="1"/>
      <c r="CJ355" s="1"/>
      <c r="CK355" s="1"/>
      <c r="CL355" s="1"/>
      <c r="CM355" s="1"/>
    </row>
    <row r="356" spans="1:91" ht="15" customHeight="1">
      <c r="A356" s="423" t="s">
        <v>1892</v>
      </c>
      <c r="B356" s="176" t="s">
        <v>1209</v>
      </c>
      <c r="C356" s="254" t="s">
        <v>1322</v>
      </c>
      <c r="D356" s="157" t="s">
        <v>811</v>
      </c>
      <c r="E356" s="269"/>
      <c r="F356" s="449"/>
      <c r="G356" s="449"/>
      <c r="H356" s="8"/>
      <c r="I356" s="8"/>
      <c r="J356" s="8"/>
      <c r="K356" s="8"/>
      <c r="L356" s="8"/>
      <c r="M356" s="8"/>
      <c r="N356" s="8"/>
      <c r="O356" s="8"/>
      <c r="P356" s="8"/>
      <c r="CC356" s="1"/>
      <c r="CD356" s="1"/>
      <c r="CE356" s="1"/>
      <c r="CF356" s="1"/>
      <c r="CG356" s="1"/>
      <c r="CH356" s="1"/>
      <c r="CI356" s="1"/>
      <c r="CJ356" s="1"/>
      <c r="CK356" s="1"/>
      <c r="CL356" s="1"/>
      <c r="CM356" s="1"/>
    </row>
    <row r="357" spans="1:91" ht="15" customHeight="1">
      <c r="A357" s="419" t="s">
        <v>1893</v>
      </c>
      <c r="B357" s="184" t="s">
        <v>1210</v>
      </c>
      <c r="C357" s="252" t="s">
        <v>1322</v>
      </c>
      <c r="D357" s="198" t="s">
        <v>541</v>
      </c>
      <c r="E357" s="272">
        <v>1191.8</v>
      </c>
      <c r="F357" s="458"/>
      <c r="G357" s="305"/>
      <c r="H357" s="8"/>
      <c r="I357" s="8"/>
      <c r="J357" s="8"/>
      <c r="K357" s="8"/>
      <c r="L357" s="8"/>
      <c r="M357" s="8"/>
      <c r="N357" s="8"/>
      <c r="O357" s="8"/>
      <c r="P357" s="8"/>
      <c r="CC357" s="1"/>
      <c r="CD357" s="1"/>
      <c r="CE357" s="1"/>
      <c r="CF357" s="1"/>
      <c r="CG357" s="1"/>
      <c r="CH357" s="1"/>
      <c r="CI357" s="1"/>
      <c r="CJ357" s="1"/>
      <c r="CK357" s="1"/>
      <c r="CL357" s="1"/>
      <c r="CM357" s="1"/>
    </row>
    <row r="358" spans="1:91" ht="15" customHeight="1">
      <c r="A358" s="419" t="s">
        <v>1894</v>
      </c>
      <c r="B358" s="184" t="s">
        <v>1211</v>
      </c>
      <c r="C358" s="252" t="s">
        <v>1322</v>
      </c>
      <c r="D358" s="198" t="s">
        <v>541</v>
      </c>
      <c r="E358" s="272">
        <v>1243.9000000000001</v>
      </c>
      <c r="F358" s="458"/>
      <c r="G358" s="305"/>
      <c r="H358" s="8"/>
      <c r="I358" s="8"/>
      <c r="J358" s="8"/>
      <c r="K358" s="8"/>
      <c r="L358" s="8"/>
      <c r="M358" s="8"/>
      <c r="N358" s="8"/>
      <c r="O358" s="8"/>
      <c r="P358" s="8"/>
      <c r="CC358" s="1"/>
      <c r="CD358" s="1"/>
      <c r="CE358" s="1"/>
      <c r="CF358" s="1"/>
      <c r="CG358" s="1"/>
      <c r="CH358" s="1"/>
      <c r="CI358" s="1"/>
      <c r="CJ358" s="1"/>
      <c r="CK358" s="1"/>
      <c r="CL358" s="1"/>
      <c r="CM358" s="1"/>
    </row>
    <row r="359" spans="1:91" ht="15" customHeight="1">
      <c r="A359" s="419" t="s">
        <v>1895</v>
      </c>
      <c r="B359" s="184" t="s">
        <v>1212</v>
      </c>
      <c r="C359" s="252" t="s">
        <v>1322</v>
      </c>
      <c r="D359" s="198" t="s">
        <v>541</v>
      </c>
      <c r="E359" s="272">
        <v>1243.9000000000001</v>
      </c>
      <c r="F359" s="458"/>
      <c r="G359" s="305"/>
      <c r="H359" s="8"/>
      <c r="I359" s="8"/>
      <c r="J359" s="8"/>
      <c r="K359" s="8"/>
      <c r="L359" s="8"/>
      <c r="M359" s="8"/>
      <c r="N359" s="8"/>
      <c r="O359" s="8"/>
      <c r="P359" s="8"/>
      <c r="CC359" s="1"/>
      <c r="CD359" s="1"/>
      <c r="CE359" s="1"/>
      <c r="CF359" s="1"/>
      <c r="CG359" s="1"/>
      <c r="CH359" s="1"/>
      <c r="CI359" s="1"/>
      <c r="CJ359" s="1"/>
      <c r="CK359" s="1"/>
      <c r="CL359" s="1"/>
      <c r="CM359" s="1"/>
    </row>
    <row r="360" spans="1:91" ht="15" customHeight="1">
      <c r="A360" s="419" t="s">
        <v>1896</v>
      </c>
      <c r="B360" s="184" t="s">
        <v>1213</v>
      </c>
      <c r="C360" s="252" t="s">
        <v>1262</v>
      </c>
      <c r="D360" s="198" t="s">
        <v>541</v>
      </c>
      <c r="E360" s="272">
        <v>362.69</v>
      </c>
      <c r="F360" s="458"/>
      <c r="G360" s="305"/>
      <c r="H360" s="8"/>
      <c r="I360" s="8"/>
      <c r="J360" s="8"/>
      <c r="K360" s="8"/>
      <c r="L360" s="8"/>
      <c r="M360" s="8"/>
      <c r="N360" s="8"/>
      <c r="O360" s="8"/>
      <c r="P360" s="8"/>
      <c r="CC360" s="1"/>
      <c r="CD360" s="1"/>
      <c r="CE360" s="1"/>
      <c r="CF360" s="1"/>
      <c r="CG360" s="1"/>
      <c r="CH360" s="1"/>
      <c r="CI360" s="1"/>
      <c r="CJ360" s="1"/>
      <c r="CK360" s="1"/>
      <c r="CL360" s="1"/>
      <c r="CM360" s="1"/>
    </row>
    <row r="361" spans="1:91" ht="15" customHeight="1">
      <c r="A361" s="419" t="s">
        <v>1897</v>
      </c>
      <c r="B361" s="161" t="s">
        <v>1412</v>
      </c>
      <c r="C361" s="256" t="s">
        <v>1263</v>
      </c>
      <c r="D361" s="194" t="s">
        <v>485</v>
      </c>
      <c r="E361" s="272">
        <f>0.24+0.003</f>
        <v>0.24299999999999999</v>
      </c>
      <c r="F361" s="458"/>
      <c r="G361" s="305"/>
      <c r="H361" s="8"/>
      <c r="I361" s="8"/>
      <c r="J361" s="8"/>
      <c r="K361" s="8"/>
      <c r="L361" s="8"/>
      <c r="M361" s="8"/>
      <c r="N361" s="8"/>
      <c r="O361" s="8"/>
      <c r="P361" s="8"/>
      <c r="CC361" s="1"/>
      <c r="CD361" s="1"/>
      <c r="CE361" s="1"/>
      <c r="CF361" s="1"/>
      <c r="CG361" s="1"/>
      <c r="CH361" s="1"/>
      <c r="CI361" s="1"/>
      <c r="CJ361" s="1"/>
      <c r="CK361" s="1"/>
      <c r="CL361" s="1"/>
      <c r="CM361" s="1"/>
    </row>
    <row r="362" spans="1:91" ht="15" customHeight="1">
      <c r="A362" s="423" t="s">
        <v>1898</v>
      </c>
      <c r="B362" s="299" t="s">
        <v>1215</v>
      </c>
      <c r="C362" s="254" t="s">
        <v>1370</v>
      </c>
      <c r="D362" s="345" t="s">
        <v>811</v>
      </c>
      <c r="E362" s="351"/>
      <c r="F362" s="449"/>
      <c r="G362" s="449"/>
      <c r="H362" s="8"/>
      <c r="I362" s="8"/>
      <c r="J362" s="8"/>
      <c r="K362" s="8"/>
      <c r="L362" s="8"/>
      <c r="M362" s="8"/>
      <c r="N362" s="8"/>
      <c r="O362" s="8"/>
      <c r="P362" s="8"/>
      <c r="CC362" s="1"/>
      <c r="CD362" s="1"/>
      <c r="CE362" s="1"/>
      <c r="CF362" s="1"/>
      <c r="CG362" s="1"/>
      <c r="CH362" s="1"/>
      <c r="CI362" s="1"/>
      <c r="CJ362" s="1"/>
      <c r="CK362" s="1"/>
      <c r="CL362" s="1"/>
      <c r="CM362" s="1"/>
    </row>
    <row r="363" spans="1:91" ht="15" customHeight="1">
      <c r="A363" s="419" t="s">
        <v>1899</v>
      </c>
      <c r="B363" s="347" t="s">
        <v>1413</v>
      </c>
      <c r="C363" s="256" t="s">
        <v>1265</v>
      </c>
      <c r="D363" s="352" t="s">
        <v>13</v>
      </c>
      <c r="E363" s="272">
        <f>4+140.1+5.1</f>
        <v>149.19999999999999</v>
      </c>
      <c r="F363" s="458"/>
      <c r="G363" s="305"/>
      <c r="H363" s="8"/>
      <c r="I363" s="8"/>
      <c r="J363" s="8"/>
      <c r="K363" s="8"/>
      <c r="L363" s="8"/>
      <c r="M363" s="8"/>
      <c r="N363" s="8"/>
      <c r="O363" s="8"/>
      <c r="P363" s="8"/>
      <c r="CC363" s="1"/>
      <c r="CD363" s="1"/>
      <c r="CE363" s="1"/>
      <c r="CF363" s="1"/>
      <c r="CG363" s="1"/>
      <c r="CH363" s="1"/>
      <c r="CI363" s="1"/>
      <c r="CJ363" s="1"/>
      <c r="CK363" s="1"/>
      <c r="CL363" s="1"/>
      <c r="CM363" s="1"/>
    </row>
    <row r="364" spans="1:91" ht="15" customHeight="1">
      <c r="A364" s="423" t="s">
        <v>1900</v>
      </c>
      <c r="B364" s="176" t="s">
        <v>1217</v>
      </c>
      <c r="C364" s="257" t="s">
        <v>1371</v>
      </c>
      <c r="D364" s="158" t="s">
        <v>811</v>
      </c>
      <c r="E364" s="351"/>
      <c r="F364" s="449"/>
      <c r="G364" s="449"/>
      <c r="H364" s="8"/>
      <c r="I364" s="8"/>
      <c r="J364" s="8"/>
      <c r="K364" s="8"/>
      <c r="L364" s="8"/>
      <c r="M364" s="8"/>
      <c r="N364" s="8"/>
      <c r="O364" s="8"/>
      <c r="P364" s="8"/>
      <c r="CC364" s="1"/>
      <c r="CD364" s="1"/>
      <c r="CE364" s="1"/>
      <c r="CF364" s="1"/>
      <c r="CG364" s="1"/>
      <c r="CH364" s="1"/>
      <c r="CI364" s="1"/>
      <c r="CJ364" s="1"/>
      <c r="CK364" s="1"/>
      <c r="CL364" s="1"/>
      <c r="CM364" s="1"/>
    </row>
    <row r="365" spans="1:91" ht="15" customHeight="1">
      <c r="A365" s="419" t="s">
        <v>1901</v>
      </c>
      <c r="B365" s="161" t="s">
        <v>1218</v>
      </c>
      <c r="C365" s="252" t="s">
        <v>1371</v>
      </c>
      <c r="D365" s="291" t="s">
        <v>656</v>
      </c>
      <c r="E365" s="308">
        <v>18</v>
      </c>
      <c r="F365" s="458"/>
      <c r="G365" s="305"/>
      <c r="H365" s="8"/>
      <c r="I365" s="8"/>
      <c r="J365" s="8"/>
      <c r="K365" s="8"/>
      <c r="L365" s="8"/>
      <c r="M365" s="8"/>
      <c r="N365" s="8"/>
      <c r="O365" s="8"/>
      <c r="P365" s="8"/>
      <c r="CC365" s="1"/>
      <c r="CD365" s="1"/>
      <c r="CE365" s="1"/>
      <c r="CF365" s="1"/>
      <c r="CG365" s="1"/>
      <c r="CH365" s="1"/>
      <c r="CI365" s="1"/>
      <c r="CJ365" s="1"/>
      <c r="CK365" s="1"/>
      <c r="CL365" s="1"/>
      <c r="CM365" s="1"/>
    </row>
    <row r="366" spans="1:91" ht="15" customHeight="1">
      <c r="A366" s="419" t="s">
        <v>1902</v>
      </c>
      <c r="B366" s="348" t="s">
        <v>1219</v>
      </c>
      <c r="C366" s="256" t="s">
        <v>1267</v>
      </c>
      <c r="D366" s="280" t="s">
        <v>13</v>
      </c>
      <c r="E366" s="308">
        <f>2.3+17.3+15.7+15.7+16.1+3.7+8+10.6+14.8+15.2+16.8+2.2</f>
        <v>138.39999999999998</v>
      </c>
      <c r="F366" s="461"/>
      <c r="G366" s="305"/>
      <c r="H366" s="8"/>
      <c r="I366" s="8"/>
      <c r="J366" s="8"/>
      <c r="K366" s="8"/>
      <c r="L366" s="8"/>
      <c r="M366" s="8"/>
      <c r="N366" s="8"/>
      <c r="O366" s="8"/>
      <c r="P366" s="8"/>
      <c r="CC366" s="1"/>
      <c r="CD366" s="1"/>
      <c r="CE366" s="1"/>
      <c r="CF366" s="1"/>
      <c r="CG366" s="1"/>
      <c r="CH366" s="1"/>
      <c r="CI366" s="1"/>
      <c r="CJ366" s="1"/>
      <c r="CK366" s="1"/>
      <c r="CL366" s="1"/>
      <c r="CM366" s="1"/>
    </row>
    <row r="367" spans="1:91" ht="15" customHeight="1">
      <c r="A367" s="419" t="s">
        <v>1903</v>
      </c>
      <c r="B367" s="348" t="s">
        <v>1220</v>
      </c>
      <c r="C367" s="256" t="s">
        <v>1268</v>
      </c>
      <c r="D367" s="280" t="s">
        <v>656</v>
      </c>
      <c r="E367" s="308">
        <v>11</v>
      </c>
      <c r="F367" s="461"/>
      <c r="G367" s="305"/>
      <c r="H367" s="8"/>
      <c r="I367" s="8"/>
      <c r="J367" s="8"/>
      <c r="K367" s="8"/>
      <c r="L367" s="8"/>
      <c r="M367" s="8"/>
      <c r="N367" s="8"/>
      <c r="O367" s="8"/>
      <c r="P367" s="8"/>
      <c r="CC367" s="1"/>
      <c r="CD367" s="1"/>
      <c r="CE367" s="1"/>
      <c r="CF367" s="1"/>
      <c r="CG367" s="1"/>
      <c r="CH367" s="1"/>
      <c r="CI367" s="1"/>
      <c r="CJ367" s="1"/>
      <c r="CK367" s="1"/>
      <c r="CL367" s="1"/>
      <c r="CM367" s="1"/>
    </row>
    <row r="368" spans="1:91" ht="15" customHeight="1">
      <c r="A368" s="419" t="s">
        <v>1904</v>
      </c>
      <c r="B368" s="348" t="s">
        <v>1414</v>
      </c>
      <c r="C368" s="256" t="s">
        <v>1267</v>
      </c>
      <c r="D368" s="280" t="s">
        <v>13</v>
      </c>
      <c r="E368" s="171">
        <v>29</v>
      </c>
      <c r="F368" s="460"/>
      <c r="G368" s="305"/>
      <c r="H368" s="8"/>
      <c r="I368" s="8"/>
      <c r="J368" s="8"/>
      <c r="K368" s="8"/>
      <c r="L368" s="8"/>
      <c r="M368" s="8"/>
      <c r="N368" s="8"/>
      <c r="O368" s="8"/>
      <c r="P368" s="8"/>
      <c r="CC368" s="1"/>
      <c r="CD368" s="1"/>
      <c r="CE368" s="1"/>
      <c r="CF368" s="1"/>
      <c r="CG368" s="1"/>
      <c r="CH368" s="1"/>
      <c r="CI368" s="1"/>
      <c r="CJ368" s="1"/>
      <c r="CK368" s="1"/>
      <c r="CL368" s="1"/>
      <c r="CM368" s="1"/>
    </row>
    <row r="369" spans="1:91" ht="15" customHeight="1">
      <c r="A369" s="419" t="s">
        <v>1905</v>
      </c>
      <c r="B369" s="348" t="s">
        <v>1415</v>
      </c>
      <c r="C369" s="256" t="s">
        <v>1267</v>
      </c>
      <c r="D369" s="280" t="s">
        <v>13</v>
      </c>
      <c r="E369" s="171">
        <v>120</v>
      </c>
      <c r="F369" s="460"/>
      <c r="G369" s="305"/>
      <c r="H369" s="8"/>
      <c r="I369" s="8"/>
      <c r="J369" s="8"/>
      <c r="K369" s="8"/>
      <c r="L369" s="8"/>
      <c r="M369" s="8"/>
      <c r="N369" s="8"/>
      <c r="O369" s="8"/>
      <c r="P369" s="8"/>
      <c r="CC369" s="1"/>
      <c r="CD369" s="1"/>
      <c r="CE369" s="1"/>
      <c r="CF369" s="1"/>
      <c r="CG369" s="1"/>
      <c r="CH369" s="1"/>
      <c r="CI369" s="1"/>
      <c r="CJ369" s="1"/>
      <c r="CK369" s="1"/>
      <c r="CL369" s="1"/>
      <c r="CM369" s="1"/>
    </row>
    <row r="370" spans="1:91" ht="15" customHeight="1">
      <c r="A370" s="419" t="s">
        <v>1906</v>
      </c>
      <c r="B370" s="161" t="s">
        <v>1223</v>
      </c>
      <c r="C370" s="252" t="s">
        <v>1269</v>
      </c>
      <c r="D370" s="291" t="s">
        <v>13</v>
      </c>
      <c r="E370" s="272">
        <f>65.2*7+70.3*2</f>
        <v>597</v>
      </c>
      <c r="F370" s="458"/>
      <c r="G370" s="305"/>
      <c r="H370" s="8"/>
      <c r="I370" s="8"/>
      <c r="J370" s="8"/>
      <c r="K370" s="8"/>
      <c r="L370" s="8"/>
      <c r="M370" s="8"/>
      <c r="N370" s="8"/>
      <c r="O370" s="8"/>
      <c r="P370" s="8"/>
      <c r="CC370" s="1"/>
      <c r="CD370" s="1"/>
      <c r="CE370" s="1"/>
      <c r="CF370" s="1"/>
      <c r="CG370" s="1"/>
      <c r="CH370" s="1"/>
      <c r="CI370" s="1"/>
      <c r="CJ370" s="1"/>
      <c r="CK370" s="1"/>
      <c r="CL370" s="1"/>
      <c r="CM370" s="1"/>
    </row>
    <row r="371" spans="1:91" ht="15" customHeight="1">
      <c r="A371" s="417" t="s">
        <v>1907</v>
      </c>
      <c r="B371" s="244" t="s">
        <v>1119</v>
      </c>
      <c r="C371" s="304"/>
      <c r="D371" s="319" t="s">
        <v>811</v>
      </c>
      <c r="E371" s="269"/>
      <c r="F371" s="449"/>
      <c r="G371" s="449"/>
      <c r="H371" s="8"/>
      <c r="I371" s="8"/>
      <c r="J371" s="8"/>
      <c r="K371" s="8"/>
      <c r="L371" s="8"/>
      <c r="M371" s="8"/>
      <c r="N371" s="8"/>
      <c r="O371" s="8"/>
      <c r="P371" s="8"/>
      <c r="CC371" s="1"/>
      <c r="CD371" s="1"/>
      <c r="CE371" s="1"/>
      <c r="CF371" s="1"/>
      <c r="CG371" s="1"/>
      <c r="CH371" s="1"/>
      <c r="CI371" s="1"/>
      <c r="CJ371" s="1"/>
      <c r="CK371" s="1"/>
      <c r="CL371" s="1"/>
      <c r="CM371" s="1"/>
    </row>
    <row r="372" spans="1:91" ht="15" customHeight="1">
      <c r="A372" s="413" t="s">
        <v>1908</v>
      </c>
      <c r="B372" s="246" t="s">
        <v>1224</v>
      </c>
      <c r="C372" s="256" t="s">
        <v>1270</v>
      </c>
      <c r="D372" s="353" t="s">
        <v>541</v>
      </c>
      <c r="E372" s="354">
        <v>28.5</v>
      </c>
      <c r="F372" s="458"/>
      <c r="G372" s="305"/>
      <c r="H372" s="8"/>
      <c r="I372" s="8"/>
      <c r="J372" s="8"/>
      <c r="K372" s="8"/>
      <c r="L372" s="8"/>
      <c r="M372" s="8"/>
      <c r="N372" s="8"/>
      <c r="O372" s="8"/>
      <c r="P372" s="8"/>
      <c r="CC372" s="1"/>
      <c r="CD372" s="1"/>
      <c r="CE372" s="1"/>
      <c r="CF372" s="1"/>
      <c r="CG372" s="1"/>
      <c r="CH372" s="1"/>
      <c r="CI372" s="1"/>
      <c r="CJ372" s="1"/>
      <c r="CK372" s="1"/>
      <c r="CL372" s="1"/>
      <c r="CM372" s="1"/>
    </row>
    <row r="373" spans="1:91" ht="15" customHeight="1">
      <c r="A373" s="410">
        <v>5</v>
      </c>
      <c r="B373" s="321" t="s">
        <v>1417</v>
      </c>
      <c r="C373" s="86"/>
      <c r="D373" s="322"/>
      <c r="E373" s="323"/>
      <c r="F373" s="324"/>
      <c r="G373" s="324"/>
      <c r="H373" s="8"/>
      <c r="I373" s="8"/>
      <c r="J373" s="8"/>
      <c r="K373" s="8"/>
      <c r="L373" s="8"/>
      <c r="M373" s="8"/>
      <c r="N373" s="8"/>
      <c r="O373" s="8"/>
      <c r="P373" s="8"/>
      <c r="CC373" s="1"/>
      <c r="CD373" s="1"/>
      <c r="CE373" s="1"/>
      <c r="CF373" s="1"/>
      <c r="CG373" s="1"/>
      <c r="CH373" s="1"/>
      <c r="CI373" s="1"/>
      <c r="CJ373" s="1"/>
      <c r="CK373" s="1"/>
      <c r="CL373" s="1"/>
      <c r="CM373" s="1"/>
    </row>
    <row r="374" spans="1:91" ht="15" customHeight="1">
      <c r="A374" s="411" t="s">
        <v>1909</v>
      </c>
      <c r="B374" s="185" t="s">
        <v>1139</v>
      </c>
      <c r="C374" s="250"/>
      <c r="D374" s="264" t="s">
        <v>811</v>
      </c>
      <c r="E374" s="158"/>
      <c r="F374" s="265"/>
      <c r="G374" s="265"/>
      <c r="H374" s="8"/>
      <c r="I374" s="8"/>
      <c r="J374" s="8"/>
      <c r="K374" s="8"/>
      <c r="L374" s="8"/>
      <c r="M374" s="8"/>
      <c r="N374" s="8"/>
      <c r="O374" s="8"/>
      <c r="P374" s="8"/>
      <c r="CC374" s="1"/>
      <c r="CD374" s="1"/>
      <c r="CE374" s="1"/>
      <c r="CF374" s="1"/>
      <c r="CG374" s="1"/>
      <c r="CH374" s="1"/>
      <c r="CI374" s="1"/>
      <c r="CJ374" s="1"/>
      <c r="CK374" s="1"/>
      <c r="CL374" s="1"/>
      <c r="CM374" s="1"/>
    </row>
    <row r="375" spans="1:91" ht="15" customHeight="1">
      <c r="A375" s="419" t="s">
        <v>1910</v>
      </c>
      <c r="B375" s="235" t="s">
        <v>1140</v>
      </c>
      <c r="C375" s="251" t="s">
        <v>1227</v>
      </c>
      <c r="D375" s="266" t="s">
        <v>7</v>
      </c>
      <c r="E375" s="267">
        <v>1</v>
      </c>
      <c r="F375" s="457"/>
      <c r="G375" s="305"/>
      <c r="H375" s="8"/>
      <c r="I375" s="8"/>
      <c r="J375" s="8"/>
      <c r="K375" s="8"/>
      <c r="L375" s="8"/>
      <c r="M375" s="8"/>
      <c r="N375" s="8"/>
      <c r="O375" s="8"/>
      <c r="P375" s="8"/>
      <c r="CC375" s="1"/>
      <c r="CD375" s="1"/>
      <c r="CE375" s="1"/>
      <c r="CF375" s="1"/>
      <c r="CG375" s="1"/>
      <c r="CH375" s="1"/>
      <c r="CI375" s="1"/>
      <c r="CJ375" s="1"/>
      <c r="CK375" s="1"/>
      <c r="CL375" s="1"/>
      <c r="CM375" s="1"/>
    </row>
    <row r="376" spans="1:91" ht="15" customHeight="1">
      <c r="A376" s="419" t="s">
        <v>1911</v>
      </c>
      <c r="B376" s="236" t="s">
        <v>1141</v>
      </c>
      <c r="C376" s="251" t="s">
        <v>1361</v>
      </c>
      <c r="D376" s="266" t="s">
        <v>7</v>
      </c>
      <c r="E376" s="267">
        <v>1</v>
      </c>
      <c r="F376" s="457"/>
      <c r="G376" s="305"/>
      <c r="H376" s="8"/>
      <c r="I376" s="8"/>
      <c r="J376" s="8"/>
      <c r="K376" s="8"/>
      <c r="L376" s="8"/>
      <c r="M376" s="8"/>
      <c r="N376" s="8"/>
      <c r="O376" s="8"/>
      <c r="P376" s="8"/>
      <c r="CC376" s="1"/>
      <c r="CD376" s="1"/>
      <c r="CE376" s="1"/>
      <c r="CF376" s="1"/>
      <c r="CG376" s="1"/>
      <c r="CH376" s="1"/>
      <c r="CI376" s="1"/>
      <c r="CJ376" s="1"/>
      <c r="CK376" s="1"/>
      <c r="CL376" s="1"/>
      <c r="CM376" s="1"/>
    </row>
    <row r="377" spans="1:91" ht="15" customHeight="1">
      <c r="A377" s="419" t="s">
        <v>1912</v>
      </c>
      <c r="B377" s="241" t="s">
        <v>1418</v>
      </c>
      <c r="C377" s="252" t="s">
        <v>1362</v>
      </c>
      <c r="D377" s="268" t="s">
        <v>7</v>
      </c>
      <c r="E377" s="267">
        <v>1</v>
      </c>
      <c r="F377" s="457"/>
      <c r="G377" s="305"/>
      <c r="H377" s="8"/>
      <c r="I377" s="8"/>
      <c r="J377" s="8"/>
      <c r="K377" s="8"/>
      <c r="L377" s="8"/>
      <c r="M377" s="8"/>
      <c r="N377" s="8"/>
      <c r="O377" s="8"/>
      <c r="P377" s="8"/>
      <c r="CC377" s="1"/>
      <c r="CD377" s="1"/>
      <c r="CE377" s="1"/>
      <c r="CF377" s="1"/>
      <c r="CG377" s="1"/>
      <c r="CH377" s="1"/>
      <c r="CI377" s="1"/>
      <c r="CJ377" s="1"/>
      <c r="CK377" s="1"/>
      <c r="CL377" s="1"/>
      <c r="CM377" s="1"/>
    </row>
    <row r="378" spans="1:91" ht="15" customHeight="1">
      <c r="A378" s="419" t="s">
        <v>1913</v>
      </c>
      <c r="B378" s="238" t="s">
        <v>1143</v>
      </c>
      <c r="C378" s="251" t="s">
        <v>1230</v>
      </c>
      <c r="D378" s="266" t="s">
        <v>7</v>
      </c>
      <c r="E378" s="267">
        <v>1</v>
      </c>
      <c r="F378" s="457"/>
      <c r="G378" s="305"/>
      <c r="H378" s="8"/>
      <c r="I378" s="8"/>
      <c r="J378" s="8"/>
      <c r="K378" s="8"/>
      <c r="L378" s="8"/>
      <c r="M378" s="8"/>
      <c r="N378" s="8"/>
      <c r="O378" s="8"/>
      <c r="P378" s="8"/>
      <c r="CC378" s="1"/>
      <c r="CD378" s="1"/>
      <c r="CE378" s="1"/>
      <c r="CF378" s="1"/>
      <c r="CG378" s="1"/>
      <c r="CH378" s="1"/>
      <c r="CI378" s="1"/>
      <c r="CJ378" s="1"/>
      <c r="CK378" s="1"/>
      <c r="CL378" s="1"/>
      <c r="CM378" s="1"/>
    </row>
    <row r="379" spans="1:91" ht="15" customHeight="1">
      <c r="A379" s="411" t="s">
        <v>1914</v>
      </c>
      <c r="B379" s="185" t="s">
        <v>798</v>
      </c>
      <c r="C379" s="250"/>
      <c r="D379" s="158" t="s">
        <v>811</v>
      </c>
      <c r="E379" s="157"/>
      <c r="F379" s="265"/>
      <c r="G379" s="449"/>
      <c r="H379" s="8"/>
      <c r="I379" s="8"/>
      <c r="J379" s="8"/>
      <c r="K379" s="8"/>
      <c r="L379" s="8"/>
      <c r="M379" s="8"/>
      <c r="N379" s="8"/>
      <c r="O379" s="8"/>
      <c r="P379" s="8"/>
      <c r="CC379" s="1"/>
      <c r="CD379" s="1"/>
      <c r="CE379" s="1"/>
      <c r="CF379" s="1"/>
      <c r="CG379" s="1"/>
      <c r="CH379" s="1"/>
      <c r="CI379" s="1"/>
      <c r="CJ379" s="1"/>
      <c r="CK379" s="1"/>
      <c r="CL379" s="1"/>
      <c r="CM379" s="1"/>
    </row>
    <row r="380" spans="1:91" ht="15" customHeight="1">
      <c r="A380" s="419" t="s">
        <v>1915</v>
      </c>
      <c r="B380" s="241" t="s">
        <v>1419</v>
      </c>
      <c r="C380" s="253" t="s">
        <v>1363</v>
      </c>
      <c r="D380" s="198" t="s">
        <v>485</v>
      </c>
      <c r="E380" s="272">
        <f>379.31+379.31+123</f>
        <v>881.62</v>
      </c>
      <c r="F380" s="457"/>
      <c r="G380" s="305"/>
      <c r="H380" s="8"/>
      <c r="I380" s="8"/>
      <c r="J380" s="8"/>
      <c r="K380" s="8"/>
      <c r="L380" s="8"/>
      <c r="M380" s="8"/>
      <c r="N380" s="8"/>
      <c r="O380" s="8"/>
      <c r="P380" s="8"/>
      <c r="CC380" s="1"/>
      <c r="CD380" s="1"/>
      <c r="CE380" s="1"/>
      <c r="CF380" s="1"/>
      <c r="CG380" s="1"/>
      <c r="CH380" s="1"/>
      <c r="CI380" s="1"/>
      <c r="CJ380" s="1"/>
      <c r="CK380" s="1"/>
      <c r="CL380" s="1"/>
      <c r="CM380" s="1"/>
    </row>
    <row r="381" spans="1:91" ht="15" customHeight="1">
      <c r="A381" s="419" t="s">
        <v>1916</v>
      </c>
      <c r="B381" s="355" t="s">
        <v>1420</v>
      </c>
      <c r="C381" s="253" t="s">
        <v>1232</v>
      </c>
      <c r="D381" s="194" t="s">
        <v>7</v>
      </c>
      <c r="E381" s="272">
        <v>1</v>
      </c>
      <c r="F381" s="457"/>
      <c r="G381" s="305"/>
      <c r="H381" s="8"/>
      <c r="I381" s="8"/>
      <c r="J381" s="8"/>
      <c r="K381" s="8"/>
      <c r="L381" s="8"/>
      <c r="M381" s="8"/>
      <c r="N381" s="8"/>
      <c r="O381" s="8"/>
      <c r="P381" s="8"/>
      <c r="CC381" s="1"/>
      <c r="CD381" s="1"/>
      <c r="CE381" s="1"/>
      <c r="CF381" s="1"/>
      <c r="CG381" s="1"/>
      <c r="CH381" s="1"/>
      <c r="CI381" s="1"/>
      <c r="CJ381" s="1"/>
      <c r="CK381" s="1"/>
      <c r="CL381" s="1"/>
      <c r="CM381" s="1"/>
    </row>
    <row r="382" spans="1:91" ht="15" customHeight="1">
      <c r="A382" s="419" t="s">
        <v>1917</v>
      </c>
      <c r="B382" s="241" t="s">
        <v>1421</v>
      </c>
      <c r="C382" s="253" t="s">
        <v>1233</v>
      </c>
      <c r="D382" s="194" t="s">
        <v>485</v>
      </c>
      <c r="E382" s="272">
        <f>205+316.54+316.54</f>
        <v>838.07999999999993</v>
      </c>
      <c r="F382" s="457"/>
      <c r="G382" s="305"/>
      <c r="H382" s="8"/>
      <c r="I382" s="8"/>
      <c r="J382" s="8"/>
      <c r="K382" s="8"/>
      <c r="L382" s="8"/>
      <c r="M382" s="8"/>
      <c r="N382" s="8"/>
      <c r="O382" s="8"/>
      <c r="P382" s="8"/>
      <c r="CC382" s="1"/>
      <c r="CD382" s="1"/>
      <c r="CE382" s="1"/>
      <c r="CF382" s="1"/>
      <c r="CG382" s="1"/>
      <c r="CH382" s="1"/>
      <c r="CI382" s="1"/>
      <c r="CJ382" s="1"/>
      <c r="CK382" s="1"/>
      <c r="CL382" s="1"/>
      <c r="CM382" s="1"/>
    </row>
    <row r="383" spans="1:91" ht="15" customHeight="1">
      <c r="A383" s="411" t="s">
        <v>1918</v>
      </c>
      <c r="B383" s="185" t="s">
        <v>1148</v>
      </c>
      <c r="C383" s="250"/>
      <c r="D383" s="158" t="s">
        <v>811</v>
      </c>
      <c r="E383" s="269"/>
      <c r="F383" s="265"/>
      <c r="G383" s="449"/>
      <c r="H383" s="8"/>
      <c r="I383" s="8"/>
      <c r="J383" s="8"/>
      <c r="K383" s="8"/>
      <c r="L383" s="8"/>
      <c r="M383" s="8"/>
      <c r="N383" s="8"/>
      <c r="O383" s="8"/>
      <c r="P383" s="8"/>
      <c r="CC383" s="1"/>
      <c r="CD383" s="1"/>
      <c r="CE383" s="1"/>
      <c r="CF383" s="1"/>
      <c r="CG383" s="1"/>
      <c r="CH383" s="1"/>
      <c r="CI383" s="1"/>
      <c r="CJ383" s="1"/>
      <c r="CK383" s="1"/>
      <c r="CL383" s="1"/>
      <c r="CM383" s="1"/>
    </row>
    <row r="384" spans="1:91" ht="15" customHeight="1">
      <c r="A384" s="420" t="s">
        <v>1919</v>
      </c>
      <c r="B384" s="162" t="s">
        <v>1422</v>
      </c>
      <c r="C384" s="252" t="s">
        <v>1235</v>
      </c>
      <c r="D384" s="268" t="s">
        <v>13</v>
      </c>
      <c r="E384" s="270">
        <f>36+36+50</f>
        <v>122</v>
      </c>
      <c r="F384" s="457"/>
      <c r="G384" s="305"/>
      <c r="H384" s="8"/>
      <c r="I384" s="8"/>
      <c r="J384" s="8"/>
      <c r="K384" s="8"/>
      <c r="L384" s="8"/>
      <c r="M384" s="8"/>
      <c r="N384" s="8"/>
      <c r="O384" s="8"/>
      <c r="P384" s="8"/>
      <c r="CC384" s="1"/>
      <c r="CD384" s="1"/>
      <c r="CE384" s="1"/>
      <c r="CF384" s="1"/>
      <c r="CG384" s="1"/>
      <c r="CH384" s="1"/>
      <c r="CI384" s="1"/>
      <c r="CJ384" s="1"/>
      <c r="CK384" s="1"/>
      <c r="CL384" s="1"/>
      <c r="CM384" s="1"/>
    </row>
    <row r="385" spans="1:91" ht="15" customHeight="1">
      <c r="A385" s="411" t="s">
        <v>1920</v>
      </c>
      <c r="B385" s="176" t="s">
        <v>800</v>
      </c>
      <c r="C385" s="250" t="s">
        <v>1237</v>
      </c>
      <c r="D385" s="158" t="s">
        <v>811</v>
      </c>
      <c r="E385" s="269"/>
      <c r="F385" s="265"/>
      <c r="G385" s="449"/>
      <c r="H385" s="8"/>
      <c r="I385" s="8"/>
      <c r="J385" s="8"/>
      <c r="K385" s="8"/>
      <c r="L385" s="8"/>
      <c r="M385" s="8"/>
      <c r="N385" s="8"/>
      <c r="O385" s="8"/>
      <c r="P385" s="8"/>
      <c r="CC385" s="1"/>
      <c r="CD385" s="1"/>
      <c r="CE385" s="1"/>
      <c r="CF385" s="1"/>
      <c r="CG385" s="1"/>
      <c r="CH385" s="1"/>
      <c r="CI385" s="1"/>
      <c r="CJ385" s="1"/>
      <c r="CK385" s="1"/>
      <c r="CL385" s="1"/>
      <c r="CM385" s="1"/>
    </row>
    <row r="386" spans="1:91" ht="15" customHeight="1">
      <c r="A386" s="419" t="s">
        <v>1921</v>
      </c>
      <c r="B386" s="162" t="s">
        <v>1423</v>
      </c>
      <c r="C386" s="252" t="s">
        <v>1416</v>
      </c>
      <c r="D386" s="268" t="s">
        <v>7</v>
      </c>
      <c r="E386" s="270">
        <v>1</v>
      </c>
      <c r="F386" s="457"/>
      <c r="G386" s="305"/>
      <c r="H386" s="8"/>
      <c r="I386" s="8"/>
      <c r="J386" s="8"/>
      <c r="K386" s="8"/>
      <c r="L386" s="8"/>
      <c r="M386" s="8"/>
      <c r="N386" s="8"/>
      <c r="O386" s="8"/>
      <c r="P386" s="8"/>
      <c r="CC386" s="1"/>
      <c r="CD386" s="1"/>
      <c r="CE386" s="1"/>
      <c r="CF386" s="1"/>
      <c r="CG386" s="1"/>
      <c r="CH386" s="1"/>
      <c r="CI386" s="1"/>
      <c r="CJ386" s="1"/>
      <c r="CK386" s="1"/>
      <c r="CL386" s="1"/>
      <c r="CM386" s="1"/>
    </row>
    <row r="387" spans="1:91" ht="15" customHeight="1">
      <c r="A387" s="419" t="s">
        <v>1922</v>
      </c>
      <c r="B387" s="161" t="s">
        <v>1424</v>
      </c>
      <c r="C387" s="252" t="s">
        <v>1364</v>
      </c>
      <c r="D387" s="198" t="s">
        <v>541</v>
      </c>
      <c r="E387" s="171">
        <v>598.29999999999995</v>
      </c>
      <c r="F387" s="457"/>
      <c r="G387" s="305"/>
      <c r="H387" s="8"/>
      <c r="I387" s="8"/>
      <c r="J387" s="8"/>
      <c r="K387" s="8"/>
      <c r="L387" s="8"/>
      <c r="M387" s="8"/>
      <c r="N387" s="8"/>
      <c r="O387" s="8"/>
      <c r="P387" s="8"/>
      <c r="CC387" s="1"/>
      <c r="CD387" s="1"/>
      <c r="CE387" s="1"/>
      <c r="CF387" s="1"/>
      <c r="CG387" s="1"/>
      <c r="CH387" s="1"/>
      <c r="CI387" s="1"/>
      <c r="CJ387" s="1"/>
      <c r="CK387" s="1"/>
      <c r="CL387" s="1"/>
      <c r="CM387" s="1"/>
    </row>
    <row r="388" spans="1:91" ht="15" customHeight="1">
      <c r="A388" s="419" t="s">
        <v>1923</v>
      </c>
      <c r="B388" s="161" t="s">
        <v>1425</v>
      </c>
      <c r="C388" s="252" t="s">
        <v>1364</v>
      </c>
      <c r="D388" s="198" t="s">
        <v>541</v>
      </c>
      <c r="E388" s="171">
        <f>43.12+38.24</f>
        <v>81.36</v>
      </c>
      <c r="F388" s="457"/>
      <c r="G388" s="305"/>
      <c r="H388" s="8"/>
      <c r="I388" s="8"/>
      <c r="J388" s="8"/>
      <c r="K388" s="8"/>
      <c r="L388" s="8"/>
      <c r="M388" s="8"/>
      <c r="N388" s="8"/>
      <c r="O388" s="8"/>
      <c r="P388" s="8"/>
      <c r="CC388" s="1"/>
      <c r="CD388" s="1"/>
      <c r="CE388" s="1"/>
      <c r="CF388" s="1"/>
      <c r="CG388" s="1"/>
      <c r="CH388" s="1"/>
      <c r="CI388" s="1"/>
      <c r="CJ388" s="1"/>
      <c r="CK388" s="1"/>
      <c r="CL388" s="1"/>
      <c r="CM388" s="1"/>
    </row>
    <row r="389" spans="1:91" ht="15" customHeight="1">
      <c r="A389" s="419" t="s">
        <v>1924</v>
      </c>
      <c r="B389" s="161" t="s">
        <v>1426</v>
      </c>
      <c r="C389" s="252" t="s">
        <v>1364</v>
      </c>
      <c r="D389" s="198" t="s">
        <v>541</v>
      </c>
      <c r="E389" s="272">
        <f>40.61+47.33+220</f>
        <v>307.94</v>
      </c>
      <c r="F389" s="457"/>
      <c r="G389" s="305"/>
      <c r="H389" s="8"/>
      <c r="I389" s="8"/>
      <c r="J389" s="8"/>
      <c r="K389" s="8"/>
      <c r="L389" s="8"/>
      <c r="M389" s="8"/>
      <c r="N389" s="8"/>
      <c r="O389" s="8"/>
      <c r="P389" s="8"/>
      <c r="CC389" s="1"/>
      <c r="CD389" s="1"/>
      <c r="CE389" s="1"/>
      <c r="CF389" s="1"/>
      <c r="CG389" s="1"/>
      <c r="CH389" s="1"/>
      <c r="CI389" s="1"/>
      <c r="CJ389" s="1"/>
      <c r="CK389" s="1"/>
      <c r="CL389" s="1"/>
      <c r="CM389" s="1"/>
    </row>
    <row r="390" spans="1:91" ht="15" customHeight="1">
      <c r="A390" s="426" t="s">
        <v>1925</v>
      </c>
      <c r="B390" s="160" t="s">
        <v>1157</v>
      </c>
      <c r="C390" s="255" t="s">
        <v>1452</v>
      </c>
      <c r="D390" s="158" t="s">
        <v>811</v>
      </c>
      <c r="E390" s="279"/>
      <c r="F390" s="265"/>
      <c r="G390" s="449"/>
      <c r="H390" s="8"/>
      <c r="I390" s="8"/>
      <c r="J390" s="8"/>
      <c r="K390" s="8"/>
      <c r="L390" s="8"/>
      <c r="M390" s="8"/>
      <c r="N390" s="8"/>
      <c r="O390" s="8"/>
      <c r="P390" s="8"/>
      <c r="CC390" s="1"/>
      <c r="CD390" s="1"/>
      <c r="CE390" s="1"/>
      <c r="CF390" s="1"/>
      <c r="CG390" s="1"/>
      <c r="CH390" s="1"/>
      <c r="CI390" s="1"/>
      <c r="CJ390" s="1"/>
      <c r="CK390" s="1"/>
      <c r="CL390" s="1"/>
      <c r="CM390" s="1"/>
    </row>
    <row r="391" spans="1:91" ht="15" customHeight="1">
      <c r="A391" s="426" t="s">
        <v>1926</v>
      </c>
      <c r="B391" s="160" t="s">
        <v>1158</v>
      </c>
      <c r="C391" s="255" t="s">
        <v>1241</v>
      </c>
      <c r="D391" s="275" t="s">
        <v>811</v>
      </c>
      <c r="E391" s="286"/>
      <c r="F391" s="265"/>
      <c r="G391" s="331"/>
      <c r="H391" s="8"/>
      <c r="I391" s="8"/>
      <c r="J391" s="8"/>
      <c r="K391" s="8"/>
      <c r="L391" s="8"/>
      <c r="M391" s="8"/>
      <c r="N391" s="8"/>
      <c r="O391" s="8"/>
      <c r="P391" s="8"/>
      <c r="CC391" s="1"/>
      <c r="CD391" s="1"/>
      <c r="CE391" s="1"/>
      <c r="CF391" s="1"/>
      <c r="CG391" s="1"/>
      <c r="CH391" s="1"/>
      <c r="CI391" s="1"/>
      <c r="CJ391" s="1"/>
      <c r="CK391" s="1"/>
      <c r="CL391" s="1"/>
      <c r="CM391" s="1"/>
    </row>
    <row r="392" spans="1:91" ht="15" customHeight="1">
      <c r="A392" s="419" t="s">
        <v>1927</v>
      </c>
      <c r="B392" s="161" t="s">
        <v>1427</v>
      </c>
      <c r="C392" s="252" t="s">
        <v>1241</v>
      </c>
      <c r="D392" s="268" t="s">
        <v>812</v>
      </c>
      <c r="E392" s="171">
        <v>50.5</v>
      </c>
      <c r="F392" s="457"/>
      <c r="G392" s="305"/>
      <c r="H392" s="8"/>
      <c r="I392" s="8"/>
      <c r="J392" s="8"/>
      <c r="K392" s="8"/>
      <c r="L392" s="8"/>
      <c r="M392" s="8"/>
      <c r="N392" s="8"/>
      <c r="O392" s="8"/>
      <c r="P392" s="8"/>
      <c r="CC392" s="1"/>
      <c r="CD392" s="1"/>
      <c r="CE392" s="1"/>
      <c r="CF392" s="1"/>
      <c r="CG392" s="1"/>
      <c r="CH392" s="1"/>
      <c r="CI392" s="1"/>
      <c r="CJ392" s="1"/>
      <c r="CK392" s="1"/>
      <c r="CL392" s="1"/>
      <c r="CM392" s="1"/>
    </row>
    <row r="393" spans="1:91" ht="15" customHeight="1">
      <c r="A393" s="412" t="s">
        <v>1928</v>
      </c>
      <c r="B393" s="161" t="s">
        <v>1428</v>
      </c>
      <c r="C393" s="252" t="s">
        <v>1242</v>
      </c>
      <c r="D393" s="268" t="s">
        <v>812</v>
      </c>
      <c r="E393" s="171">
        <f>7.71+3.73+8.48</f>
        <v>19.920000000000002</v>
      </c>
      <c r="F393" s="457"/>
      <c r="G393" s="305"/>
      <c r="H393" s="8"/>
      <c r="I393" s="8"/>
      <c r="J393" s="8"/>
      <c r="K393" s="8"/>
      <c r="L393" s="8"/>
      <c r="M393" s="8"/>
      <c r="N393" s="8"/>
      <c r="O393" s="8"/>
      <c r="P393" s="8"/>
      <c r="CC393" s="1"/>
      <c r="CD393" s="1"/>
      <c r="CE393" s="1"/>
      <c r="CF393" s="1"/>
      <c r="CG393" s="1"/>
      <c r="CH393" s="1"/>
      <c r="CI393" s="1"/>
      <c r="CJ393" s="1"/>
      <c r="CK393" s="1"/>
      <c r="CL393" s="1"/>
      <c r="CM393" s="1"/>
    </row>
    <row r="394" spans="1:91" ht="15" customHeight="1">
      <c r="A394" s="419" t="s">
        <v>1929</v>
      </c>
      <c r="B394" s="161" t="s">
        <v>1429</v>
      </c>
      <c r="C394" s="252" t="s">
        <v>1241</v>
      </c>
      <c r="D394" s="268" t="s">
        <v>812</v>
      </c>
      <c r="E394" s="171">
        <f>6.87823+8.28216</f>
        <v>15.16039</v>
      </c>
      <c r="F394" s="457"/>
      <c r="G394" s="305"/>
      <c r="H394" s="8"/>
      <c r="I394" s="8"/>
      <c r="J394" s="8"/>
      <c r="K394" s="8"/>
      <c r="L394" s="8"/>
      <c r="M394" s="8"/>
      <c r="N394" s="8"/>
      <c r="O394" s="8"/>
      <c r="P394" s="8"/>
      <c r="CC394" s="1"/>
      <c r="CD394" s="1"/>
      <c r="CE394" s="1"/>
      <c r="CF394" s="1"/>
      <c r="CG394" s="1"/>
      <c r="CH394" s="1"/>
      <c r="CI394" s="1"/>
      <c r="CJ394" s="1"/>
      <c r="CK394" s="1"/>
      <c r="CL394" s="1"/>
      <c r="CM394" s="1"/>
    </row>
    <row r="395" spans="1:91" ht="15" customHeight="1">
      <c r="A395" s="420" t="s">
        <v>1930</v>
      </c>
      <c r="B395" s="184" t="s">
        <v>1430</v>
      </c>
      <c r="C395" s="252" t="s">
        <v>1241</v>
      </c>
      <c r="D395" s="268" t="s">
        <v>812</v>
      </c>
      <c r="E395" s="171">
        <f>4.1085+3.676+9.4349</f>
        <v>17.2194</v>
      </c>
      <c r="F395" s="457"/>
      <c r="G395" s="305"/>
      <c r="H395" s="8"/>
      <c r="I395" s="8"/>
      <c r="J395" s="8"/>
      <c r="K395" s="8"/>
      <c r="L395" s="8"/>
      <c r="M395" s="8"/>
      <c r="N395" s="8"/>
      <c r="O395" s="8"/>
      <c r="P395" s="8"/>
      <c r="CC395" s="1"/>
      <c r="CD395" s="1"/>
      <c r="CE395" s="1"/>
      <c r="CF395" s="1"/>
      <c r="CG395" s="1"/>
      <c r="CH395" s="1"/>
      <c r="CI395" s="1"/>
      <c r="CJ395" s="1"/>
      <c r="CK395" s="1"/>
      <c r="CL395" s="1"/>
      <c r="CM395" s="1"/>
    </row>
    <row r="396" spans="1:91" ht="15" customHeight="1">
      <c r="A396" s="423" t="s">
        <v>1931</v>
      </c>
      <c r="B396" s="176" t="s">
        <v>1164</v>
      </c>
      <c r="C396" s="254" t="s">
        <v>1243</v>
      </c>
      <c r="D396" s="158" t="s">
        <v>811</v>
      </c>
      <c r="E396" s="279"/>
      <c r="F396" s="265"/>
      <c r="G396" s="449"/>
      <c r="H396" s="8"/>
      <c r="I396" s="8"/>
      <c r="J396" s="8"/>
      <c r="K396" s="8"/>
      <c r="L396" s="8"/>
      <c r="M396" s="8"/>
      <c r="N396" s="8"/>
      <c r="O396" s="8"/>
      <c r="P396" s="8"/>
      <c r="CC396" s="1"/>
      <c r="CD396" s="1"/>
      <c r="CE396" s="1"/>
      <c r="CF396" s="1"/>
      <c r="CG396" s="1"/>
      <c r="CH396" s="1"/>
      <c r="CI396" s="1"/>
      <c r="CJ396" s="1"/>
      <c r="CK396" s="1"/>
      <c r="CL396" s="1"/>
      <c r="CM396" s="1"/>
    </row>
    <row r="397" spans="1:91" ht="15" customHeight="1">
      <c r="A397" s="419" t="s">
        <v>1932</v>
      </c>
      <c r="B397" s="161" t="s">
        <v>1431</v>
      </c>
      <c r="C397" s="251" t="s">
        <v>1243</v>
      </c>
      <c r="D397" s="266" t="s">
        <v>812</v>
      </c>
      <c r="E397" s="314">
        <v>6.39</v>
      </c>
      <c r="F397" s="457"/>
      <c r="G397" s="305"/>
      <c r="H397" s="8"/>
      <c r="I397" s="8"/>
      <c r="J397" s="8"/>
      <c r="K397" s="8"/>
      <c r="L397" s="8"/>
      <c r="M397" s="8"/>
      <c r="N397" s="8"/>
      <c r="O397" s="8"/>
      <c r="P397" s="8"/>
      <c r="CC397" s="1"/>
      <c r="CD397" s="1"/>
      <c r="CE397" s="1"/>
      <c r="CF397" s="1"/>
      <c r="CG397" s="1"/>
      <c r="CH397" s="1"/>
      <c r="CI397" s="1"/>
      <c r="CJ397" s="1"/>
      <c r="CK397" s="1"/>
      <c r="CL397" s="1"/>
      <c r="CM397" s="1"/>
    </row>
    <row r="398" spans="1:91" ht="15" customHeight="1">
      <c r="A398" s="419" t="s">
        <v>1933</v>
      </c>
      <c r="B398" s="248" t="s">
        <v>1166</v>
      </c>
      <c r="C398" s="251" t="s">
        <v>1244</v>
      </c>
      <c r="D398" s="268" t="s">
        <v>13</v>
      </c>
      <c r="E398" s="314">
        <v>286.8</v>
      </c>
      <c r="F398" s="457"/>
      <c r="G398" s="305"/>
      <c r="H398" s="8"/>
      <c r="I398" s="8"/>
      <c r="J398" s="8"/>
      <c r="K398" s="8"/>
      <c r="L398" s="8"/>
      <c r="M398" s="8"/>
      <c r="N398" s="8"/>
      <c r="O398" s="8"/>
      <c r="P398" s="8"/>
      <c r="CC398" s="1"/>
      <c r="CD398" s="1"/>
      <c r="CE398" s="1"/>
      <c r="CF398" s="1"/>
      <c r="CG398" s="1"/>
      <c r="CH398" s="1"/>
      <c r="CI398" s="1"/>
      <c r="CJ398" s="1"/>
      <c r="CK398" s="1"/>
      <c r="CL398" s="1"/>
      <c r="CM398" s="1"/>
    </row>
    <row r="399" spans="1:91" ht="15" customHeight="1">
      <c r="A399" s="419" t="s">
        <v>1934</v>
      </c>
      <c r="B399" s="248" t="s">
        <v>1167</v>
      </c>
      <c r="C399" s="251" t="s">
        <v>1243</v>
      </c>
      <c r="D399" s="198" t="s">
        <v>656</v>
      </c>
      <c r="E399" s="308">
        <v>10</v>
      </c>
      <c r="F399" s="457"/>
      <c r="G399" s="305"/>
      <c r="H399" s="8"/>
      <c r="I399" s="8"/>
      <c r="J399" s="8"/>
      <c r="K399" s="8"/>
      <c r="L399" s="8"/>
      <c r="M399" s="8"/>
      <c r="N399" s="8"/>
      <c r="O399" s="8"/>
      <c r="P399" s="8"/>
      <c r="CC399" s="1"/>
      <c r="CD399" s="1"/>
      <c r="CE399" s="1"/>
      <c r="CF399" s="1"/>
      <c r="CG399" s="1"/>
      <c r="CH399" s="1"/>
      <c r="CI399" s="1"/>
      <c r="CJ399" s="1"/>
      <c r="CK399" s="1"/>
      <c r="CL399" s="1"/>
      <c r="CM399" s="1"/>
    </row>
    <row r="400" spans="1:91" ht="15" customHeight="1">
      <c r="A400" s="419" t="s">
        <v>1935</v>
      </c>
      <c r="B400" s="248" t="s">
        <v>1168</v>
      </c>
      <c r="C400" s="251" t="s">
        <v>1243</v>
      </c>
      <c r="D400" s="198" t="s">
        <v>656</v>
      </c>
      <c r="E400" s="308">
        <v>5</v>
      </c>
      <c r="F400" s="457"/>
      <c r="G400" s="305"/>
      <c r="H400" s="8"/>
      <c r="I400" s="8"/>
      <c r="J400" s="8"/>
      <c r="K400" s="8"/>
      <c r="L400" s="8"/>
      <c r="M400" s="8"/>
      <c r="N400" s="8"/>
      <c r="O400" s="8"/>
      <c r="P400" s="8"/>
      <c r="CC400" s="1"/>
      <c r="CD400" s="1"/>
      <c r="CE400" s="1"/>
      <c r="CF400" s="1"/>
      <c r="CG400" s="1"/>
      <c r="CH400" s="1"/>
      <c r="CI400" s="1"/>
      <c r="CJ400" s="1"/>
      <c r="CK400" s="1"/>
      <c r="CL400" s="1"/>
      <c r="CM400" s="1"/>
    </row>
    <row r="401" spans="1:91" ht="15" customHeight="1">
      <c r="A401" s="423" t="s">
        <v>1936</v>
      </c>
      <c r="B401" s="176" t="s">
        <v>592</v>
      </c>
      <c r="C401" s="254" t="s">
        <v>1365</v>
      </c>
      <c r="D401" s="158" t="s">
        <v>811</v>
      </c>
      <c r="E401" s="279"/>
      <c r="F401" s="265"/>
      <c r="G401" s="449"/>
      <c r="H401" s="8"/>
      <c r="I401" s="8"/>
      <c r="J401" s="8"/>
      <c r="K401" s="8"/>
      <c r="L401" s="8"/>
      <c r="M401" s="8"/>
      <c r="N401" s="8"/>
      <c r="O401" s="8"/>
      <c r="P401" s="8"/>
      <c r="CC401" s="1"/>
      <c r="CD401" s="1"/>
      <c r="CE401" s="1"/>
      <c r="CF401" s="1"/>
      <c r="CG401" s="1"/>
      <c r="CH401" s="1"/>
      <c r="CI401" s="1"/>
      <c r="CJ401" s="1"/>
      <c r="CK401" s="1"/>
      <c r="CL401" s="1"/>
      <c r="CM401" s="1"/>
    </row>
    <row r="402" spans="1:91" ht="15" customHeight="1">
      <c r="A402" s="419" t="s">
        <v>1937</v>
      </c>
      <c r="B402" s="161" t="s">
        <v>1432</v>
      </c>
      <c r="C402" s="251" t="s">
        <v>1365</v>
      </c>
      <c r="D402" s="194" t="s">
        <v>485</v>
      </c>
      <c r="E402" s="314">
        <f>89.6+91.2+55.5+0.54+0.54+0.71</f>
        <v>238.09</v>
      </c>
      <c r="F402" s="457"/>
      <c r="G402" s="305"/>
      <c r="H402" s="8"/>
      <c r="I402" s="8"/>
      <c r="J402" s="8"/>
      <c r="K402" s="8"/>
      <c r="L402" s="8"/>
      <c r="M402" s="8"/>
      <c r="N402" s="8"/>
      <c r="O402" s="8"/>
      <c r="P402" s="8"/>
      <c r="CC402" s="1"/>
      <c r="CD402" s="1"/>
      <c r="CE402" s="1"/>
      <c r="CF402" s="1"/>
      <c r="CG402" s="1"/>
      <c r="CH402" s="1"/>
      <c r="CI402" s="1"/>
      <c r="CJ402" s="1"/>
      <c r="CK402" s="1"/>
      <c r="CL402" s="1"/>
      <c r="CM402" s="1"/>
    </row>
    <row r="403" spans="1:91" ht="15" customHeight="1">
      <c r="A403" s="419" t="s">
        <v>1938</v>
      </c>
      <c r="B403" s="161" t="s">
        <v>1433</v>
      </c>
      <c r="C403" s="251" t="s">
        <v>1365</v>
      </c>
      <c r="D403" s="194" t="s">
        <v>485</v>
      </c>
      <c r="E403" s="314">
        <v>38</v>
      </c>
      <c r="F403" s="457"/>
      <c r="G403" s="305"/>
      <c r="H403" s="8"/>
      <c r="I403" s="8"/>
      <c r="J403" s="8"/>
      <c r="K403" s="8"/>
      <c r="L403" s="8"/>
      <c r="M403" s="8"/>
      <c r="N403" s="8"/>
      <c r="O403" s="8"/>
      <c r="P403" s="8"/>
      <c r="CC403" s="1"/>
      <c r="CD403" s="1"/>
      <c r="CE403" s="1"/>
      <c r="CF403" s="1"/>
      <c r="CG403" s="1"/>
      <c r="CH403" s="1"/>
      <c r="CI403" s="1"/>
      <c r="CJ403" s="1"/>
      <c r="CK403" s="1"/>
      <c r="CL403" s="1"/>
      <c r="CM403" s="1"/>
    </row>
    <row r="404" spans="1:91" ht="15" customHeight="1">
      <c r="A404" s="419" t="s">
        <v>1939</v>
      </c>
      <c r="B404" s="184" t="s">
        <v>1434</v>
      </c>
      <c r="C404" s="251" t="s">
        <v>1366</v>
      </c>
      <c r="D404" s="194" t="s">
        <v>485</v>
      </c>
      <c r="E404" s="350">
        <f>47.78+47.78+66.4</f>
        <v>161.96</v>
      </c>
      <c r="F404" s="457"/>
      <c r="G404" s="305"/>
      <c r="H404" s="8"/>
      <c r="I404" s="8"/>
      <c r="J404" s="8"/>
      <c r="K404" s="8"/>
      <c r="L404" s="8"/>
      <c r="M404" s="8"/>
      <c r="N404" s="8"/>
      <c r="O404" s="8"/>
      <c r="P404" s="8"/>
      <c r="CC404" s="1"/>
      <c r="CD404" s="1"/>
      <c r="CE404" s="1"/>
      <c r="CF404" s="1"/>
      <c r="CG404" s="1"/>
      <c r="CH404" s="1"/>
      <c r="CI404" s="1"/>
      <c r="CJ404" s="1"/>
      <c r="CK404" s="1"/>
      <c r="CL404" s="1"/>
      <c r="CM404" s="1"/>
    </row>
    <row r="405" spans="1:91" ht="15" customHeight="1">
      <c r="A405" s="419" t="s">
        <v>1940</v>
      </c>
      <c r="B405" s="161" t="s">
        <v>1435</v>
      </c>
      <c r="C405" s="251" t="s">
        <v>1365</v>
      </c>
      <c r="D405" s="198" t="s">
        <v>485</v>
      </c>
      <c r="E405" s="171">
        <f>57.91+45.5</f>
        <v>103.41</v>
      </c>
      <c r="F405" s="457"/>
      <c r="G405" s="305"/>
      <c r="H405" s="8"/>
      <c r="I405" s="8"/>
      <c r="J405" s="8"/>
      <c r="K405" s="8"/>
      <c r="L405" s="8"/>
      <c r="M405" s="8"/>
      <c r="N405" s="8"/>
      <c r="O405" s="8"/>
      <c r="P405" s="8"/>
      <c r="CC405" s="1"/>
      <c r="CD405" s="1"/>
      <c r="CE405" s="1"/>
      <c r="CF405" s="1"/>
      <c r="CG405" s="1"/>
      <c r="CH405" s="1"/>
      <c r="CI405" s="1"/>
      <c r="CJ405" s="1"/>
      <c r="CK405" s="1"/>
      <c r="CL405" s="1"/>
      <c r="CM405" s="1"/>
    </row>
    <row r="406" spans="1:91" ht="15" customHeight="1">
      <c r="A406" s="419" t="s">
        <v>1941</v>
      </c>
      <c r="B406" s="161" t="s">
        <v>1436</v>
      </c>
      <c r="C406" s="251" t="s">
        <v>1365</v>
      </c>
      <c r="D406" s="198" t="s">
        <v>485</v>
      </c>
      <c r="E406" s="171">
        <f>17.69+20.99+129.5</f>
        <v>168.18</v>
      </c>
      <c r="F406" s="457"/>
      <c r="G406" s="305"/>
      <c r="H406" s="8"/>
      <c r="I406" s="8"/>
      <c r="J406" s="8"/>
      <c r="K406" s="8"/>
      <c r="L406" s="8"/>
      <c r="M406" s="8"/>
      <c r="N406" s="8"/>
      <c r="O406" s="8"/>
      <c r="P406" s="8"/>
      <c r="CC406" s="1"/>
      <c r="CD406" s="1"/>
      <c r="CE406" s="1"/>
      <c r="CF406" s="1"/>
      <c r="CG406" s="1"/>
      <c r="CH406" s="1"/>
      <c r="CI406" s="1"/>
      <c r="CJ406" s="1"/>
      <c r="CK406" s="1"/>
      <c r="CL406" s="1"/>
      <c r="CM406" s="1"/>
    </row>
    <row r="407" spans="1:91" ht="15" customHeight="1">
      <c r="A407" s="419" t="s">
        <v>1942</v>
      </c>
      <c r="B407" s="161" t="s">
        <v>1437</v>
      </c>
      <c r="C407" s="251" t="s">
        <v>1247</v>
      </c>
      <c r="D407" s="198" t="s">
        <v>485</v>
      </c>
      <c r="E407" s="171">
        <f>5.6+4.15+5.04</f>
        <v>14.79</v>
      </c>
      <c r="F407" s="457"/>
      <c r="G407" s="305"/>
      <c r="H407" s="8"/>
      <c r="I407" s="8"/>
      <c r="J407" s="8"/>
      <c r="K407" s="8"/>
      <c r="L407" s="8"/>
      <c r="M407" s="8"/>
      <c r="N407" s="8"/>
      <c r="O407" s="8"/>
      <c r="P407" s="8"/>
      <c r="CC407" s="1"/>
      <c r="CD407" s="1"/>
      <c r="CE407" s="1"/>
      <c r="CF407" s="1"/>
      <c r="CG407" s="1"/>
      <c r="CH407" s="1"/>
      <c r="CI407" s="1"/>
      <c r="CJ407" s="1"/>
      <c r="CK407" s="1"/>
      <c r="CL407" s="1"/>
      <c r="CM407" s="1"/>
    </row>
    <row r="408" spans="1:91" ht="15" customHeight="1">
      <c r="A408" s="423" t="s">
        <v>1943</v>
      </c>
      <c r="B408" s="176" t="s">
        <v>808</v>
      </c>
      <c r="C408" s="257"/>
      <c r="D408" s="157" t="s">
        <v>811</v>
      </c>
      <c r="E408" s="318"/>
      <c r="F408" s="265"/>
      <c r="G408" s="449"/>
      <c r="H408" s="8"/>
      <c r="I408" s="8"/>
      <c r="J408" s="8"/>
      <c r="K408" s="8"/>
      <c r="L408" s="8"/>
      <c r="M408" s="8"/>
      <c r="N408" s="8"/>
      <c r="O408" s="8"/>
      <c r="P408" s="8"/>
      <c r="CC408" s="1"/>
      <c r="CD408" s="1"/>
      <c r="CE408" s="1"/>
      <c r="CF408" s="1"/>
      <c r="CG408" s="1"/>
      <c r="CH408" s="1"/>
      <c r="CI408" s="1"/>
      <c r="CJ408" s="1"/>
      <c r="CK408" s="1"/>
      <c r="CL408" s="1"/>
      <c r="CM408" s="1"/>
    </row>
    <row r="409" spans="1:91" ht="15" customHeight="1">
      <c r="A409" s="419" t="s">
        <v>1944</v>
      </c>
      <c r="B409" s="161" t="s">
        <v>1438</v>
      </c>
      <c r="C409" s="252" t="s">
        <v>1367</v>
      </c>
      <c r="D409" s="198" t="s">
        <v>541</v>
      </c>
      <c r="E409" s="171">
        <f>72.14+67.4+131</f>
        <v>270.54000000000002</v>
      </c>
      <c r="F409" s="457"/>
      <c r="G409" s="305"/>
      <c r="H409" s="8"/>
      <c r="I409" s="8"/>
      <c r="J409" s="8"/>
      <c r="K409" s="8"/>
      <c r="L409" s="8"/>
      <c r="M409" s="8"/>
      <c r="N409" s="8"/>
      <c r="O409" s="8"/>
      <c r="P409" s="8"/>
      <c r="CC409" s="1"/>
      <c r="CD409" s="1"/>
      <c r="CE409" s="1"/>
      <c r="CF409" s="1"/>
      <c r="CG409" s="1"/>
      <c r="CH409" s="1"/>
      <c r="CI409" s="1"/>
      <c r="CJ409" s="1"/>
      <c r="CK409" s="1"/>
      <c r="CL409" s="1"/>
      <c r="CM409" s="1"/>
    </row>
    <row r="410" spans="1:91" ht="15" customHeight="1">
      <c r="A410" s="419" t="s">
        <v>1945</v>
      </c>
      <c r="B410" s="161" t="s">
        <v>1439</v>
      </c>
      <c r="C410" s="252" t="s">
        <v>1368</v>
      </c>
      <c r="D410" s="198" t="s">
        <v>541</v>
      </c>
      <c r="E410" s="171">
        <v>224.82</v>
      </c>
      <c r="F410" s="457"/>
      <c r="G410" s="305"/>
      <c r="H410" s="8"/>
      <c r="I410" s="8"/>
      <c r="J410" s="8"/>
      <c r="K410" s="8"/>
      <c r="L410" s="8"/>
      <c r="M410" s="8"/>
      <c r="N410" s="8"/>
      <c r="O410" s="8"/>
      <c r="P410" s="8"/>
      <c r="CC410" s="1"/>
      <c r="CD410" s="1"/>
      <c r="CE410" s="1"/>
      <c r="CF410" s="1"/>
      <c r="CG410" s="1"/>
      <c r="CH410" s="1"/>
      <c r="CI410" s="1"/>
      <c r="CJ410" s="1"/>
      <c r="CK410" s="1"/>
      <c r="CL410" s="1"/>
      <c r="CM410" s="1"/>
    </row>
    <row r="411" spans="1:91" ht="15" customHeight="1">
      <c r="A411" s="419" t="s">
        <v>1946</v>
      </c>
      <c r="B411" s="184" t="s">
        <v>1440</v>
      </c>
      <c r="C411" s="252" t="s">
        <v>1368</v>
      </c>
      <c r="D411" s="198" t="s">
        <v>541</v>
      </c>
      <c r="E411" s="270">
        <f>44.76+38.03+127</f>
        <v>209.79</v>
      </c>
      <c r="F411" s="457"/>
      <c r="G411" s="305"/>
      <c r="H411" s="8"/>
      <c r="I411" s="8"/>
      <c r="J411" s="8"/>
      <c r="K411" s="8"/>
      <c r="L411" s="8"/>
      <c r="M411" s="8"/>
      <c r="N411" s="8"/>
      <c r="O411" s="8"/>
      <c r="P411" s="8"/>
      <c r="CC411" s="1"/>
      <c r="CD411" s="1"/>
      <c r="CE411" s="1"/>
      <c r="CF411" s="1"/>
      <c r="CG411" s="1"/>
      <c r="CH411" s="1"/>
      <c r="CI411" s="1"/>
      <c r="CJ411" s="1"/>
      <c r="CK411" s="1"/>
      <c r="CL411" s="1"/>
      <c r="CM411" s="1"/>
    </row>
    <row r="412" spans="1:91" ht="15" customHeight="1">
      <c r="A412" s="411" t="s">
        <v>1947</v>
      </c>
      <c r="B412" s="299" t="s">
        <v>1181</v>
      </c>
      <c r="C412" s="250" t="s">
        <v>1251</v>
      </c>
      <c r="D412" s="157" t="s">
        <v>811</v>
      </c>
      <c r="E412" s="279"/>
      <c r="F412" s="265"/>
      <c r="G412" s="449"/>
      <c r="H412" s="8"/>
      <c r="I412" s="8"/>
      <c r="J412" s="8"/>
      <c r="K412" s="8"/>
      <c r="L412" s="8"/>
      <c r="M412" s="8"/>
      <c r="N412" s="8"/>
      <c r="O412" s="8"/>
      <c r="P412" s="8"/>
      <c r="CC412" s="1"/>
      <c r="CD412" s="1"/>
      <c r="CE412" s="1"/>
      <c r="CF412" s="1"/>
      <c r="CG412" s="1"/>
      <c r="CH412" s="1"/>
      <c r="CI412" s="1"/>
      <c r="CJ412" s="1"/>
      <c r="CK412" s="1"/>
      <c r="CL412" s="1"/>
      <c r="CM412" s="1"/>
    </row>
    <row r="413" spans="1:91" ht="15" customHeight="1">
      <c r="A413" s="419" t="s">
        <v>1948</v>
      </c>
      <c r="B413" s="190" t="s">
        <v>1441</v>
      </c>
      <c r="C413" s="252" t="s">
        <v>1369</v>
      </c>
      <c r="D413" s="195" t="s">
        <v>656</v>
      </c>
      <c r="E413" s="272">
        <v>2</v>
      </c>
      <c r="F413" s="457"/>
      <c r="G413" s="305"/>
      <c r="H413" s="8"/>
      <c r="I413" s="8"/>
      <c r="J413" s="8"/>
      <c r="K413" s="8"/>
      <c r="L413" s="8"/>
      <c r="M413" s="8"/>
      <c r="N413" s="8"/>
      <c r="O413" s="8"/>
      <c r="P413" s="8"/>
      <c r="CC413" s="1"/>
      <c r="CD413" s="1"/>
      <c r="CE413" s="1"/>
      <c r="CF413" s="1"/>
      <c r="CG413" s="1"/>
      <c r="CH413" s="1"/>
      <c r="CI413" s="1"/>
      <c r="CJ413" s="1"/>
      <c r="CK413" s="1"/>
      <c r="CL413" s="1"/>
      <c r="CM413" s="1"/>
    </row>
    <row r="414" spans="1:91" ht="15" customHeight="1">
      <c r="A414" s="419" t="s">
        <v>1949</v>
      </c>
      <c r="B414" s="190" t="s">
        <v>1442</v>
      </c>
      <c r="C414" s="251" t="s">
        <v>1323</v>
      </c>
      <c r="D414" s="195" t="s">
        <v>656</v>
      </c>
      <c r="E414" s="272">
        <v>2</v>
      </c>
      <c r="F414" s="457"/>
      <c r="G414" s="305"/>
      <c r="H414" s="8"/>
      <c r="I414" s="8"/>
      <c r="J414" s="8"/>
      <c r="K414" s="8"/>
      <c r="L414" s="8"/>
      <c r="M414" s="8"/>
      <c r="N414" s="8"/>
      <c r="O414" s="8"/>
      <c r="P414" s="8"/>
      <c r="CC414" s="1"/>
      <c r="CD414" s="1"/>
      <c r="CE414" s="1"/>
      <c r="CF414" s="1"/>
      <c r="CG414" s="1"/>
      <c r="CH414" s="1"/>
      <c r="CI414" s="1"/>
      <c r="CJ414" s="1"/>
      <c r="CK414" s="1"/>
      <c r="CL414" s="1"/>
      <c r="CM414" s="1"/>
    </row>
    <row r="415" spans="1:91" ht="15" customHeight="1">
      <c r="A415" s="419" t="s">
        <v>1950</v>
      </c>
      <c r="B415" s="190" t="s">
        <v>1187</v>
      </c>
      <c r="C415" s="252" t="s">
        <v>1323</v>
      </c>
      <c r="D415" s="195" t="s">
        <v>656</v>
      </c>
      <c r="E415" s="272">
        <v>2</v>
      </c>
      <c r="F415" s="457"/>
      <c r="G415" s="305"/>
      <c r="H415" s="8"/>
      <c r="I415" s="8"/>
      <c r="J415" s="8"/>
      <c r="K415" s="8"/>
      <c r="L415" s="8"/>
      <c r="M415" s="8"/>
      <c r="N415" s="8"/>
      <c r="O415" s="8"/>
      <c r="P415" s="8"/>
      <c r="CC415" s="1"/>
      <c r="CD415" s="1"/>
      <c r="CE415" s="1"/>
      <c r="CF415" s="1"/>
      <c r="CG415" s="1"/>
      <c r="CH415" s="1"/>
      <c r="CI415" s="1"/>
      <c r="CJ415" s="1"/>
      <c r="CK415" s="1"/>
      <c r="CL415" s="1"/>
      <c r="CM415" s="1"/>
    </row>
    <row r="416" spans="1:91" ht="15" customHeight="1">
      <c r="A416" s="411" t="s">
        <v>1951</v>
      </c>
      <c r="B416" s="176" t="s">
        <v>1190</v>
      </c>
      <c r="C416" s="250"/>
      <c r="D416" s="158" t="s">
        <v>811</v>
      </c>
      <c r="E416" s="279"/>
      <c r="F416" s="265"/>
      <c r="G416" s="449"/>
      <c r="H416" s="8"/>
      <c r="I416" s="8"/>
      <c r="J416" s="8"/>
      <c r="K416" s="8"/>
      <c r="L416" s="8"/>
      <c r="M416" s="8"/>
      <c r="N416" s="8"/>
      <c r="O416" s="8"/>
      <c r="P416" s="8"/>
      <c r="CC416" s="1"/>
      <c r="CD416" s="1"/>
      <c r="CE416" s="1"/>
      <c r="CF416" s="1"/>
      <c r="CG416" s="1"/>
      <c r="CH416" s="1"/>
      <c r="CI416" s="1"/>
      <c r="CJ416" s="1"/>
      <c r="CK416" s="1"/>
      <c r="CL416" s="1"/>
      <c r="CM416" s="1"/>
    </row>
    <row r="417" spans="1:91" ht="15" customHeight="1">
      <c r="A417" s="419" t="s">
        <v>1952</v>
      </c>
      <c r="B417" s="245" t="s">
        <v>1443</v>
      </c>
      <c r="C417" s="302" t="s">
        <v>1254</v>
      </c>
      <c r="D417" s="280" t="s">
        <v>656</v>
      </c>
      <c r="E417" s="171">
        <v>2</v>
      </c>
      <c r="F417" s="462"/>
      <c r="G417" s="305"/>
      <c r="H417" s="8"/>
      <c r="I417" s="8"/>
      <c r="J417" s="8"/>
      <c r="K417" s="8"/>
      <c r="L417" s="8"/>
      <c r="M417" s="8"/>
      <c r="N417" s="8"/>
      <c r="O417" s="8"/>
      <c r="P417" s="8"/>
      <c r="CC417" s="1"/>
      <c r="CD417" s="1"/>
      <c r="CE417" s="1"/>
      <c r="CF417" s="1"/>
      <c r="CG417" s="1"/>
      <c r="CH417" s="1"/>
      <c r="CI417" s="1"/>
      <c r="CJ417" s="1"/>
      <c r="CK417" s="1"/>
      <c r="CL417" s="1"/>
      <c r="CM417" s="1"/>
    </row>
    <row r="418" spans="1:91" ht="15" customHeight="1">
      <c r="A418" s="419" t="s">
        <v>1953</v>
      </c>
      <c r="B418" s="245" t="s">
        <v>1444</v>
      </c>
      <c r="C418" s="302" t="s">
        <v>1254</v>
      </c>
      <c r="D418" s="280" t="s">
        <v>656</v>
      </c>
      <c r="E418" s="171">
        <v>1</v>
      </c>
      <c r="F418" s="462"/>
      <c r="G418" s="305"/>
      <c r="H418" s="8"/>
      <c r="I418" s="8"/>
      <c r="J418" s="8"/>
      <c r="K418" s="8"/>
      <c r="L418" s="8"/>
      <c r="M418" s="8"/>
      <c r="N418" s="8"/>
      <c r="O418" s="8"/>
      <c r="P418" s="8"/>
      <c r="CC418" s="1"/>
      <c r="CD418" s="1"/>
      <c r="CE418" s="1"/>
      <c r="CF418" s="1"/>
      <c r="CG418" s="1"/>
      <c r="CH418" s="1"/>
      <c r="CI418" s="1"/>
      <c r="CJ418" s="1"/>
      <c r="CK418" s="1"/>
      <c r="CL418" s="1"/>
      <c r="CM418" s="1"/>
    </row>
    <row r="419" spans="1:91" ht="15" customHeight="1">
      <c r="A419" s="419" t="s">
        <v>1954</v>
      </c>
      <c r="B419" s="245" t="s">
        <v>1191</v>
      </c>
      <c r="C419" s="302" t="s">
        <v>1254</v>
      </c>
      <c r="D419" s="280" t="s">
        <v>656</v>
      </c>
      <c r="E419" s="171">
        <v>1</v>
      </c>
      <c r="F419" s="462"/>
      <c r="G419" s="305"/>
      <c r="H419" s="8"/>
      <c r="I419" s="8"/>
      <c r="J419" s="8"/>
      <c r="K419" s="8"/>
      <c r="L419" s="8"/>
      <c r="M419" s="8"/>
      <c r="N419" s="8"/>
      <c r="O419" s="8"/>
      <c r="P419" s="8"/>
      <c r="CC419" s="1"/>
      <c r="CD419" s="1"/>
      <c r="CE419" s="1"/>
      <c r="CF419" s="1"/>
      <c r="CG419" s="1"/>
      <c r="CH419" s="1"/>
      <c r="CI419" s="1"/>
      <c r="CJ419" s="1"/>
      <c r="CK419" s="1"/>
      <c r="CL419" s="1"/>
      <c r="CM419" s="1"/>
    </row>
    <row r="420" spans="1:91" ht="15" customHeight="1">
      <c r="A420" s="419" t="s">
        <v>1955</v>
      </c>
      <c r="B420" s="245" t="s">
        <v>1192</v>
      </c>
      <c r="C420" s="302" t="s">
        <v>1254</v>
      </c>
      <c r="D420" s="280" t="s">
        <v>656</v>
      </c>
      <c r="E420" s="171">
        <v>1</v>
      </c>
      <c r="F420" s="462"/>
      <c r="G420" s="305"/>
      <c r="H420" s="8"/>
      <c r="I420" s="8"/>
      <c r="J420" s="8"/>
      <c r="K420" s="8"/>
      <c r="L420" s="8"/>
      <c r="M420" s="8"/>
      <c r="N420" s="8"/>
      <c r="O420" s="8"/>
      <c r="P420" s="8"/>
      <c r="CC420" s="1"/>
      <c r="CD420" s="1"/>
      <c r="CE420" s="1"/>
      <c r="CF420" s="1"/>
      <c r="CG420" s="1"/>
      <c r="CH420" s="1"/>
      <c r="CI420" s="1"/>
      <c r="CJ420" s="1"/>
      <c r="CK420" s="1"/>
      <c r="CL420" s="1"/>
      <c r="CM420" s="1"/>
    </row>
    <row r="421" spans="1:91" ht="15" customHeight="1">
      <c r="A421" s="419" t="s">
        <v>1956</v>
      </c>
      <c r="B421" s="245" t="s">
        <v>1193</v>
      </c>
      <c r="C421" s="302" t="s">
        <v>1254</v>
      </c>
      <c r="D421" s="280" t="s">
        <v>656</v>
      </c>
      <c r="E421" s="171">
        <v>2</v>
      </c>
      <c r="F421" s="462"/>
      <c r="G421" s="305"/>
      <c r="H421" s="8"/>
      <c r="I421" s="8"/>
      <c r="J421" s="8"/>
      <c r="K421" s="8"/>
      <c r="L421" s="8"/>
      <c r="M421" s="8"/>
      <c r="N421" s="8"/>
      <c r="O421" s="8"/>
      <c r="P421" s="8"/>
      <c r="CC421" s="1"/>
      <c r="CD421" s="1"/>
      <c r="CE421" s="1"/>
      <c r="CF421" s="1"/>
      <c r="CG421" s="1"/>
      <c r="CH421" s="1"/>
      <c r="CI421" s="1"/>
      <c r="CJ421" s="1"/>
      <c r="CK421" s="1"/>
      <c r="CL421" s="1"/>
      <c r="CM421" s="1"/>
    </row>
    <row r="422" spans="1:91" ht="15" customHeight="1">
      <c r="A422" s="419" t="s">
        <v>1957</v>
      </c>
      <c r="B422" s="245" t="s">
        <v>1407</v>
      </c>
      <c r="C422" s="302" t="s">
        <v>1254</v>
      </c>
      <c r="D422" s="280" t="s">
        <v>656</v>
      </c>
      <c r="E422" s="171">
        <v>1</v>
      </c>
      <c r="F422" s="462"/>
      <c r="G422" s="305"/>
      <c r="H422" s="8"/>
      <c r="I422" s="8"/>
      <c r="J422" s="8"/>
      <c r="K422" s="8"/>
      <c r="L422" s="8"/>
      <c r="M422" s="8"/>
      <c r="N422" s="8"/>
      <c r="O422" s="8"/>
      <c r="P422" s="8"/>
      <c r="CC422" s="1"/>
      <c r="CD422" s="1"/>
      <c r="CE422" s="1"/>
      <c r="CF422" s="1"/>
      <c r="CG422" s="1"/>
      <c r="CH422" s="1"/>
      <c r="CI422" s="1"/>
      <c r="CJ422" s="1"/>
      <c r="CK422" s="1"/>
      <c r="CL422" s="1"/>
      <c r="CM422" s="1"/>
    </row>
    <row r="423" spans="1:91" ht="15" customHeight="1">
      <c r="A423" s="419" t="s">
        <v>1958</v>
      </c>
      <c r="B423" s="246" t="s">
        <v>1445</v>
      </c>
      <c r="C423" s="256" t="s">
        <v>1255</v>
      </c>
      <c r="D423" s="280" t="s">
        <v>13</v>
      </c>
      <c r="E423" s="171">
        <v>13.5</v>
      </c>
      <c r="F423" s="457"/>
      <c r="G423" s="305"/>
      <c r="H423" s="8"/>
      <c r="I423" s="8"/>
      <c r="J423" s="8"/>
      <c r="K423" s="8"/>
      <c r="L423" s="8"/>
      <c r="M423" s="8"/>
      <c r="N423" s="8"/>
      <c r="O423" s="8"/>
      <c r="P423" s="8"/>
      <c r="CC423" s="1"/>
      <c r="CD423" s="1"/>
      <c r="CE423" s="1"/>
      <c r="CF423" s="1"/>
      <c r="CG423" s="1"/>
      <c r="CH423" s="1"/>
      <c r="CI423" s="1"/>
      <c r="CJ423" s="1"/>
      <c r="CK423" s="1"/>
      <c r="CL423" s="1"/>
      <c r="CM423" s="1"/>
    </row>
    <row r="424" spans="1:91" ht="15" customHeight="1">
      <c r="A424" s="419" t="s">
        <v>1959</v>
      </c>
      <c r="B424" s="245" t="s">
        <v>1204</v>
      </c>
      <c r="C424" s="256" t="s">
        <v>1256</v>
      </c>
      <c r="D424" s="281" t="s">
        <v>485</v>
      </c>
      <c r="E424" s="282">
        <v>0.17</v>
      </c>
      <c r="F424" s="457"/>
      <c r="G424" s="305"/>
      <c r="H424" s="8"/>
      <c r="I424" s="8"/>
      <c r="J424" s="8"/>
      <c r="K424" s="8"/>
      <c r="L424" s="8"/>
      <c r="M424" s="8"/>
      <c r="N424" s="8"/>
      <c r="O424" s="8"/>
      <c r="P424" s="8"/>
      <c r="CC424" s="1"/>
      <c r="CD424" s="1"/>
      <c r="CE424" s="1"/>
      <c r="CF424" s="1"/>
      <c r="CG424" s="1"/>
      <c r="CH424" s="1"/>
      <c r="CI424" s="1"/>
      <c r="CJ424" s="1"/>
      <c r="CK424" s="1"/>
      <c r="CL424" s="1"/>
      <c r="CM424" s="1"/>
    </row>
    <row r="425" spans="1:91" ht="15" customHeight="1">
      <c r="A425" s="423" t="s">
        <v>1960</v>
      </c>
      <c r="B425" s="176" t="s">
        <v>1205</v>
      </c>
      <c r="C425" s="303" t="s">
        <v>1320</v>
      </c>
      <c r="D425" s="157" t="s">
        <v>811</v>
      </c>
      <c r="E425" s="269"/>
      <c r="F425" s="265"/>
      <c r="G425" s="449"/>
      <c r="H425" s="8"/>
      <c r="I425" s="8"/>
      <c r="J425" s="8"/>
      <c r="K425" s="8"/>
      <c r="L425" s="8"/>
      <c r="M425" s="8"/>
      <c r="N425" s="8"/>
      <c r="O425" s="8"/>
      <c r="P425" s="8"/>
      <c r="CC425" s="1"/>
      <c r="CD425" s="1"/>
      <c r="CE425" s="1"/>
      <c r="CF425" s="1"/>
      <c r="CG425" s="1"/>
      <c r="CH425" s="1"/>
      <c r="CI425" s="1"/>
      <c r="CJ425" s="1"/>
      <c r="CK425" s="1"/>
      <c r="CL425" s="1"/>
      <c r="CM425" s="1"/>
    </row>
    <row r="426" spans="1:91" ht="15" customHeight="1">
      <c r="A426" s="419" t="s">
        <v>1961</v>
      </c>
      <c r="B426" s="161" t="s">
        <v>1446</v>
      </c>
      <c r="C426" s="252" t="s">
        <v>1321</v>
      </c>
      <c r="D426" s="198" t="s">
        <v>541</v>
      </c>
      <c r="E426" s="171">
        <v>318.2</v>
      </c>
      <c r="F426" s="457"/>
      <c r="G426" s="305"/>
      <c r="H426" s="8"/>
      <c r="I426" s="8"/>
      <c r="J426" s="8"/>
      <c r="K426" s="8"/>
      <c r="L426" s="8"/>
      <c r="M426" s="8"/>
      <c r="N426" s="8"/>
      <c r="O426" s="8"/>
      <c r="P426" s="8"/>
      <c r="CC426" s="1"/>
      <c r="CD426" s="1"/>
      <c r="CE426" s="1"/>
      <c r="CF426" s="1"/>
      <c r="CG426" s="1"/>
      <c r="CH426" s="1"/>
      <c r="CI426" s="1"/>
      <c r="CJ426" s="1"/>
      <c r="CK426" s="1"/>
      <c r="CL426" s="1"/>
      <c r="CM426" s="1"/>
    </row>
    <row r="427" spans="1:91" ht="15" customHeight="1">
      <c r="A427" s="419" t="s">
        <v>1962</v>
      </c>
      <c r="B427" s="161" t="s">
        <v>1447</v>
      </c>
      <c r="C427" s="252" t="s">
        <v>1259</v>
      </c>
      <c r="D427" s="198" t="s">
        <v>541</v>
      </c>
      <c r="E427" s="171">
        <v>332.7</v>
      </c>
      <c r="F427" s="457"/>
      <c r="G427" s="305"/>
      <c r="H427" s="8"/>
      <c r="I427" s="8"/>
      <c r="J427" s="8"/>
      <c r="K427" s="8"/>
      <c r="L427" s="8"/>
      <c r="M427" s="8"/>
      <c r="N427" s="8"/>
      <c r="O427" s="8"/>
      <c r="P427" s="8"/>
      <c r="CC427" s="1"/>
      <c r="CD427" s="1"/>
      <c r="CE427" s="1"/>
      <c r="CF427" s="1"/>
      <c r="CG427" s="1"/>
      <c r="CH427" s="1"/>
      <c r="CI427" s="1"/>
      <c r="CJ427" s="1"/>
      <c r="CK427" s="1"/>
      <c r="CL427" s="1"/>
      <c r="CM427" s="1"/>
    </row>
    <row r="428" spans="1:91" ht="15" customHeight="1">
      <c r="A428" s="419" t="s">
        <v>1963</v>
      </c>
      <c r="B428" s="161" t="s">
        <v>1448</v>
      </c>
      <c r="C428" s="252" t="s">
        <v>1260</v>
      </c>
      <c r="D428" s="198" t="s">
        <v>541</v>
      </c>
      <c r="E428" s="171">
        <v>300.55</v>
      </c>
      <c r="F428" s="457"/>
      <c r="G428" s="305"/>
      <c r="H428" s="8"/>
      <c r="I428" s="8"/>
      <c r="J428" s="8"/>
      <c r="K428" s="8"/>
      <c r="L428" s="8"/>
      <c r="M428" s="8"/>
      <c r="N428" s="8"/>
      <c r="O428" s="8"/>
      <c r="P428" s="8"/>
      <c r="CC428" s="1"/>
      <c r="CD428" s="1"/>
      <c r="CE428" s="1"/>
      <c r="CF428" s="1"/>
      <c r="CG428" s="1"/>
      <c r="CH428" s="1"/>
      <c r="CI428" s="1"/>
      <c r="CJ428" s="1"/>
      <c r="CK428" s="1"/>
      <c r="CL428" s="1"/>
      <c r="CM428" s="1"/>
    </row>
    <row r="429" spans="1:91" ht="15" customHeight="1">
      <c r="A429" s="423" t="s">
        <v>1964</v>
      </c>
      <c r="B429" s="176" t="s">
        <v>1209</v>
      </c>
      <c r="C429" s="254" t="s">
        <v>1322</v>
      </c>
      <c r="D429" s="157" t="s">
        <v>811</v>
      </c>
      <c r="E429" s="269"/>
      <c r="F429" s="265"/>
      <c r="G429" s="449"/>
      <c r="H429" s="8"/>
      <c r="I429" s="8"/>
      <c r="J429" s="8"/>
      <c r="K429" s="8"/>
      <c r="L429" s="8"/>
      <c r="M429" s="8"/>
      <c r="N429" s="8"/>
      <c r="O429" s="8"/>
      <c r="P429" s="8"/>
      <c r="CC429" s="1"/>
      <c r="CD429" s="1"/>
      <c r="CE429" s="1"/>
      <c r="CF429" s="1"/>
      <c r="CG429" s="1"/>
      <c r="CH429" s="1"/>
      <c r="CI429" s="1"/>
      <c r="CJ429" s="1"/>
      <c r="CK429" s="1"/>
      <c r="CL429" s="1"/>
      <c r="CM429" s="1"/>
    </row>
    <row r="430" spans="1:91" ht="15" customHeight="1">
      <c r="A430" s="419" t="s">
        <v>1965</v>
      </c>
      <c r="B430" s="184" t="s">
        <v>1210</v>
      </c>
      <c r="C430" s="252" t="s">
        <v>1322</v>
      </c>
      <c r="D430" s="198" t="s">
        <v>541</v>
      </c>
      <c r="E430" s="171">
        <v>300.55</v>
      </c>
      <c r="F430" s="457"/>
      <c r="G430" s="305"/>
      <c r="H430" s="8"/>
      <c r="I430" s="8"/>
      <c r="J430" s="8"/>
      <c r="K430" s="8"/>
      <c r="L430" s="8"/>
      <c r="M430" s="8"/>
      <c r="N430" s="8"/>
      <c r="O430" s="8"/>
      <c r="P430" s="8"/>
      <c r="CC430" s="1"/>
      <c r="CD430" s="1"/>
      <c r="CE430" s="1"/>
      <c r="CF430" s="1"/>
      <c r="CG430" s="1"/>
      <c r="CH430" s="1"/>
      <c r="CI430" s="1"/>
      <c r="CJ430" s="1"/>
      <c r="CK430" s="1"/>
      <c r="CL430" s="1"/>
      <c r="CM430" s="1"/>
    </row>
    <row r="431" spans="1:91" ht="15" customHeight="1">
      <c r="A431" s="419" t="s">
        <v>1966</v>
      </c>
      <c r="B431" s="184" t="s">
        <v>1211</v>
      </c>
      <c r="C431" s="252" t="s">
        <v>1322</v>
      </c>
      <c r="D431" s="198" t="s">
        <v>541</v>
      </c>
      <c r="E431" s="272">
        <v>300.60000000000002</v>
      </c>
      <c r="F431" s="457"/>
      <c r="G431" s="305"/>
      <c r="H431" s="8"/>
      <c r="I431" s="8"/>
      <c r="J431" s="8"/>
      <c r="K431" s="8"/>
      <c r="L431" s="8"/>
      <c r="M431" s="8"/>
      <c r="N431" s="8"/>
      <c r="O431" s="8"/>
      <c r="P431" s="8"/>
      <c r="CC431" s="1"/>
      <c r="CD431" s="1"/>
      <c r="CE431" s="1"/>
      <c r="CF431" s="1"/>
      <c r="CG431" s="1"/>
      <c r="CH431" s="1"/>
      <c r="CI431" s="1"/>
      <c r="CJ431" s="1"/>
      <c r="CK431" s="1"/>
      <c r="CL431" s="1"/>
      <c r="CM431" s="1"/>
    </row>
    <row r="432" spans="1:91" ht="15" customHeight="1">
      <c r="A432" s="419" t="s">
        <v>1967</v>
      </c>
      <c r="B432" s="184" t="s">
        <v>1212</v>
      </c>
      <c r="C432" s="252" t="s">
        <v>1322</v>
      </c>
      <c r="D432" s="198" t="s">
        <v>541</v>
      </c>
      <c r="E432" s="272">
        <v>300.60000000000002</v>
      </c>
      <c r="F432" s="457"/>
      <c r="G432" s="305"/>
      <c r="H432" s="8"/>
      <c r="I432" s="8"/>
      <c r="J432" s="8"/>
      <c r="K432" s="8"/>
      <c r="L432" s="8"/>
      <c r="M432" s="8"/>
      <c r="N432" s="8"/>
      <c r="O432" s="8"/>
      <c r="P432" s="8"/>
      <c r="CC432" s="1"/>
      <c r="CD432" s="1"/>
      <c r="CE432" s="1"/>
      <c r="CF432" s="1"/>
      <c r="CG432" s="1"/>
      <c r="CH432" s="1"/>
      <c r="CI432" s="1"/>
      <c r="CJ432" s="1"/>
      <c r="CK432" s="1"/>
      <c r="CL432" s="1"/>
      <c r="CM432" s="1"/>
    </row>
    <row r="433" spans="1:91" ht="15" customHeight="1">
      <c r="A433" s="419" t="s">
        <v>1968</v>
      </c>
      <c r="B433" s="161" t="s">
        <v>1313</v>
      </c>
      <c r="C433" s="256" t="s">
        <v>1263</v>
      </c>
      <c r="D433" s="194" t="s">
        <v>485</v>
      </c>
      <c r="E433" s="272">
        <f>0.05</f>
        <v>0.05</v>
      </c>
      <c r="F433" s="457"/>
      <c r="G433" s="305"/>
      <c r="H433" s="8"/>
      <c r="I433" s="8"/>
      <c r="J433" s="8"/>
      <c r="K433" s="8"/>
      <c r="L433" s="8"/>
      <c r="M433" s="8"/>
      <c r="N433" s="8"/>
      <c r="O433" s="8"/>
      <c r="P433" s="8"/>
      <c r="CC433" s="1"/>
      <c r="CD433" s="1"/>
      <c r="CE433" s="1"/>
      <c r="CF433" s="1"/>
      <c r="CG433" s="1"/>
      <c r="CH433" s="1"/>
      <c r="CI433" s="1"/>
      <c r="CJ433" s="1"/>
      <c r="CK433" s="1"/>
      <c r="CL433" s="1"/>
      <c r="CM433" s="1"/>
    </row>
    <row r="434" spans="1:91" ht="15" customHeight="1">
      <c r="A434" s="423" t="s">
        <v>1969</v>
      </c>
      <c r="B434" s="299" t="s">
        <v>1215</v>
      </c>
      <c r="C434" s="254" t="s">
        <v>1370</v>
      </c>
      <c r="D434" s="345" t="s">
        <v>811</v>
      </c>
      <c r="E434" s="351"/>
      <c r="F434" s="265"/>
      <c r="G434" s="449"/>
      <c r="H434" s="8"/>
      <c r="I434" s="8"/>
      <c r="J434" s="8"/>
      <c r="K434" s="8"/>
      <c r="L434" s="8"/>
      <c r="M434" s="8"/>
      <c r="N434" s="8"/>
      <c r="O434" s="8"/>
      <c r="P434" s="8"/>
      <c r="CC434" s="1"/>
      <c r="CD434" s="1"/>
      <c r="CE434" s="1"/>
      <c r="CF434" s="1"/>
      <c r="CG434" s="1"/>
      <c r="CH434" s="1"/>
      <c r="CI434" s="1"/>
      <c r="CJ434" s="1"/>
      <c r="CK434" s="1"/>
      <c r="CL434" s="1"/>
      <c r="CM434" s="1"/>
    </row>
    <row r="435" spans="1:91" ht="15" customHeight="1">
      <c r="A435" s="419" t="s">
        <v>1970</v>
      </c>
      <c r="B435" s="347" t="s">
        <v>1449</v>
      </c>
      <c r="C435" s="256" t="s">
        <v>1265</v>
      </c>
      <c r="D435" s="352" t="s">
        <v>13</v>
      </c>
      <c r="E435" s="272">
        <f>115.7+8.93</f>
        <v>124.63</v>
      </c>
      <c r="F435" s="457"/>
      <c r="G435" s="305"/>
      <c r="H435" s="8"/>
      <c r="I435" s="8"/>
      <c r="J435" s="8"/>
      <c r="K435" s="8"/>
      <c r="L435" s="8"/>
      <c r="M435" s="8"/>
      <c r="N435" s="8"/>
      <c r="O435" s="8"/>
      <c r="P435" s="8"/>
      <c r="CC435" s="1"/>
      <c r="CD435" s="1"/>
      <c r="CE435" s="1"/>
      <c r="CF435" s="1"/>
      <c r="CG435" s="1"/>
      <c r="CH435" s="1"/>
      <c r="CI435" s="1"/>
      <c r="CJ435" s="1"/>
      <c r="CK435" s="1"/>
      <c r="CL435" s="1"/>
      <c r="CM435" s="1"/>
    </row>
    <row r="436" spans="1:91" ht="15" customHeight="1">
      <c r="A436" s="423" t="s">
        <v>1971</v>
      </c>
      <c r="B436" s="176" t="s">
        <v>1217</v>
      </c>
      <c r="C436" s="257" t="s">
        <v>1371</v>
      </c>
      <c r="D436" s="158" t="s">
        <v>811</v>
      </c>
      <c r="E436" s="351"/>
      <c r="F436" s="265"/>
      <c r="G436" s="449"/>
      <c r="H436" s="8"/>
      <c r="I436" s="8"/>
      <c r="J436" s="8"/>
      <c r="K436" s="8"/>
      <c r="L436" s="8"/>
      <c r="M436" s="8"/>
      <c r="N436" s="8"/>
      <c r="O436" s="8"/>
      <c r="P436" s="8"/>
      <c r="CC436" s="1"/>
      <c r="CD436" s="1"/>
      <c r="CE436" s="1"/>
      <c r="CF436" s="1"/>
      <c r="CG436" s="1"/>
      <c r="CH436" s="1"/>
      <c r="CI436" s="1"/>
      <c r="CJ436" s="1"/>
      <c r="CK436" s="1"/>
      <c r="CL436" s="1"/>
      <c r="CM436" s="1"/>
    </row>
    <row r="437" spans="1:91" ht="15" customHeight="1">
      <c r="A437" s="419" t="s">
        <v>1972</v>
      </c>
      <c r="B437" s="161" t="s">
        <v>1218</v>
      </c>
      <c r="C437" s="252" t="s">
        <v>1371</v>
      </c>
      <c r="D437" s="291" t="s">
        <v>656</v>
      </c>
      <c r="E437" s="350">
        <v>10</v>
      </c>
      <c r="F437" s="457"/>
      <c r="G437" s="305"/>
      <c r="H437" s="8"/>
      <c r="I437" s="8"/>
      <c r="J437" s="8"/>
      <c r="K437" s="8"/>
      <c r="L437" s="8"/>
      <c r="M437" s="8"/>
      <c r="N437" s="8"/>
      <c r="O437" s="8"/>
      <c r="P437" s="8"/>
      <c r="CC437" s="1"/>
      <c r="CD437" s="1"/>
      <c r="CE437" s="1"/>
      <c r="CF437" s="1"/>
      <c r="CG437" s="1"/>
      <c r="CH437" s="1"/>
      <c r="CI437" s="1"/>
      <c r="CJ437" s="1"/>
      <c r="CK437" s="1"/>
      <c r="CL437" s="1"/>
      <c r="CM437" s="1"/>
    </row>
    <row r="438" spans="1:91" ht="15" customHeight="1">
      <c r="A438" s="419" t="s">
        <v>1973</v>
      </c>
      <c r="B438" s="161" t="s">
        <v>1219</v>
      </c>
      <c r="C438" s="256" t="s">
        <v>1267</v>
      </c>
      <c r="D438" s="291" t="s">
        <v>13</v>
      </c>
      <c r="E438" s="308">
        <v>65.5</v>
      </c>
      <c r="F438" s="460"/>
      <c r="G438" s="305"/>
      <c r="H438" s="8"/>
      <c r="I438" s="8"/>
      <c r="J438" s="8"/>
      <c r="K438" s="8"/>
      <c r="L438" s="8"/>
      <c r="M438" s="8"/>
      <c r="N438" s="8"/>
      <c r="O438" s="8"/>
      <c r="P438" s="8"/>
      <c r="CC438" s="1"/>
      <c r="CD438" s="1"/>
      <c r="CE438" s="1"/>
      <c r="CF438" s="1"/>
      <c r="CG438" s="1"/>
      <c r="CH438" s="1"/>
      <c r="CI438" s="1"/>
      <c r="CJ438" s="1"/>
      <c r="CK438" s="1"/>
      <c r="CL438" s="1"/>
      <c r="CM438" s="1"/>
    </row>
    <row r="439" spans="1:91" ht="15" customHeight="1">
      <c r="A439" s="419" t="s">
        <v>1974</v>
      </c>
      <c r="B439" s="161" t="s">
        <v>1220</v>
      </c>
      <c r="C439" s="256" t="s">
        <v>1268</v>
      </c>
      <c r="D439" s="291" t="s">
        <v>656</v>
      </c>
      <c r="E439" s="350">
        <v>4</v>
      </c>
      <c r="F439" s="457"/>
      <c r="G439" s="305"/>
      <c r="H439" s="8"/>
      <c r="I439" s="8"/>
      <c r="J439" s="8"/>
      <c r="K439" s="8"/>
      <c r="L439" s="8"/>
      <c r="M439" s="8"/>
      <c r="N439" s="8"/>
      <c r="O439" s="8"/>
      <c r="P439" s="8"/>
      <c r="CC439" s="1"/>
      <c r="CD439" s="1"/>
      <c r="CE439" s="1"/>
      <c r="CF439" s="1"/>
      <c r="CG439" s="1"/>
      <c r="CH439" s="1"/>
      <c r="CI439" s="1"/>
      <c r="CJ439" s="1"/>
      <c r="CK439" s="1"/>
      <c r="CL439" s="1"/>
      <c r="CM439" s="1"/>
    </row>
    <row r="440" spans="1:91" ht="15" customHeight="1">
      <c r="A440" s="419" t="s">
        <v>1975</v>
      </c>
      <c r="B440" s="243" t="s">
        <v>1450</v>
      </c>
      <c r="C440" s="256" t="s">
        <v>1267</v>
      </c>
      <c r="D440" s="291" t="s">
        <v>13</v>
      </c>
      <c r="E440" s="272">
        <v>15.5</v>
      </c>
      <c r="F440" s="457"/>
      <c r="G440" s="305"/>
      <c r="H440" s="8"/>
      <c r="I440" s="8"/>
      <c r="J440" s="8"/>
      <c r="K440" s="8"/>
      <c r="L440" s="8"/>
      <c r="M440" s="8"/>
      <c r="N440" s="8"/>
      <c r="O440" s="8"/>
      <c r="P440" s="8"/>
      <c r="CC440" s="1"/>
      <c r="CD440" s="1"/>
      <c r="CE440" s="1"/>
      <c r="CF440" s="1"/>
      <c r="CG440" s="1"/>
      <c r="CH440" s="1"/>
      <c r="CI440" s="1"/>
      <c r="CJ440" s="1"/>
      <c r="CK440" s="1"/>
      <c r="CL440" s="1"/>
      <c r="CM440" s="1"/>
    </row>
    <row r="441" spans="1:91" ht="15" customHeight="1">
      <c r="A441" s="419" t="s">
        <v>1976</v>
      </c>
      <c r="B441" s="243" t="s">
        <v>1451</v>
      </c>
      <c r="C441" s="256" t="s">
        <v>1267</v>
      </c>
      <c r="D441" s="291" t="s">
        <v>13</v>
      </c>
      <c r="E441" s="272">
        <v>47.66</v>
      </c>
      <c r="F441" s="457"/>
      <c r="G441" s="305"/>
      <c r="H441" s="8"/>
      <c r="I441" s="8"/>
      <c r="J441" s="8"/>
      <c r="K441" s="8"/>
      <c r="L441" s="8"/>
      <c r="M441" s="8"/>
      <c r="N441" s="8"/>
      <c r="O441" s="8"/>
      <c r="P441" s="8"/>
      <c r="CC441" s="1"/>
      <c r="CD441" s="1"/>
      <c r="CE441" s="1"/>
      <c r="CF441" s="1"/>
      <c r="CG441" s="1"/>
      <c r="CH441" s="1"/>
      <c r="CI441" s="1"/>
      <c r="CJ441" s="1"/>
      <c r="CK441" s="1"/>
      <c r="CL441" s="1"/>
      <c r="CM441" s="1"/>
    </row>
    <row r="442" spans="1:91" ht="15" customHeight="1">
      <c r="A442" s="419" t="s">
        <v>1977</v>
      </c>
      <c r="B442" s="161" t="s">
        <v>1223</v>
      </c>
      <c r="C442" s="252" t="s">
        <v>1269</v>
      </c>
      <c r="D442" s="291" t="s">
        <v>13</v>
      </c>
      <c r="E442" s="272">
        <f>54.52*2</f>
        <v>109.04</v>
      </c>
      <c r="F442" s="457"/>
      <c r="G442" s="305"/>
      <c r="H442" s="8"/>
      <c r="I442" s="8"/>
      <c r="J442" s="8"/>
      <c r="K442" s="8"/>
      <c r="L442" s="8"/>
      <c r="M442" s="8"/>
      <c r="N442" s="8"/>
      <c r="O442" s="8"/>
      <c r="P442" s="8"/>
      <c r="CC442" s="1"/>
      <c r="CD442" s="1"/>
      <c r="CE442" s="1"/>
      <c r="CF442" s="1"/>
      <c r="CG442" s="1"/>
      <c r="CH442" s="1"/>
      <c r="CI442" s="1"/>
      <c r="CJ442" s="1"/>
      <c r="CK442" s="1"/>
      <c r="CL442" s="1"/>
      <c r="CM442" s="1"/>
    </row>
    <row r="443" spans="1:91" ht="15" customHeight="1">
      <c r="A443" s="427" t="s">
        <v>1978</v>
      </c>
      <c r="B443" s="244" t="s">
        <v>1119</v>
      </c>
      <c r="C443" s="304"/>
      <c r="D443" s="319" t="s">
        <v>811</v>
      </c>
      <c r="E443" s="269"/>
      <c r="F443" s="265"/>
      <c r="G443" s="449"/>
      <c r="H443" s="8"/>
      <c r="I443" s="8"/>
      <c r="J443" s="8"/>
      <c r="K443" s="8"/>
      <c r="L443" s="8"/>
      <c r="M443" s="8"/>
      <c r="N443" s="8"/>
      <c r="O443" s="8"/>
      <c r="P443" s="8"/>
      <c r="CC443" s="1"/>
      <c r="CD443" s="1"/>
      <c r="CE443" s="1"/>
      <c r="CF443" s="1"/>
      <c r="CG443" s="1"/>
      <c r="CH443" s="1"/>
      <c r="CI443" s="1"/>
      <c r="CJ443" s="1"/>
      <c r="CK443" s="1"/>
      <c r="CL443" s="1"/>
      <c r="CM443" s="1"/>
    </row>
    <row r="444" spans="1:91" ht="15" customHeight="1">
      <c r="A444" s="413" t="s">
        <v>1979</v>
      </c>
      <c r="B444" s="347" t="s">
        <v>1224</v>
      </c>
      <c r="C444" s="256" t="s">
        <v>1270</v>
      </c>
      <c r="D444" s="353" t="s">
        <v>541</v>
      </c>
      <c r="E444" s="354">
        <v>8.25</v>
      </c>
      <c r="F444" s="457"/>
      <c r="G444" s="305"/>
      <c r="H444" s="8"/>
      <c r="I444" s="8"/>
      <c r="J444" s="8"/>
      <c r="K444" s="8"/>
      <c r="L444" s="8"/>
      <c r="M444" s="8"/>
      <c r="N444" s="8"/>
      <c r="O444" s="8"/>
      <c r="P444" s="8"/>
      <c r="CC444" s="1"/>
      <c r="CD444" s="1"/>
      <c r="CE444" s="1"/>
      <c r="CF444" s="1"/>
      <c r="CG444" s="1"/>
      <c r="CH444" s="1"/>
      <c r="CI444" s="1"/>
      <c r="CJ444" s="1"/>
      <c r="CK444" s="1"/>
      <c r="CL444" s="1"/>
      <c r="CM444" s="1"/>
    </row>
    <row r="445" spans="1:91" ht="15" customHeight="1">
      <c r="A445" s="410">
        <v>6</v>
      </c>
      <c r="B445" s="356" t="s">
        <v>1453</v>
      </c>
      <c r="C445" s="86"/>
      <c r="D445" s="322"/>
      <c r="E445" s="323"/>
      <c r="F445" s="324"/>
      <c r="G445" s="324"/>
      <c r="H445" s="8"/>
      <c r="I445" s="8"/>
      <c r="J445" s="8"/>
      <c r="K445" s="8"/>
      <c r="L445" s="8"/>
      <c r="M445" s="8"/>
      <c r="N445" s="8"/>
      <c r="O445" s="8"/>
      <c r="P445" s="8"/>
      <c r="CC445" s="1"/>
      <c r="CD445" s="1"/>
      <c r="CE445" s="1"/>
      <c r="CF445" s="1"/>
      <c r="CG445" s="1"/>
      <c r="CH445" s="1"/>
      <c r="CI445" s="1"/>
      <c r="CJ445" s="1"/>
      <c r="CK445" s="1"/>
      <c r="CL445" s="1"/>
      <c r="CM445" s="1"/>
    </row>
    <row r="446" spans="1:91" ht="15" customHeight="1">
      <c r="A446" s="411" t="s">
        <v>1980</v>
      </c>
      <c r="B446" s="185" t="s">
        <v>1139</v>
      </c>
      <c r="C446" s="250"/>
      <c r="D446" s="264" t="s">
        <v>811</v>
      </c>
      <c r="E446" s="158"/>
      <c r="F446" s="265"/>
      <c r="G446" s="265"/>
      <c r="H446" s="8"/>
      <c r="I446" s="8"/>
      <c r="J446" s="8"/>
      <c r="K446" s="8"/>
      <c r="L446" s="8"/>
      <c r="M446" s="8"/>
      <c r="N446" s="8"/>
      <c r="O446" s="8"/>
      <c r="P446" s="8"/>
      <c r="CC446" s="1"/>
      <c r="CD446" s="1"/>
      <c r="CE446" s="1"/>
      <c r="CF446" s="1"/>
      <c r="CG446" s="1"/>
      <c r="CH446" s="1"/>
      <c r="CI446" s="1"/>
      <c r="CJ446" s="1"/>
      <c r="CK446" s="1"/>
      <c r="CL446" s="1"/>
      <c r="CM446" s="1"/>
    </row>
    <row r="447" spans="1:91" ht="15" customHeight="1">
      <c r="A447" s="419" t="s">
        <v>1981</v>
      </c>
      <c r="B447" s="235" t="s">
        <v>1140</v>
      </c>
      <c r="C447" s="251" t="s">
        <v>1227</v>
      </c>
      <c r="D447" s="266" t="s">
        <v>7</v>
      </c>
      <c r="E447" s="267">
        <v>1</v>
      </c>
      <c r="F447" s="457"/>
      <c r="G447" s="305"/>
      <c r="H447" s="8"/>
      <c r="I447" s="8"/>
      <c r="J447" s="8"/>
      <c r="K447" s="8"/>
      <c r="L447" s="8"/>
      <c r="M447" s="8"/>
      <c r="N447" s="8"/>
      <c r="O447" s="8"/>
      <c r="P447" s="8"/>
      <c r="CC447" s="1"/>
      <c r="CD447" s="1"/>
      <c r="CE447" s="1"/>
      <c r="CF447" s="1"/>
      <c r="CG447" s="1"/>
      <c r="CH447" s="1"/>
      <c r="CI447" s="1"/>
      <c r="CJ447" s="1"/>
      <c r="CK447" s="1"/>
      <c r="CL447" s="1"/>
      <c r="CM447" s="1"/>
    </row>
    <row r="448" spans="1:91" ht="15" customHeight="1">
      <c r="A448" s="419" t="s">
        <v>1982</v>
      </c>
      <c r="B448" s="236" t="s">
        <v>1141</v>
      </c>
      <c r="C448" s="251" t="s">
        <v>1361</v>
      </c>
      <c r="D448" s="266" t="s">
        <v>7</v>
      </c>
      <c r="E448" s="267">
        <v>1</v>
      </c>
      <c r="F448" s="457"/>
      <c r="G448" s="305"/>
      <c r="H448" s="8"/>
      <c r="I448" s="8"/>
      <c r="J448" s="8"/>
      <c r="K448" s="8"/>
      <c r="L448" s="8"/>
      <c r="M448" s="8"/>
      <c r="N448" s="8"/>
      <c r="O448" s="8"/>
      <c r="P448" s="8"/>
      <c r="CC448" s="1"/>
      <c r="CD448" s="1"/>
      <c r="CE448" s="1"/>
      <c r="CF448" s="1"/>
      <c r="CG448" s="1"/>
      <c r="CH448" s="1"/>
      <c r="CI448" s="1"/>
      <c r="CJ448" s="1"/>
      <c r="CK448" s="1"/>
      <c r="CL448" s="1"/>
      <c r="CM448" s="1"/>
    </row>
    <row r="449" spans="1:91" ht="15" customHeight="1">
      <c r="A449" s="419" t="s">
        <v>1983</v>
      </c>
      <c r="B449" s="241" t="s">
        <v>1454</v>
      </c>
      <c r="C449" s="252" t="s">
        <v>1362</v>
      </c>
      <c r="D449" s="268" t="s">
        <v>7</v>
      </c>
      <c r="E449" s="267">
        <v>1</v>
      </c>
      <c r="F449" s="457"/>
      <c r="G449" s="305"/>
      <c r="H449" s="8"/>
      <c r="I449" s="8"/>
      <c r="J449" s="8"/>
      <c r="K449" s="8"/>
      <c r="L449" s="8"/>
      <c r="M449" s="8"/>
      <c r="N449" s="8"/>
      <c r="O449" s="8"/>
      <c r="P449" s="8"/>
      <c r="CC449" s="1"/>
      <c r="CD449" s="1"/>
      <c r="CE449" s="1"/>
      <c r="CF449" s="1"/>
      <c r="CG449" s="1"/>
      <c r="CH449" s="1"/>
      <c r="CI449" s="1"/>
      <c r="CJ449" s="1"/>
      <c r="CK449" s="1"/>
      <c r="CL449" s="1"/>
      <c r="CM449" s="1"/>
    </row>
    <row r="450" spans="1:91" ht="15" customHeight="1">
      <c r="A450" s="419" t="s">
        <v>1984</v>
      </c>
      <c r="B450" s="238" t="s">
        <v>1143</v>
      </c>
      <c r="C450" s="251" t="s">
        <v>1230</v>
      </c>
      <c r="D450" s="266" t="s">
        <v>7</v>
      </c>
      <c r="E450" s="267">
        <v>1</v>
      </c>
      <c r="F450" s="457"/>
      <c r="G450" s="305"/>
      <c r="H450" s="8"/>
      <c r="I450" s="8"/>
      <c r="J450" s="8"/>
      <c r="K450" s="8"/>
      <c r="L450" s="8"/>
      <c r="M450" s="8"/>
      <c r="N450" s="8"/>
      <c r="O450" s="8"/>
      <c r="P450" s="8"/>
      <c r="CC450" s="1"/>
      <c r="CD450" s="1"/>
      <c r="CE450" s="1"/>
      <c r="CF450" s="1"/>
      <c r="CG450" s="1"/>
      <c r="CH450" s="1"/>
      <c r="CI450" s="1"/>
      <c r="CJ450" s="1"/>
      <c r="CK450" s="1"/>
      <c r="CL450" s="1"/>
      <c r="CM450" s="1"/>
    </row>
    <row r="451" spans="1:91" ht="15" customHeight="1">
      <c r="A451" s="411" t="s">
        <v>1985</v>
      </c>
      <c r="B451" s="185" t="s">
        <v>798</v>
      </c>
      <c r="C451" s="250"/>
      <c r="D451" s="158" t="s">
        <v>811</v>
      </c>
      <c r="E451" s="157"/>
      <c r="F451" s="265"/>
      <c r="G451" s="449"/>
      <c r="H451" s="8"/>
      <c r="I451" s="8"/>
      <c r="J451" s="8"/>
      <c r="K451" s="8"/>
      <c r="L451" s="8"/>
      <c r="M451" s="8"/>
      <c r="N451" s="8"/>
      <c r="O451" s="8"/>
      <c r="P451" s="8"/>
      <c r="CC451" s="1"/>
      <c r="CD451" s="1"/>
      <c r="CE451" s="1"/>
      <c r="CF451" s="1"/>
      <c r="CG451" s="1"/>
      <c r="CH451" s="1"/>
      <c r="CI451" s="1"/>
      <c r="CJ451" s="1"/>
      <c r="CK451" s="1"/>
      <c r="CL451" s="1"/>
      <c r="CM451" s="1"/>
    </row>
    <row r="452" spans="1:91" ht="15" customHeight="1">
      <c r="A452" s="419" t="s">
        <v>1986</v>
      </c>
      <c r="B452" s="241" t="s">
        <v>1455</v>
      </c>
      <c r="C452" s="253" t="s">
        <v>1363</v>
      </c>
      <c r="D452" s="198" t="s">
        <v>485</v>
      </c>
      <c r="E452" s="272">
        <f>379.31+379.31</f>
        <v>758.62</v>
      </c>
      <c r="F452" s="457"/>
      <c r="G452" s="305"/>
      <c r="H452" s="8"/>
      <c r="I452" s="8"/>
      <c r="J452" s="8"/>
      <c r="K452" s="8"/>
      <c r="L452" s="8"/>
      <c r="M452" s="8"/>
      <c r="N452" s="8"/>
      <c r="O452" s="8"/>
      <c r="P452" s="8"/>
      <c r="CC452" s="1"/>
      <c r="CD452" s="1"/>
      <c r="CE452" s="1"/>
      <c r="CF452" s="1"/>
      <c r="CG452" s="1"/>
      <c r="CH452" s="1"/>
      <c r="CI452" s="1"/>
      <c r="CJ452" s="1"/>
      <c r="CK452" s="1"/>
      <c r="CL452" s="1"/>
      <c r="CM452" s="1"/>
    </row>
    <row r="453" spans="1:91" ht="15" customHeight="1">
      <c r="A453" s="419" t="s">
        <v>1987</v>
      </c>
      <c r="B453" s="296" t="s">
        <v>1456</v>
      </c>
      <c r="C453" s="253" t="s">
        <v>1232</v>
      </c>
      <c r="D453" s="194" t="s">
        <v>7</v>
      </c>
      <c r="E453" s="272">
        <v>1</v>
      </c>
      <c r="F453" s="457"/>
      <c r="G453" s="305"/>
      <c r="H453" s="8"/>
      <c r="I453" s="8"/>
      <c r="J453" s="8"/>
      <c r="K453" s="8"/>
      <c r="L453" s="8"/>
      <c r="M453" s="8"/>
      <c r="N453" s="8"/>
      <c r="O453" s="8"/>
      <c r="P453" s="8"/>
      <c r="CC453" s="1"/>
      <c r="CD453" s="1"/>
      <c r="CE453" s="1"/>
      <c r="CF453" s="1"/>
      <c r="CG453" s="1"/>
      <c r="CH453" s="1"/>
      <c r="CI453" s="1"/>
      <c r="CJ453" s="1"/>
      <c r="CK453" s="1"/>
      <c r="CL453" s="1"/>
      <c r="CM453" s="1"/>
    </row>
    <row r="454" spans="1:91" ht="15" customHeight="1">
      <c r="A454" s="419" t="s">
        <v>1988</v>
      </c>
      <c r="B454" s="241" t="s">
        <v>1457</v>
      </c>
      <c r="C454" s="253" t="s">
        <v>1233</v>
      </c>
      <c r="D454" s="194" t="s">
        <v>485</v>
      </c>
      <c r="E454" s="272">
        <f>316.54+316.54</f>
        <v>633.08000000000004</v>
      </c>
      <c r="F454" s="457"/>
      <c r="G454" s="305"/>
      <c r="H454" s="8"/>
      <c r="I454" s="8"/>
      <c r="J454" s="8"/>
      <c r="K454" s="8"/>
      <c r="L454" s="8"/>
      <c r="M454" s="8"/>
      <c r="N454" s="8"/>
      <c r="O454" s="8"/>
      <c r="P454" s="8"/>
      <c r="CC454" s="1"/>
      <c r="CD454" s="1"/>
      <c r="CE454" s="1"/>
      <c r="CF454" s="1"/>
      <c r="CG454" s="1"/>
      <c r="CH454" s="1"/>
      <c r="CI454" s="1"/>
      <c r="CJ454" s="1"/>
      <c r="CK454" s="1"/>
      <c r="CL454" s="1"/>
      <c r="CM454" s="1"/>
    </row>
    <row r="455" spans="1:91" ht="15" customHeight="1">
      <c r="A455" s="419" t="s">
        <v>1989</v>
      </c>
      <c r="B455" s="241" t="s">
        <v>1458</v>
      </c>
      <c r="C455" s="253" t="s">
        <v>1234</v>
      </c>
      <c r="D455" s="194" t="s">
        <v>485</v>
      </c>
      <c r="E455" s="272">
        <v>8</v>
      </c>
      <c r="F455" s="457"/>
      <c r="G455" s="305"/>
      <c r="H455" s="8"/>
      <c r="I455" s="8"/>
      <c r="J455" s="8"/>
      <c r="K455" s="8"/>
      <c r="L455" s="8"/>
      <c r="M455" s="8"/>
      <c r="N455" s="8"/>
      <c r="O455" s="8"/>
      <c r="P455" s="8"/>
      <c r="CC455" s="1"/>
      <c r="CD455" s="1"/>
      <c r="CE455" s="1"/>
      <c r="CF455" s="1"/>
      <c r="CG455" s="1"/>
      <c r="CH455" s="1"/>
      <c r="CI455" s="1"/>
      <c r="CJ455" s="1"/>
      <c r="CK455" s="1"/>
      <c r="CL455" s="1"/>
      <c r="CM455" s="1"/>
    </row>
    <row r="456" spans="1:91" ht="15" customHeight="1">
      <c r="A456" s="411" t="s">
        <v>1990</v>
      </c>
      <c r="B456" s="185" t="s">
        <v>1148</v>
      </c>
      <c r="C456" s="250"/>
      <c r="D456" s="158" t="s">
        <v>811</v>
      </c>
      <c r="E456" s="269"/>
      <c r="F456" s="265"/>
      <c r="G456" s="449"/>
      <c r="H456" s="8"/>
      <c r="I456" s="8"/>
      <c r="J456" s="8"/>
      <c r="K456" s="8"/>
      <c r="L456" s="8"/>
      <c r="M456" s="8"/>
      <c r="N456" s="8"/>
      <c r="O456" s="8"/>
      <c r="P456" s="8"/>
      <c r="CC456" s="1"/>
      <c r="CD456" s="1"/>
      <c r="CE456" s="1"/>
      <c r="CF456" s="1"/>
      <c r="CG456" s="1"/>
      <c r="CH456" s="1"/>
      <c r="CI456" s="1"/>
      <c r="CJ456" s="1"/>
      <c r="CK456" s="1"/>
      <c r="CL456" s="1"/>
      <c r="CM456" s="1"/>
    </row>
    <row r="457" spans="1:91" ht="15" customHeight="1">
      <c r="A457" s="420" t="s">
        <v>1991</v>
      </c>
      <c r="B457" s="162" t="s">
        <v>1459</v>
      </c>
      <c r="C457" s="252" t="s">
        <v>1235</v>
      </c>
      <c r="D457" s="268" t="s">
        <v>13</v>
      </c>
      <c r="E457" s="270">
        <f>36+36</f>
        <v>72</v>
      </c>
      <c r="F457" s="457"/>
      <c r="G457" s="305"/>
      <c r="H457" s="8"/>
      <c r="I457" s="8"/>
      <c r="J457" s="8"/>
      <c r="K457" s="8"/>
      <c r="L457" s="8"/>
      <c r="M457" s="8"/>
      <c r="N457" s="8"/>
      <c r="O457" s="8"/>
      <c r="P457" s="8"/>
      <c r="CC457" s="1"/>
      <c r="CD457" s="1"/>
      <c r="CE457" s="1"/>
      <c r="CF457" s="1"/>
      <c r="CG457" s="1"/>
      <c r="CH457" s="1"/>
      <c r="CI457" s="1"/>
      <c r="CJ457" s="1"/>
      <c r="CK457" s="1"/>
      <c r="CL457" s="1"/>
      <c r="CM457" s="1"/>
    </row>
    <row r="458" spans="1:91" ht="15" customHeight="1">
      <c r="A458" s="420" t="s">
        <v>1992</v>
      </c>
      <c r="B458" s="346" t="s">
        <v>1460</v>
      </c>
      <c r="C458" s="252" t="s">
        <v>1236</v>
      </c>
      <c r="D458" s="268" t="s">
        <v>7</v>
      </c>
      <c r="E458" s="270">
        <v>1</v>
      </c>
      <c r="F458" s="463"/>
      <c r="G458" s="305"/>
      <c r="H458" s="8"/>
      <c r="I458" s="8"/>
      <c r="J458" s="8"/>
      <c r="K458" s="8"/>
      <c r="L458" s="8"/>
      <c r="M458" s="8"/>
      <c r="N458" s="8"/>
      <c r="O458" s="8"/>
      <c r="P458" s="8"/>
      <c r="CC458" s="1"/>
      <c r="CD458" s="1"/>
      <c r="CE458" s="1"/>
      <c r="CF458" s="1"/>
      <c r="CG458" s="1"/>
      <c r="CH458" s="1"/>
      <c r="CI458" s="1"/>
      <c r="CJ458" s="1"/>
      <c r="CK458" s="1"/>
      <c r="CL458" s="1"/>
      <c r="CM458" s="1"/>
    </row>
    <row r="459" spans="1:91" ht="15" customHeight="1">
      <c r="A459" s="411" t="s">
        <v>1993</v>
      </c>
      <c r="B459" s="176" t="s">
        <v>1461</v>
      </c>
      <c r="C459" s="250" t="s">
        <v>1237</v>
      </c>
      <c r="D459" s="158" t="s">
        <v>811</v>
      </c>
      <c r="E459" s="269"/>
      <c r="F459" s="265"/>
      <c r="G459" s="449"/>
      <c r="H459" s="8"/>
      <c r="I459" s="8"/>
      <c r="J459" s="8"/>
      <c r="K459" s="8"/>
      <c r="L459" s="8"/>
      <c r="M459" s="8"/>
      <c r="N459" s="8"/>
      <c r="O459" s="8"/>
      <c r="P459" s="8"/>
      <c r="CC459" s="1"/>
      <c r="CD459" s="1"/>
      <c r="CE459" s="1"/>
      <c r="CF459" s="1"/>
      <c r="CG459" s="1"/>
      <c r="CH459" s="1"/>
      <c r="CI459" s="1"/>
      <c r="CJ459" s="1"/>
      <c r="CK459" s="1"/>
      <c r="CL459" s="1"/>
      <c r="CM459" s="1"/>
    </row>
    <row r="460" spans="1:91" ht="15" customHeight="1">
      <c r="A460" s="419" t="s">
        <v>1994</v>
      </c>
      <c r="B460" s="241" t="s">
        <v>1462</v>
      </c>
      <c r="C460" s="252" t="s">
        <v>1416</v>
      </c>
      <c r="D460" s="268" t="s">
        <v>7</v>
      </c>
      <c r="E460" s="270">
        <v>1</v>
      </c>
      <c r="F460" s="457"/>
      <c r="G460" s="305"/>
      <c r="H460" s="8"/>
      <c r="I460" s="8"/>
      <c r="J460" s="8"/>
      <c r="K460" s="8"/>
      <c r="L460" s="8"/>
      <c r="M460" s="8"/>
      <c r="N460" s="8"/>
      <c r="O460" s="8"/>
      <c r="P460" s="8"/>
      <c r="CC460" s="1"/>
      <c r="CD460" s="1"/>
      <c r="CE460" s="1"/>
      <c r="CF460" s="1"/>
      <c r="CG460" s="1"/>
      <c r="CH460" s="1"/>
      <c r="CI460" s="1"/>
      <c r="CJ460" s="1"/>
      <c r="CK460" s="1"/>
      <c r="CL460" s="1"/>
      <c r="CM460" s="1"/>
    </row>
    <row r="461" spans="1:91" ht="15" customHeight="1">
      <c r="A461" s="419" t="s">
        <v>1995</v>
      </c>
      <c r="B461" s="161" t="s">
        <v>1463</v>
      </c>
      <c r="C461" s="252" t="s">
        <v>1364</v>
      </c>
      <c r="D461" s="198" t="s">
        <v>541</v>
      </c>
      <c r="E461" s="171">
        <v>595.29999999999995</v>
      </c>
      <c r="F461" s="457"/>
      <c r="G461" s="305"/>
      <c r="H461" s="8"/>
      <c r="I461" s="8"/>
      <c r="J461" s="8"/>
      <c r="K461" s="8"/>
      <c r="L461" s="8"/>
      <c r="M461" s="8"/>
      <c r="N461" s="8"/>
      <c r="O461" s="8"/>
      <c r="P461" s="8"/>
      <c r="CC461" s="1"/>
      <c r="CD461" s="1"/>
      <c r="CE461" s="1"/>
      <c r="CF461" s="1"/>
      <c r="CG461" s="1"/>
      <c r="CH461" s="1"/>
      <c r="CI461" s="1"/>
      <c r="CJ461" s="1"/>
      <c r="CK461" s="1"/>
      <c r="CL461" s="1"/>
      <c r="CM461" s="1"/>
    </row>
    <row r="462" spans="1:91" ht="15" customHeight="1">
      <c r="A462" s="419" t="s">
        <v>1996</v>
      </c>
      <c r="B462" s="161" t="s">
        <v>1464</v>
      </c>
      <c r="C462" s="252" t="s">
        <v>1364</v>
      </c>
      <c r="D462" s="198" t="s">
        <v>541</v>
      </c>
      <c r="E462" s="171">
        <f>43.12+38.24</f>
        <v>81.36</v>
      </c>
      <c r="F462" s="457"/>
      <c r="G462" s="305"/>
      <c r="H462" s="8"/>
      <c r="I462" s="8"/>
      <c r="J462" s="8"/>
      <c r="K462" s="8"/>
      <c r="L462" s="8"/>
      <c r="M462" s="8"/>
      <c r="N462" s="8"/>
      <c r="O462" s="8"/>
      <c r="P462" s="8"/>
      <c r="CC462" s="1"/>
      <c r="CD462" s="1"/>
      <c r="CE462" s="1"/>
      <c r="CF462" s="1"/>
      <c r="CG462" s="1"/>
      <c r="CH462" s="1"/>
      <c r="CI462" s="1"/>
      <c r="CJ462" s="1"/>
      <c r="CK462" s="1"/>
      <c r="CL462" s="1"/>
      <c r="CM462" s="1"/>
    </row>
    <row r="463" spans="1:91" ht="15" customHeight="1">
      <c r="A463" s="419" t="s">
        <v>1997</v>
      </c>
      <c r="B463" s="161" t="s">
        <v>1465</v>
      </c>
      <c r="C463" s="252" t="s">
        <v>1364</v>
      </c>
      <c r="D463" s="198" t="s">
        <v>541</v>
      </c>
      <c r="E463" s="272">
        <f>40.33+45.8</f>
        <v>86.13</v>
      </c>
      <c r="F463" s="457"/>
      <c r="G463" s="305"/>
      <c r="H463" s="8"/>
      <c r="I463" s="8"/>
      <c r="J463" s="8"/>
      <c r="K463" s="8"/>
      <c r="L463" s="8"/>
      <c r="M463" s="8"/>
      <c r="N463" s="8"/>
      <c r="O463" s="8"/>
      <c r="P463" s="8"/>
      <c r="CC463" s="1"/>
      <c r="CD463" s="1"/>
      <c r="CE463" s="1"/>
      <c r="CF463" s="1"/>
      <c r="CG463" s="1"/>
      <c r="CH463" s="1"/>
      <c r="CI463" s="1"/>
      <c r="CJ463" s="1"/>
      <c r="CK463" s="1"/>
      <c r="CL463" s="1"/>
      <c r="CM463" s="1"/>
    </row>
    <row r="464" spans="1:91" ht="15" customHeight="1">
      <c r="A464" s="419" t="s">
        <v>1998</v>
      </c>
      <c r="B464" s="161" t="s">
        <v>1466</v>
      </c>
      <c r="C464" s="252" t="s">
        <v>1364</v>
      </c>
      <c r="D464" s="198" t="s">
        <v>541</v>
      </c>
      <c r="E464" s="272">
        <v>6.65</v>
      </c>
      <c r="F464" s="462"/>
      <c r="G464" s="305"/>
      <c r="H464" s="8"/>
      <c r="I464" s="8"/>
      <c r="J464" s="8"/>
      <c r="K464" s="8"/>
      <c r="L464" s="8"/>
      <c r="M464" s="8"/>
      <c r="N464" s="8"/>
      <c r="O464" s="8"/>
      <c r="P464" s="8"/>
      <c r="CC464" s="1"/>
      <c r="CD464" s="1"/>
      <c r="CE464" s="1"/>
      <c r="CF464" s="1"/>
      <c r="CG464" s="1"/>
      <c r="CH464" s="1"/>
      <c r="CI464" s="1"/>
      <c r="CJ464" s="1"/>
      <c r="CK464" s="1"/>
      <c r="CL464" s="1"/>
      <c r="CM464" s="1"/>
    </row>
    <row r="465" spans="1:91" ht="15" customHeight="1">
      <c r="A465" s="419" t="s">
        <v>1999</v>
      </c>
      <c r="B465" s="161" t="s">
        <v>1467</v>
      </c>
      <c r="C465" s="252" t="s">
        <v>1364</v>
      </c>
      <c r="D465" s="198" t="s">
        <v>541</v>
      </c>
      <c r="E465" s="272">
        <v>20.72</v>
      </c>
      <c r="F465" s="457"/>
      <c r="G465" s="305"/>
      <c r="H465" s="8"/>
      <c r="I465" s="8"/>
      <c r="J465" s="8"/>
      <c r="K465" s="8"/>
      <c r="L465" s="8"/>
      <c r="M465" s="8"/>
      <c r="N465" s="8"/>
      <c r="O465" s="8"/>
      <c r="P465" s="8"/>
      <c r="CC465" s="1"/>
      <c r="CD465" s="1"/>
      <c r="CE465" s="1"/>
      <c r="CF465" s="1"/>
      <c r="CG465" s="1"/>
      <c r="CH465" s="1"/>
      <c r="CI465" s="1"/>
      <c r="CJ465" s="1"/>
      <c r="CK465" s="1"/>
      <c r="CL465" s="1"/>
      <c r="CM465" s="1"/>
    </row>
    <row r="466" spans="1:91" ht="15" customHeight="1">
      <c r="A466" s="426" t="s">
        <v>2000</v>
      </c>
      <c r="B466" s="160" t="s">
        <v>1157</v>
      </c>
      <c r="C466" s="255" t="s">
        <v>1452</v>
      </c>
      <c r="D466" s="158" t="s">
        <v>811</v>
      </c>
      <c r="E466" s="279"/>
      <c r="F466" s="265"/>
      <c r="G466" s="449"/>
      <c r="H466" s="8"/>
      <c r="I466" s="8"/>
      <c r="J466" s="8"/>
      <c r="K466" s="8"/>
      <c r="L466" s="8"/>
      <c r="M466" s="8"/>
      <c r="N466" s="8"/>
      <c r="O466" s="8"/>
      <c r="P466" s="8"/>
      <c r="CC466" s="1"/>
      <c r="CD466" s="1"/>
      <c r="CE466" s="1"/>
      <c r="CF466" s="1"/>
      <c r="CG466" s="1"/>
      <c r="CH466" s="1"/>
      <c r="CI466" s="1"/>
      <c r="CJ466" s="1"/>
      <c r="CK466" s="1"/>
      <c r="CL466" s="1"/>
      <c r="CM466" s="1"/>
    </row>
    <row r="467" spans="1:91" ht="15" customHeight="1">
      <c r="A467" s="426" t="s">
        <v>2001</v>
      </c>
      <c r="B467" s="160" t="s">
        <v>1158</v>
      </c>
      <c r="C467" s="255" t="s">
        <v>1241</v>
      </c>
      <c r="D467" s="275" t="s">
        <v>811</v>
      </c>
      <c r="E467" s="286"/>
      <c r="F467" s="265"/>
      <c r="G467" s="331"/>
      <c r="H467" s="8"/>
      <c r="I467" s="8"/>
      <c r="J467" s="8"/>
      <c r="K467" s="8"/>
      <c r="L467" s="8"/>
      <c r="M467" s="8"/>
      <c r="N467" s="8"/>
      <c r="O467" s="8"/>
      <c r="P467" s="8"/>
      <c r="CC467" s="1"/>
      <c r="CD467" s="1"/>
      <c r="CE467" s="1"/>
      <c r="CF467" s="1"/>
      <c r="CG467" s="1"/>
      <c r="CH467" s="1"/>
      <c r="CI467" s="1"/>
      <c r="CJ467" s="1"/>
      <c r="CK467" s="1"/>
      <c r="CL467" s="1"/>
      <c r="CM467" s="1"/>
    </row>
    <row r="468" spans="1:91" ht="15" customHeight="1">
      <c r="A468" s="419" t="s">
        <v>2002</v>
      </c>
      <c r="B468" s="161" t="s">
        <v>1468</v>
      </c>
      <c r="C468" s="252" t="s">
        <v>1241</v>
      </c>
      <c r="D468" s="268" t="s">
        <v>812</v>
      </c>
      <c r="E468" s="171">
        <v>48.11</v>
      </c>
      <c r="F468" s="457"/>
      <c r="G468" s="305"/>
      <c r="H468" s="8"/>
      <c r="I468" s="8"/>
      <c r="J468" s="8"/>
      <c r="K468" s="8"/>
      <c r="L468" s="8"/>
      <c r="M468" s="8"/>
      <c r="N468" s="8"/>
      <c r="O468" s="8"/>
      <c r="P468" s="8"/>
      <c r="CC468" s="1"/>
      <c r="CD468" s="1"/>
      <c r="CE468" s="1"/>
      <c r="CF468" s="1"/>
      <c r="CG468" s="1"/>
      <c r="CH468" s="1"/>
      <c r="CI468" s="1"/>
      <c r="CJ468" s="1"/>
      <c r="CK468" s="1"/>
      <c r="CL468" s="1"/>
      <c r="CM468" s="1"/>
    </row>
    <row r="469" spans="1:91" ht="15" customHeight="1">
      <c r="A469" s="412" t="s">
        <v>2003</v>
      </c>
      <c r="B469" s="161" t="s">
        <v>1469</v>
      </c>
      <c r="C469" s="252" t="s">
        <v>1242</v>
      </c>
      <c r="D469" s="268" t="s">
        <v>812</v>
      </c>
      <c r="E469" s="171">
        <f>7.71+3.73</f>
        <v>11.44</v>
      </c>
      <c r="F469" s="457"/>
      <c r="G469" s="305"/>
      <c r="H469" s="8"/>
      <c r="I469" s="8"/>
      <c r="J469" s="8"/>
      <c r="K469" s="8"/>
      <c r="L469" s="8"/>
      <c r="M469" s="8"/>
      <c r="N469" s="8"/>
      <c r="O469" s="8"/>
      <c r="P469" s="8"/>
      <c r="CC469" s="1"/>
      <c r="CD469" s="1"/>
      <c r="CE469" s="1"/>
      <c r="CF469" s="1"/>
      <c r="CG469" s="1"/>
      <c r="CH469" s="1"/>
      <c r="CI469" s="1"/>
      <c r="CJ469" s="1"/>
      <c r="CK469" s="1"/>
      <c r="CL469" s="1"/>
      <c r="CM469" s="1"/>
    </row>
    <row r="470" spans="1:91" ht="15" customHeight="1">
      <c r="A470" s="419" t="s">
        <v>2004</v>
      </c>
      <c r="B470" s="161" t="s">
        <v>1470</v>
      </c>
      <c r="C470" s="252" t="s">
        <v>1241</v>
      </c>
      <c r="D470" s="268" t="s">
        <v>812</v>
      </c>
      <c r="E470" s="171">
        <f>6.87823+8.28216</f>
        <v>15.16039</v>
      </c>
      <c r="F470" s="457"/>
      <c r="G470" s="305"/>
      <c r="H470" s="8"/>
      <c r="I470" s="8"/>
      <c r="J470" s="8"/>
      <c r="K470" s="8"/>
      <c r="L470" s="8"/>
      <c r="M470" s="8"/>
      <c r="N470" s="8"/>
      <c r="O470" s="8"/>
      <c r="P470" s="8"/>
      <c r="CC470" s="1"/>
      <c r="CD470" s="1"/>
      <c r="CE470" s="1"/>
      <c r="CF470" s="1"/>
      <c r="CG470" s="1"/>
      <c r="CH470" s="1"/>
      <c r="CI470" s="1"/>
      <c r="CJ470" s="1"/>
      <c r="CK470" s="1"/>
      <c r="CL470" s="1"/>
      <c r="CM470" s="1"/>
    </row>
    <row r="471" spans="1:91" ht="15" customHeight="1">
      <c r="A471" s="420" t="s">
        <v>2005</v>
      </c>
      <c r="B471" s="184" t="s">
        <v>1471</v>
      </c>
      <c r="C471" s="252" t="s">
        <v>1241</v>
      </c>
      <c r="D471" s="268" t="s">
        <v>812</v>
      </c>
      <c r="E471" s="171">
        <f>3.9263+3.6624</f>
        <v>7.5886999999999993</v>
      </c>
      <c r="F471" s="457"/>
      <c r="G471" s="305"/>
      <c r="H471" s="8"/>
      <c r="I471" s="8"/>
      <c r="J471" s="8"/>
      <c r="K471" s="8"/>
      <c r="L471" s="8"/>
      <c r="M471" s="8"/>
      <c r="N471" s="8"/>
      <c r="O471" s="8"/>
      <c r="P471" s="8"/>
      <c r="CC471" s="1"/>
      <c r="CD471" s="1"/>
      <c r="CE471" s="1"/>
      <c r="CF471" s="1"/>
      <c r="CG471" s="1"/>
      <c r="CH471" s="1"/>
      <c r="CI471" s="1"/>
      <c r="CJ471" s="1"/>
      <c r="CK471" s="1"/>
      <c r="CL471" s="1"/>
      <c r="CM471" s="1"/>
    </row>
    <row r="472" spans="1:91" ht="15" customHeight="1">
      <c r="A472" s="420" t="s">
        <v>2006</v>
      </c>
      <c r="B472" s="184" t="s">
        <v>1472</v>
      </c>
      <c r="C472" s="252" t="s">
        <v>1241</v>
      </c>
      <c r="D472" s="268" t="s">
        <v>812</v>
      </c>
      <c r="E472" s="171">
        <f>6.0679+7.2016</f>
        <v>13.269500000000001</v>
      </c>
      <c r="F472" s="457"/>
      <c r="G472" s="305"/>
      <c r="H472" s="8"/>
      <c r="I472" s="8"/>
      <c r="J472" s="8"/>
      <c r="K472" s="8"/>
      <c r="L472" s="8"/>
      <c r="M472" s="8"/>
      <c r="N472" s="8"/>
      <c r="O472" s="8"/>
      <c r="P472" s="8"/>
      <c r="CC472" s="1"/>
      <c r="CD472" s="1"/>
      <c r="CE472" s="1"/>
      <c r="CF472" s="1"/>
      <c r="CG472" s="1"/>
      <c r="CH472" s="1"/>
      <c r="CI472" s="1"/>
      <c r="CJ472" s="1"/>
      <c r="CK472" s="1"/>
      <c r="CL472" s="1"/>
      <c r="CM472" s="1"/>
    </row>
    <row r="473" spans="1:91" ht="15" customHeight="1">
      <c r="A473" s="423" t="s">
        <v>2007</v>
      </c>
      <c r="B473" s="176" t="s">
        <v>1164</v>
      </c>
      <c r="C473" s="254" t="s">
        <v>1243</v>
      </c>
      <c r="D473" s="158" t="s">
        <v>811</v>
      </c>
      <c r="E473" s="279"/>
      <c r="F473" s="265"/>
      <c r="G473" s="449"/>
      <c r="H473" s="8"/>
      <c r="I473" s="8"/>
      <c r="J473" s="8"/>
      <c r="K473" s="8"/>
      <c r="L473" s="8"/>
      <c r="M473" s="8"/>
      <c r="N473" s="8"/>
      <c r="O473" s="8"/>
      <c r="P473" s="8"/>
      <c r="CC473" s="1"/>
      <c r="CD473" s="1"/>
      <c r="CE473" s="1"/>
      <c r="CF473" s="1"/>
      <c r="CG473" s="1"/>
      <c r="CH473" s="1"/>
      <c r="CI473" s="1"/>
      <c r="CJ473" s="1"/>
      <c r="CK473" s="1"/>
      <c r="CL473" s="1"/>
      <c r="CM473" s="1"/>
    </row>
    <row r="474" spans="1:91" ht="15" customHeight="1">
      <c r="A474" s="419" t="s">
        <v>2008</v>
      </c>
      <c r="B474" s="161" t="s">
        <v>1473</v>
      </c>
      <c r="C474" s="251" t="s">
        <v>1243</v>
      </c>
      <c r="D474" s="266" t="s">
        <v>812</v>
      </c>
      <c r="E474" s="314">
        <v>6.4</v>
      </c>
      <c r="F474" s="457"/>
      <c r="G474" s="305"/>
      <c r="H474" s="8"/>
      <c r="I474" s="8"/>
      <c r="J474" s="8"/>
      <c r="K474" s="8"/>
      <c r="L474" s="8"/>
      <c r="M474" s="8"/>
      <c r="N474" s="8"/>
      <c r="O474" s="8"/>
      <c r="P474" s="8"/>
      <c r="CC474" s="1"/>
      <c r="CD474" s="1"/>
      <c r="CE474" s="1"/>
      <c r="CF474" s="1"/>
      <c r="CG474" s="1"/>
      <c r="CH474" s="1"/>
      <c r="CI474" s="1"/>
      <c r="CJ474" s="1"/>
      <c r="CK474" s="1"/>
      <c r="CL474" s="1"/>
      <c r="CM474" s="1"/>
    </row>
    <row r="475" spans="1:91" ht="15" customHeight="1">
      <c r="A475" s="419" t="s">
        <v>2009</v>
      </c>
      <c r="B475" s="248" t="s">
        <v>1166</v>
      </c>
      <c r="C475" s="251" t="s">
        <v>1244</v>
      </c>
      <c r="D475" s="268" t="s">
        <v>13</v>
      </c>
      <c r="E475" s="314">
        <v>270</v>
      </c>
      <c r="F475" s="457"/>
      <c r="G475" s="305"/>
      <c r="H475" s="8"/>
      <c r="I475" s="8"/>
      <c r="J475" s="8"/>
      <c r="K475" s="8"/>
      <c r="L475" s="8"/>
      <c r="M475" s="8"/>
      <c r="N475" s="8"/>
      <c r="O475" s="8"/>
      <c r="P475" s="8"/>
      <c r="CC475" s="1"/>
      <c r="CD475" s="1"/>
      <c r="CE475" s="1"/>
      <c r="CF475" s="1"/>
      <c r="CG475" s="1"/>
      <c r="CH475" s="1"/>
      <c r="CI475" s="1"/>
      <c r="CJ475" s="1"/>
      <c r="CK475" s="1"/>
      <c r="CL475" s="1"/>
      <c r="CM475" s="1"/>
    </row>
    <row r="476" spans="1:91" ht="15" customHeight="1">
      <c r="A476" s="419" t="s">
        <v>2010</v>
      </c>
      <c r="B476" s="248" t="s">
        <v>1167</v>
      </c>
      <c r="C476" s="251" t="s">
        <v>1243</v>
      </c>
      <c r="D476" s="198" t="s">
        <v>656</v>
      </c>
      <c r="E476" s="308">
        <v>10</v>
      </c>
      <c r="F476" s="457"/>
      <c r="G476" s="305"/>
      <c r="H476" s="8"/>
      <c r="I476" s="8"/>
      <c r="J476" s="8"/>
      <c r="K476" s="8"/>
      <c r="L476" s="8"/>
      <c r="M476" s="8"/>
      <c r="N476" s="8"/>
      <c r="O476" s="8"/>
      <c r="P476" s="8"/>
      <c r="CC476" s="1"/>
      <c r="CD476" s="1"/>
      <c r="CE476" s="1"/>
      <c r="CF476" s="1"/>
      <c r="CG476" s="1"/>
      <c r="CH476" s="1"/>
      <c r="CI476" s="1"/>
      <c r="CJ476" s="1"/>
      <c r="CK476" s="1"/>
      <c r="CL476" s="1"/>
      <c r="CM476" s="1"/>
    </row>
    <row r="477" spans="1:91" ht="15" customHeight="1">
      <c r="A477" s="419" t="s">
        <v>2011</v>
      </c>
      <c r="B477" s="248" t="s">
        <v>1168</v>
      </c>
      <c r="C477" s="251" t="s">
        <v>1243</v>
      </c>
      <c r="D477" s="198" t="s">
        <v>656</v>
      </c>
      <c r="E477" s="308">
        <v>5</v>
      </c>
      <c r="F477" s="457"/>
      <c r="G477" s="305"/>
      <c r="H477" s="8"/>
      <c r="I477" s="8"/>
      <c r="J477" s="8"/>
      <c r="K477" s="8"/>
      <c r="L477" s="8"/>
      <c r="M477" s="8"/>
      <c r="N477" s="8"/>
      <c r="O477" s="8"/>
      <c r="P477" s="8"/>
      <c r="CC477" s="1"/>
      <c r="CD477" s="1"/>
      <c r="CE477" s="1"/>
      <c r="CF477" s="1"/>
      <c r="CG477" s="1"/>
      <c r="CH477" s="1"/>
      <c r="CI477" s="1"/>
      <c r="CJ477" s="1"/>
      <c r="CK477" s="1"/>
      <c r="CL477" s="1"/>
      <c r="CM477" s="1"/>
    </row>
    <row r="478" spans="1:91" ht="15" customHeight="1">
      <c r="A478" s="423" t="s">
        <v>2012</v>
      </c>
      <c r="B478" s="176" t="s">
        <v>592</v>
      </c>
      <c r="C478" s="254" t="s">
        <v>1365</v>
      </c>
      <c r="D478" s="158" t="s">
        <v>811</v>
      </c>
      <c r="E478" s="279"/>
      <c r="F478" s="265"/>
      <c r="G478" s="449"/>
      <c r="H478" s="8"/>
      <c r="I478" s="8"/>
      <c r="J478" s="8"/>
      <c r="K478" s="8"/>
      <c r="L478" s="8"/>
      <c r="M478" s="8"/>
      <c r="N478" s="8"/>
      <c r="O478" s="8"/>
      <c r="P478" s="8"/>
      <c r="CC478" s="1"/>
      <c r="CD478" s="1"/>
      <c r="CE478" s="1"/>
      <c r="CF478" s="1"/>
      <c r="CG478" s="1"/>
      <c r="CH478" s="1"/>
      <c r="CI478" s="1"/>
      <c r="CJ478" s="1"/>
      <c r="CK478" s="1"/>
      <c r="CL478" s="1"/>
      <c r="CM478" s="1"/>
    </row>
    <row r="479" spans="1:91" ht="15" customHeight="1">
      <c r="A479" s="419" t="s">
        <v>2013</v>
      </c>
      <c r="B479" s="161" t="s">
        <v>1474</v>
      </c>
      <c r="C479" s="251" t="s">
        <v>1365</v>
      </c>
      <c r="D479" s="194" t="s">
        <v>485</v>
      </c>
      <c r="E479" s="314">
        <f>84.2+83.9+54.9+0.54+0.54+0.71</f>
        <v>224.79000000000002</v>
      </c>
      <c r="F479" s="457"/>
      <c r="G479" s="305"/>
      <c r="H479" s="8"/>
      <c r="I479" s="8"/>
      <c r="J479" s="8"/>
      <c r="K479" s="8"/>
      <c r="L479" s="8"/>
      <c r="M479" s="8"/>
      <c r="N479" s="8"/>
      <c r="O479" s="8"/>
      <c r="P479" s="8"/>
      <c r="CC479" s="1"/>
      <c r="CD479" s="1"/>
      <c r="CE479" s="1"/>
      <c r="CF479" s="1"/>
      <c r="CG479" s="1"/>
      <c r="CH479" s="1"/>
      <c r="CI479" s="1"/>
      <c r="CJ479" s="1"/>
      <c r="CK479" s="1"/>
      <c r="CL479" s="1"/>
      <c r="CM479" s="1"/>
    </row>
    <row r="480" spans="1:91" ht="15" customHeight="1">
      <c r="A480" s="419" t="s">
        <v>2014</v>
      </c>
      <c r="B480" s="161" t="s">
        <v>1475</v>
      </c>
      <c r="C480" s="251" t="s">
        <v>1365</v>
      </c>
      <c r="D480" s="194" t="s">
        <v>485</v>
      </c>
      <c r="E480" s="314">
        <v>38</v>
      </c>
      <c r="F480" s="457"/>
      <c r="G480" s="305"/>
      <c r="H480" s="8"/>
      <c r="I480" s="8"/>
      <c r="J480" s="8"/>
      <c r="K480" s="8"/>
      <c r="L480" s="8"/>
      <c r="M480" s="8"/>
      <c r="N480" s="8"/>
      <c r="O480" s="8"/>
      <c r="P480" s="8"/>
      <c r="CC480" s="1"/>
      <c r="CD480" s="1"/>
      <c r="CE480" s="1"/>
      <c r="CF480" s="1"/>
      <c r="CG480" s="1"/>
      <c r="CH480" s="1"/>
      <c r="CI480" s="1"/>
      <c r="CJ480" s="1"/>
      <c r="CK480" s="1"/>
      <c r="CL480" s="1"/>
      <c r="CM480" s="1"/>
    </row>
    <row r="481" spans="1:91" ht="15" customHeight="1">
      <c r="A481" s="419" t="s">
        <v>2015</v>
      </c>
      <c r="B481" s="161" t="s">
        <v>1476</v>
      </c>
      <c r="C481" s="251" t="s">
        <v>1366</v>
      </c>
      <c r="D481" s="194" t="s">
        <v>485</v>
      </c>
      <c r="E481" s="350">
        <f>47.78+47.78</f>
        <v>95.56</v>
      </c>
      <c r="F481" s="457"/>
      <c r="G481" s="305"/>
      <c r="H481" s="8"/>
      <c r="I481" s="8"/>
      <c r="J481" s="8"/>
      <c r="K481" s="8"/>
      <c r="L481" s="8"/>
      <c r="M481" s="8"/>
      <c r="N481" s="8"/>
      <c r="O481" s="8"/>
      <c r="P481" s="8"/>
      <c r="CC481" s="1"/>
      <c r="CD481" s="1"/>
      <c r="CE481" s="1"/>
      <c r="CF481" s="1"/>
      <c r="CG481" s="1"/>
      <c r="CH481" s="1"/>
      <c r="CI481" s="1"/>
      <c r="CJ481" s="1"/>
      <c r="CK481" s="1"/>
      <c r="CL481" s="1"/>
      <c r="CM481" s="1"/>
    </row>
    <row r="482" spans="1:91" ht="15" customHeight="1">
      <c r="A482" s="419" t="s">
        <v>2016</v>
      </c>
      <c r="B482" s="161" t="s">
        <v>1477</v>
      </c>
      <c r="C482" s="251" t="s">
        <v>1365</v>
      </c>
      <c r="D482" s="198" t="s">
        <v>485</v>
      </c>
      <c r="E482" s="171">
        <f>57.91+45.5</f>
        <v>103.41</v>
      </c>
      <c r="F482" s="457"/>
      <c r="G482" s="305"/>
      <c r="H482" s="8"/>
      <c r="I482" s="8"/>
      <c r="J482" s="8"/>
      <c r="K482" s="8"/>
      <c r="L482" s="8"/>
      <c r="M482" s="8"/>
      <c r="N482" s="8"/>
      <c r="O482" s="8"/>
      <c r="P482" s="8"/>
      <c r="CC482" s="1"/>
      <c r="CD482" s="1"/>
      <c r="CE482" s="1"/>
      <c r="CF482" s="1"/>
      <c r="CG482" s="1"/>
      <c r="CH482" s="1"/>
      <c r="CI482" s="1"/>
      <c r="CJ482" s="1"/>
      <c r="CK482" s="1"/>
      <c r="CL482" s="1"/>
      <c r="CM482" s="1"/>
    </row>
    <row r="483" spans="1:91" ht="15" customHeight="1">
      <c r="A483" s="419" t="s">
        <v>2017</v>
      </c>
      <c r="B483" s="161" t="s">
        <v>1478</v>
      </c>
      <c r="C483" s="251" t="s">
        <v>1365</v>
      </c>
      <c r="D483" s="198" t="s">
        <v>485</v>
      </c>
      <c r="E483" s="270">
        <f>19.45+17.57</f>
        <v>37.019999999999996</v>
      </c>
      <c r="F483" s="457"/>
      <c r="G483" s="305"/>
      <c r="H483" s="8"/>
      <c r="I483" s="8"/>
      <c r="J483" s="8"/>
      <c r="K483" s="8"/>
      <c r="L483" s="8"/>
      <c r="M483" s="8"/>
      <c r="N483" s="8"/>
      <c r="O483" s="8"/>
      <c r="P483" s="8"/>
      <c r="CC483" s="1"/>
      <c r="CD483" s="1"/>
      <c r="CE483" s="1"/>
      <c r="CF483" s="1"/>
      <c r="CG483" s="1"/>
      <c r="CH483" s="1"/>
      <c r="CI483" s="1"/>
      <c r="CJ483" s="1"/>
      <c r="CK483" s="1"/>
      <c r="CL483" s="1"/>
      <c r="CM483" s="1"/>
    </row>
    <row r="484" spans="1:91" ht="15" customHeight="1">
      <c r="A484" s="419" t="s">
        <v>2018</v>
      </c>
      <c r="B484" s="161" t="s">
        <v>1479</v>
      </c>
      <c r="C484" s="251" t="s">
        <v>1247</v>
      </c>
      <c r="D484" s="198" t="s">
        <v>485</v>
      </c>
      <c r="E484" s="270">
        <f>4.15+4.15</f>
        <v>8.3000000000000007</v>
      </c>
      <c r="F484" s="457"/>
      <c r="G484" s="305"/>
      <c r="H484" s="8"/>
      <c r="I484" s="8"/>
      <c r="J484" s="8"/>
      <c r="K484" s="8"/>
      <c r="L484" s="8"/>
      <c r="M484" s="8"/>
      <c r="N484" s="8"/>
      <c r="O484" s="8"/>
      <c r="P484" s="8"/>
      <c r="CC484" s="1"/>
      <c r="CD484" s="1"/>
      <c r="CE484" s="1"/>
      <c r="CF484" s="1"/>
      <c r="CG484" s="1"/>
      <c r="CH484" s="1"/>
      <c r="CI484" s="1"/>
      <c r="CJ484" s="1"/>
      <c r="CK484" s="1"/>
      <c r="CL484" s="1"/>
      <c r="CM484" s="1"/>
    </row>
    <row r="485" spans="1:91" ht="15" customHeight="1">
      <c r="A485" s="419" t="s">
        <v>2019</v>
      </c>
      <c r="B485" s="161" t="s">
        <v>1480</v>
      </c>
      <c r="C485" s="301" t="s">
        <v>1248</v>
      </c>
      <c r="D485" s="198" t="s">
        <v>485</v>
      </c>
      <c r="E485" s="270">
        <v>53.8</v>
      </c>
      <c r="F485" s="457"/>
      <c r="G485" s="305"/>
      <c r="H485" s="8"/>
      <c r="I485" s="8"/>
      <c r="J485" s="8"/>
      <c r="K485" s="8"/>
      <c r="L485" s="8"/>
      <c r="M485" s="8"/>
      <c r="N485" s="8"/>
      <c r="O485" s="8"/>
      <c r="P485" s="8"/>
      <c r="CC485" s="1"/>
      <c r="CD485" s="1"/>
      <c r="CE485" s="1"/>
      <c r="CF485" s="1"/>
      <c r="CG485" s="1"/>
      <c r="CH485" s="1"/>
      <c r="CI485" s="1"/>
      <c r="CJ485" s="1"/>
      <c r="CK485" s="1"/>
      <c r="CL485" s="1"/>
      <c r="CM485" s="1"/>
    </row>
    <row r="486" spans="1:91" ht="15" customHeight="1">
      <c r="A486" s="419" t="s">
        <v>2020</v>
      </c>
      <c r="B486" s="161" t="s">
        <v>1481</v>
      </c>
      <c r="C486" s="251" t="s">
        <v>1247</v>
      </c>
      <c r="D486" s="198" t="s">
        <v>485</v>
      </c>
      <c r="E486" s="270">
        <v>8.9</v>
      </c>
      <c r="F486" s="457"/>
      <c r="G486" s="305"/>
      <c r="H486" s="8"/>
      <c r="I486" s="8"/>
      <c r="J486" s="8"/>
      <c r="K486" s="8"/>
      <c r="L486" s="8"/>
      <c r="M486" s="8"/>
      <c r="N486" s="8"/>
      <c r="O486" s="8"/>
      <c r="P486" s="8"/>
      <c r="CC486" s="1"/>
      <c r="CD486" s="1"/>
      <c r="CE486" s="1"/>
      <c r="CF486" s="1"/>
      <c r="CG486" s="1"/>
      <c r="CH486" s="1"/>
      <c r="CI486" s="1"/>
      <c r="CJ486" s="1"/>
      <c r="CK486" s="1"/>
      <c r="CL486" s="1"/>
      <c r="CM486" s="1"/>
    </row>
    <row r="487" spans="1:91" ht="15" customHeight="1">
      <c r="A487" s="423" t="s">
        <v>2021</v>
      </c>
      <c r="B487" s="176" t="s">
        <v>808</v>
      </c>
      <c r="C487" s="257"/>
      <c r="D487" s="157" t="s">
        <v>811</v>
      </c>
      <c r="E487" s="318"/>
      <c r="F487" s="265"/>
      <c r="G487" s="449"/>
      <c r="H487" s="8"/>
      <c r="I487" s="8"/>
      <c r="J487" s="8"/>
      <c r="K487" s="8"/>
      <c r="L487" s="8"/>
      <c r="M487" s="8"/>
      <c r="N487" s="8"/>
      <c r="O487" s="8"/>
      <c r="P487" s="8"/>
      <c r="CC487" s="1"/>
      <c r="CD487" s="1"/>
      <c r="CE487" s="1"/>
      <c r="CF487" s="1"/>
      <c r="CG487" s="1"/>
      <c r="CH487" s="1"/>
      <c r="CI487" s="1"/>
      <c r="CJ487" s="1"/>
      <c r="CK487" s="1"/>
      <c r="CL487" s="1"/>
      <c r="CM487" s="1"/>
    </row>
    <row r="488" spans="1:91" ht="15" customHeight="1">
      <c r="A488" s="419" t="s">
        <v>2022</v>
      </c>
      <c r="B488" s="161" t="s">
        <v>1482</v>
      </c>
      <c r="C488" s="252" t="s">
        <v>1367</v>
      </c>
      <c r="D488" s="198" t="s">
        <v>541</v>
      </c>
      <c r="E488" s="171">
        <f>72.14+61.2</f>
        <v>133.34</v>
      </c>
      <c r="F488" s="457"/>
      <c r="G488" s="305"/>
      <c r="H488" s="8"/>
      <c r="I488" s="8"/>
      <c r="J488" s="8"/>
      <c r="K488" s="8"/>
      <c r="L488" s="8"/>
      <c r="M488" s="8"/>
      <c r="N488" s="8"/>
      <c r="O488" s="8"/>
      <c r="P488" s="8"/>
      <c r="CC488" s="1"/>
      <c r="CD488" s="1"/>
      <c r="CE488" s="1"/>
      <c r="CF488" s="1"/>
      <c r="CG488" s="1"/>
      <c r="CH488" s="1"/>
      <c r="CI488" s="1"/>
      <c r="CJ488" s="1"/>
      <c r="CK488" s="1"/>
      <c r="CL488" s="1"/>
      <c r="CM488" s="1"/>
    </row>
    <row r="489" spans="1:91" ht="15" customHeight="1">
      <c r="A489" s="419" t="s">
        <v>2023</v>
      </c>
      <c r="B489" s="161" t="s">
        <v>1483</v>
      </c>
      <c r="C489" s="252" t="s">
        <v>1367</v>
      </c>
      <c r="D489" s="198" t="s">
        <v>541</v>
      </c>
      <c r="E489" s="171">
        <v>18.100000000000001</v>
      </c>
      <c r="F489" s="457"/>
      <c r="G489" s="305"/>
      <c r="H489" s="8"/>
      <c r="I489" s="8"/>
      <c r="J489" s="8"/>
      <c r="K489" s="8"/>
      <c r="L489" s="8"/>
      <c r="M489" s="8"/>
      <c r="N489" s="8"/>
      <c r="O489" s="8"/>
      <c r="P489" s="8"/>
      <c r="CC489" s="1"/>
      <c r="CD489" s="1"/>
      <c r="CE489" s="1"/>
      <c r="CF489" s="1"/>
      <c r="CG489" s="1"/>
      <c r="CH489" s="1"/>
      <c r="CI489" s="1"/>
      <c r="CJ489" s="1"/>
      <c r="CK489" s="1"/>
      <c r="CL489" s="1"/>
      <c r="CM489" s="1"/>
    </row>
    <row r="490" spans="1:91" ht="15" customHeight="1">
      <c r="A490" s="419" t="s">
        <v>2024</v>
      </c>
      <c r="B490" s="161" t="s">
        <v>1484</v>
      </c>
      <c r="C490" s="252" t="s">
        <v>1368</v>
      </c>
      <c r="D490" s="198" t="s">
        <v>541</v>
      </c>
      <c r="E490" s="171">
        <v>224.93</v>
      </c>
      <c r="F490" s="457"/>
      <c r="G490" s="305"/>
      <c r="H490" s="8"/>
      <c r="I490" s="8"/>
      <c r="J490" s="8"/>
      <c r="K490" s="8"/>
      <c r="L490" s="8"/>
      <c r="M490" s="8"/>
      <c r="N490" s="8"/>
      <c r="O490" s="8"/>
      <c r="P490" s="8"/>
      <c r="CC490" s="1"/>
      <c r="CD490" s="1"/>
      <c r="CE490" s="1"/>
      <c r="CF490" s="1"/>
      <c r="CG490" s="1"/>
      <c r="CH490" s="1"/>
      <c r="CI490" s="1"/>
      <c r="CJ490" s="1"/>
      <c r="CK490" s="1"/>
      <c r="CL490" s="1"/>
      <c r="CM490" s="1"/>
    </row>
    <row r="491" spans="1:91" ht="15" customHeight="1">
      <c r="A491" s="419" t="s">
        <v>2025</v>
      </c>
      <c r="B491" s="184" t="s">
        <v>1485</v>
      </c>
      <c r="C491" s="252" t="s">
        <v>1368</v>
      </c>
      <c r="D491" s="198" t="s">
        <v>541</v>
      </c>
      <c r="E491" s="171">
        <f>43.23+40.48</f>
        <v>83.71</v>
      </c>
      <c r="F491" s="457"/>
      <c r="G491" s="305"/>
      <c r="H491" s="8"/>
      <c r="I491" s="8"/>
      <c r="J491" s="8"/>
      <c r="K491" s="8"/>
      <c r="L491" s="8"/>
      <c r="M491" s="8"/>
      <c r="N491" s="8"/>
      <c r="O491" s="8"/>
      <c r="P491" s="8"/>
      <c r="CC491" s="1"/>
      <c r="CD491" s="1"/>
      <c r="CE491" s="1"/>
      <c r="CF491" s="1"/>
      <c r="CG491" s="1"/>
      <c r="CH491" s="1"/>
      <c r="CI491" s="1"/>
      <c r="CJ491" s="1"/>
      <c r="CK491" s="1"/>
      <c r="CL491" s="1"/>
      <c r="CM491" s="1"/>
    </row>
    <row r="492" spans="1:91" ht="15" customHeight="1">
      <c r="A492" s="411" t="s">
        <v>2026</v>
      </c>
      <c r="B492" s="299" t="s">
        <v>1181</v>
      </c>
      <c r="C492" s="250" t="s">
        <v>1251</v>
      </c>
      <c r="D492" s="157" t="s">
        <v>811</v>
      </c>
      <c r="E492" s="279"/>
      <c r="F492" s="265"/>
      <c r="G492" s="449"/>
      <c r="H492" s="8"/>
      <c r="I492" s="8"/>
      <c r="J492" s="8"/>
      <c r="K492" s="8"/>
      <c r="L492" s="8"/>
      <c r="M492" s="8"/>
      <c r="N492" s="8"/>
      <c r="O492" s="8"/>
      <c r="P492" s="8"/>
      <c r="CC492" s="1"/>
      <c r="CD492" s="1"/>
      <c r="CE492" s="1"/>
      <c r="CF492" s="1"/>
      <c r="CG492" s="1"/>
      <c r="CH492" s="1"/>
      <c r="CI492" s="1"/>
      <c r="CJ492" s="1"/>
      <c r="CK492" s="1"/>
      <c r="CL492" s="1"/>
      <c r="CM492" s="1"/>
    </row>
    <row r="493" spans="1:91" ht="15" customHeight="1">
      <c r="A493" s="419" t="s">
        <v>2027</v>
      </c>
      <c r="B493" s="190" t="s">
        <v>1182</v>
      </c>
      <c r="C493" s="252" t="s">
        <v>1369</v>
      </c>
      <c r="D493" s="195" t="s">
        <v>656</v>
      </c>
      <c r="E493" s="272">
        <v>27</v>
      </c>
      <c r="F493" s="457"/>
      <c r="G493" s="305"/>
      <c r="H493" s="8"/>
      <c r="I493" s="8"/>
      <c r="J493" s="8"/>
      <c r="K493" s="8"/>
      <c r="L493" s="8"/>
      <c r="M493" s="8"/>
      <c r="N493" s="8"/>
      <c r="O493" s="8"/>
      <c r="P493" s="8"/>
      <c r="CC493" s="1"/>
      <c r="CD493" s="1"/>
      <c r="CE493" s="1"/>
      <c r="CF493" s="1"/>
      <c r="CG493" s="1"/>
      <c r="CH493" s="1"/>
      <c r="CI493" s="1"/>
      <c r="CJ493" s="1"/>
      <c r="CK493" s="1"/>
      <c r="CL493" s="1"/>
      <c r="CM493" s="1"/>
    </row>
    <row r="494" spans="1:91" ht="15" customHeight="1">
      <c r="A494" s="419" t="s">
        <v>2028</v>
      </c>
      <c r="B494" s="190" t="s">
        <v>1486</v>
      </c>
      <c r="C494" s="252" t="s">
        <v>1369</v>
      </c>
      <c r="D494" s="195" t="s">
        <v>656</v>
      </c>
      <c r="E494" s="272">
        <v>3</v>
      </c>
      <c r="F494" s="457"/>
      <c r="G494" s="305"/>
      <c r="H494" s="8"/>
      <c r="I494" s="8"/>
      <c r="J494" s="8"/>
      <c r="K494" s="8"/>
      <c r="L494" s="8"/>
      <c r="M494" s="8"/>
      <c r="N494" s="8"/>
      <c r="O494" s="8"/>
      <c r="P494" s="8"/>
      <c r="CC494" s="1"/>
      <c r="CD494" s="1"/>
      <c r="CE494" s="1"/>
      <c r="CF494" s="1"/>
      <c r="CG494" s="1"/>
      <c r="CH494" s="1"/>
      <c r="CI494" s="1"/>
      <c r="CJ494" s="1"/>
      <c r="CK494" s="1"/>
      <c r="CL494" s="1"/>
      <c r="CM494" s="1"/>
    </row>
    <row r="495" spans="1:91" ht="15" customHeight="1">
      <c r="A495" s="419" t="s">
        <v>2029</v>
      </c>
      <c r="B495" s="190" t="s">
        <v>1302</v>
      </c>
      <c r="C495" s="251" t="s">
        <v>1323</v>
      </c>
      <c r="D495" s="195" t="s">
        <v>656</v>
      </c>
      <c r="E495" s="272">
        <v>3</v>
      </c>
      <c r="F495" s="457"/>
      <c r="G495" s="305"/>
      <c r="H495" s="8"/>
      <c r="I495" s="8"/>
      <c r="J495" s="8"/>
      <c r="K495" s="8"/>
      <c r="L495" s="8"/>
      <c r="M495" s="8"/>
      <c r="N495" s="8"/>
      <c r="O495" s="8"/>
      <c r="P495" s="8"/>
      <c r="CC495" s="1"/>
      <c r="CD495" s="1"/>
      <c r="CE495" s="1"/>
      <c r="CF495" s="1"/>
      <c r="CG495" s="1"/>
      <c r="CH495" s="1"/>
      <c r="CI495" s="1"/>
      <c r="CJ495" s="1"/>
      <c r="CK495" s="1"/>
      <c r="CL495" s="1"/>
      <c r="CM495" s="1"/>
    </row>
    <row r="496" spans="1:91" ht="15" customHeight="1">
      <c r="A496" s="419" t="s">
        <v>2030</v>
      </c>
      <c r="B496" s="190" t="s">
        <v>1187</v>
      </c>
      <c r="C496" s="252" t="s">
        <v>1323</v>
      </c>
      <c r="D496" s="195" t="s">
        <v>656</v>
      </c>
      <c r="E496" s="272">
        <v>3</v>
      </c>
      <c r="F496" s="457"/>
      <c r="G496" s="305"/>
      <c r="H496" s="8"/>
      <c r="I496" s="8"/>
      <c r="J496" s="8"/>
      <c r="K496" s="8"/>
      <c r="L496" s="8"/>
      <c r="M496" s="8"/>
      <c r="N496" s="8"/>
      <c r="O496" s="8"/>
      <c r="P496" s="8"/>
      <c r="CC496" s="1"/>
      <c r="CD496" s="1"/>
      <c r="CE496" s="1"/>
      <c r="CF496" s="1"/>
      <c r="CG496" s="1"/>
      <c r="CH496" s="1"/>
      <c r="CI496" s="1"/>
      <c r="CJ496" s="1"/>
      <c r="CK496" s="1"/>
      <c r="CL496" s="1"/>
      <c r="CM496" s="1"/>
    </row>
    <row r="497" spans="1:91" ht="15" customHeight="1">
      <c r="A497" s="419" t="s">
        <v>2031</v>
      </c>
      <c r="B497" s="190" t="s">
        <v>1188</v>
      </c>
      <c r="C497" s="251" t="s">
        <v>1323</v>
      </c>
      <c r="D497" s="278" t="s">
        <v>13</v>
      </c>
      <c r="E497" s="270">
        <v>51.831000000000003</v>
      </c>
      <c r="F497" s="457"/>
      <c r="G497" s="305"/>
      <c r="H497" s="8"/>
      <c r="I497" s="8"/>
      <c r="J497" s="8"/>
      <c r="K497" s="8"/>
      <c r="L497" s="8"/>
      <c r="M497" s="8"/>
      <c r="N497" s="8"/>
      <c r="O497" s="8"/>
      <c r="P497" s="8"/>
      <c r="CC497" s="1"/>
      <c r="CD497" s="1"/>
      <c r="CE497" s="1"/>
      <c r="CF497" s="1"/>
      <c r="CG497" s="1"/>
      <c r="CH497" s="1"/>
      <c r="CI497" s="1"/>
      <c r="CJ497" s="1"/>
      <c r="CK497" s="1"/>
      <c r="CL497" s="1"/>
      <c r="CM497" s="1"/>
    </row>
    <row r="498" spans="1:91" ht="15" customHeight="1">
      <c r="A498" s="413" t="s">
        <v>2032</v>
      </c>
      <c r="B498" s="245" t="s">
        <v>1189</v>
      </c>
      <c r="C498" s="251" t="s">
        <v>1323</v>
      </c>
      <c r="D498" s="271" t="s">
        <v>812</v>
      </c>
      <c r="E498" s="272">
        <v>1.0509999999999999</v>
      </c>
      <c r="F498" s="457"/>
      <c r="G498" s="305"/>
      <c r="H498" s="8"/>
      <c r="I498" s="8"/>
      <c r="J498" s="8"/>
      <c r="K498" s="8"/>
      <c r="L498" s="8"/>
      <c r="M498" s="8"/>
      <c r="N498" s="8"/>
      <c r="O498" s="8"/>
      <c r="P498" s="8"/>
      <c r="CC498" s="1"/>
      <c r="CD498" s="1"/>
      <c r="CE498" s="1"/>
      <c r="CF498" s="1"/>
      <c r="CG498" s="1"/>
      <c r="CH498" s="1"/>
      <c r="CI498" s="1"/>
      <c r="CJ498" s="1"/>
      <c r="CK498" s="1"/>
      <c r="CL498" s="1"/>
      <c r="CM498" s="1"/>
    </row>
    <row r="499" spans="1:91" ht="15" customHeight="1">
      <c r="A499" s="424" t="s">
        <v>2033</v>
      </c>
      <c r="B499" s="176" t="s">
        <v>1190</v>
      </c>
      <c r="C499" s="250"/>
      <c r="D499" s="158" t="s">
        <v>811</v>
      </c>
      <c r="E499" s="279"/>
      <c r="F499" s="265"/>
      <c r="G499" s="449"/>
      <c r="H499" s="8"/>
      <c r="I499" s="8"/>
      <c r="J499" s="8"/>
      <c r="K499" s="8"/>
      <c r="L499" s="8"/>
      <c r="M499" s="8"/>
      <c r="N499" s="8"/>
      <c r="O499" s="8"/>
      <c r="P499" s="8"/>
      <c r="CC499" s="1"/>
      <c r="CD499" s="1"/>
      <c r="CE499" s="1"/>
      <c r="CF499" s="1"/>
      <c r="CG499" s="1"/>
      <c r="CH499" s="1"/>
      <c r="CI499" s="1"/>
      <c r="CJ499" s="1"/>
      <c r="CK499" s="1"/>
      <c r="CL499" s="1"/>
      <c r="CM499" s="1"/>
    </row>
    <row r="500" spans="1:91" ht="15" customHeight="1">
      <c r="A500" s="428" t="s">
        <v>2034</v>
      </c>
      <c r="B500" s="357" t="s">
        <v>1443</v>
      </c>
      <c r="C500" s="258" t="s">
        <v>1254</v>
      </c>
      <c r="D500" s="291" t="s">
        <v>656</v>
      </c>
      <c r="E500" s="270">
        <v>2</v>
      </c>
      <c r="F500" s="462"/>
      <c r="G500" s="305"/>
      <c r="H500" s="8"/>
      <c r="I500" s="8"/>
      <c r="J500" s="8"/>
      <c r="K500" s="8"/>
      <c r="L500" s="8"/>
      <c r="M500" s="8"/>
      <c r="N500" s="8"/>
      <c r="O500" s="8"/>
      <c r="P500" s="8"/>
      <c r="CC500" s="1"/>
      <c r="CD500" s="1"/>
      <c r="CE500" s="1"/>
      <c r="CF500" s="1"/>
      <c r="CG500" s="1"/>
      <c r="CH500" s="1"/>
      <c r="CI500" s="1"/>
      <c r="CJ500" s="1"/>
      <c r="CK500" s="1"/>
      <c r="CL500" s="1"/>
      <c r="CM500" s="1"/>
    </row>
    <row r="501" spans="1:91" ht="15" customHeight="1">
      <c r="A501" s="428" t="s">
        <v>2035</v>
      </c>
      <c r="B501" s="357" t="s">
        <v>1444</v>
      </c>
      <c r="C501" s="258" t="s">
        <v>1254</v>
      </c>
      <c r="D501" s="291" t="s">
        <v>656</v>
      </c>
      <c r="E501" s="270">
        <v>1</v>
      </c>
      <c r="F501" s="462"/>
      <c r="G501" s="305"/>
      <c r="H501" s="8"/>
      <c r="I501" s="8"/>
      <c r="J501" s="8"/>
      <c r="K501" s="8"/>
      <c r="L501" s="8"/>
      <c r="M501" s="8"/>
      <c r="N501" s="8"/>
      <c r="O501" s="8"/>
      <c r="P501" s="8"/>
      <c r="CC501" s="1"/>
      <c r="CD501" s="1"/>
      <c r="CE501" s="1"/>
      <c r="CF501" s="1"/>
      <c r="CG501" s="1"/>
      <c r="CH501" s="1"/>
      <c r="CI501" s="1"/>
      <c r="CJ501" s="1"/>
      <c r="CK501" s="1"/>
      <c r="CL501" s="1"/>
      <c r="CM501" s="1"/>
    </row>
    <row r="502" spans="1:91" ht="15" customHeight="1">
      <c r="A502" s="419" t="s">
        <v>2036</v>
      </c>
      <c r="B502" s="357" t="s">
        <v>1191</v>
      </c>
      <c r="C502" s="258" t="s">
        <v>1254</v>
      </c>
      <c r="D502" s="291" t="s">
        <v>656</v>
      </c>
      <c r="E502" s="270">
        <v>1</v>
      </c>
      <c r="F502" s="462"/>
      <c r="G502" s="305"/>
      <c r="H502" s="8"/>
      <c r="I502" s="8"/>
      <c r="J502" s="8"/>
      <c r="K502" s="8"/>
      <c r="L502" s="8"/>
      <c r="M502" s="8"/>
      <c r="N502" s="8"/>
      <c r="O502" s="8"/>
      <c r="P502" s="8"/>
      <c r="CC502" s="1"/>
      <c r="CD502" s="1"/>
      <c r="CE502" s="1"/>
      <c r="CF502" s="1"/>
      <c r="CG502" s="1"/>
      <c r="CH502" s="1"/>
      <c r="CI502" s="1"/>
      <c r="CJ502" s="1"/>
      <c r="CK502" s="1"/>
      <c r="CL502" s="1"/>
      <c r="CM502" s="1"/>
    </row>
    <row r="503" spans="1:91" ht="15" customHeight="1">
      <c r="A503" s="419" t="s">
        <v>2037</v>
      </c>
      <c r="B503" s="357" t="s">
        <v>1192</v>
      </c>
      <c r="C503" s="258" t="s">
        <v>1254</v>
      </c>
      <c r="D503" s="291" t="s">
        <v>656</v>
      </c>
      <c r="E503" s="270">
        <v>1</v>
      </c>
      <c r="F503" s="462"/>
      <c r="G503" s="305"/>
      <c r="H503" s="8"/>
      <c r="I503" s="8"/>
      <c r="J503" s="8"/>
      <c r="K503" s="8"/>
      <c r="L503" s="8"/>
      <c r="M503" s="8"/>
      <c r="N503" s="8"/>
      <c r="O503" s="8"/>
      <c r="P503" s="8"/>
      <c r="CC503" s="1"/>
      <c r="CD503" s="1"/>
      <c r="CE503" s="1"/>
      <c r="CF503" s="1"/>
      <c r="CG503" s="1"/>
      <c r="CH503" s="1"/>
      <c r="CI503" s="1"/>
      <c r="CJ503" s="1"/>
      <c r="CK503" s="1"/>
      <c r="CL503" s="1"/>
      <c r="CM503" s="1"/>
    </row>
    <row r="504" spans="1:91" ht="15" customHeight="1">
      <c r="A504" s="419" t="s">
        <v>2038</v>
      </c>
      <c r="B504" s="357" t="s">
        <v>1193</v>
      </c>
      <c r="C504" s="258" t="s">
        <v>1254</v>
      </c>
      <c r="D504" s="291" t="s">
        <v>656</v>
      </c>
      <c r="E504" s="270">
        <v>2</v>
      </c>
      <c r="F504" s="462"/>
      <c r="G504" s="305"/>
      <c r="H504" s="8"/>
      <c r="I504" s="8"/>
      <c r="J504" s="8"/>
      <c r="K504" s="8"/>
      <c r="L504" s="8"/>
      <c r="M504" s="8"/>
      <c r="N504" s="8"/>
      <c r="O504" s="8"/>
      <c r="P504" s="8"/>
      <c r="CC504" s="1"/>
      <c r="CD504" s="1"/>
      <c r="CE504" s="1"/>
      <c r="CF504" s="1"/>
      <c r="CG504" s="1"/>
      <c r="CH504" s="1"/>
      <c r="CI504" s="1"/>
      <c r="CJ504" s="1"/>
      <c r="CK504" s="1"/>
      <c r="CL504" s="1"/>
      <c r="CM504" s="1"/>
    </row>
    <row r="505" spans="1:91" ht="15" customHeight="1">
      <c r="A505" s="419" t="s">
        <v>2039</v>
      </c>
      <c r="B505" s="357" t="s">
        <v>1407</v>
      </c>
      <c r="C505" s="258" t="s">
        <v>1254</v>
      </c>
      <c r="D505" s="291" t="s">
        <v>656</v>
      </c>
      <c r="E505" s="270">
        <v>1</v>
      </c>
      <c r="F505" s="462"/>
      <c r="G505" s="305"/>
      <c r="H505" s="8"/>
      <c r="I505" s="8"/>
      <c r="J505" s="8"/>
      <c r="K505" s="8"/>
      <c r="L505" s="8"/>
      <c r="M505" s="8"/>
      <c r="N505" s="8"/>
      <c r="O505" s="8"/>
      <c r="P505" s="8"/>
      <c r="CC505" s="1"/>
      <c r="CD505" s="1"/>
      <c r="CE505" s="1"/>
      <c r="CF505" s="1"/>
      <c r="CG505" s="1"/>
      <c r="CH505" s="1"/>
      <c r="CI505" s="1"/>
      <c r="CJ505" s="1"/>
      <c r="CK505" s="1"/>
      <c r="CL505" s="1"/>
      <c r="CM505" s="1"/>
    </row>
    <row r="506" spans="1:91" ht="15" customHeight="1">
      <c r="A506" s="419" t="s">
        <v>2040</v>
      </c>
      <c r="B506" s="190" t="s">
        <v>1204</v>
      </c>
      <c r="C506" s="256" t="s">
        <v>1256</v>
      </c>
      <c r="D506" s="198" t="s">
        <v>485</v>
      </c>
      <c r="E506" s="320">
        <v>0.04</v>
      </c>
      <c r="F506" s="457"/>
      <c r="G506" s="305"/>
      <c r="H506" s="8"/>
      <c r="I506" s="8"/>
      <c r="J506" s="8"/>
      <c r="K506" s="8"/>
      <c r="L506" s="8"/>
      <c r="M506" s="8"/>
      <c r="N506" s="8"/>
      <c r="O506" s="8"/>
      <c r="P506" s="8"/>
      <c r="CC506" s="1"/>
      <c r="CD506" s="1"/>
      <c r="CE506" s="1"/>
      <c r="CF506" s="1"/>
      <c r="CG506" s="1"/>
      <c r="CH506" s="1"/>
      <c r="CI506" s="1"/>
      <c r="CJ506" s="1"/>
      <c r="CK506" s="1"/>
      <c r="CL506" s="1"/>
      <c r="CM506" s="1"/>
    </row>
    <row r="507" spans="1:91" ht="15" customHeight="1">
      <c r="A507" s="426" t="s">
        <v>2041</v>
      </c>
      <c r="B507" s="176" t="s">
        <v>1205</v>
      </c>
      <c r="C507" s="303" t="s">
        <v>1320</v>
      </c>
      <c r="D507" s="157" t="s">
        <v>811</v>
      </c>
      <c r="E507" s="269"/>
      <c r="F507" s="265"/>
      <c r="G507" s="449"/>
      <c r="H507" s="8"/>
      <c r="I507" s="8"/>
      <c r="J507" s="8"/>
      <c r="K507" s="8"/>
      <c r="L507" s="8"/>
      <c r="M507" s="8"/>
      <c r="N507" s="8"/>
      <c r="O507" s="8"/>
      <c r="P507" s="8"/>
      <c r="CC507" s="1"/>
      <c r="CD507" s="1"/>
      <c r="CE507" s="1"/>
      <c r="CF507" s="1"/>
      <c r="CG507" s="1"/>
      <c r="CH507" s="1"/>
      <c r="CI507" s="1"/>
      <c r="CJ507" s="1"/>
      <c r="CK507" s="1"/>
      <c r="CL507" s="1"/>
      <c r="CM507" s="1"/>
    </row>
    <row r="508" spans="1:91" ht="15" customHeight="1">
      <c r="A508" s="419" t="s">
        <v>2042</v>
      </c>
      <c r="B508" s="161" t="s">
        <v>1487</v>
      </c>
      <c r="C508" s="252" t="s">
        <v>1321</v>
      </c>
      <c r="D508" s="198" t="s">
        <v>541</v>
      </c>
      <c r="E508" s="171">
        <v>403.2</v>
      </c>
      <c r="F508" s="457"/>
      <c r="G508" s="305"/>
      <c r="H508" s="8"/>
      <c r="I508" s="8"/>
      <c r="J508" s="8"/>
      <c r="K508" s="8"/>
      <c r="L508" s="8"/>
      <c r="M508" s="8"/>
      <c r="N508" s="8"/>
      <c r="O508" s="8"/>
      <c r="P508" s="8"/>
      <c r="CC508" s="1"/>
      <c r="CD508" s="1"/>
      <c r="CE508" s="1"/>
      <c r="CF508" s="1"/>
      <c r="CG508" s="1"/>
      <c r="CH508" s="1"/>
      <c r="CI508" s="1"/>
      <c r="CJ508" s="1"/>
      <c r="CK508" s="1"/>
      <c r="CL508" s="1"/>
      <c r="CM508" s="1"/>
    </row>
    <row r="509" spans="1:91" ht="15" customHeight="1">
      <c r="A509" s="428" t="s">
        <v>2043</v>
      </c>
      <c r="B509" s="161" t="s">
        <v>1488</v>
      </c>
      <c r="C509" s="252" t="s">
        <v>1259</v>
      </c>
      <c r="D509" s="198" t="s">
        <v>541</v>
      </c>
      <c r="E509" s="171">
        <v>416.83</v>
      </c>
      <c r="F509" s="457"/>
      <c r="G509" s="305"/>
      <c r="H509" s="8"/>
      <c r="I509" s="8"/>
      <c r="J509" s="8"/>
      <c r="K509" s="8"/>
      <c r="L509" s="8"/>
      <c r="M509" s="8"/>
      <c r="N509" s="8"/>
      <c r="O509" s="8"/>
      <c r="P509" s="8"/>
      <c r="CC509" s="1"/>
      <c r="CD509" s="1"/>
      <c r="CE509" s="1"/>
      <c r="CF509" s="1"/>
      <c r="CG509" s="1"/>
      <c r="CH509" s="1"/>
      <c r="CI509" s="1"/>
      <c r="CJ509" s="1"/>
      <c r="CK509" s="1"/>
      <c r="CL509" s="1"/>
      <c r="CM509" s="1"/>
    </row>
    <row r="510" spans="1:91" ht="15" customHeight="1">
      <c r="A510" s="419" t="s">
        <v>2044</v>
      </c>
      <c r="B510" s="161" t="s">
        <v>1489</v>
      </c>
      <c r="C510" s="252" t="s">
        <v>1260</v>
      </c>
      <c r="D510" s="198" t="s">
        <v>541</v>
      </c>
      <c r="E510" s="272">
        <f>270.7+101</f>
        <v>371.7</v>
      </c>
      <c r="F510" s="457"/>
      <c r="G510" s="305"/>
      <c r="H510" s="8"/>
      <c r="I510" s="8"/>
      <c r="J510" s="8"/>
      <c r="K510" s="8"/>
      <c r="L510" s="8"/>
      <c r="M510" s="8"/>
      <c r="N510" s="8"/>
      <c r="O510" s="8"/>
      <c r="P510" s="8"/>
      <c r="CC510" s="1"/>
      <c r="CD510" s="1"/>
      <c r="CE510" s="1"/>
      <c r="CF510" s="1"/>
      <c r="CG510" s="1"/>
      <c r="CH510" s="1"/>
      <c r="CI510" s="1"/>
      <c r="CJ510" s="1"/>
      <c r="CK510" s="1"/>
      <c r="CL510" s="1"/>
      <c r="CM510" s="1"/>
    </row>
    <row r="511" spans="1:91" ht="15" customHeight="1">
      <c r="A511" s="423" t="s">
        <v>2045</v>
      </c>
      <c r="B511" s="176" t="s">
        <v>1209</v>
      </c>
      <c r="C511" s="254" t="s">
        <v>1322</v>
      </c>
      <c r="D511" s="157" t="s">
        <v>811</v>
      </c>
      <c r="E511" s="269"/>
      <c r="F511" s="265"/>
      <c r="G511" s="449"/>
      <c r="H511" s="8"/>
      <c r="I511" s="8"/>
      <c r="J511" s="8"/>
      <c r="K511" s="8"/>
      <c r="L511" s="8"/>
      <c r="M511" s="8"/>
      <c r="N511" s="8"/>
      <c r="O511" s="8"/>
      <c r="P511" s="8"/>
      <c r="CC511" s="1"/>
      <c r="CD511" s="1"/>
      <c r="CE511" s="1"/>
      <c r="CF511" s="1"/>
      <c r="CG511" s="1"/>
      <c r="CH511" s="1"/>
      <c r="CI511" s="1"/>
      <c r="CJ511" s="1"/>
      <c r="CK511" s="1"/>
      <c r="CL511" s="1"/>
      <c r="CM511" s="1"/>
    </row>
    <row r="512" spans="1:91" ht="15" customHeight="1">
      <c r="A512" s="419" t="s">
        <v>2046</v>
      </c>
      <c r="B512" s="184" t="s">
        <v>1210</v>
      </c>
      <c r="C512" s="252" t="s">
        <v>1322</v>
      </c>
      <c r="D512" s="198" t="s">
        <v>541</v>
      </c>
      <c r="E512" s="272">
        <v>270.7</v>
      </c>
      <c r="F512" s="457"/>
      <c r="G512" s="305"/>
      <c r="H512" s="8"/>
      <c r="I512" s="8"/>
      <c r="J512" s="8"/>
      <c r="K512" s="8"/>
      <c r="L512" s="8"/>
      <c r="M512" s="8"/>
      <c r="N512" s="8"/>
      <c r="O512" s="8"/>
      <c r="P512" s="8"/>
      <c r="CC512" s="1"/>
      <c r="CD512" s="1"/>
      <c r="CE512" s="1"/>
      <c r="CF512" s="1"/>
      <c r="CG512" s="1"/>
      <c r="CH512" s="1"/>
      <c r="CI512" s="1"/>
      <c r="CJ512" s="1"/>
      <c r="CK512" s="1"/>
      <c r="CL512" s="1"/>
      <c r="CM512" s="1"/>
    </row>
    <row r="513" spans="1:91" ht="15" customHeight="1">
      <c r="A513" s="419" t="s">
        <v>2047</v>
      </c>
      <c r="B513" s="184" t="s">
        <v>1211</v>
      </c>
      <c r="C513" s="252" t="s">
        <v>1322</v>
      </c>
      <c r="D513" s="198" t="s">
        <v>541</v>
      </c>
      <c r="E513" s="272">
        <v>282.89999999999998</v>
      </c>
      <c r="F513" s="457"/>
      <c r="G513" s="305"/>
      <c r="H513" s="8"/>
      <c r="I513" s="8"/>
      <c r="J513" s="8"/>
      <c r="K513" s="8"/>
      <c r="L513" s="8"/>
      <c r="M513" s="8"/>
      <c r="N513" s="8"/>
      <c r="O513" s="8"/>
      <c r="P513" s="8"/>
      <c r="CC513" s="1"/>
      <c r="CD513" s="1"/>
      <c r="CE513" s="1"/>
      <c r="CF513" s="1"/>
      <c r="CG513" s="1"/>
      <c r="CH513" s="1"/>
      <c r="CI513" s="1"/>
      <c r="CJ513" s="1"/>
      <c r="CK513" s="1"/>
      <c r="CL513" s="1"/>
      <c r="CM513" s="1"/>
    </row>
    <row r="514" spans="1:91" ht="15" customHeight="1">
      <c r="A514" s="419" t="s">
        <v>2048</v>
      </c>
      <c r="B514" s="184" t="s">
        <v>1212</v>
      </c>
      <c r="C514" s="252" t="s">
        <v>1322</v>
      </c>
      <c r="D514" s="198" t="s">
        <v>541</v>
      </c>
      <c r="E514" s="272">
        <v>282.89999999999998</v>
      </c>
      <c r="F514" s="457"/>
      <c r="G514" s="305"/>
      <c r="H514" s="8"/>
      <c r="I514" s="8"/>
      <c r="J514" s="8"/>
      <c r="K514" s="8"/>
      <c r="L514" s="8"/>
      <c r="M514" s="8"/>
      <c r="N514" s="8"/>
      <c r="O514" s="8"/>
      <c r="P514" s="8"/>
      <c r="CC514" s="1"/>
      <c r="CD514" s="1"/>
      <c r="CE514" s="1"/>
      <c r="CF514" s="1"/>
      <c r="CG514" s="1"/>
      <c r="CH514" s="1"/>
      <c r="CI514" s="1"/>
      <c r="CJ514" s="1"/>
      <c r="CK514" s="1"/>
      <c r="CL514" s="1"/>
      <c r="CM514" s="1"/>
    </row>
    <row r="515" spans="1:91" ht="15" customHeight="1">
      <c r="A515" s="419" t="s">
        <v>2049</v>
      </c>
      <c r="B515" s="161" t="s">
        <v>1490</v>
      </c>
      <c r="C515" s="256" t="s">
        <v>1263</v>
      </c>
      <c r="D515" s="194" t="s">
        <v>485</v>
      </c>
      <c r="E515" s="272">
        <f>0.14+0.002</f>
        <v>0.14200000000000002</v>
      </c>
      <c r="F515" s="457"/>
      <c r="G515" s="305"/>
      <c r="H515" s="8"/>
      <c r="I515" s="8"/>
      <c r="J515" s="8"/>
      <c r="K515" s="8"/>
      <c r="L515" s="8"/>
      <c r="M515" s="8"/>
      <c r="N515" s="8"/>
      <c r="O515" s="8"/>
      <c r="P515" s="8"/>
      <c r="CC515" s="1"/>
      <c r="CD515" s="1"/>
      <c r="CE515" s="1"/>
      <c r="CF515" s="1"/>
      <c r="CG515" s="1"/>
      <c r="CH515" s="1"/>
      <c r="CI515" s="1"/>
      <c r="CJ515" s="1"/>
      <c r="CK515" s="1"/>
      <c r="CL515" s="1"/>
      <c r="CM515" s="1"/>
    </row>
    <row r="516" spans="1:91" ht="15" customHeight="1">
      <c r="A516" s="429" t="s">
        <v>2050</v>
      </c>
      <c r="B516" s="299" t="s">
        <v>1215</v>
      </c>
      <c r="C516" s="254" t="s">
        <v>1370</v>
      </c>
      <c r="D516" s="345" t="s">
        <v>811</v>
      </c>
      <c r="E516" s="351"/>
      <c r="F516" s="265"/>
      <c r="G516" s="449"/>
      <c r="H516" s="8"/>
      <c r="I516" s="8"/>
      <c r="J516" s="8"/>
      <c r="K516" s="8"/>
      <c r="L516" s="8"/>
      <c r="M516" s="8"/>
      <c r="N516" s="8"/>
      <c r="O516" s="8"/>
      <c r="P516" s="8"/>
      <c r="CC516" s="1"/>
      <c r="CD516" s="1"/>
      <c r="CE516" s="1"/>
      <c r="CF516" s="1"/>
      <c r="CG516" s="1"/>
      <c r="CH516" s="1"/>
      <c r="CI516" s="1"/>
      <c r="CJ516" s="1"/>
      <c r="CK516" s="1"/>
      <c r="CL516" s="1"/>
      <c r="CM516" s="1"/>
    </row>
    <row r="517" spans="1:91" ht="15" customHeight="1">
      <c r="A517" s="430" t="s">
        <v>2051</v>
      </c>
      <c r="B517" s="347" t="s">
        <v>1491</v>
      </c>
      <c r="C517" s="256" t="s">
        <v>1265</v>
      </c>
      <c r="D517" s="352" t="s">
        <v>13</v>
      </c>
      <c r="E517" s="314">
        <v>109</v>
      </c>
      <c r="F517" s="457"/>
      <c r="G517" s="305"/>
      <c r="H517" s="8"/>
      <c r="I517" s="8"/>
      <c r="J517" s="8"/>
      <c r="K517" s="8"/>
      <c r="L517" s="8"/>
      <c r="M517" s="8"/>
      <c r="N517" s="8"/>
      <c r="O517" s="8"/>
      <c r="P517" s="8"/>
      <c r="CC517" s="1"/>
      <c r="CD517" s="1"/>
      <c r="CE517" s="1"/>
      <c r="CF517" s="1"/>
      <c r="CG517" s="1"/>
      <c r="CH517" s="1"/>
      <c r="CI517" s="1"/>
      <c r="CJ517" s="1"/>
      <c r="CK517" s="1"/>
      <c r="CL517" s="1"/>
      <c r="CM517" s="1"/>
    </row>
    <row r="518" spans="1:91" ht="15" customHeight="1">
      <c r="A518" s="415" t="s">
        <v>2052</v>
      </c>
      <c r="B518" s="176" t="s">
        <v>1217</v>
      </c>
      <c r="C518" s="257" t="s">
        <v>1371</v>
      </c>
      <c r="D518" s="158" t="s">
        <v>811</v>
      </c>
      <c r="E518" s="351"/>
      <c r="F518" s="265"/>
      <c r="G518" s="449"/>
      <c r="H518" s="8"/>
      <c r="I518" s="8"/>
      <c r="J518" s="8"/>
      <c r="K518" s="8"/>
      <c r="L518" s="8"/>
      <c r="M518" s="8"/>
      <c r="N518" s="8"/>
      <c r="O518" s="8"/>
      <c r="P518" s="8"/>
      <c r="CC518" s="1"/>
      <c r="CD518" s="1"/>
      <c r="CE518" s="1"/>
      <c r="CF518" s="1"/>
      <c r="CG518" s="1"/>
      <c r="CH518" s="1"/>
      <c r="CI518" s="1"/>
      <c r="CJ518" s="1"/>
      <c r="CK518" s="1"/>
      <c r="CL518" s="1"/>
      <c r="CM518" s="1"/>
    </row>
    <row r="519" spans="1:91" ht="15" customHeight="1">
      <c r="A519" s="430" t="s">
        <v>2053</v>
      </c>
      <c r="B519" s="161" t="s">
        <v>1218</v>
      </c>
      <c r="C519" s="252" t="s">
        <v>1371</v>
      </c>
      <c r="D519" s="291" t="s">
        <v>656</v>
      </c>
      <c r="E519" s="350">
        <v>10</v>
      </c>
      <c r="F519" s="457"/>
      <c r="G519" s="305"/>
      <c r="H519" s="8"/>
      <c r="I519" s="8"/>
      <c r="J519" s="8"/>
      <c r="K519" s="8"/>
      <c r="L519" s="8"/>
      <c r="M519" s="8"/>
      <c r="N519" s="8"/>
      <c r="O519" s="8"/>
      <c r="P519" s="8"/>
      <c r="CC519" s="1"/>
      <c r="CD519" s="1"/>
      <c r="CE519" s="1"/>
      <c r="CF519" s="1"/>
      <c r="CG519" s="1"/>
      <c r="CH519" s="1"/>
      <c r="CI519" s="1"/>
      <c r="CJ519" s="1"/>
      <c r="CK519" s="1"/>
      <c r="CL519" s="1"/>
      <c r="CM519" s="1"/>
    </row>
    <row r="520" spans="1:91" ht="15" customHeight="1">
      <c r="A520" s="412" t="s">
        <v>2054</v>
      </c>
      <c r="B520" s="161" t="s">
        <v>1219</v>
      </c>
      <c r="C520" s="256" t="s">
        <v>1267</v>
      </c>
      <c r="D520" s="291" t="s">
        <v>13</v>
      </c>
      <c r="E520" s="308">
        <v>62.3</v>
      </c>
      <c r="F520" s="460"/>
      <c r="G520" s="305"/>
      <c r="H520" s="8"/>
      <c r="I520" s="8"/>
      <c r="J520" s="8"/>
      <c r="K520" s="8"/>
      <c r="L520" s="8"/>
      <c r="M520" s="8"/>
      <c r="N520" s="8"/>
      <c r="O520" s="8"/>
      <c r="P520" s="8"/>
      <c r="CC520" s="1"/>
      <c r="CD520" s="1"/>
      <c r="CE520" s="1"/>
      <c r="CF520" s="1"/>
      <c r="CG520" s="1"/>
      <c r="CH520" s="1"/>
      <c r="CI520" s="1"/>
      <c r="CJ520" s="1"/>
      <c r="CK520" s="1"/>
      <c r="CL520" s="1"/>
      <c r="CM520" s="1"/>
    </row>
    <row r="521" spans="1:91" ht="15" customHeight="1">
      <c r="A521" s="419" t="s">
        <v>2055</v>
      </c>
      <c r="B521" s="161" t="s">
        <v>1220</v>
      </c>
      <c r="C521" s="256" t="s">
        <v>1268</v>
      </c>
      <c r="D521" s="291" t="s">
        <v>656</v>
      </c>
      <c r="E521" s="350">
        <v>4</v>
      </c>
      <c r="F521" s="457"/>
      <c r="G521" s="305"/>
      <c r="H521" s="8"/>
      <c r="I521" s="8"/>
      <c r="J521" s="8"/>
      <c r="K521" s="8"/>
      <c r="L521" s="8"/>
      <c r="M521" s="8"/>
      <c r="N521" s="8"/>
      <c r="O521" s="8"/>
      <c r="P521" s="8"/>
      <c r="CC521" s="1"/>
      <c r="CD521" s="1"/>
      <c r="CE521" s="1"/>
      <c r="CF521" s="1"/>
      <c r="CG521" s="1"/>
      <c r="CH521" s="1"/>
      <c r="CI521" s="1"/>
      <c r="CJ521" s="1"/>
      <c r="CK521" s="1"/>
      <c r="CL521" s="1"/>
      <c r="CM521" s="1"/>
    </row>
    <row r="522" spans="1:91" ht="15" customHeight="1">
      <c r="A522" s="419" t="s">
        <v>2056</v>
      </c>
      <c r="B522" s="243" t="s">
        <v>1492</v>
      </c>
      <c r="C522" s="256" t="s">
        <v>1267</v>
      </c>
      <c r="D522" s="291" t="s">
        <v>13</v>
      </c>
      <c r="E522" s="272">
        <v>19.5</v>
      </c>
      <c r="F522" s="457"/>
      <c r="G522" s="305"/>
      <c r="H522" s="8"/>
      <c r="I522" s="8"/>
      <c r="J522" s="8"/>
      <c r="K522" s="8"/>
      <c r="L522" s="8"/>
      <c r="M522" s="8"/>
      <c r="N522" s="8"/>
      <c r="O522" s="8"/>
      <c r="P522" s="8"/>
      <c r="CC522" s="1"/>
      <c r="CD522" s="1"/>
      <c r="CE522" s="1"/>
      <c r="CF522" s="1"/>
      <c r="CG522" s="1"/>
      <c r="CH522" s="1"/>
      <c r="CI522" s="1"/>
      <c r="CJ522" s="1"/>
      <c r="CK522" s="1"/>
      <c r="CL522" s="1"/>
      <c r="CM522" s="1"/>
    </row>
    <row r="523" spans="1:91" ht="15" customHeight="1">
      <c r="A523" s="419" t="s">
        <v>2057</v>
      </c>
      <c r="B523" s="243" t="s">
        <v>1493</v>
      </c>
      <c r="C523" s="256" t="s">
        <v>1267</v>
      </c>
      <c r="D523" s="291" t="s">
        <v>13</v>
      </c>
      <c r="E523" s="272">
        <v>47.34</v>
      </c>
      <c r="F523" s="457"/>
      <c r="G523" s="305"/>
      <c r="H523" s="8"/>
      <c r="I523" s="8"/>
      <c r="J523" s="8"/>
      <c r="K523" s="8"/>
      <c r="L523" s="8"/>
      <c r="M523" s="8"/>
      <c r="N523" s="8"/>
      <c r="O523" s="8"/>
      <c r="P523" s="8"/>
      <c r="CC523" s="1"/>
      <c r="CD523" s="1"/>
      <c r="CE523" s="1"/>
      <c r="CF523" s="1"/>
      <c r="CG523" s="1"/>
      <c r="CH523" s="1"/>
      <c r="CI523" s="1"/>
      <c r="CJ523" s="1"/>
      <c r="CK523" s="1"/>
      <c r="CL523" s="1"/>
      <c r="CM523" s="1"/>
    </row>
    <row r="524" spans="1:91" ht="15" customHeight="1">
      <c r="A524" s="430" t="s">
        <v>2058</v>
      </c>
      <c r="B524" s="161" t="s">
        <v>1223</v>
      </c>
      <c r="C524" s="252" t="s">
        <v>1269</v>
      </c>
      <c r="D524" s="291" t="s">
        <v>13</v>
      </c>
      <c r="E524" s="272">
        <v>74</v>
      </c>
      <c r="F524" s="457"/>
      <c r="G524" s="305"/>
      <c r="H524" s="8"/>
      <c r="I524" s="8"/>
      <c r="J524" s="8"/>
      <c r="K524" s="8"/>
      <c r="L524" s="8"/>
      <c r="M524" s="8"/>
      <c r="N524" s="8"/>
      <c r="O524" s="8"/>
      <c r="P524" s="8"/>
      <c r="CC524" s="1"/>
      <c r="CD524" s="1"/>
      <c r="CE524" s="1"/>
      <c r="CF524" s="1"/>
      <c r="CG524" s="1"/>
      <c r="CH524" s="1"/>
      <c r="CI524" s="1"/>
      <c r="CJ524" s="1"/>
      <c r="CK524" s="1"/>
      <c r="CL524" s="1"/>
      <c r="CM524" s="1"/>
    </row>
    <row r="525" spans="1:91" ht="15" customHeight="1">
      <c r="A525" s="431" t="s">
        <v>2059</v>
      </c>
      <c r="B525" s="244" t="s">
        <v>1119</v>
      </c>
      <c r="C525" s="304"/>
      <c r="D525" s="319" t="s">
        <v>811</v>
      </c>
      <c r="E525" s="269"/>
      <c r="F525" s="265"/>
      <c r="G525" s="449"/>
      <c r="H525" s="8"/>
      <c r="I525" s="8"/>
      <c r="J525" s="8"/>
      <c r="K525" s="8"/>
      <c r="L525" s="8"/>
      <c r="M525" s="8"/>
      <c r="N525" s="8"/>
      <c r="O525" s="8"/>
      <c r="P525" s="8"/>
      <c r="CC525" s="1"/>
      <c r="CD525" s="1"/>
      <c r="CE525" s="1"/>
      <c r="CF525" s="1"/>
      <c r="CG525" s="1"/>
      <c r="CH525" s="1"/>
      <c r="CI525" s="1"/>
      <c r="CJ525" s="1"/>
      <c r="CK525" s="1"/>
      <c r="CL525" s="1"/>
      <c r="CM525" s="1"/>
    </row>
    <row r="526" spans="1:91" ht="15" customHeight="1">
      <c r="A526" s="419" t="s">
        <v>2060</v>
      </c>
      <c r="B526" s="347" t="s">
        <v>1224</v>
      </c>
      <c r="C526" s="256" t="s">
        <v>1270</v>
      </c>
      <c r="D526" s="353" t="s">
        <v>541</v>
      </c>
      <c r="E526" s="354">
        <v>7.4</v>
      </c>
      <c r="F526" s="457"/>
      <c r="G526" s="305"/>
      <c r="H526" s="8"/>
      <c r="I526" s="8"/>
      <c r="J526" s="8"/>
      <c r="K526" s="8"/>
      <c r="L526" s="8"/>
      <c r="M526" s="8"/>
      <c r="N526" s="8"/>
      <c r="O526" s="8"/>
      <c r="P526" s="8"/>
      <c r="CC526" s="1"/>
      <c r="CD526" s="1"/>
      <c r="CE526" s="1"/>
      <c r="CF526" s="1"/>
      <c r="CG526" s="1"/>
      <c r="CH526" s="1"/>
      <c r="CI526" s="1"/>
      <c r="CJ526" s="1"/>
      <c r="CK526" s="1"/>
      <c r="CL526" s="1"/>
      <c r="CM526" s="1"/>
    </row>
    <row r="527" spans="1:91" ht="15" customHeight="1">
      <c r="A527" s="432" t="s">
        <v>2061</v>
      </c>
      <c r="B527" s="321" t="s">
        <v>1494</v>
      </c>
      <c r="C527" s="86"/>
      <c r="D527" s="322"/>
      <c r="E527" s="323"/>
      <c r="F527" s="324"/>
      <c r="G527" s="324"/>
      <c r="H527" s="8"/>
      <c r="I527" s="8"/>
      <c r="J527" s="8"/>
      <c r="K527" s="8"/>
      <c r="L527" s="8"/>
      <c r="M527" s="8"/>
      <c r="N527" s="8"/>
      <c r="O527" s="8"/>
      <c r="P527" s="8"/>
      <c r="CC527" s="1"/>
      <c r="CD527" s="1"/>
      <c r="CE527" s="1"/>
      <c r="CF527" s="1"/>
      <c r="CG527" s="1"/>
      <c r="CH527" s="1"/>
      <c r="CI527" s="1"/>
      <c r="CJ527" s="1"/>
      <c r="CK527" s="1"/>
      <c r="CL527" s="1"/>
      <c r="CM527" s="1"/>
    </row>
    <row r="528" spans="1:91" ht="15" customHeight="1">
      <c r="A528" s="433" t="s">
        <v>2062</v>
      </c>
      <c r="B528" s="358" t="s">
        <v>1139</v>
      </c>
      <c r="C528" s="368"/>
      <c r="D528" s="319" t="s">
        <v>811</v>
      </c>
      <c r="E528" s="265"/>
      <c r="F528" s="265"/>
      <c r="G528" s="449"/>
      <c r="H528" s="8"/>
      <c r="I528" s="8"/>
      <c r="J528" s="8"/>
      <c r="K528" s="8"/>
      <c r="L528" s="8"/>
      <c r="M528" s="8"/>
      <c r="N528" s="8"/>
      <c r="O528" s="8"/>
      <c r="P528" s="8"/>
      <c r="CC528" s="1"/>
      <c r="CD528" s="1"/>
      <c r="CE528" s="1"/>
      <c r="CF528" s="1"/>
      <c r="CG528" s="1"/>
      <c r="CH528" s="1"/>
      <c r="CI528" s="1"/>
      <c r="CJ528" s="1"/>
      <c r="CK528" s="1"/>
      <c r="CL528" s="1"/>
      <c r="CM528" s="1"/>
    </row>
    <row r="529" spans="1:91" ht="15" customHeight="1">
      <c r="A529" s="428" t="s">
        <v>2063</v>
      </c>
      <c r="B529" s="359" t="s">
        <v>1140</v>
      </c>
      <c r="C529" s="301" t="s">
        <v>1227</v>
      </c>
      <c r="D529" s="306" t="s">
        <v>7</v>
      </c>
      <c r="E529" s="377">
        <v>1</v>
      </c>
      <c r="F529" s="460"/>
      <c r="G529" s="305"/>
      <c r="H529" s="8"/>
      <c r="I529" s="8"/>
      <c r="J529" s="8"/>
      <c r="K529" s="8"/>
      <c r="L529" s="8"/>
      <c r="M529" s="8"/>
      <c r="N529" s="8"/>
      <c r="O529" s="8"/>
      <c r="P529" s="8"/>
      <c r="CC529" s="1"/>
      <c r="CD529" s="1"/>
      <c r="CE529" s="1"/>
      <c r="CF529" s="1"/>
      <c r="CG529" s="1"/>
      <c r="CH529" s="1"/>
      <c r="CI529" s="1"/>
      <c r="CJ529" s="1"/>
      <c r="CK529" s="1"/>
      <c r="CL529" s="1"/>
      <c r="CM529" s="1"/>
    </row>
    <row r="530" spans="1:91" ht="15" customHeight="1">
      <c r="A530" s="428" t="s">
        <v>2064</v>
      </c>
      <c r="B530" s="346" t="s">
        <v>1141</v>
      </c>
      <c r="C530" s="301" t="s">
        <v>1361</v>
      </c>
      <c r="D530" s="306" t="s">
        <v>7</v>
      </c>
      <c r="E530" s="377">
        <v>1</v>
      </c>
      <c r="F530" s="460"/>
      <c r="G530" s="305"/>
      <c r="H530" s="8"/>
      <c r="I530" s="8"/>
      <c r="J530" s="8"/>
      <c r="K530" s="8"/>
      <c r="L530" s="8"/>
      <c r="M530" s="8"/>
      <c r="N530" s="8"/>
      <c r="O530" s="8"/>
      <c r="P530" s="8"/>
      <c r="CC530" s="1"/>
      <c r="CD530" s="1"/>
      <c r="CE530" s="1"/>
      <c r="CF530" s="1"/>
      <c r="CG530" s="1"/>
      <c r="CH530" s="1"/>
      <c r="CI530" s="1"/>
      <c r="CJ530" s="1"/>
      <c r="CK530" s="1"/>
      <c r="CL530" s="1"/>
      <c r="CM530" s="1"/>
    </row>
    <row r="531" spans="1:91" ht="15" customHeight="1">
      <c r="A531" s="434" t="s">
        <v>2065</v>
      </c>
      <c r="B531" s="360" t="s">
        <v>1143</v>
      </c>
      <c r="C531" s="369" t="s">
        <v>1230</v>
      </c>
      <c r="D531" s="344" t="s">
        <v>7</v>
      </c>
      <c r="E531" s="378">
        <v>1</v>
      </c>
      <c r="F531" s="457"/>
      <c r="G531" s="305"/>
      <c r="H531" s="8"/>
      <c r="I531" s="8"/>
      <c r="J531" s="8"/>
      <c r="K531" s="8"/>
      <c r="L531" s="8"/>
      <c r="M531" s="8"/>
      <c r="N531" s="8"/>
      <c r="O531" s="8"/>
      <c r="P531" s="8"/>
      <c r="CC531" s="1"/>
      <c r="CD531" s="1"/>
      <c r="CE531" s="1"/>
      <c r="CF531" s="1"/>
      <c r="CG531" s="1"/>
      <c r="CH531" s="1"/>
      <c r="CI531" s="1"/>
      <c r="CJ531" s="1"/>
      <c r="CK531" s="1"/>
      <c r="CL531" s="1"/>
      <c r="CM531" s="1"/>
    </row>
    <row r="532" spans="1:91" ht="15" customHeight="1">
      <c r="A532" s="434" t="s">
        <v>2066</v>
      </c>
      <c r="B532" s="360" t="s">
        <v>1495</v>
      </c>
      <c r="C532" s="369" t="s">
        <v>1362</v>
      </c>
      <c r="D532" s="344" t="s">
        <v>7</v>
      </c>
      <c r="E532" s="378">
        <v>1</v>
      </c>
      <c r="F532" s="457"/>
      <c r="G532" s="305"/>
      <c r="H532" s="8"/>
      <c r="I532" s="8"/>
      <c r="J532" s="8"/>
      <c r="K532" s="8"/>
      <c r="L532" s="8"/>
      <c r="M532" s="8"/>
      <c r="N532" s="8"/>
      <c r="O532" s="8"/>
      <c r="P532" s="8"/>
      <c r="CC532" s="1"/>
      <c r="CD532" s="1"/>
      <c r="CE532" s="1"/>
      <c r="CF532" s="1"/>
      <c r="CG532" s="1"/>
      <c r="CH532" s="1"/>
      <c r="CI532" s="1"/>
      <c r="CJ532" s="1"/>
      <c r="CK532" s="1"/>
      <c r="CL532" s="1"/>
      <c r="CM532" s="1"/>
    </row>
    <row r="533" spans="1:91" ht="15" customHeight="1">
      <c r="A533" s="433" t="s">
        <v>2067</v>
      </c>
      <c r="B533" s="361" t="s">
        <v>616</v>
      </c>
      <c r="C533" s="370"/>
      <c r="D533" s="158" t="s">
        <v>811</v>
      </c>
      <c r="E533" s="379"/>
      <c r="F533" s="265"/>
      <c r="G533" s="449"/>
      <c r="H533" s="8"/>
      <c r="I533" s="8"/>
      <c r="J533" s="8"/>
      <c r="K533" s="8"/>
      <c r="L533" s="8"/>
      <c r="M533" s="8"/>
      <c r="N533" s="8"/>
      <c r="O533" s="8"/>
      <c r="P533" s="8"/>
      <c r="CC533" s="1"/>
      <c r="CD533" s="1"/>
      <c r="CE533" s="1"/>
      <c r="CF533" s="1"/>
      <c r="CG533" s="1"/>
      <c r="CH533" s="1"/>
      <c r="CI533" s="1"/>
      <c r="CJ533" s="1"/>
      <c r="CK533" s="1"/>
      <c r="CL533" s="1"/>
      <c r="CM533" s="1"/>
    </row>
    <row r="534" spans="1:91" ht="15" customHeight="1">
      <c r="A534" s="419" t="s">
        <v>2068</v>
      </c>
      <c r="B534" s="362" t="s">
        <v>1496</v>
      </c>
      <c r="C534" s="369" t="s">
        <v>1363</v>
      </c>
      <c r="D534" s="380" t="s">
        <v>485</v>
      </c>
      <c r="E534" s="381">
        <f>1181+982+1040+835</f>
        <v>4038</v>
      </c>
      <c r="F534" s="460"/>
      <c r="G534" s="305"/>
      <c r="H534" s="8"/>
      <c r="I534" s="8"/>
      <c r="J534" s="8"/>
      <c r="K534" s="8"/>
      <c r="L534" s="8"/>
      <c r="M534" s="8"/>
      <c r="N534" s="8"/>
      <c r="O534" s="8"/>
      <c r="P534" s="8"/>
      <c r="CC534" s="1"/>
      <c r="CD534" s="1"/>
      <c r="CE534" s="1"/>
      <c r="CF534" s="1"/>
      <c r="CG534" s="1"/>
      <c r="CH534" s="1"/>
      <c r="CI534" s="1"/>
      <c r="CJ534" s="1"/>
      <c r="CK534" s="1"/>
      <c r="CL534" s="1"/>
      <c r="CM534" s="1"/>
    </row>
    <row r="535" spans="1:91" ht="15" customHeight="1">
      <c r="A535" s="419" t="s">
        <v>2069</v>
      </c>
      <c r="B535" s="296" t="s">
        <v>1497</v>
      </c>
      <c r="C535" s="369" t="s">
        <v>1233</v>
      </c>
      <c r="D535" s="380" t="s">
        <v>485</v>
      </c>
      <c r="E535" s="381">
        <f>845+194+290+148+474+264+125</f>
        <v>2340</v>
      </c>
      <c r="F535" s="460"/>
      <c r="G535" s="305"/>
      <c r="H535" s="8"/>
      <c r="I535" s="8"/>
      <c r="J535" s="8"/>
      <c r="K535" s="8"/>
      <c r="L535" s="8"/>
      <c r="M535" s="8"/>
      <c r="N535" s="8"/>
      <c r="O535" s="8"/>
      <c r="P535" s="8"/>
      <c r="CC535" s="1"/>
      <c r="CD535" s="1"/>
      <c r="CE535" s="1"/>
      <c r="CF535" s="1"/>
      <c r="CG535" s="1"/>
      <c r="CH535" s="1"/>
      <c r="CI535" s="1"/>
      <c r="CJ535" s="1"/>
      <c r="CK535" s="1"/>
      <c r="CL535" s="1"/>
      <c r="CM535" s="1"/>
    </row>
    <row r="536" spans="1:91" ht="15" customHeight="1">
      <c r="A536" s="419" t="s">
        <v>2070</v>
      </c>
      <c r="B536" s="296" t="s">
        <v>1498</v>
      </c>
      <c r="C536" s="369" t="s">
        <v>1233</v>
      </c>
      <c r="D536" s="380" t="s">
        <v>485</v>
      </c>
      <c r="E536" s="381">
        <f>676+171+138</f>
        <v>985</v>
      </c>
      <c r="F536" s="460"/>
      <c r="G536" s="305"/>
      <c r="H536" s="8"/>
      <c r="I536" s="8"/>
      <c r="J536" s="8"/>
      <c r="K536" s="8"/>
      <c r="L536" s="8"/>
      <c r="M536" s="8"/>
      <c r="N536" s="8"/>
      <c r="O536" s="8"/>
      <c r="P536" s="8"/>
      <c r="CC536" s="1"/>
      <c r="CD536" s="1"/>
      <c r="CE536" s="1"/>
      <c r="CF536" s="1"/>
      <c r="CG536" s="1"/>
      <c r="CH536" s="1"/>
      <c r="CI536" s="1"/>
      <c r="CJ536" s="1"/>
      <c r="CK536" s="1"/>
      <c r="CL536" s="1"/>
      <c r="CM536" s="1"/>
    </row>
    <row r="537" spans="1:91" ht="15" customHeight="1">
      <c r="A537" s="419" t="s">
        <v>2071</v>
      </c>
      <c r="B537" s="296" t="s">
        <v>1499</v>
      </c>
      <c r="C537" s="369" t="s">
        <v>1234</v>
      </c>
      <c r="D537" s="380" t="s">
        <v>485</v>
      </c>
      <c r="E537" s="381">
        <v>114</v>
      </c>
      <c r="F537" s="460"/>
      <c r="G537" s="305"/>
      <c r="H537" s="8"/>
      <c r="I537" s="8"/>
      <c r="J537" s="8"/>
      <c r="K537" s="8"/>
      <c r="L537" s="8"/>
      <c r="M537" s="8"/>
      <c r="N537" s="8"/>
      <c r="O537" s="8"/>
      <c r="P537" s="8"/>
      <c r="CC537" s="1"/>
      <c r="CD537" s="1"/>
      <c r="CE537" s="1"/>
      <c r="CF537" s="1"/>
      <c r="CG537" s="1"/>
      <c r="CH537" s="1"/>
      <c r="CI537" s="1"/>
      <c r="CJ537" s="1"/>
      <c r="CK537" s="1"/>
      <c r="CL537" s="1"/>
      <c r="CM537" s="1"/>
    </row>
    <row r="538" spans="1:91" ht="15" customHeight="1">
      <c r="A538" s="419" t="s">
        <v>2072</v>
      </c>
      <c r="B538" s="296" t="s">
        <v>1500</v>
      </c>
      <c r="C538" s="369" t="s">
        <v>1516</v>
      </c>
      <c r="D538" s="380" t="s">
        <v>541</v>
      </c>
      <c r="E538" s="381">
        <v>136.9</v>
      </c>
      <c r="F538" s="460"/>
      <c r="G538" s="305"/>
      <c r="H538" s="8"/>
      <c r="I538" s="8"/>
      <c r="J538" s="8"/>
      <c r="K538" s="8"/>
      <c r="L538" s="8"/>
      <c r="M538" s="8"/>
      <c r="N538" s="8"/>
      <c r="O538" s="8"/>
      <c r="P538" s="8"/>
      <c r="CC538" s="1"/>
      <c r="CD538" s="1"/>
      <c r="CE538" s="1"/>
      <c r="CF538" s="1"/>
      <c r="CG538" s="1"/>
      <c r="CH538" s="1"/>
      <c r="CI538" s="1"/>
      <c r="CJ538" s="1"/>
      <c r="CK538" s="1"/>
      <c r="CL538" s="1"/>
      <c r="CM538" s="1"/>
    </row>
    <row r="539" spans="1:91" ht="15" customHeight="1">
      <c r="A539" s="419" t="s">
        <v>2073</v>
      </c>
      <c r="B539" s="296" t="s">
        <v>1501</v>
      </c>
      <c r="C539" s="369" t="s">
        <v>1517</v>
      </c>
      <c r="D539" s="380" t="s">
        <v>541</v>
      </c>
      <c r="E539" s="381">
        <v>790</v>
      </c>
      <c r="F539" s="462"/>
      <c r="G539" s="305"/>
      <c r="H539" s="8"/>
      <c r="I539" s="8"/>
      <c r="J539" s="8"/>
      <c r="K539" s="8"/>
      <c r="L539" s="8"/>
      <c r="M539" s="8"/>
      <c r="N539" s="8"/>
      <c r="O539" s="8"/>
      <c r="P539" s="8"/>
      <c r="CC539" s="1"/>
      <c r="CD539" s="1"/>
      <c r="CE539" s="1"/>
      <c r="CF539" s="1"/>
      <c r="CG539" s="1"/>
      <c r="CH539" s="1"/>
      <c r="CI539" s="1"/>
      <c r="CJ539" s="1"/>
      <c r="CK539" s="1"/>
      <c r="CL539" s="1"/>
      <c r="CM539" s="1"/>
    </row>
    <row r="540" spans="1:91" ht="15" customHeight="1">
      <c r="A540" s="428" t="s">
        <v>2074</v>
      </c>
      <c r="B540" s="348" t="s">
        <v>1502</v>
      </c>
      <c r="C540" s="369" t="s">
        <v>1518</v>
      </c>
      <c r="D540" s="344" t="s">
        <v>7</v>
      </c>
      <c r="E540" s="381">
        <v>1</v>
      </c>
      <c r="F540" s="462"/>
      <c r="G540" s="305"/>
      <c r="H540" s="8"/>
      <c r="I540" s="8"/>
      <c r="J540" s="8"/>
      <c r="K540" s="8"/>
      <c r="L540" s="8"/>
      <c r="M540" s="8"/>
      <c r="N540" s="8"/>
      <c r="O540" s="8"/>
      <c r="P540" s="8"/>
      <c r="CC540" s="1"/>
      <c r="CD540" s="1"/>
      <c r="CE540" s="1"/>
      <c r="CF540" s="1"/>
      <c r="CG540" s="1"/>
      <c r="CH540" s="1"/>
      <c r="CI540" s="1"/>
      <c r="CJ540" s="1"/>
      <c r="CK540" s="1"/>
      <c r="CL540" s="1"/>
      <c r="CM540" s="1"/>
    </row>
    <row r="541" spans="1:91" ht="15" customHeight="1">
      <c r="A541" s="428" t="s">
        <v>2075</v>
      </c>
      <c r="B541" s="296" t="s">
        <v>1503</v>
      </c>
      <c r="C541" s="371" t="s">
        <v>1232</v>
      </c>
      <c r="D541" s="333" t="s">
        <v>7</v>
      </c>
      <c r="E541" s="171">
        <v>1</v>
      </c>
      <c r="F541" s="462"/>
      <c r="G541" s="305"/>
      <c r="H541" s="8"/>
      <c r="I541" s="8"/>
      <c r="J541" s="8"/>
      <c r="K541" s="8"/>
      <c r="L541" s="8"/>
      <c r="M541" s="8"/>
      <c r="N541" s="8"/>
      <c r="O541" s="8"/>
      <c r="P541" s="8"/>
      <c r="CC541" s="1"/>
      <c r="CD541" s="1"/>
      <c r="CE541" s="1"/>
      <c r="CF541" s="1"/>
      <c r="CG541" s="1"/>
      <c r="CH541" s="1"/>
      <c r="CI541" s="1"/>
      <c r="CJ541" s="1"/>
      <c r="CK541" s="1"/>
      <c r="CL541" s="1"/>
      <c r="CM541" s="1"/>
    </row>
    <row r="542" spans="1:91" ht="15" customHeight="1">
      <c r="A542" s="433" t="s">
        <v>2076</v>
      </c>
      <c r="B542" s="361" t="s">
        <v>800</v>
      </c>
      <c r="C542" s="370"/>
      <c r="D542" s="158" t="s">
        <v>811</v>
      </c>
      <c r="E542" s="382"/>
      <c r="F542" s="265"/>
      <c r="G542" s="449"/>
      <c r="H542" s="8"/>
      <c r="I542" s="8"/>
      <c r="J542" s="8"/>
      <c r="K542" s="8"/>
      <c r="L542" s="8"/>
      <c r="M542" s="8"/>
      <c r="N542" s="8"/>
      <c r="O542" s="8"/>
      <c r="P542" s="8"/>
      <c r="CC542" s="1"/>
      <c r="CD542" s="1"/>
      <c r="CE542" s="1"/>
      <c r="CF542" s="1"/>
      <c r="CG542" s="1"/>
      <c r="CH542" s="1"/>
      <c r="CI542" s="1"/>
      <c r="CJ542" s="1"/>
      <c r="CK542" s="1"/>
      <c r="CL542" s="1"/>
      <c r="CM542" s="1"/>
    </row>
    <row r="543" spans="1:91" ht="15" customHeight="1">
      <c r="A543" s="419" t="s">
        <v>2077</v>
      </c>
      <c r="B543" s="161" t="s">
        <v>1504</v>
      </c>
      <c r="C543" s="372" t="s">
        <v>1364</v>
      </c>
      <c r="D543" s="344" t="s">
        <v>541</v>
      </c>
      <c r="E543" s="381">
        <v>516</v>
      </c>
      <c r="F543" s="457"/>
      <c r="G543" s="305"/>
      <c r="H543" s="8"/>
      <c r="I543" s="8"/>
      <c r="J543" s="8"/>
      <c r="K543" s="8"/>
      <c r="L543" s="8"/>
      <c r="M543" s="8"/>
      <c r="N543" s="8"/>
      <c r="O543" s="8"/>
      <c r="P543" s="8"/>
      <c r="CC543" s="1"/>
      <c r="CD543" s="1"/>
      <c r="CE543" s="1"/>
      <c r="CF543" s="1"/>
      <c r="CG543" s="1"/>
      <c r="CH543" s="1"/>
      <c r="CI543" s="1"/>
      <c r="CJ543" s="1"/>
      <c r="CK543" s="1"/>
      <c r="CL543" s="1"/>
      <c r="CM543" s="1"/>
    </row>
    <row r="544" spans="1:91" ht="15" customHeight="1">
      <c r="A544" s="423" t="s">
        <v>2078</v>
      </c>
      <c r="B544" s="363" t="s">
        <v>1157</v>
      </c>
      <c r="C544" s="373"/>
      <c r="D544" s="264" t="s">
        <v>811</v>
      </c>
      <c r="E544" s="382"/>
      <c r="F544" s="265"/>
      <c r="G544" s="449"/>
      <c r="H544" s="8"/>
      <c r="I544" s="8"/>
      <c r="J544" s="8"/>
      <c r="K544" s="8"/>
      <c r="L544" s="8"/>
      <c r="M544" s="8"/>
      <c r="N544" s="8"/>
      <c r="O544" s="8"/>
      <c r="P544" s="8"/>
      <c r="CC544" s="1"/>
      <c r="CD544" s="1"/>
      <c r="CE544" s="1"/>
      <c r="CF544" s="1"/>
      <c r="CG544" s="1"/>
      <c r="CH544" s="1"/>
      <c r="CI544" s="1"/>
      <c r="CJ544" s="1"/>
      <c r="CK544" s="1"/>
      <c r="CL544" s="1"/>
      <c r="CM544" s="1"/>
    </row>
    <row r="545" spans="1:91" ht="15" customHeight="1">
      <c r="A545" s="426" t="s">
        <v>2079</v>
      </c>
      <c r="B545" s="160" t="s">
        <v>1158</v>
      </c>
      <c r="C545" s="374"/>
      <c r="D545" s="336" t="s">
        <v>811</v>
      </c>
      <c r="E545" s="383"/>
      <c r="F545" s="265"/>
      <c r="G545" s="331"/>
      <c r="H545" s="8"/>
      <c r="I545" s="8"/>
      <c r="J545" s="8"/>
      <c r="K545" s="8"/>
      <c r="L545" s="8"/>
      <c r="M545" s="8"/>
      <c r="N545" s="8"/>
      <c r="O545" s="8"/>
      <c r="P545" s="8"/>
      <c r="CC545" s="1"/>
      <c r="CD545" s="1"/>
      <c r="CE545" s="1"/>
      <c r="CF545" s="1"/>
      <c r="CG545" s="1"/>
      <c r="CH545" s="1"/>
      <c r="CI545" s="1"/>
      <c r="CJ545" s="1"/>
      <c r="CK545" s="1"/>
      <c r="CL545" s="1"/>
      <c r="CM545" s="1"/>
    </row>
    <row r="546" spans="1:91" ht="15" customHeight="1">
      <c r="A546" s="419" t="s">
        <v>2080</v>
      </c>
      <c r="B546" s="246" t="s">
        <v>1505</v>
      </c>
      <c r="C546" s="369" t="s">
        <v>1241</v>
      </c>
      <c r="D546" s="384" t="s">
        <v>812</v>
      </c>
      <c r="E546" s="385">
        <v>50.874699999999997</v>
      </c>
      <c r="F546" s="457"/>
      <c r="G546" s="305"/>
      <c r="H546" s="8"/>
      <c r="I546" s="8"/>
      <c r="J546" s="8"/>
      <c r="K546" s="8"/>
      <c r="L546" s="8"/>
      <c r="M546" s="8"/>
      <c r="N546" s="8"/>
      <c r="O546" s="8"/>
      <c r="P546" s="8"/>
      <c r="CC546" s="1"/>
      <c r="CD546" s="1"/>
      <c r="CE546" s="1"/>
      <c r="CF546" s="1"/>
      <c r="CG546" s="1"/>
      <c r="CH546" s="1"/>
      <c r="CI546" s="1"/>
      <c r="CJ546" s="1"/>
      <c r="CK546" s="1"/>
      <c r="CL546" s="1"/>
      <c r="CM546" s="1"/>
    </row>
    <row r="547" spans="1:91" ht="15" customHeight="1">
      <c r="A547" s="423" t="s">
        <v>2081</v>
      </c>
      <c r="B547" s="299" t="s">
        <v>592</v>
      </c>
      <c r="C547" s="373"/>
      <c r="D547" s="264" t="s">
        <v>811</v>
      </c>
      <c r="E547" s="382"/>
      <c r="F547" s="265"/>
      <c r="G547" s="449"/>
      <c r="H547" s="8"/>
      <c r="I547" s="8"/>
      <c r="J547" s="8"/>
      <c r="K547" s="8"/>
      <c r="L547" s="8"/>
      <c r="M547" s="8"/>
      <c r="N547" s="8"/>
      <c r="O547" s="8"/>
      <c r="P547" s="8"/>
      <c r="CC547" s="1"/>
      <c r="CD547" s="1"/>
      <c r="CE547" s="1"/>
      <c r="CF547" s="1"/>
      <c r="CG547" s="1"/>
      <c r="CH547" s="1"/>
      <c r="CI547" s="1"/>
      <c r="CJ547" s="1"/>
      <c r="CK547" s="1"/>
      <c r="CL547" s="1"/>
      <c r="CM547" s="1"/>
    </row>
    <row r="548" spans="1:91" ht="15" customHeight="1">
      <c r="A548" s="419" t="s">
        <v>2082</v>
      </c>
      <c r="B548" s="364" t="s">
        <v>1506</v>
      </c>
      <c r="C548" s="372" t="s">
        <v>1365</v>
      </c>
      <c r="D548" s="353" t="s">
        <v>485</v>
      </c>
      <c r="E548" s="381">
        <v>237</v>
      </c>
      <c r="F548" s="457"/>
      <c r="G548" s="305"/>
      <c r="H548" s="8"/>
      <c r="I548" s="8"/>
      <c r="J548" s="8"/>
      <c r="K548" s="8"/>
      <c r="L548" s="8"/>
      <c r="M548" s="8"/>
      <c r="N548" s="8"/>
      <c r="O548" s="8"/>
      <c r="P548" s="8"/>
      <c r="CC548" s="1"/>
      <c r="CD548" s="1"/>
      <c r="CE548" s="1"/>
      <c r="CF548" s="1"/>
      <c r="CG548" s="1"/>
      <c r="CH548" s="1"/>
      <c r="CI548" s="1"/>
      <c r="CJ548" s="1"/>
      <c r="CK548" s="1"/>
      <c r="CL548" s="1"/>
      <c r="CM548" s="1"/>
    </row>
    <row r="549" spans="1:91" ht="15" customHeight="1">
      <c r="A549" s="419" t="s">
        <v>2083</v>
      </c>
      <c r="B549" s="364" t="s">
        <v>1507</v>
      </c>
      <c r="C549" s="251" t="s">
        <v>1247</v>
      </c>
      <c r="D549" s="353" t="s">
        <v>485</v>
      </c>
      <c r="E549" s="385">
        <v>33.799999999999997</v>
      </c>
      <c r="F549" s="460"/>
      <c r="G549" s="305"/>
      <c r="H549" s="8"/>
      <c r="I549" s="8"/>
      <c r="J549" s="8"/>
      <c r="K549" s="8"/>
      <c r="L549" s="8"/>
      <c r="M549" s="8"/>
      <c r="N549" s="8"/>
      <c r="O549" s="8"/>
      <c r="P549" s="8"/>
      <c r="CC549" s="1"/>
      <c r="CD549" s="1"/>
      <c r="CE549" s="1"/>
      <c r="CF549" s="1"/>
      <c r="CG549" s="1"/>
      <c r="CH549" s="1"/>
      <c r="CI549" s="1"/>
      <c r="CJ549" s="1"/>
      <c r="CK549" s="1"/>
      <c r="CL549" s="1"/>
      <c r="CM549" s="1"/>
    </row>
    <row r="550" spans="1:91" ht="15" customHeight="1">
      <c r="A550" s="423" t="s">
        <v>2084</v>
      </c>
      <c r="B550" s="365" t="s">
        <v>808</v>
      </c>
      <c r="C550" s="373"/>
      <c r="D550" s="386" t="s">
        <v>811</v>
      </c>
      <c r="E550" s="387"/>
      <c r="F550" s="265"/>
      <c r="G550" s="449"/>
      <c r="H550" s="8"/>
      <c r="I550" s="8"/>
      <c r="J550" s="8"/>
      <c r="K550" s="8"/>
      <c r="L550" s="8"/>
      <c r="M550" s="8"/>
      <c r="N550" s="8"/>
      <c r="O550" s="8"/>
      <c r="P550" s="8"/>
      <c r="CC550" s="1"/>
      <c r="CD550" s="1"/>
      <c r="CE550" s="1"/>
      <c r="CF550" s="1"/>
      <c r="CG550" s="1"/>
      <c r="CH550" s="1"/>
      <c r="CI550" s="1"/>
      <c r="CJ550" s="1"/>
      <c r="CK550" s="1"/>
      <c r="CL550" s="1"/>
      <c r="CM550" s="1"/>
    </row>
    <row r="551" spans="1:91" ht="15" customHeight="1">
      <c r="A551" s="419" t="s">
        <v>2085</v>
      </c>
      <c r="B551" s="161" t="s">
        <v>1508</v>
      </c>
      <c r="C551" s="375" t="s">
        <v>1368</v>
      </c>
      <c r="D551" s="353" t="s">
        <v>541</v>
      </c>
      <c r="E551" s="385">
        <v>209</v>
      </c>
      <c r="F551" s="457"/>
      <c r="G551" s="305"/>
      <c r="H551" s="8"/>
      <c r="I551" s="8"/>
      <c r="J551" s="8"/>
      <c r="K551" s="8"/>
      <c r="L551" s="8"/>
      <c r="M551" s="8"/>
      <c r="N551" s="8"/>
      <c r="O551" s="8"/>
      <c r="P551" s="8"/>
      <c r="CC551" s="1"/>
      <c r="CD551" s="1"/>
      <c r="CE551" s="1"/>
      <c r="CF551" s="1"/>
      <c r="CG551" s="1"/>
      <c r="CH551" s="1"/>
      <c r="CI551" s="1"/>
      <c r="CJ551" s="1"/>
      <c r="CK551" s="1"/>
      <c r="CL551" s="1"/>
      <c r="CM551" s="1"/>
    </row>
    <row r="552" spans="1:91" ht="15" customHeight="1">
      <c r="A552" s="419" t="s">
        <v>2086</v>
      </c>
      <c r="B552" s="161" t="s">
        <v>1509</v>
      </c>
      <c r="C552" s="375" t="s">
        <v>1367</v>
      </c>
      <c r="D552" s="353" t="s">
        <v>541</v>
      </c>
      <c r="E552" s="385">
        <v>635.29999999999995</v>
      </c>
      <c r="F552" s="457"/>
      <c r="G552" s="305"/>
      <c r="H552" s="8"/>
      <c r="I552" s="8"/>
      <c r="J552" s="8"/>
      <c r="K552" s="8"/>
      <c r="L552" s="8"/>
      <c r="M552" s="8"/>
      <c r="N552" s="8"/>
      <c r="O552" s="8"/>
      <c r="P552" s="8"/>
      <c r="CC552" s="1"/>
      <c r="CD552" s="1"/>
      <c r="CE552" s="1"/>
      <c r="CF552" s="1"/>
      <c r="CG552" s="1"/>
      <c r="CH552" s="1"/>
      <c r="CI552" s="1"/>
      <c r="CJ552" s="1"/>
      <c r="CK552" s="1"/>
      <c r="CL552" s="1"/>
      <c r="CM552" s="1"/>
    </row>
    <row r="553" spans="1:91" ht="15" customHeight="1">
      <c r="A553" s="433" t="s">
        <v>2087</v>
      </c>
      <c r="B553" s="361" t="s">
        <v>1510</v>
      </c>
      <c r="C553" s="370"/>
      <c r="D553" s="158" t="s">
        <v>811</v>
      </c>
      <c r="E553" s="382"/>
      <c r="F553" s="265"/>
      <c r="G553" s="449"/>
      <c r="H553" s="8"/>
      <c r="I553" s="8"/>
      <c r="J553" s="8"/>
      <c r="K553" s="8"/>
      <c r="L553" s="8"/>
      <c r="M553" s="8"/>
      <c r="N553" s="8"/>
      <c r="O553" s="8"/>
      <c r="P553" s="8"/>
      <c r="CC553" s="1"/>
      <c r="CD553" s="1"/>
      <c r="CE553" s="1"/>
      <c r="CF553" s="1"/>
      <c r="CG553" s="1"/>
      <c r="CH553" s="1"/>
      <c r="CI553" s="1"/>
      <c r="CJ553" s="1"/>
      <c r="CK553" s="1"/>
      <c r="CL553" s="1"/>
      <c r="CM553" s="1"/>
    </row>
    <row r="554" spans="1:91" ht="15" customHeight="1">
      <c r="A554" s="435" t="s">
        <v>2088</v>
      </c>
      <c r="B554" s="362" t="s">
        <v>1511</v>
      </c>
      <c r="C554" s="376" t="s">
        <v>1519</v>
      </c>
      <c r="D554" s="380" t="s">
        <v>13</v>
      </c>
      <c r="E554" s="381">
        <v>14.7</v>
      </c>
      <c r="F554" s="457"/>
      <c r="G554" s="305"/>
      <c r="H554" s="8"/>
      <c r="I554" s="8"/>
      <c r="J554" s="8"/>
      <c r="K554" s="8"/>
      <c r="L554" s="8"/>
      <c r="M554" s="8"/>
      <c r="N554" s="8"/>
      <c r="O554" s="8"/>
      <c r="P554" s="8"/>
      <c r="CC554" s="1"/>
      <c r="CD554" s="1"/>
      <c r="CE554" s="1"/>
      <c r="CF554" s="1"/>
      <c r="CG554" s="1"/>
      <c r="CH554" s="1"/>
      <c r="CI554" s="1"/>
      <c r="CJ554" s="1"/>
      <c r="CK554" s="1"/>
      <c r="CL554" s="1"/>
      <c r="CM554" s="1"/>
    </row>
    <row r="555" spans="1:91" ht="15" customHeight="1">
      <c r="A555" s="435" t="s">
        <v>2089</v>
      </c>
      <c r="B555" s="362" t="s">
        <v>1204</v>
      </c>
      <c r="C555" s="376" t="s">
        <v>1256</v>
      </c>
      <c r="D555" s="380" t="s">
        <v>485</v>
      </c>
      <c r="E555" s="381">
        <f>4.04*0.001+4.8*0.001+6.03*0.001+5.03*0.001</f>
        <v>1.9900000000000001E-2</v>
      </c>
      <c r="F555" s="457"/>
      <c r="G555" s="305"/>
      <c r="H555" s="8"/>
      <c r="I555" s="8"/>
      <c r="J555" s="8"/>
      <c r="K555" s="8"/>
      <c r="L555" s="8"/>
      <c r="M555" s="8"/>
      <c r="N555" s="8"/>
      <c r="O555" s="8"/>
      <c r="P555" s="8"/>
      <c r="CC555" s="1"/>
      <c r="CD555" s="1"/>
      <c r="CE555" s="1"/>
      <c r="CF555" s="1"/>
      <c r="CG555" s="1"/>
      <c r="CH555" s="1"/>
      <c r="CI555" s="1"/>
      <c r="CJ555" s="1"/>
      <c r="CK555" s="1"/>
      <c r="CL555" s="1"/>
      <c r="CM555" s="1"/>
    </row>
    <row r="556" spans="1:91" ht="15" customHeight="1">
      <c r="A556" s="435" t="s">
        <v>2090</v>
      </c>
      <c r="B556" s="362" t="s">
        <v>1512</v>
      </c>
      <c r="C556" s="376" t="s">
        <v>1256</v>
      </c>
      <c r="D556" s="380" t="s">
        <v>13</v>
      </c>
      <c r="E556" s="381">
        <f>3.06+3.8+4.1+5.2</f>
        <v>16.16</v>
      </c>
      <c r="F556" s="457"/>
      <c r="G556" s="305"/>
      <c r="H556" s="8"/>
      <c r="I556" s="8"/>
      <c r="J556" s="8"/>
      <c r="K556" s="8"/>
      <c r="L556" s="8"/>
      <c r="M556" s="8"/>
      <c r="N556" s="8"/>
      <c r="O556" s="8"/>
      <c r="P556" s="8"/>
      <c r="CC556" s="1"/>
      <c r="CD556" s="1"/>
      <c r="CE556" s="1"/>
      <c r="CF556" s="1"/>
      <c r="CG556" s="1"/>
      <c r="CH556" s="1"/>
      <c r="CI556" s="1"/>
      <c r="CJ556" s="1"/>
      <c r="CK556" s="1"/>
      <c r="CL556" s="1"/>
      <c r="CM556" s="1"/>
    </row>
    <row r="557" spans="1:91" ht="15" customHeight="1">
      <c r="A557" s="417" t="s">
        <v>2091</v>
      </c>
      <c r="B557" s="244" t="s">
        <v>1119</v>
      </c>
      <c r="C557" s="304"/>
      <c r="D557" s="319" t="s">
        <v>811</v>
      </c>
      <c r="E557" s="269"/>
      <c r="F557" s="265"/>
      <c r="G557" s="449"/>
      <c r="H557" s="8"/>
      <c r="I557" s="8"/>
      <c r="J557" s="8"/>
      <c r="K557" s="8"/>
      <c r="L557" s="8"/>
      <c r="M557" s="8"/>
      <c r="N557" s="8"/>
      <c r="O557" s="8"/>
      <c r="P557" s="8"/>
      <c r="CC557" s="1"/>
      <c r="CD557" s="1"/>
      <c r="CE557" s="1"/>
      <c r="CF557" s="1"/>
      <c r="CG557" s="1"/>
      <c r="CH557" s="1"/>
      <c r="CI557" s="1"/>
      <c r="CJ557" s="1"/>
      <c r="CK557" s="1"/>
      <c r="CL557" s="1"/>
      <c r="CM557" s="1"/>
    </row>
    <row r="558" spans="1:91" ht="15" customHeight="1">
      <c r="A558" s="435" t="s">
        <v>2092</v>
      </c>
      <c r="B558" s="362" t="s">
        <v>1224</v>
      </c>
      <c r="C558" s="376" t="s">
        <v>1270</v>
      </c>
      <c r="D558" s="380" t="s">
        <v>541</v>
      </c>
      <c r="E558" s="381">
        <v>7.15</v>
      </c>
      <c r="F558" s="457"/>
      <c r="G558" s="305"/>
      <c r="H558" s="8"/>
      <c r="I558" s="8"/>
      <c r="J558" s="8"/>
      <c r="K558" s="8"/>
      <c r="L558" s="8"/>
      <c r="M558" s="8"/>
      <c r="N558" s="8"/>
      <c r="O558" s="8"/>
      <c r="P558" s="8"/>
      <c r="CC558" s="1"/>
      <c r="CD558" s="1"/>
      <c r="CE558" s="1"/>
      <c r="CF558" s="1"/>
      <c r="CG558" s="1"/>
      <c r="CH558" s="1"/>
      <c r="CI558" s="1"/>
      <c r="CJ558" s="1"/>
      <c r="CK558" s="1"/>
      <c r="CL558" s="1"/>
      <c r="CM558" s="1"/>
    </row>
    <row r="559" spans="1:91" ht="15" customHeight="1">
      <c r="A559" s="435" t="s">
        <v>2093</v>
      </c>
      <c r="B559" s="366" t="s">
        <v>1513</v>
      </c>
      <c r="C559" s="376" t="s">
        <v>1520</v>
      </c>
      <c r="D559" s="380" t="s">
        <v>485</v>
      </c>
      <c r="E559" s="381">
        <v>5.5</v>
      </c>
      <c r="F559" s="457"/>
      <c r="G559" s="305"/>
      <c r="H559" s="8"/>
      <c r="I559" s="8"/>
      <c r="J559" s="8"/>
      <c r="K559" s="8"/>
      <c r="L559" s="8"/>
      <c r="M559" s="8"/>
      <c r="N559" s="8"/>
      <c r="O559" s="8"/>
      <c r="P559" s="8"/>
      <c r="CC559" s="1"/>
      <c r="CD559" s="1"/>
      <c r="CE559" s="1"/>
      <c r="CF559" s="1"/>
      <c r="CG559" s="1"/>
      <c r="CH559" s="1"/>
      <c r="CI559" s="1"/>
      <c r="CJ559" s="1"/>
      <c r="CK559" s="1"/>
      <c r="CL559" s="1"/>
      <c r="CM559" s="1"/>
    </row>
    <row r="560" spans="1:91" ht="15" customHeight="1">
      <c r="A560" s="435" t="s">
        <v>2094</v>
      </c>
      <c r="B560" s="367" t="s">
        <v>1514</v>
      </c>
      <c r="C560" s="376" t="s">
        <v>1521</v>
      </c>
      <c r="D560" s="380" t="s">
        <v>13</v>
      </c>
      <c r="E560" s="381">
        <v>16</v>
      </c>
      <c r="F560" s="462"/>
      <c r="G560" s="305"/>
      <c r="H560" s="8"/>
      <c r="I560" s="8"/>
      <c r="J560" s="8"/>
      <c r="K560" s="8"/>
      <c r="L560" s="8"/>
      <c r="M560" s="8"/>
      <c r="N560" s="8"/>
      <c r="O560" s="8"/>
      <c r="P560" s="8"/>
      <c r="CC560" s="1"/>
      <c r="CD560" s="1"/>
      <c r="CE560" s="1"/>
      <c r="CF560" s="1"/>
      <c r="CG560" s="1"/>
      <c r="CH560" s="1"/>
      <c r="CI560" s="1"/>
      <c r="CJ560" s="1"/>
      <c r="CK560" s="1"/>
      <c r="CL560" s="1"/>
      <c r="CM560" s="1"/>
    </row>
    <row r="561" spans="1:91" ht="15" customHeight="1">
      <c r="A561" s="431" t="s">
        <v>2095</v>
      </c>
      <c r="B561" s="176" t="s">
        <v>1209</v>
      </c>
      <c r="C561" s="254" t="s">
        <v>1322</v>
      </c>
      <c r="D561" s="157" t="s">
        <v>811</v>
      </c>
      <c r="E561" s="269"/>
      <c r="F561" s="269"/>
      <c r="G561" s="269"/>
      <c r="H561" s="8"/>
      <c r="I561" s="8"/>
      <c r="J561" s="8"/>
      <c r="K561" s="8"/>
      <c r="L561" s="8"/>
      <c r="M561" s="8"/>
      <c r="N561" s="8"/>
      <c r="O561" s="8"/>
      <c r="P561" s="8"/>
      <c r="CC561" s="1"/>
      <c r="CD561" s="1"/>
      <c r="CE561" s="1"/>
      <c r="CF561" s="1"/>
      <c r="CG561" s="1"/>
      <c r="CH561" s="1"/>
      <c r="CI561" s="1"/>
      <c r="CJ561" s="1"/>
      <c r="CK561" s="1"/>
      <c r="CL561" s="1"/>
      <c r="CM561" s="1"/>
    </row>
    <row r="562" spans="1:91" ht="15" customHeight="1">
      <c r="A562" s="428" t="s">
        <v>2096</v>
      </c>
      <c r="B562" s="348" t="s">
        <v>1515</v>
      </c>
      <c r="C562" s="256" t="s">
        <v>1263</v>
      </c>
      <c r="D562" s="333" t="s">
        <v>485</v>
      </c>
      <c r="E562" s="388">
        <v>0.11</v>
      </c>
      <c r="F562" s="450"/>
      <c r="G562" s="305"/>
      <c r="H562" s="8"/>
      <c r="I562" s="8"/>
      <c r="J562" s="8"/>
      <c r="K562" s="8"/>
      <c r="L562" s="8"/>
      <c r="M562" s="8"/>
      <c r="N562" s="8"/>
      <c r="O562" s="8"/>
      <c r="P562" s="8"/>
      <c r="CC562" s="1"/>
      <c r="CD562" s="1"/>
      <c r="CE562" s="1"/>
      <c r="CF562" s="1"/>
      <c r="CG562" s="1"/>
      <c r="CH562" s="1"/>
      <c r="CI562" s="1"/>
      <c r="CJ562" s="1"/>
      <c r="CK562" s="1"/>
      <c r="CL562" s="1"/>
      <c r="CM562" s="1"/>
    </row>
    <row r="563" spans="1:91" ht="15" customHeight="1">
      <c r="A563" s="432" t="s">
        <v>2097</v>
      </c>
      <c r="B563" s="321" t="s">
        <v>1522</v>
      </c>
      <c r="C563" s="86"/>
      <c r="D563" s="322"/>
      <c r="E563" s="323"/>
      <c r="F563" s="324"/>
      <c r="G563" s="324"/>
      <c r="H563" s="8"/>
      <c r="I563" s="8"/>
      <c r="J563" s="8"/>
      <c r="K563" s="8"/>
      <c r="L563" s="8"/>
      <c r="M563" s="8"/>
      <c r="N563" s="8"/>
      <c r="O563" s="8"/>
      <c r="P563" s="8"/>
      <c r="CC563" s="1"/>
      <c r="CD563" s="1"/>
      <c r="CE563" s="1"/>
      <c r="CF563" s="1"/>
      <c r="CG563" s="1"/>
      <c r="CH563" s="1"/>
      <c r="CI563" s="1"/>
      <c r="CJ563" s="1"/>
      <c r="CK563" s="1"/>
      <c r="CL563" s="1"/>
      <c r="CM563" s="1"/>
    </row>
    <row r="564" spans="1:91" ht="15" customHeight="1">
      <c r="A564" s="433" t="s">
        <v>2098</v>
      </c>
      <c r="B564" s="358" t="s">
        <v>1139</v>
      </c>
      <c r="C564" s="368"/>
      <c r="D564" s="319" t="s">
        <v>811</v>
      </c>
      <c r="E564" s="265"/>
      <c r="F564" s="265"/>
      <c r="G564" s="449"/>
      <c r="H564" s="8"/>
      <c r="I564" s="8"/>
      <c r="J564" s="8"/>
      <c r="K564" s="8"/>
      <c r="L564" s="8"/>
      <c r="M564" s="8"/>
      <c r="N564" s="8"/>
      <c r="O564" s="8"/>
      <c r="P564" s="8"/>
      <c r="CC564" s="1"/>
      <c r="CD564" s="1"/>
      <c r="CE564" s="1"/>
      <c r="CF564" s="1"/>
      <c r="CG564" s="1"/>
      <c r="CH564" s="1"/>
      <c r="CI564" s="1"/>
      <c r="CJ564" s="1"/>
      <c r="CK564" s="1"/>
      <c r="CL564" s="1"/>
      <c r="CM564" s="1"/>
    </row>
    <row r="565" spans="1:91" ht="15" customHeight="1">
      <c r="A565" s="428" t="s">
        <v>2099</v>
      </c>
      <c r="B565" s="359" t="s">
        <v>1140</v>
      </c>
      <c r="C565" s="301" t="s">
        <v>1227</v>
      </c>
      <c r="D565" s="306" t="s">
        <v>7</v>
      </c>
      <c r="E565" s="377">
        <v>1</v>
      </c>
      <c r="F565" s="462"/>
      <c r="G565" s="305"/>
      <c r="H565" s="8"/>
      <c r="I565" s="8"/>
      <c r="J565" s="8"/>
      <c r="K565" s="8"/>
      <c r="L565" s="8"/>
      <c r="M565" s="8"/>
      <c r="N565" s="8"/>
      <c r="O565" s="8"/>
      <c r="P565" s="8"/>
      <c r="CC565" s="1"/>
      <c r="CD565" s="1"/>
      <c r="CE565" s="1"/>
      <c r="CF565" s="1"/>
      <c r="CG565" s="1"/>
      <c r="CH565" s="1"/>
      <c r="CI565" s="1"/>
      <c r="CJ565" s="1"/>
      <c r="CK565" s="1"/>
      <c r="CL565" s="1"/>
      <c r="CM565" s="1"/>
    </row>
    <row r="566" spans="1:91" ht="15" customHeight="1">
      <c r="A566" s="428" t="s">
        <v>2100</v>
      </c>
      <c r="B566" s="346" t="s">
        <v>1141</v>
      </c>
      <c r="C566" s="301" t="s">
        <v>1361</v>
      </c>
      <c r="D566" s="306" t="s">
        <v>7</v>
      </c>
      <c r="E566" s="377">
        <v>1</v>
      </c>
      <c r="F566" s="462"/>
      <c r="G566" s="305"/>
      <c r="H566" s="8"/>
      <c r="I566" s="8"/>
      <c r="J566" s="8"/>
      <c r="K566" s="8"/>
      <c r="L566" s="8"/>
      <c r="M566" s="8"/>
      <c r="N566" s="8"/>
      <c r="O566" s="8"/>
      <c r="P566" s="8"/>
      <c r="CC566" s="1"/>
      <c r="CD566" s="1"/>
      <c r="CE566" s="1"/>
      <c r="CF566" s="1"/>
      <c r="CG566" s="1"/>
      <c r="CH566" s="1"/>
      <c r="CI566" s="1"/>
      <c r="CJ566" s="1"/>
      <c r="CK566" s="1"/>
      <c r="CL566" s="1"/>
      <c r="CM566" s="1"/>
    </row>
    <row r="567" spans="1:91" ht="15" customHeight="1">
      <c r="A567" s="434" t="s">
        <v>2101</v>
      </c>
      <c r="B567" s="360" t="s">
        <v>1143</v>
      </c>
      <c r="C567" s="369" t="s">
        <v>1230</v>
      </c>
      <c r="D567" s="344" t="s">
        <v>7</v>
      </c>
      <c r="E567" s="378">
        <v>1</v>
      </c>
      <c r="F567" s="457"/>
      <c r="G567" s="305"/>
      <c r="H567" s="8"/>
      <c r="I567" s="8"/>
      <c r="J567" s="8"/>
      <c r="K567" s="8"/>
      <c r="L567" s="8"/>
      <c r="M567" s="8"/>
      <c r="N567" s="8"/>
      <c r="O567" s="8"/>
      <c r="P567" s="8"/>
      <c r="CC567" s="1"/>
      <c r="CD567" s="1"/>
      <c r="CE567" s="1"/>
      <c r="CF567" s="1"/>
      <c r="CG567" s="1"/>
      <c r="CH567" s="1"/>
      <c r="CI567" s="1"/>
      <c r="CJ567" s="1"/>
      <c r="CK567" s="1"/>
      <c r="CL567" s="1"/>
      <c r="CM567" s="1"/>
    </row>
    <row r="568" spans="1:91" ht="15" customHeight="1">
      <c r="A568" s="434" t="s">
        <v>2102</v>
      </c>
      <c r="B568" s="360" t="s">
        <v>1523</v>
      </c>
      <c r="C568" s="369" t="s">
        <v>1362</v>
      </c>
      <c r="D568" s="344" t="s">
        <v>7</v>
      </c>
      <c r="E568" s="378">
        <v>1</v>
      </c>
      <c r="F568" s="457"/>
      <c r="G568" s="305"/>
      <c r="H568" s="8"/>
      <c r="I568" s="8"/>
      <c r="J568" s="8"/>
      <c r="K568" s="8"/>
      <c r="L568" s="8"/>
      <c r="M568" s="8"/>
      <c r="N568" s="8"/>
      <c r="O568" s="8"/>
      <c r="P568" s="8"/>
      <c r="CC568" s="1"/>
      <c r="CD568" s="1"/>
      <c r="CE568" s="1"/>
      <c r="CF568" s="1"/>
      <c r="CG568" s="1"/>
      <c r="CH568" s="1"/>
      <c r="CI568" s="1"/>
      <c r="CJ568" s="1"/>
      <c r="CK568" s="1"/>
      <c r="CL568" s="1"/>
      <c r="CM568" s="1"/>
    </row>
    <row r="569" spans="1:91" ht="15" customHeight="1">
      <c r="A569" s="433" t="s">
        <v>2103</v>
      </c>
      <c r="B569" s="361" t="s">
        <v>616</v>
      </c>
      <c r="C569" s="370"/>
      <c r="D569" s="158" t="s">
        <v>811</v>
      </c>
      <c r="E569" s="379"/>
      <c r="F569" s="265"/>
      <c r="G569" s="449"/>
      <c r="H569" s="8"/>
      <c r="I569" s="8"/>
      <c r="J569" s="8"/>
      <c r="K569" s="8"/>
      <c r="L569" s="8"/>
      <c r="M569" s="8"/>
      <c r="N569" s="8"/>
      <c r="O569" s="8"/>
      <c r="P569" s="8"/>
      <c r="CC569" s="1"/>
      <c r="CD569" s="1"/>
      <c r="CE569" s="1"/>
      <c r="CF569" s="1"/>
      <c r="CG569" s="1"/>
      <c r="CH569" s="1"/>
      <c r="CI569" s="1"/>
      <c r="CJ569" s="1"/>
      <c r="CK569" s="1"/>
      <c r="CL569" s="1"/>
      <c r="CM569" s="1"/>
    </row>
    <row r="570" spans="1:91" ht="15" customHeight="1">
      <c r="A570" s="428" t="s">
        <v>2104</v>
      </c>
      <c r="B570" s="362" t="s">
        <v>1496</v>
      </c>
      <c r="C570" s="369" t="s">
        <v>1363</v>
      </c>
      <c r="D570" s="380" t="s">
        <v>485</v>
      </c>
      <c r="E570" s="381">
        <f>443.65+353+285+249+84.3</f>
        <v>1414.95</v>
      </c>
      <c r="F570" s="460"/>
      <c r="G570" s="305"/>
      <c r="H570" s="8"/>
      <c r="I570" s="8"/>
      <c r="J570" s="8"/>
      <c r="K570" s="8"/>
      <c r="L570" s="8"/>
      <c r="M570" s="8"/>
      <c r="N570" s="8"/>
      <c r="O570" s="8"/>
      <c r="P570" s="8"/>
      <c r="CC570" s="1"/>
      <c r="CD570" s="1"/>
      <c r="CE570" s="1"/>
      <c r="CF570" s="1"/>
      <c r="CG570" s="1"/>
      <c r="CH570" s="1"/>
      <c r="CI570" s="1"/>
      <c r="CJ570" s="1"/>
      <c r="CK570" s="1"/>
      <c r="CL570" s="1"/>
      <c r="CM570" s="1"/>
    </row>
    <row r="571" spans="1:91" ht="15" customHeight="1">
      <c r="A571" s="428" t="s">
        <v>2105</v>
      </c>
      <c r="B571" s="296" t="s">
        <v>1497</v>
      </c>
      <c r="C571" s="369" t="s">
        <v>1233</v>
      </c>
      <c r="D571" s="380" t="s">
        <v>485</v>
      </c>
      <c r="E571" s="381">
        <v>694</v>
      </c>
      <c r="F571" s="460"/>
      <c r="G571" s="305"/>
      <c r="H571" s="8"/>
      <c r="I571" s="8"/>
      <c r="J571" s="8"/>
      <c r="K571" s="8"/>
      <c r="L571" s="8"/>
      <c r="M571" s="8"/>
      <c r="N571" s="8"/>
      <c r="O571" s="8"/>
      <c r="P571" s="8"/>
      <c r="CC571" s="1"/>
      <c r="CD571" s="1"/>
      <c r="CE571" s="1"/>
      <c r="CF571" s="1"/>
      <c r="CG571" s="1"/>
      <c r="CH571" s="1"/>
      <c r="CI571" s="1"/>
      <c r="CJ571" s="1"/>
      <c r="CK571" s="1"/>
      <c r="CL571" s="1"/>
      <c r="CM571" s="1"/>
    </row>
    <row r="572" spans="1:91" ht="15" customHeight="1">
      <c r="A572" s="428" t="s">
        <v>2106</v>
      </c>
      <c r="B572" s="296" t="s">
        <v>1499</v>
      </c>
      <c r="C572" s="369" t="s">
        <v>1234</v>
      </c>
      <c r="D572" s="380" t="s">
        <v>485</v>
      </c>
      <c r="E572" s="381">
        <v>225.5</v>
      </c>
      <c r="F572" s="460"/>
      <c r="G572" s="305"/>
      <c r="H572" s="8"/>
      <c r="I572" s="8"/>
      <c r="J572" s="8"/>
      <c r="K572" s="8"/>
      <c r="L572" s="8"/>
      <c r="M572" s="8"/>
      <c r="N572" s="8"/>
      <c r="O572" s="8"/>
      <c r="P572" s="8"/>
      <c r="CC572" s="1"/>
      <c r="CD572" s="1"/>
      <c r="CE572" s="1"/>
      <c r="CF572" s="1"/>
      <c r="CG572" s="1"/>
      <c r="CH572" s="1"/>
      <c r="CI572" s="1"/>
      <c r="CJ572" s="1"/>
      <c r="CK572" s="1"/>
      <c r="CL572" s="1"/>
      <c r="CM572" s="1"/>
    </row>
    <row r="573" spans="1:91" ht="15" customHeight="1">
      <c r="A573" s="428" t="s">
        <v>2107</v>
      </c>
      <c r="B573" s="296" t="s">
        <v>1500</v>
      </c>
      <c r="C573" s="369" t="s">
        <v>1516</v>
      </c>
      <c r="D573" s="380" t="s">
        <v>541</v>
      </c>
      <c r="E573" s="381">
        <v>141.5</v>
      </c>
      <c r="F573" s="462"/>
      <c r="G573" s="305"/>
      <c r="H573" s="8"/>
      <c r="I573" s="8"/>
      <c r="J573" s="8"/>
      <c r="K573" s="8"/>
      <c r="L573" s="8"/>
      <c r="M573" s="8"/>
      <c r="N573" s="8"/>
      <c r="O573" s="8"/>
      <c r="P573" s="8"/>
      <c r="CC573" s="1"/>
      <c r="CD573" s="1"/>
      <c r="CE573" s="1"/>
      <c r="CF573" s="1"/>
      <c r="CG573" s="1"/>
      <c r="CH573" s="1"/>
      <c r="CI573" s="1"/>
      <c r="CJ573" s="1"/>
      <c r="CK573" s="1"/>
      <c r="CL573" s="1"/>
      <c r="CM573" s="1"/>
    </row>
    <row r="574" spans="1:91" ht="15" customHeight="1">
      <c r="A574" s="428" t="s">
        <v>2108</v>
      </c>
      <c r="B574" s="348" t="s">
        <v>1502</v>
      </c>
      <c r="C574" s="369" t="s">
        <v>1518</v>
      </c>
      <c r="D574" s="344" t="s">
        <v>7</v>
      </c>
      <c r="E574" s="381">
        <v>1</v>
      </c>
      <c r="F574" s="462"/>
      <c r="G574" s="305"/>
      <c r="H574" s="8"/>
      <c r="I574" s="8"/>
      <c r="J574" s="8"/>
      <c r="K574" s="8"/>
      <c r="L574" s="8"/>
      <c r="M574" s="8"/>
      <c r="N574" s="8"/>
      <c r="O574" s="8"/>
      <c r="P574" s="8"/>
      <c r="CC574" s="1"/>
      <c r="CD574" s="1"/>
      <c r="CE574" s="1"/>
      <c r="CF574" s="1"/>
      <c r="CG574" s="1"/>
      <c r="CH574" s="1"/>
      <c r="CI574" s="1"/>
      <c r="CJ574" s="1"/>
      <c r="CK574" s="1"/>
      <c r="CL574" s="1"/>
      <c r="CM574" s="1"/>
    </row>
    <row r="575" spans="1:91" ht="15" customHeight="1">
      <c r="A575" s="428" t="s">
        <v>2109</v>
      </c>
      <c r="B575" s="296" t="s">
        <v>1524</v>
      </c>
      <c r="C575" s="371" t="s">
        <v>1232</v>
      </c>
      <c r="D575" s="333" t="s">
        <v>7</v>
      </c>
      <c r="E575" s="171">
        <v>1</v>
      </c>
      <c r="F575" s="462"/>
      <c r="G575" s="305"/>
      <c r="H575" s="8"/>
      <c r="I575" s="8"/>
      <c r="J575" s="8"/>
      <c r="K575" s="8"/>
      <c r="L575" s="8"/>
      <c r="M575" s="8"/>
      <c r="N575" s="8"/>
      <c r="O575" s="8"/>
      <c r="P575" s="8"/>
      <c r="CC575" s="1"/>
      <c r="CD575" s="1"/>
      <c r="CE575" s="1"/>
      <c r="CF575" s="1"/>
      <c r="CG575" s="1"/>
      <c r="CH575" s="1"/>
      <c r="CI575" s="1"/>
      <c r="CJ575" s="1"/>
      <c r="CK575" s="1"/>
      <c r="CL575" s="1"/>
      <c r="CM575" s="1"/>
    </row>
    <row r="576" spans="1:91" ht="15" customHeight="1">
      <c r="A576" s="433" t="s">
        <v>2110</v>
      </c>
      <c r="B576" s="361" t="s">
        <v>800</v>
      </c>
      <c r="C576" s="370"/>
      <c r="D576" s="158" t="s">
        <v>811</v>
      </c>
      <c r="E576" s="382"/>
      <c r="F576" s="265"/>
      <c r="G576" s="449"/>
      <c r="H576" s="8"/>
      <c r="I576" s="8"/>
      <c r="J576" s="8"/>
      <c r="K576" s="8"/>
      <c r="L576" s="8"/>
      <c r="M576" s="8"/>
      <c r="N576" s="8"/>
      <c r="O576" s="8"/>
      <c r="P576" s="8"/>
      <c r="CC576" s="1"/>
      <c r="CD576" s="1"/>
      <c r="CE576" s="1"/>
      <c r="CF576" s="1"/>
      <c r="CG576" s="1"/>
      <c r="CH576" s="1"/>
      <c r="CI576" s="1"/>
      <c r="CJ576" s="1"/>
      <c r="CK576" s="1"/>
      <c r="CL576" s="1"/>
      <c r="CM576" s="1"/>
    </row>
    <row r="577" spans="1:91" ht="15" customHeight="1">
      <c r="A577" s="419" t="s">
        <v>2111</v>
      </c>
      <c r="B577" s="161" t="s">
        <v>1504</v>
      </c>
      <c r="C577" s="372" t="s">
        <v>1364</v>
      </c>
      <c r="D577" s="391" t="s">
        <v>541</v>
      </c>
      <c r="E577" s="392">
        <v>541</v>
      </c>
      <c r="F577" s="457"/>
      <c r="G577" s="305"/>
      <c r="H577" s="8"/>
      <c r="I577" s="8"/>
      <c r="J577" s="8"/>
      <c r="K577" s="8"/>
      <c r="L577" s="8"/>
      <c r="M577" s="8"/>
      <c r="N577" s="8"/>
      <c r="O577" s="8"/>
      <c r="P577" s="8"/>
      <c r="CC577" s="1"/>
      <c r="CD577" s="1"/>
      <c r="CE577" s="1"/>
      <c r="CF577" s="1"/>
      <c r="CG577" s="1"/>
      <c r="CH577" s="1"/>
      <c r="CI577" s="1"/>
      <c r="CJ577" s="1"/>
      <c r="CK577" s="1"/>
      <c r="CL577" s="1"/>
      <c r="CM577" s="1"/>
    </row>
    <row r="578" spans="1:91" ht="15" customHeight="1">
      <c r="A578" s="423" t="s">
        <v>2112</v>
      </c>
      <c r="B578" s="363" t="s">
        <v>1157</v>
      </c>
      <c r="C578" s="373"/>
      <c r="D578" s="264" t="s">
        <v>811</v>
      </c>
      <c r="E578" s="382"/>
      <c r="F578" s="265"/>
      <c r="G578" s="449"/>
      <c r="H578" s="8"/>
      <c r="I578" s="8"/>
      <c r="J578" s="8"/>
      <c r="K578" s="8"/>
      <c r="L578" s="8"/>
      <c r="M578" s="8"/>
      <c r="N578" s="8"/>
      <c r="O578" s="8"/>
      <c r="P578" s="8"/>
      <c r="CC578" s="1"/>
      <c r="CD578" s="1"/>
      <c r="CE578" s="1"/>
      <c r="CF578" s="1"/>
      <c r="CG578" s="1"/>
      <c r="CH578" s="1"/>
      <c r="CI578" s="1"/>
      <c r="CJ578" s="1"/>
      <c r="CK578" s="1"/>
      <c r="CL578" s="1"/>
      <c r="CM578" s="1"/>
    </row>
    <row r="579" spans="1:91" ht="15" customHeight="1">
      <c r="A579" s="426" t="s">
        <v>2113</v>
      </c>
      <c r="B579" s="160" t="s">
        <v>1158</v>
      </c>
      <c r="C579" s="374"/>
      <c r="D579" s="336" t="s">
        <v>811</v>
      </c>
      <c r="E579" s="383"/>
      <c r="F579" s="265"/>
      <c r="G579" s="331"/>
      <c r="H579" s="8"/>
      <c r="I579" s="8"/>
      <c r="J579" s="8"/>
      <c r="K579" s="8"/>
      <c r="L579" s="8"/>
      <c r="M579" s="8"/>
      <c r="N579" s="8"/>
      <c r="O579" s="8"/>
      <c r="P579" s="8"/>
      <c r="CC579" s="1"/>
      <c r="CD579" s="1"/>
      <c r="CE579" s="1"/>
      <c r="CF579" s="1"/>
      <c r="CG579" s="1"/>
      <c r="CH579" s="1"/>
      <c r="CI579" s="1"/>
      <c r="CJ579" s="1"/>
      <c r="CK579" s="1"/>
      <c r="CL579" s="1"/>
      <c r="CM579" s="1"/>
    </row>
    <row r="580" spans="1:91" ht="15" customHeight="1">
      <c r="A580" s="419" t="s">
        <v>2114</v>
      </c>
      <c r="B580" s="246" t="s">
        <v>1505</v>
      </c>
      <c r="C580" s="369" t="s">
        <v>1241</v>
      </c>
      <c r="D580" s="384" t="s">
        <v>812</v>
      </c>
      <c r="E580" s="385">
        <v>47.059199999999997</v>
      </c>
      <c r="F580" s="457"/>
      <c r="G580" s="305"/>
      <c r="H580" s="8"/>
      <c r="I580" s="8"/>
      <c r="J580" s="8"/>
      <c r="K580" s="8"/>
      <c r="L580" s="8"/>
      <c r="M580" s="8"/>
      <c r="N580" s="8"/>
      <c r="O580" s="8"/>
      <c r="P580" s="8"/>
      <c r="CC580" s="1"/>
      <c r="CD580" s="1"/>
      <c r="CE580" s="1"/>
      <c r="CF580" s="1"/>
      <c r="CG580" s="1"/>
      <c r="CH580" s="1"/>
      <c r="CI580" s="1"/>
      <c r="CJ580" s="1"/>
      <c r="CK580" s="1"/>
      <c r="CL580" s="1"/>
      <c r="CM580" s="1"/>
    </row>
    <row r="581" spans="1:91" ht="15" customHeight="1">
      <c r="A581" s="423" t="s">
        <v>2115</v>
      </c>
      <c r="B581" s="299" t="s">
        <v>592</v>
      </c>
      <c r="C581" s="373"/>
      <c r="D581" s="264" t="s">
        <v>811</v>
      </c>
      <c r="E581" s="382"/>
      <c r="F581" s="265"/>
      <c r="G581" s="449"/>
      <c r="H581" s="8"/>
      <c r="I581" s="8"/>
      <c r="J581" s="8"/>
      <c r="K581" s="8"/>
      <c r="L581" s="8"/>
      <c r="M581" s="8"/>
      <c r="N581" s="8"/>
      <c r="O581" s="8"/>
      <c r="P581" s="8"/>
      <c r="CC581" s="1"/>
      <c r="CD581" s="1"/>
      <c r="CE581" s="1"/>
      <c r="CF581" s="1"/>
      <c r="CG581" s="1"/>
      <c r="CH581" s="1"/>
      <c r="CI581" s="1"/>
      <c r="CJ581" s="1"/>
      <c r="CK581" s="1"/>
      <c r="CL581" s="1"/>
      <c r="CM581" s="1"/>
    </row>
    <row r="582" spans="1:91" ht="15" customHeight="1">
      <c r="A582" s="419" t="s">
        <v>2116</v>
      </c>
      <c r="B582" s="364" t="s">
        <v>1506</v>
      </c>
      <c r="C582" s="372" t="s">
        <v>1365</v>
      </c>
      <c r="D582" s="380" t="s">
        <v>485</v>
      </c>
      <c r="E582" s="381">
        <v>249</v>
      </c>
      <c r="F582" s="457"/>
      <c r="G582" s="305"/>
      <c r="H582" s="8"/>
      <c r="I582" s="8"/>
      <c r="J582" s="8"/>
      <c r="K582" s="8"/>
      <c r="L582" s="8"/>
      <c r="M582" s="8"/>
      <c r="N582" s="8"/>
      <c r="O582" s="8"/>
      <c r="P582" s="8"/>
      <c r="CC582" s="1"/>
      <c r="CD582" s="1"/>
      <c r="CE582" s="1"/>
      <c r="CF582" s="1"/>
      <c r="CG582" s="1"/>
      <c r="CH582" s="1"/>
      <c r="CI582" s="1"/>
      <c r="CJ582" s="1"/>
      <c r="CK582" s="1"/>
      <c r="CL582" s="1"/>
      <c r="CM582" s="1"/>
    </row>
    <row r="583" spans="1:91" ht="15" customHeight="1">
      <c r="A583" s="419" t="s">
        <v>2117</v>
      </c>
      <c r="B583" s="364" t="s">
        <v>1507</v>
      </c>
      <c r="C583" s="251" t="s">
        <v>1247</v>
      </c>
      <c r="D583" s="380" t="s">
        <v>485</v>
      </c>
      <c r="E583" s="381">
        <v>36.85</v>
      </c>
      <c r="F583" s="460"/>
      <c r="G583" s="305"/>
      <c r="H583" s="8"/>
      <c r="I583" s="8"/>
      <c r="J583" s="8"/>
      <c r="K583" s="8"/>
      <c r="L583" s="8"/>
      <c r="M583" s="8"/>
      <c r="N583" s="8"/>
      <c r="O583" s="8"/>
      <c r="P583" s="8"/>
      <c r="CC583" s="1"/>
      <c r="CD583" s="1"/>
      <c r="CE583" s="1"/>
      <c r="CF583" s="1"/>
      <c r="CG583" s="1"/>
      <c r="CH583" s="1"/>
      <c r="CI583" s="1"/>
      <c r="CJ583" s="1"/>
      <c r="CK583" s="1"/>
      <c r="CL583" s="1"/>
      <c r="CM583" s="1"/>
    </row>
    <row r="584" spans="1:91" ht="15" customHeight="1">
      <c r="A584" s="423" t="s">
        <v>2118</v>
      </c>
      <c r="B584" s="365" t="s">
        <v>808</v>
      </c>
      <c r="C584" s="373"/>
      <c r="D584" s="386" t="s">
        <v>811</v>
      </c>
      <c r="E584" s="387"/>
      <c r="F584" s="265"/>
      <c r="G584" s="449"/>
      <c r="H584" s="8"/>
      <c r="I584" s="8"/>
      <c r="J584" s="8"/>
      <c r="K584" s="8"/>
      <c r="L584" s="8"/>
      <c r="M584" s="8"/>
      <c r="N584" s="8"/>
      <c r="O584" s="8"/>
      <c r="P584" s="8"/>
      <c r="CC584" s="1"/>
      <c r="CD584" s="1"/>
      <c r="CE584" s="1"/>
      <c r="CF584" s="1"/>
      <c r="CG584" s="1"/>
      <c r="CH584" s="1"/>
      <c r="CI584" s="1"/>
      <c r="CJ584" s="1"/>
      <c r="CK584" s="1"/>
      <c r="CL584" s="1"/>
      <c r="CM584" s="1"/>
    </row>
    <row r="585" spans="1:91" ht="15" customHeight="1">
      <c r="A585" s="419" t="s">
        <v>2119</v>
      </c>
      <c r="B585" s="161" t="s">
        <v>1508</v>
      </c>
      <c r="C585" s="375" t="s">
        <v>1368</v>
      </c>
      <c r="D585" s="353" t="s">
        <v>541</v>
      </c>
      <c r="E585" s="385">
        <v>217.5</v>
      </c>
      <c r="F585" s="457"/>
      <c r="G585" s="305"/>
      <c r="H585" s="8"/>
      <c r="I585" s="8"/>
      <c r="J585" s="8"/>
      <c r="K585" s="8"/>
      <c r="L585" s="8"/>
      <c r="M585" s="8"/>
      <c r="N585" s="8"/>
      <c r="O585" s="8"/>
      <c r="P585" s="8"/>
      <c r="CC585" s="1"/>
      <c r="CD585" s="1"/>
      <c r="CE585" s="1"/>
      <c r="CF585" s="1"/>
      <c r="CG585" s="1"/>
      <c r="CH585" s="1"/>
      <c r="CI585" s="1"/>
      <c r="CJ585" s="1"/>
      <c r="CK585" s="1"/>
      <c r="CL585" s="1"/>
      <c r="CM585" s="1"/>
    </row>
    <row r="586" spans="1:91" ht="15" customHeight="1">
      <c r="A586" s="419" t="s">
        <v>2120</v>
      </c>
      <c r="B586" s="161" t="s">
        <v>1509</v>
      </c>
      <c r="C586" s="375" t="s">
        <v>1367</v>
      </c>
      <c r="D586" s="353" t="s">
        <v>541</v>
      </c>
      <c r="E586" s="385">
        <v>653.5</v>
      </c>
      <c r="F586" s="457"/>
      <c r="G586" s="305"/>
      <c r="H586" s="8"/>
      <c r="I586" s="8"/>
      <c r="J586" s="8"/>
      <c r="K586" s="8"/>
      <c r="L586" s="8"/>
      <c r="M586" s="8"/>
      <c r="N586" s="8"/>
      <c r="O586" s="8"/>
      <c r="P586" s="8"/>
      <c r="CC586" s="1"/>
      <c r="CD586" s="1"/>
      <c r="CE586" s="1"/>
      <c r="CF586" s="1"/>
      <c r="CG586" s="1"/>
      <c r="CH586" s="1"/>
      <c r="CI586" s="1"/>
      <c r="CJ586" s="1"/>
      <c r="CK586" s="1"/>
      <c r="CL586" s="1"/>
      <c r="CM586" s="1"/>
    </row>
    <row r="587" spans="1:91" ht="15" customHeight="1">
      <c r="A587" s="433" t="s">
        <v>2121</v>
      </c>
      <c r="B587" s="361" t="s">
        <v>1510</v>
      </c>
      <c r="C587" s="370"/>
      <c r="D587" s="158" t="s">
        <v>811</v>
      </c>
      <c r="E587" s="382"/>
      <c r="F587" s="265"/>
      <c r="G587" s="449"/>
      <c r="H587" s="8"/>
      <c r="I587" s="8"/>
      <c r="J587" s="8"/>
      <c r="K587" s="8"/>
      <c r="L587" s="8"/>
      <c r="M587" s="8"/>
      <c r="N587" s="8"/>
      <c r="O587" s="8"/>
      <c r="P587" s="8"/>
      <c r="CC587" s="1"/>
      <c r="CD587" s="1"/>
      <c r="CE587" s="1"/>
      <c r="CF587" s="1"/>
      <c r="CG587" s="1"/>
      <c r="CH587" s="1"/>
      <c r="CI587" s="1"/>
      <c r="CJ587" s="1"/>
      <c r="CK587" s="1"/>
      <c r="CL587" s="1"/>
      <c r="CM587" s="1"/>
    </row>
    <row r="588" spans="1:91" ht="15" customHeight="1">
      <c r="A588" s="435" t="s">
        <v>2122</v>
      </c>
      <c r="B588" s="362" t="s">
        <v>1511</v>
      </c>
      <c r="C588" s="376" t="s">
        <v>1519</v>
      </c>
      <c r="D588" s="353" t="s">
        <v>13</v>
      </c>
      <c r="E588" s="381">
        <v>14.25</v>
      </c>
      <c r="F588" s="457"/>
      <c r="G588" s="305"/>
      <c r="H588" s="8"/>
      <c r="I588" s="8"/>
      <c r="J588" s="8"/>
      <c r="K588" s="8"/>
      <c r="L588" s="8"/>
      <c r="M588" s="8"/>
      <c r="N588" s="8"/>
      <c r="O588" s="8"/>
      <c r="P588" s="8"/>
      <c r="CC588" s="1"/>
      <c r="CD588" s="1"/>
      <c r="CE588" s="1"/>
      <c r="CF588" s="1"/>
      <c r="CG588" s="1"/>
      <c r="CH588" s="1"/>
      <c r="CI588" s="1"/>
      <c r="CJ588" s="1"/>
      <c r="CK588" s="1"/>
      <c r="CL588" s="1"/>
      <c r="CM588" s="1"/>
    </row>
    <row r="589" spans="1:91" ht="15" customHeight="1">
      <c r="A589" s="435" t="s">
        <v>2123</v>
      </c>
      <c r="B589" s="389" t="s">
        <v>1204</v>
      </c>
      <c r="C589" s="376" t="s">
        <v>1256</v>
      </c>
      <c r="D589" s="353" t="s">
        <v>485</v>
      </c>
      <c r="E589" s="381">
        <f>(4.85+3.91+3+2.14+1.63+0.93*5)*0.001</f>
        <v>2.018E-2</v>
      </c>
      <c r="F589" s="457"/>
      <c r="G589" s="305"/>
      <c r="H589" s="8"/>
      <c r="I589" s="8"/>
      <c r="J589" s="8"/>
      <c r="K589" s="8"/>
      <c r="L589" s="8"/>
      <c r="M589" s="8"/>
      <c r="N589" s="8"/>
      <c r="O589" s="8"/>
      <c r="P589" s="8"/>
      <c r="CC589" s="1"/>
      <c r="CD589" s="1"/>
      <c r="CE589" s="1"/>
      <c r="CF589" s="1"/>
      <c r="CG589" s="1"/>
      <c r="CH589" s="1"/>
      <c r="CI589" s="1"/>
      <c r="CJ589" s="1"/>
      <c r="CK589" s="1"/>
      <c r="CL589" s="1"/>
      <c r="CM589" s="1"/>
    </row>
    <row r="590" spans="1:91" ht="15" customHeight="1">
      <c r="A590" s="435" t="s">
        <v>2124</v>
      </c>
      <c r="B590" s="389" t="s">
        <v>1512</v>
      </c>
      <c r="C590" s="376" t="s">
        <v>1256</v>
      </c>
      <c r="D590" s="353" t="s">
        <v>13</v>
      </c>
      <c r="E590" s="381">
        <f>4.85+3.91+3+2.14+1.63</f>
        <v>15.530000000000001</v>
      </c>
      <c r="F590" s="457"/>
      <c r="G590" s="305"/>
      <c r="H590" s="8"/>
      <c r="I590" s="8"/>
      <c r="J590" s="8"/>
      <c r="K590" s="8"/>
      <c r="L590" s="8"/>
      <c r="M590" s="8"/>
      <c r="N590" s="8"/>
      <c r="O590" s="8"/>
      <c r="P590" s="8"/>
      <c r="CC590" s="1"/>
      <c r="CD590" s="1"/>
      <c r="CE590" s="1"/>
      <c r="CF590" s="1"/>
      <c r="CG590" s="1"/>
      <c r="CH590" s="1"/>
      <c r="CI590" s="1"/>
      <c r="CJ590" s="1"/>
      <c r="CK590" s="1"/>
      <c r="CL590" s="1"/>
      <c r="CM590" s="1"/>
    </row>
    <row r="591" spans="1:91" ht="15" customHeight="1">
      <c r="A591" s="417" t="s">
        <v>2125</v>
      </c>
      <c r="B591" s="244" t="s">
        <v>1119</v>
      </c>
      <c r="C591" s="304"/>
      <c r="D591" s="319" t="s">
        <v>811</v>
      </c>
      <c r="E591" s="269"/>
      <c r="F591" s="265"/>
      <c r="G591" s="449"/>
      <c r="H591" s="8"/>
      <c r="I591" s="8"/>
      <c r="J591" s="8"/>
      <c r="K591" s="8"/>
      <c r="L591" s="8"/>
      <c r="M591" s="8"/>
      <c r="N591" s="8"/>
      <c r="O591" s="8"/>
      <c r="P591" s="8"/>
      <c r="CC591" s="1"/>
      <c r="CD591" s="1"/>
      <c r="CE591" s="1"/>
      <c r="CF591" s="1"/>
      <c r="CG591" s="1"/>
      <c r="CH591" s="1"/>
      <c r="CI591" s="1"/>
      <c r="CJ591" s="1"/>
      <c r="CK591" s="1"/>
      <c r="CL591" s="1"/>
      <c r="CM591" s="1"/>
    </row>
    <row r="592" spans="1:91" ht="15" customHeight="1">
      <c r="A592" s="435" t="s">
        <v>2126</v>
      </c>
      <c r="B592" s="390" t="s">
        <v>1224</v>
      </c>
      <c r="C592" s="376" t="s">
        <v>1270</v>
      </c>
      <c r="D592" s="353" t="s">
        <v>541</v>
      </c>
      <c r="E592" s="392">
        <v>10.5</v>
      </c>
      <c r="F592" s="457"/>
      <c r="G592" s="305"/>
      <c r="H592" s="8"/>
      <c r="I592" s="8"/>
      <c r="J592" s="8"/>
      <c r="K592" s="8"/>
      <c r="L592" s="8"/>
      <c r="M592" s="8"/>
      <c r="N592" s="8"/>
      <c r="O592" s="8"/>
      <c r="P592" s="8"/>
      <c r="CC592" s="1"/>
      <c r="CD592" s="1"/>
      <c r="CE592" s="1"/>
      <c r="CF592" s="1"/>
      <c r="CG592" s="1"/>
      <c r="CH592" s="1"/>
      <c r="CI592" s="1"/>
      <c r="CJ592" s="1"/>
      <c r="CK592" s="1"/>
      <c r="CL592" s="1"/>
      <c r="CM592" s="1"/>
    </row>
    <row r="593" spans="1:91" ht="15" customHeight="1">
      <c r="A593" s="435" t="s">
        <v>2127</v>
      </c>
      <c r="B593" s="390" t="s">
        <v>1513</v>
      </c>
      <c r="C593" s="375" t="s">
        <v>1520</v>
      </c>
      <c r="D593" s="353" t="s">
        <v>485</v>
      </c>
      <c r="E593" s="392">
        <v>4</v>
      </c>
      <c r="F593" s="457"/>
      <c r="G593" s="305"/>
      <c r="H593" s="8"/>
      <c r="I593" s="8"/>
      <c r="J593" s="8"/>
      <c r="K593" s="8"/>
      <c r="L593" s="8"/>
      <c r="M593" s="8"/>
      <c r="N593" s="8"/>
      <c r="O593" s="8"/>
      <c r="P593" s="8"/>
      <c r="CC593" s="1"/>
      <c r="CD593" s="1"/>
      <c r="CE593" s="1"/>
      <c r="CF593" s="1"/>
      <c r="CG593" s="1"/>
      <c r="CH593" s="1"/>
      <c r="CI593" s="1"/>
      <c r="CJ593" s="1"/>
      <c r="CK593" s="1"/>
      <c r="CL593" s="1"/>
      <c r="CM593" s="1"/>
    </row>
    <row r="594" spans="1:91" ht="15" customHeight="1">
      <c r="A594" s="435" t="s">
        <v>2128</v>
      </c>
      <c r="B594" s="367" t="s">
        <v>1514</v>
      </c>
      <c r="C594" s="375" t="s">
        <v>1521</v>
      </c>
      <c r="D594" s="380" t="s">
        <v>13</v>
      </c>
      <c r="E594" s="381">
        <v>15</v>
      </c>
      <c r="F594" s="378"/>
      <c r="G594" s="305"/>
      <c r="H594" s="8"/>
      <c r="I594" s="8"/>
      <c r="J594" s="8"/>
      <c r="K594" s="8"/>
      <c r="L594" s="8"/>
      <c r="M594" s="8"/>
      <c r="N594" s="8"/>
      <c r="O594" s="8"/>
      <c r="P594" s="8"/>
      <c r="CC594" s="1"/>
      <c r="CD594" s="1"/>
      <c r="CE594" s="1"/>
      <c r="CF594" s="1"/>
      <c r="CG594" s="1"/>
      <c r="CH594" s="1"/>
      <c r="CI594" s="1"/>
      <c r="CJ594" s="1"/>
      <c r="CK594" s="1"/>
      <c r="CL594" s="1"/>
      <c r="CM594" s="1"/>
    </row>
    <row r="595" spans="1:91" ht="15" customHeight="1">
      <c r="A595" s="431" t="s">
        <v>2129</v>
      </c>
      <c r="B595" s="176" t="s">
        <v>1209</v>
      </c>
      <c r="C595" s="254" t="s">
        <v>1322</v>
      </c>
      <c r="D595" s="157" t="s">
        <v>811</v>
      </c>
      <c r="E595" s="269"/>
      <c r="F595" s="449"/>
      <c r="G595" s="449"/>
      <c r="H595" s="8"/>
      <c r="I595" s="8"/>
      <c r="J595" s="8"/>
      <c r="K595" s="8"/>
      <c r="L595" s="8"/>
      <c r="M595" s="8"/>
      <c r="N595" s="8"/>
      <c r="O595" s="8"/>
      <c r="P595" s="8"/>
      <c r="CC595" s="1"/>
      <c r="CD595" s="1"/>
      <c r="CE595" s="1"/>
      <c r="CF595" s="1"/>
      <c r="CG595" s="1"/>
      <c r="CH595" s="1"/>
      <c r="CI595" s="1"/>
      <c r="CJ595" s="1"/>
      <c r="CK595" s="1"/>
      <c r="CL595" s="1"/>
      <c r="CM595" s="1"/>
    </row>
    <row r="596" spans="1:91" ht="15" customHeight="1">
      <c r="A596" s="428" t="s">
        <v>2130</v>
      </c>
      <c r="B596" s="348" t="s">
        <v>1515</v>
      </c>
      <c r="C596" s="256" t="s">
        <v>1263</v>
      </c>
      <c r="D596" s="333" t="s">
        <v>485</v>
      </c>
      <c r="E596" s="388">
        <v>0.14000000000000001</v>
      </c>
      <c r="F596" s="450"/>
      <c r="G596" s="305"/>
      <c r="H596" s="8"/>
      <c r="I596" s="8"/>
      <c r="J596" s="8"/>
      <c r="K596" s="8"/>
      <c r="L596" s="8"/>
      <c r="M596" s="8"/>
      <c r="N596" s="8"/>
      <c r="O596" s="8"/>
      <c r="P596" s="8"/>
      <c r="CC596" s="1"/>
      <c r="CD596" s="1"/>
      <c r="CE596" s="1"/>
      <c r="CF596" s="1"/>
      <c r="CG596" s="1"/>
      <c r="CH596" s="1"/>
      <c r="CI596" s="1"/>
      <c r="CJ596" s="1"/>
      <c r="CK596" s="1"/>
      <c r="CL596" s="1"/>
      <c r="CM596" s="1"/>
    </row>
    <row r="597" spans="1:91" ht="15" customHeight="1">
      <c r="A597" s="432" t="s">
        <v>2131</v>
      </c>
      <c r="B597" s="321" t="s">
        <v>1525</v>
      </c>
      <c r="C597" s="86"/>
      <c r="D597" s="322"/>
      <c r="E597" s="323"/>
      <c r="F597" s="324"/>
      <c r="G597" s="324"/>
      <c r="H597" s="8"/>
      <c r="I597" s="8"/>
      <c r="J597" s="8"/>
      <c r="K597" s="8"/>
      <c r="L597" s="8"/>
      <c r="M597" s="8"/>
      <c r="N597" s="8"/>
      <c r="O597" s="8"/>
      <c r="P597" s="8"/>
      <c r="CC597" s="1"/>
      <c r="CD597" s="1"/>
      <c r="CE597" s="1"/>
      <c r="CF597" s="1"/>
      <c r="CG597" s="1"/>
      <c r="CH597" s="1"/>
      <c r="CI597" s="1"/>
      <c r="CJ597" s="1"/>
      <c r="CK597" s="1"/>
      <c r="CL597" s="1"/>
      <c r="CM597" s="1"/>
    </row>
    <row r="598" spans="1:91" ht="15" customHeight="1">
      <c r="A598" s="433" t="s">
        <v>2132</v>
      </c>
      <c r="B598" s="358" t="s">
        <v>1139</v>
      </c>
      <c r="C598" s="368"/>
      <c r="D598" s="319" t="s">
        <v>811</v>
      </c>
      <c r="E598" s="265"/>
      <c r="F598" s="265"/>
      <c r="G598" s="449"/>
      <c r="H598" s="8"/>
      <c r="I598" s="8"/>
      <c r="J598" s="8"/>
      <c r="K598" s="8"/>
      <c r="L598" s="8"/>
      <c r="M598" s="8"/>
      <c r="N598" s="8"/>
      <c r="O598" s="8"/>
      <c r="P598" s="8"/>
      <c r="CC598" s="1"/>
      <c r="CD598" s="1"/>
      <c r="CE598" s="1"/>
      <c r="CF598" s="1"/>
      <c r="CG598" s="1"/>
      <c r="CH598" s="1"/>
      <c r="CI598" s="1"/>
      <c r="CJ598" s="1"/>
      <c r="CK598" s="1"/>
      <c r="CL598" s="1"/>
      <c r="CM598" s="1"/>
    </row>
    <row r="599" spans="1:91" ht="15" customHeight="1">
      <c r="A599" s="428" t="s">
        <v>2133</v>
      </c>
      <c r="B599" s="359" t="s">
        <v>1140</v>
      </c>
      <c r="C599" s="301" t="s">
        <v>1227</v>
      </c>
      <c r="D599" s="306" t="s">
        <v>7</v>
      </c>
      <c r="E599" s="377">
        <v>1</v>
      </c>
      <c r="F599" s="378"/>
      <c r="G599" s="305"/>
      <c r="H599" s="8"/>
      <c r="I599" s="8"/>
      <c r="J599" s="8"/>
      <c r="K599" s="8"/>
      <c r="L599" s="8"/>
      <c r="M599" s="8"/>
      <c r="N599" s="8"/>
      <c r="O599" s="8"/>
      <c r="P599" s="8"/>
      <c r="CC599" s="1"/>
      <c r="CD599" s="1"/>
      <c r="CE599" s="1"/>
      <c r="CF599" s="1"/>
      <c r="CG599" s="1"/>
      <c r="CH599" s="1"/>
      <c r="CI599" s="1"/>
      <c r="CJ599" s="1"/>
      <c r="CK599" s="1"/>
      <c r="CL599" s="1"/>
      <c r="CM599" s="1"/>
    </row>
    <row r="600" spans="1:91" ht="15" customHeight="1">
      <c r="A600" s="428" t="s">
        <v>2134</v>
      </c>
      <c r="B600" s="346" t="s">
        <v>1141</v>
      </c>
      <c r="C600" s="301" t="s">
        <v>1361</v>
      </c>
      <c r="D600" s="306" t="s">
        <v>7</v>
      </c>
      <c r="E600" s="377">
        <v>1</v>
      </c>
      <c r="F600" s="378"/>
      <c r="G600" s="305"/>
      <c r="H600" s="8"/>
      <c r="I600" s="8"/>
      <c r="J600" s="8"/>
      <c r="K600" s="8"/>
      <c r="L600" s="8"/>
      <c r="M600" s="8"/>
      <c r="N600" s="8"/>
      <c r="O600" s="8"/>
      <c r="P600" s="8"/>
      <c r="CC600" s="1"/>
      <c r="CD600" s="1"/>
      <c r="CE600" s="1"/>
      <c r="CF600" s="1"/>
      <c r="CG600" s="1"/>
      <c r="CH600" s="1"/>
      <c r="CI600" s="1"/>
      <c r="CJ600" s="1"/>
      <c r="CK600" s="1"/>
      <c r="CL600" s="1"/>
      <c r="CM600" s="1"/>
    </row>
    <row r="601" spans="1:91" ht="15" customHeight="1">
      <c r="A601" s="434" t="s">
        <v>2135</v>
      </c>
      <c r="B601" s="393" t="s">
        <v>1143</v>
      </c>
      <c r="C601" s="372" t="s">
        <v>1230</v>
      </c>
      <c r="D601" s="391" t="s">
        <v>7</v>
      </c>
      <c r="E601" s="396">
        <v>1</v>
      </c>
      <c r="F601" s="457"/>
      <c r="G601" s="305"/>
      <c r="H601" s="8"/>
      <c r="I601" s="8"/>
      <c r="J601" s="8"/>
      <c r="K601" s="8"/>
      <c r="L601" s="8"/>
      <c r="M601" s="8"/>
      <c r="N601" s="8"/>
      <c r="O601" s="8"/>
      <c r="P601" s="8"/>
      <c r="CC601" s="1"/>
      <c r="CD601" s="1"/>
      <c r="CE601" s="1"/>
      <c r="CF601" s="1"/>
      <c r="CG601" s="1"/>
      <c r="CH601" s="1"/>
      <c r="CI601" s="1"/>
      <c r="CJ601" s="1"/>
      <c r="CK601" s="1"/>
      <c r="CL601" s="1"/>
      <c r="CM601" s="1"/>
    </row>
    <row r="602" spans="1:91" ht="15" customHeight="1">
      <c r="A602" s="434" t="s">
        <v>2136</v>
      </c>
      <c r="B602" s="393" t="s">
        <v>1526</v>
      </c>
      <c r="C602" s="372" t="s">
        <v>1362</v>
      </c>
      <c r="D602" s="391" t="s">
        <v>7</v>
      </c>
      <c r="E602" s="396">
        <v>1</v>
      </c>
      <c r="F602" s="457"/>
      <c r="G602" s="305"/>
      <c r="H602" s="8"/>
      <c r="I602" s="8"/>
      <c r="J602" s="8"/>
      <c r="K602" s="8"/>
      <c r="L602" s="8"/>
      <c r="M602" s="8"/>
      <c r="N602" s="8"/>
      <c r="O602" s="8"/>
      <c r="P602" s="8"/>
      <c r="CC602" s="1"/>
      <c r="CD602" s="1"/>
      <c r="CE602" s="1"/>
      <c r="CF602" s="1"/>
      <c r="CG602" s="1"/>
      <c r="CH602" s="1"/>
      <c r="CI602" s="1"/>
      <c r="CJ602" s="1"/>
      <c r="CK602" s="1"/>
      <c r="CL602" s="1"/>
      <c r="CM602" s="1"/>
    </row>
    <row r="603" spans="1:91" ht="15" customHeight="1">
      <c r="A603" s="433" t="s">
        <v>2137</v>
      </c>
      <c r="B603" s="361" t="s">
        <v>616</v>
      </c>
      <c r="C603" s="370"/>
      <c r="D603" s="158" t="s">
        <v>811</v>
      </c>
      <c r="E603" s="379"/>
      <c r="F603" s="265"/>
      <c r="G603" s="449"/>
      <c r="H603" s="8"/>
      <c r="I603" s="8"/>
      <c r="J603" s="8"/>
      <c r="K603" s="8"/>
      <c r="L603" s="8"/>
      <c r="M603" s="8"/>
      <c r="N603" s="8"/>
      <c r="O603" s="8"/>
      <c r="P603" s="8"/>
      <c r="CC603" s="1"/>
      <c r="CD603" s="1"/>
      <c r="CE603" s="1"/>
      <c r="CF603" s="1"/>
      <c r="CG603" s="1"/>
      <c r="CH603" s="1"/>
      <c r="CI603" s="1"/>
      <c r="CJ603" s="1"/>
      <c r="CK603" s="1"/>
      <c r="CL603" s="1"/>
      <c r="CM603" s="1"/>
    </row>
    <row r="604" spans="1:91" ht="15" customHeight="1">
      <c r="A604" s="419" t="s">
        <v>2138</v>
      </c>
      <c r="B604" s="389" t="s">
        <v>1496</v>
      </c>
      <c r="C604" s="372" t="s">
        <v>1363</v>
      </c>
      <c r="D604" s="353" t="s">
        <v>485</v>
      </c>
      <c r="E604" s="392">
        <f>465.5+415+392+415+346</f>
        <v>2033.5</v>
      </c>
      <c r="F604" s="457"/>
      <c r="G604" s="305"/>
      <c r="H604" s="8"/>
      <c r="I604" s="8"/>
      <c r="J604" s="8"/>
      <c r="K604" s="8"/>
      <c r="L604" s="8"/>
      <c r="M604" s="8"/>
      <c r="N604" s="8"/>
      <c r="O604" s="8"/>
      <c r="P604" s="8"/>
      <c r="CC604" s="1"/>
      <c r="CD604" s="1"/>
      <c r="CE604" s="1"/>
      <c r="CF604" s="1"/>
      <c r="CG604" s="1"/>
      <c r="CH604" s="1"/>
      <c r="CI604" s="1"/>
      <c r="CJ604" s="1"/>
      <c r="CK604" s="1"/>
      <c r="CL604" s="1"/>
      <c r="CM604" s="1"/>
    </row>
    <row r="605" spans="1:91" ht="15" customHeight="1">
      <c r="A605" s="419" t="s">
        <v>2139</v>
      </c>
      <c r="B605" s="394" t="s">
        <v>1497</v>
      </c>
      <c r="C605" s="372" t="s">
        <v>1233</v>
      </c>
      <c r="D605" s="353" t="s">
        <v>485</v>
      </c>
      <c r="E605" s="392">
        <f>321+46.2+291+39.3+248.4+43.1+37+52.4+117.6+20</f>
        <v>1216</v>
      </c>
      <c r="F605" s="457"/>
      <c r="G605" s="305"/>
      <c r="H605" s="8"/>
      <c r="I605" s="8"/>
      <c r="J605" s="8"/>
      <c r="K605" s="8"/>
      <c r="L605" s="8"/>
      <c r="M605" s="8"/>
      <c r="N605" s="8"/>
      <c r="O605" s="8"/>
      <c r="P605" s="8"/>
      <c r="CC605" s="1"/>
      <c r="CD605" s="1"/>
      <c r="CE605" s="1"/>
      <c r="CF605" s="1"/>
      <c r="CG605" s="1"/>
      <c r="CH605" s="1"/>
      <c r="CI605" s="1"/>
      <c r="CJ605" s="1"/>
      <c r="CK605" s="1"/>
      <c r="CL605" s="1"/>
      <c r="CM605" s="1"/>
    </row>
    <row r="606" spans="1:91" ht="15" customHeight="1">
      <c r="A606" s="419" t="s">
        <v>2140</v>
      </c>
      <c r="B606" s="394" t="s">
        <v>1499</v>
      </c>
      <c r="C606" s="372" t="s">
        <v>1234</v>
      </c>
      <c r="D606" s="353" t="s">
        <v>485</v>
      </c>
      <c r="E606" s="381">
        <v>216</v>
      </c>
      <c r="F606" s="457"/>
      <c r="G606" s="305"/>
      <c r="H606" s="8"/>
      <c r="I606" s="8"/>
      <c r="J606" s="8"/>
      <c r="K606" s="8"/>
      <c r="L606" s="8"/>
      <c r="M606" s="8"/>
      <c r="N606" s="8"/>
      <c r="O606" s="8"/>
      <c r="P606" s="8"/>
      <c r="CC606" s="1"/>
      <c r="CD606" s="1"/>
      <c r="CE606" s="1"/>
      <c r="CF606" s="1"/>
      <c r="CG606" s="1"/>
      <c r="CH606" s="1"/>
      <c r="CI606" s="1"/>
      <c r="CJ606" s="1"/>
      <c r="CK606" s="1"/>
      <c r="CL606" s="1"/>
      <c r="CM606" s="1"/>
    </row>
    <row r="607" spans="1:91" ht="15" customHeight="1">
      <c r="A607" s="428" t="s">
        <v>2141</v>
      </c>
      <c r="B607" s="296" t="s">
        <v>1500</v>
      </c>
      <c r="C607" s="369" t="s">
        <v>1516</v>
      </c>
      <c r="D607" s="380" t="s">
        <v>541</v>
      </c>
      <c r="E607" s="381">
        <v>275</v>
      </c>
      <c r="F607" s="462"/>
      <c r="G607" s="305"/>
      <c r="H607" s="8"/>
      <c r="I607" s="8"/>
      <c r="J607" s="8"/>
      <c r="K607" s="8"/>
      <c r="L607" s="8"/>
      <c r="M607" s="8"/>
      <c r="N607" s="8"/>
      <c r="O607" s="8"/>
      <c r="P607" s="8"/>
      <c r="CC607" s="1"/>
      <c r="CD607" s="1"/>
      <c r="CE607" s="1"/>
      <c r="CF607" s="1"/>
      <c r="CG607" s="1"/>
      <c r="CH607" s="1"/>
      <c r="CI607" s="1"/>
      <c r="CJ607" s="1"/>
      <c r="CK607" s="1"/>
      <c r="CL607" s="1"/>
      <c r="CM607" s="1"/>
    </row>
    <row r="608" spans="1:91" ht="15" customHeight="1">
      <c r="A608" s="428" t="s">
        <v>2142</v>
      </c>
      <c r="B608" s="348" t="s">
        <v>1502</v>
      </c>
      <c r="C608" s="369" t="s">
        <v>1518</v>
      </c>
      <c r="D608" s="344" t="s">
        <v>7</v>
      </c>
      <c r="E608" s="381">
        <v>1</v>
      </c>
      <c r="F608" s="462"/>
      <c r="G608" s="305"/>
      <c r="H608" s="8"/>
      <c r="I608" s="8"/>
      <c r="J608" s="8"/>
      <c r="K608" s="8"/>
      <c r="L608" s="8"/>
      <c r="M608" s="8"/>
      <c r="N608" s="8"/>
      <c r="O608" s="8"/>
      <c r="P608" s="8"/>
      <c r="CC608" s="1"/>
      <c r="CD608" s="1"/>
      <c r="CE608" s="1"/>
      <c r="CF608" s="1"/>
      <c r="CG608" s="1"/>
      <c r="CH608" s="1"/>
      <c r="CI608" s="1"/>
      <c r="CJ608" s="1"/>
      <c r="CK608" s="1"/>
      <c r="CL608" s="1"/>
      <c r="CM608" s="1"/>
    </row>
    <row r="609" spans="1:91" ht="15" customHeight="1">
      <c r="A609" s="428" t="s">
        <v>2143</v>
      </c>
      <c r="B609" s="296" t="s">
        <v>1524</v>
      </c>
      <c r="C609" s="371" t="s">
        <v>1232</v>
      </c>
      <c r="D609" s="333" t="s">
        <v>7</v>
      </c>
      <c r="E609" s="171">
        <v>1</v>
      </c>
      <c r="F609" s="462"/>
      <c r="G609" s="305"/>
      <c r="H609" s="8"/>
      <c r="I609" s="8"/>
      <c r="J609" s="8"/>
      <c r="K609" s="8"/>
      <c r="L609" s="8"/>
      <c r="M609" s="8"/>
      <c r="N609" s="8"/>
      <c r="O609" s="8"/>
      <c r="P609" s="8"/>
      <c r="CC609" s="1"/>
      <c r="CD609" s="1"/>
      <c r="CE609" s="1"/>
      <c r="CF609" s="1"/>
      <c r="CG609" s="1"/>
      <c r="CH609" s="1"/>
      <c r="CI609" s="1"/>
      <c r="CJ609" s="1"/>
      <c r="CK609" s="1"/>
      <c r="CL609" s="1"/>
      <c r="CM609" s="1"/>
    </row>
    <row r="610" spans="1:91" ht="15" customHeight="1">
      <c r="A610" s="433" t="s">
        <v>2144</v>
      </c>
      <c r="B610" s="361" t="s">
        <v>800</v>
      </c>
      <c r="C610" s="370"/>
      <c r="D610" s="158" t="s">
        <v>811</v>
      </c>
      <c r="E610" s="382"/>
      <c r="F610" s="265"/>
      <c r="G610" s="449"/>
      <c r="H610" s="8"/>
      <c r="I610" s="8"/>
      <c r="J610" s="8"/>
      <c r="K610" s="8"/>
      <c r="L610" s="8"/>
      <c r="M610" s="8"/>
      <c r="N610" s="8"/>
      <c r="O610" s="8"/>
      <c r="P610" s="8"/>
      <c r="CC610" s="1"/>
      <c r="CD610" s="1"/>
      <c r="CE610" s="1"/>
      <c r="CF610" s="1"/>
      <c r="CG610" s="1"/>
      <c r="CH610" s="1"/>
      <c r="CI610" s="1"/>
      <c r="CJ610" s="1"/>
      <c r="CK610" s="1"/>
      <c r="CL610" s="1"/>
      <c r="CM610" s="1"/>
    </row>
    <row r="611" spans="1:91" ht="15" customHeight="1">
      <c r="A611" s="419" t="s">
        <v>2145</v>
      </c>
      <c r="B611" s="161" t="s">
        <v>1504</v>
      </c>
      <c r="C611" s="372" t="s">
        <v>1364</v>
      </c>
      <c r="D611" s="391" t="s">
        <v>541</v>
      </c>
      <c r="E611" s="392">
        <v>640</v>
      </c>
      <c r="F611" s="457"/>
      <c r="G611" s="305"/>
      <c r="H611" s="8"/>
      <c r="I611" s="8"/>
      <c r="J611" s="8"/>
      <c r="K611" s="8"/>
      <c r="L611" s="8"/>
      <c r="M611" s="8"/>
      <c r="N611" s="8"/>
      <c r="O611" s="8"/>
      <c r="P611" s="8"/>
      <c r="CC611" s="1"/>
      <c r="CD611" s="1"/>
      <c r="CE611" s="1"/>
      <c r="CF611" s="1"/>
      <c r="CG611" s="1"/>
      <c r="CH611" s="1"/>
      <c r="CI611" s="1"/>
      <c r="CJ611" s="1"/>
      <c r="CK611" s="1"/>
      <c r="CL611" s="1"/>
      <c r="CM611" s="1"/>
    </row>
    <row r="612" spans="1:91" ht="15" customHeight="1">
      <c r="A612" s="423" t="s">
        <v>2146</v>
      </c>
      <c r="B612" s="363" t="s">
        <v>1157</v>
      </c>
      <c r="C612" s="373"/>
      <c r="D612" s="264" t="s">
        <v>811</v>
      </c>
      <c r="E612" s="382"/>
      <c r="F612" s="265"/>
      <c r="G612" s="449"/>
      <c r="H612" s="8"/>
      <c r="I612" s="8"/>
      <c r="J612" s="8"/>
      <c r="K612" s="8"/>
      <c r="L612" s="8"/>
      <c r="M612" s="8"/>
      <c r="N612" s="8"/>
      <c r="O612" s="8"/>
      <c r="P612" s="8"/>
      <c r="CC612" s="1"/>
      <c r="CD612" s="1"/>
      <c r="CE612" s="1"/>
      <c r="CF612" s="1"/>
      <c r="CG612" s="1"/>
      <c r="CH612" s="1"/>
      <c r="CI612" s="1"/>
      <c r="CJ612" s="1"/>
      <c r="CK612" s="1"/>
      <c r="CL612" s="1"/>
      <c r="CM612" s="1"/>
    </row>
    <row r="613" spans="1:91" ht="15" customHeight="1">
      <c r="A613" s="426" t="s">
        <v>2147</v>
      </c>
      <c r="B613" s="160" t="s">
        <v>1158</v>
      </c>
      <c r="C613" s="374"/>
      <c r="D613" s="336" t="s">
        <v>811</v>
      </c>
      <c r="E613" s="383"/>
      <c r="F613" s="265"/>
      <c r="G613" s="331"/>
      <c r="H613" s="8"/>
      <c r="I613" s="8"/>
      <c r="J613" s="8"/>
      <c r="K613" s="8"/>
      <c r="L613" s="8"/>
      <c r="M613" s="8"/>
      <c r="N613" s="8"/>
      <c r="O613" s="8"/>
      <c r="P613" s="8"/>
      <c r="CC613" s="1"/>
      <c r="CD613" s="1"/>
      <c r="CE613" s="1"/>
      <c r="CF613" s="1"/>
      <c r="CG613" s="1"/>
      <c r="CH613" s="1"/>
      <c r="CI613" s="1"/>
      <c r="CJ613" s="1"/>
      <c r="CK613" s="1"/>
      <c r="CL613" s="1"/>
      <c r="CM613" s="1"/>
    </row>
    <row r="614" spans="1:91" ht="15" customHeight="1">
      <c r="A614" s="419" t="s">
        <v>2148</v>
      </c>
      <c r="B614" s="347" t="s">
        <v>1505</v>
      </c>
      <c r="C614" s="369" t="s">
        <v>1241</v>
      </c>
      <c r="D614" s="384" t="s">
        <v>812</v>
      </c>
      <c r="E614" s="381">
        <v>54.2</v>
      </c>
      <c r="F614" s="457"/>
      <c r="G614" s="305"/>
      <c r="H614" s="8"/>
      <c r="I614" s="8"/>
      <c r="J614" s="8"/>
      <c r="K614" s="8"/>
      <c r="L614" s="8"/>
      <c r="M614" s="8"/>
      <c r="N614" s="8"/>
      <c r="O614" s="8"/>
      <c r="P614" s="8"/>
      <c r="CC614" s="1"/>
      <c r="CD614" s="1"/>
      <c r="CE614" s="1"/>
      <c r="CF614" s="1"/>
      <c r="CG614" s="1"/>
      <c r="CH614" s="1"/>
      <c r="CI614" s="1"/>
      <c r="CJ614" s="1"/>
      <c r="CK614" s="1"/>
      <c r="CL614" s="1"/>
      <c r="CM614" s="1"/>
    </row>
    <row r="615" spans="1:91" ht="15" customHeight="1">
      <c r="A615" s="423" t="s">
        <v>2149</v>
      </c>
      <c r="B615" s="299" t="s">
        <v>592</v>
      </c>
      <c r="C615" s="373"/>
      <c r="D615" s="264" t="s">
        <v>811</v>
      </c>
      <c r="E615" s="382"/>
      <c r="F615" s="265"/>
      <c r="G615" s="449"/>
      <c r="H615" s="8"/>
      <c r="I615" s="8"/>
      <c r="J615" s="8"/>
      <c r="K615" s="8"/>
      <c r="L615" s="8"/>
      <c r="M615" s="8"/>
      <c r="N615" s="8"/>
      <c r="O615" s="8"/>
      <c r="P615" s="8"/>
      <c r="CC615" s="1"/>
      <c r="CD615" s="1"/>
      <c r="CE615" s="1"/>
      <c r="CF615" s="1"/>
      <c r="CG615" s="1"/>
      <c r="CH615" s="1"/>
      <c r="CI615" s="1"/>
      <c r="CJ615" s="1"/>
      <c r="CK615" s="1"/>
      <c r="CL615" s="1"/>
      <c r="CM615" s="1"/>
    </row>
    <row r="616" spans="1:91" ht="15" customHeight="1">
      <c r="A616" s="419" t="s">
        <v>2150</v>
      </c>
      <c r="B616" s="364" t="s">
        <v>1506</v>
      </c>
      <c r="C616" s="372" t="s">
        <v>1365</v>
      </c>
      <c r="D616" s="353" t="s">
        <v>485</v>
      </c>
      <c r="E616" s="385">
        <v>248</v>
      </c>
      <c r="F616" s="457"/>
      <c r="G616" s="305"/>
      <c r="H616" s="8"/>
      <c r="I616" s="8"/>
      <c r="J616" s="8"/>
      <c r="K616" s="8"/>
      <c r="L616" s="8"/>
      <c r="M616" s="8"/>
      <c r="N616" s="8"/>
      <c r="O616" s="8"/>
      <c r="P616" s="8"/>
      <c r="CC616" s="1"/>
      <c r="CD616" s="1"/>
      <c r="CE616" s="1"/>
      <c r="CF616" s="1"/>
      <c r="CG616" s="1"/>
      <c r="CH616" s="1"/>
      <c r="CI616" s="1"/>
      <c r="CJ616" s="1"/>
      <c r="CK616" s="1"/>
      <c r="CL616" s="1"/>
      <c r="CM616" s="1"/>
    </row>
    <row r="617" spans="1:91" ht="15" customHeight="1">
      <c r="A617" s="419" t="s">
        <v>2151</v>
      </c>
      <c r="B617" s="364" t="s">
        <v>1527</v>
      </c>
      <c r="C617" s="251" t="s">
        <v>1247</v>
      </c>
      <c r="D617" s="353" t="s">
        <v>485</v>
      </c>
      <c r="E617" s="385">
        <v>35</v>
      </c>
      <c r="F617" s="460"/>
      <c r="G617" s="305"/>
      <c r="H617" s="8"/>
      <c r="I617" s="8"/>
      <c r="J617" s="8"/>
      <c r="K617" s="8"/>
      <c r="L617" s="8"/>
      <c r="M617" s="8"/>
      <c r="N617" s="8"/>
      <c r="O617" s="8"/>
      <c r="P617" s="8"/>
      <c r="CC617" s="1"/>
      <c r="CD617" s="1"/>
      <c r="CE617" s="1"/>
      <c r="CF617" s="1"/>
      <c r="CG617" s="1"/>
      <c r="CH617" s="1"/>
      <c r="CI617" s="1"/>
      <c r="CJ617" s="1"/>
      <c r="CK617" s="1"/>
      <c r="CL617" s="1"/>
      <c r="CM617" s="1"/>
    </row>
    <row r="618" spans="1:91" ht="15" customHeight="1">
      <c r="A618" s="423" t="s">
        <v>2152</v>
      </c>
      <c r="B618" s="365" t="s">
        <v>808</v>
      </c>
      <c r="C618" s="373"/>
      <c r="D618" s="386" t="s">
        <v>811</v>
      </c>
      <c r="E618" s="387"/>
      <c r="F618" s="265"/>
      <c r="G618" s="449"/>
      <c r="H618" s="8"/>
      <c r="I618" s="8"/>
      <c r="J618" s="8"/>
      <c r="K618" s="8"/>
      <c r="L618" s="8"/>
      <c r="M618" s="8"/>
      <c r="N618" s="8"/>
      <c r="O618" s="8"/>
      <c r="P618" s="8"/>
      <c r="CC618" s="1"/>
      <c r="CD618" s="1"/>
      <c r="CE618" s="1"/>
      <c r="CF618" s="1"/>
      <c r="CG618" s="1"/>
      <c r="CH618" s="1"/>
      <c r="CI618" s="1"/>
      <c r="CJ618" s="1"/>
      <c r="CK618" s="1"/>
      <c r="CL618" s="1"/>
      <c r="CM618" s="1"/>
    </row>
    <row r="619" spans="1:91" ht="15" customHeight="1">
      <c r="A619" s="419" t="s">
        <v>2153</v>
      </c>
      <c r="B619" s="161" t="s">
        <v>1508</v>
      </c>
      <c r="C619" s="375" t="s">
        <v>1368</v>
      </c>
      <c r="D619" s="353" t="s">
        <v>541</v>
      </c>
      <c r="E619" s="385">
        <v>245</v>
      </c>
      <c r="F619" s="457"/>
      <c r="G619" s="305"/>
      <c r="H619" s="8"/>
      <c r="I619" s="8"/>
      <c r="J619" s="8"/>
      <c r="K619" s="8"/>
      <c r="L619" s="8"/>
      <c r="M619" s="8"/>
      <c r="N619" s="8"/>
      <c r="O619" s="8"/>
      <c r="P619" s="8"/>
      <c r="CC619" s="1"/>
      <c r="CD619" s="1"/>
      <c r="CE619" s="1"/>
      <c r="CF619" s="1"/>
      <c r="CG619" s="1"/>
      <c r="CH619" s="1"/>
      <c r="CI619" s="1"/>
      <c r="CJ619" s="1"/>
      <c r="CK619" s="1"/>
      <c r="CL619" s="1"/>
      <c r="CM619" s="1"/>
    </row>
    <row r="620" spans="1:91" ht="15" customHeight="1">
      <c r="A620" s="419" t="s">
        <v>2154</v>
      </c>
      <c r="B620" s="161" t="s">
        <v>1509</v>
      </c>
      <c r="C620" s="375" t="s">
        <v>1367</v>
      </c>
      <c r="D620" s="353" t="s">
        <v>541</v>
      </c>
      <c r="E620" s="385">
        <v>723</v>
      </c>
      <c r="F620" s="457"/>
      <c r="G620" s="305"/>
      <c r="H620" s="8"/>
      <c r="I620" s="8"/>
      <c r="J620" s="8"/>
      <c r="K620" s="8"/>
      <c r="L620" s="8"/>
      <c r="M620" s="8"/>
      <c r="N620" s="8"/>
      <c r="O620" s="8"/>
      <c r="P620" s="8"/>
      <c r="CC620" s="1"/>
      <c r="CD620" s="1"/>
      <c r="CE620" s="1"/>
      <c r="CF620" s="1"/>
      <c r="CG620" s="1"/>
      <c r="CH620" s="1"/>
      <c r="CI620" s="1"/>
      <c r="CJ620" s="1"/>
      <c r="CK620" s="1"/>
      <c r="CL620" s="1"/>
      <c r="CM620" s="1"/>
    </row>
    <row r="621" spans="1:91" ht="15" customHeight="1">
      <c r="A621" s="433" t="s">
        <v>2155</v>
      </c>
      <c r="B621" s="361" t="s">
        <v>1510</v>
      </c>
      <c r="C621" s="370"/>
      <c r="D621" s="158" t="s">
        <v>811</v>
      </c>
      <c r="E621" s="382"/>
      <c r="F621" s="265"/>
      <c r="G621" s="449"/>
      <c r="H621" s="8"/>
      <c r="I621" s="8"/>
      <c r="J621" s="8"/>
      <c r="K621" s="8"/>
      <c r="L621" s="8"/>
      <c r="M621" s="8"/>
      <c r="N621" s="8"/>
      <c r="O621" s="8"/>
      <c r="P621" s="8"/>
      <c r="CC621" s="1"/>
      <c r="CD621" s="1"/>
      <c r="CE621" s="1"/>
      <c r="CF621" s="1"/>
      <c r="CG621" s="1"/>
      <c r="CH621" s="1"/>
      <c r="CI621" s="1"/>
      <c r="CJ621" s="1"/>
      <c r="CK621" s="1"/>
      <c r="CL621" s="1"/>
      <c r="CM621" s="1"/>
    </row>
    <row r="622" spans="1:91" ht="15" customHeight="1">
      <c r="A622" s="435" t="s">
        <v>2156</v>
      </c>
      <c r="B622" s="362" t="s">
        <v>1528</v>
      </c>
      <c r="C622" s="376" t="s">
        <v>1519</v>
      </c>
      <c r="D622" s="380" t="s">
        <v>13</v>
      </c>
      <c r="E622" s="381">
        <v>14</v>
      </c>
      <c r="F622" s="460"/>
      <c r="G622" s="305"/>
      <c r="H622" s="8"/>
      <c r="I622" s="8"/>
      <c r="J622" s="8"/>
      <c r="K622" s="8"/>
      <c r="L622" s="8"/>
      <c r="M622" s="8"/>
      <c r="N622" s="8"/>
      <c r="O622" s="8"/>
      <c r="P622" s="8"/>
      <c r="CC622" s="1"/>
      <c r="CD622" s="1"/>
      <c r="CE622" s="1"/>
      <c r="CF622" s="1"/>
      <c r="CG622" s="1"/>
      <c r="CH622" s="1"/>
      <c r="CI622" s="1"/>
      <c r="CJ622" s="1"/>
      <c r="CK622" s="1"/>
      <c r="CL622" s="1"/>
      <c r="CM622" s="1"/>
    </row>
    <row r="623" spans="1:91" ht="15" customHeight="1">
      <c r="A623" s="435" t="s">
        <v>2157</v>
      </c>
      <c r="B623" s="362" t="s">
        <v>1204</v>
      </c>
      <c r="C623" s="376" t="s">
        <v>1256</v>
      </c>
      <c r="D623" s="380" t="s">
        <v>485</v>
      </c>
      <c r="E623" s="381">
        <f>(3.7+3.4+3.3+3.8+0.6*4)*0.001</f>
        <v>1.6599999999999997E-2</v>
      </c>
      <c r="F623" s="460"/>
      <c r="G623" s="305"/>
      <c r="H623" s="8"/>
      <c r="I623" s="8"/>
      <c r="J623" s="8"/>
      <c r="K623" s="8"/>
      <c r="L623" s="8"/>
      <c r="M623" s="8"/>
      <c r="N623" s="8"/>
      <c r="O623" s="8"/>
      <c r="P623" s="8"/>
      <c r="CC623" s="1"/>
      <c r="CD623" s="1"/>
      <c r="CE623" s="1"/>
      <c r="CF623" s="1"/>
      <c r="CG623" s="1"/>
      <c r="CH623" s="1"/>
      <c r="CI623" s="1"/>
      <c r="CJ623" s="1"/>
      <c r="CK623" s="1"/>
      <c r="CL623" s="1"/>
      <c r="CM623" s="1"/>
    </row>
    <row r="624" spans="1:91" ht="15" customHeight="1">
      <c r="A624" s="435" t="s">
        <v>2158</v>
      </c>
      <c r="B624" s="362" t="s">
        <v>1512</v>
      </c>
      <c r="C624" s="376" t="s">
        <v>1256</v>
      </c>
      <c r="D624" s="380" t="s">
        <v>13</v>
      </c>
      <c r="E624" s="381">
        <f>3.7+3.4+3.3+3.8</f>
        <v>14.2</v>
      </c>
      <c r="F624" s="460"/>
      <c r="G624" s="305"/>
      <c r="H624" s="8"/>
      <c r="I624" s="8"/>
      <c r="J624" s="8"/>
      <c r="K624" s="8"/>
      <c r="L624" s="8"/>
      <c r="M624" s="8"/>
      <c r="N624" s="8"/>
      <c r="O624" s="8"/>
      <c r="P624" s="8"/>
      <c r="CC624" s="1"/>
      <c r="CD624" s="1"/>
      <c r="CE624" s="1"/>
      <c r="CF624" s="1"/>
      <c r="CG624" s="1"/>
      <c r="CH624" s="1"/>
      <c r="CI624" s="1"/>
      <c r="CJ624" s="1"/>
      <c r="CK624" s="1"/>
      <c r="CL624" s="1"/>
      <c r="CM624" s="1"/>
    </row>
    <row r="625" spans="1:91" ht="15" customHeight="1">
      <c r="A625" s="417" t="s">
        <v>2159</v>
      </c>
      <c r="B625" s="244" t="s">
        <v>1119</v>
      </c>
      <c r="C625" s="304"/>
      <c r="D625" s="319" t="s">
        <v>811</v>
      </c>
      <c r="E625" s="269"/>
      <c r="F625" s="265"/>
      <c r="G625" s="449"/>
      <c r="H625" s="8"/>
      <c r="I625" s="8"/>
      <c r="J625" s="8"/>
      <c r="K625" s="8"/>
      <c r="L625" s="8"/>
      <c r="M625" s="8"/>
      <c r="N625" s="8"/>
      <c r="O625" s="8"/>
      <c r="P625" s="8"/>
      <c r="CC625" s="1"/>
      <c r="CD625" s="1"/>
      <c r="CE625" s="1"/>
      <c r="CF625" s="1"/>
      <c r="CG625" s="1"/>
      <c r="CH625" s="1"/>
      <c r="CI625" s="1"/>
      <c r="CJ625" s="1"/>
      <c r="CK625" s="1"/>
      <c r="CL625" s="1"/>
      <c r="CM625" s="1"/>
    </row>
    <row r="626" spans="1:91" ht="15" customHeight="1">
      <c r="A626" s="435" t="s">
        <v>2160</v>
      </c>
      <c r="B626" s="390" t="s">
        <v>1513</v>
      </c>
      <c r="C626" s="375" t="s">
        <v>1520</v>
      </c>
      <c r="D626" s="353" t="s">
        <v>485</v>
      </c>
      <c r="E626" s="392">
        <f>8+1.9</f>
        <v>9.9</v>
      </c>
      <c r="F626" s="457"/>
      <c r="G626" s="305"/>
      <c r="H626" s="8"/>
      <c r="I626" s="8"/>
      <c r="J626" s="8"/>
      <c r="K626" s="8"/>
      <c r="L626" s="8"/>
      <c r="M626" s="8"/>
      <c r="N626" s="8"/>
      <c r="O626" s="8"/>
      <c r="P626" s="8"/>
      <c r="CC626" s="1"/>
      <c r="CD626" s="1"/>
      <c r="CE626" s="1"/>
      <c r="CF626" s="1"/>
      <c r="CG626" s="1"/>
      <c r="CH626" s="1"/>
      <c r="CI626" s="1"/>
      <c r="CJ626" s="1"/>
      <c r="CK626" s="1"/>
      <c r="CL626" s="1"/>
      <c r="CM626" s="1"/>
    </row>
    <row r="627" spans="1:91" ht="15" customHeight="1">
      <c r="A627" s="435" t="s">
        <v>2161</v>
      </c>
      <c r="B627" s="395" t="s">
        <v>1224</v>
      </c>
      <c r="C627" s="376" t="s">
        <v>1270</v>
      </c>
      <c r="D627" s="353" t="s">
        <v>541</v>
      </c>
      <c r="E627" s="392">
        <f>11.5+0.2</f>
        <v>11.7</v>
      </c>
      <c r="F627" s="457"/>
      <c r="G627" s="305"/>
      <c r="H627" s="8"/>
      <c r="I627" s="8"/>
      <c r="J627" s="8"/>
      <c r="K627" s="8"/>
      <c r="L627" s="8"/>
      <c r="M627" s="8"/>
      <c r="N627" s="8"/>
      <c r="O627" s="8"/>
      <c r="P627" s="8"/>
      <c r="CC627" s="1"/>
      <c r="CD627" s="1"/>
      <c r="CE627" s="1"/>
      <c r="CF627" s="1"/>
      <c r="CG627" s="1"/>
      <c r="CH627" s="1"/>
      <c r="CI627" s="1"/>
      <c r="CJ627" s="1"/>
      <c r="CK627" s="1"/>
      <c r="CL627" s="1"/>
      <c r="CM627" s="1"/>
    </row>
    <row r="628" spans="1:91" ht="15" customHeight="1">
      <c r="A628" s="435" t="s">
        <v>2162</v>
      </c>
      <c r="B628" s="367" t="s">
        <v>1514</v>
      </c>
      <c r="C628" s="375" t="s">
        <v>1521</v>
      </c>
      <c r="D628" s="380" t="s">
        <v>13</v>
      </c>
      <c r="E628" s="381">
        <v>14.72</v>
      </c>
      <c r="F628" s="462"/>
      <c r="G628" s="305"/>
      <c r="H628" s="8"/>
      <c r="I628" s="8"/>
      <c r="J628" s="8"/>
      <c r="K628" s="8"/>
      <c r="L628" s="8"/>
      <c r="M628" s="8"/>
      <c r="N628" s="8"/>
      <c r="O628" s="8"/>
      <c r="P628" s="8"/>
      <c r="CC628" s="1"/>
      <c r="CD628" s="1"/>
      <c r="CE628" s="1"/>
      <c r="CF628" s="1"/>
      <c r="CG628" s="1"/>
      <c r="CH628" s="1"/>
      <c r="CI628" s="1"/>
      <c r="CJ628" s="1"/>
      <c r="CK628" s="1"/>
      <c r="CL628" s="1"/>
      <c r="CM628" s="1"/>
    </row>
    <row r="629" spans="1:91" ht="15" customHeight="1">
      <c r="A629" s="431" t="s">
        <v>2163</v>
      </c>
      <c r="B629" s="176" t="s">
        <v>1209</v>
      </c>
      <c r="C629" s="254" t="s">
        <v>1322</v>
      </c>
      <c r="D629" s="157" t="s">
        <v>811</v>
      </c>
      <c r="E629" s="269"/>
      <c r="F629" s="449"/>
      <c r="G629" s="449"/>
      <c r="H629" s="8"/>
      <c r="I629" s="8"/>
      <c r="J629" s="8"/>
      <c r="K629" s="8"/>
      <c r="L629" s="8"/>
      <c r="M629" s="8"/>
      <c r="N629" s="8"/>
      <c r="O629" s="8"/>
      <c r="P629" s="8"/>
      <c r="CC629" s="1"/>
      <c r="CD629" s="1"/>
      <c r="CE629" s="1"/>
      <c r="CF629" s="1"/>
      <c r="CG629" s="1"/>
      <c r="CH629" s="1"/>
      <c r="CI629" s="1"/>
      <c r="CJ629" s="1"/>
      <c r="CK629" s="1"/>
      <c r="CL629" s="1"/>
      <c r="CM629" s="1"/>
    </row>
    <row r="630" spans="1:91" ht="15" customHeight="1">
      <c r="A630" s="419" t="s">
        <v>2164</v>
      </c>
      <c r="B630" s="161" t="s">
        <v>1515</v>
      </c>
      <c r="C630" s="256" t="s">
        <v>1263</v>
      </c>
      <c r="D630" s="194" t="s">
        <v>485</v>
      </c>
      <c r="E630" s="388">
        <v>0.14000000000000001</v>
      </c>
      <c r="F630" s="450"/>
      <c r="G630" s="305"/>
      <c r="H630" s="8"/>
      <c r="I630" s="8"/>
      <c r="J630" s="8"/>
      <c r="K630" s="8"/>
      <c r="L630" s="8"/>
      <c r="M630" s="8"/>
      <c r="N630" s="8"/>
      <c r="O630" s="8"/>
      <c r="P630" s="8"/>
      <c r="CC630" s="1"/>
      <c r="CD630" s="1"/>
      <c r="CE630" s="1"/>
      <c r="CF630" s="1"/>
      <c r="CG630" s="1"/>
      <c r="CH630" s="1"/>
      <c r="CI630" s="1"/>
      <c r="CJ630" s="1"/>
      <c r="CK630" s="1"/>
      <c r="CL630" s="1"/>
      <c r="CM630" s="1"/>
    </row>
    <row r="631" spans="1:91" ht="15" customHeight="1">
      <c r="A631" s="436" t="s">
        <v>2165</v>
      </c>
      <c r="B631" s="321" t="s">
        <v>1529</v>
      </c>
      <c r="C631" s="86"/>
      <c r="D631" s="322"/>
      <c r="E631" s="323"/>
      <c r="F631" s="324"/>
      <c r="G631" s="324"/>
      <c r="H631" s="8"/>
      <c r="I631" s="8"/>
      <c r="J631" s="8"/>
      <c r="K631" s="8"/>
      <c r="L631" s="8"/>
      <c r="M631" s="8"/>
      <c r="N631" s="8"/>
      <c r="O631" s="8"/>
      <c r="P631" s="8"/>
      <c r="CC631" s="1"/>
      <c r="CD631" s="1"/>
      <c r="CE631" s="1"/>
      <c r="CF631" s="1"/>
      <c r="CG631" s="1"/>
      <c r="CH631" s="1"/>
      <c r="CI631" s="1"/>
      <c r="CJ631" s="1"/>
      <c r="CK631" s="1"/>
      <c r="CL631" s="1"/>
      <c r="CM631" s="1"/>
    </row>
    <row r="632" spans="1:91" ht="15" customHeight="1">
      <c r="A632" s="433" t="s">
        <v>2166</v>
      </c>
      <c r="B632" s="397" t="s">
        <v>800</v>
      </c>
      <c r="C632" s="370"/>
      <c r="D632" s="158" t="s">
        <v>811</v>
      </c>
      <c r="E632" s="382"/>
      <c r="F632" s="379"/>
      <c r="G632" s="449"/>
      <c r="H632" s="8"/>
      <c r="I632" s="8"/>
      <c r="J632" s="8"/>
      <c r="K632" s="8"/>
      <c r="L632" s="8"/>
      <c r="M632" s="8"/>
      <c r="N632" s="8"/>
      <c r="O632" s="8"/>
      <c r="P632" s="8"/>
      <c r="CC632" s="1"/>
      <c r="CD632" s="1"/>
      <c r="CE632" s="1"/>
      <c r="CF632" s="1"/>
      <c r="CG632" s="1"/>
      <c r="CH632" s="1"/>
      <c r="CI632" s="1"/>
      <c r="CJ632" s="1"/>
      <c r="CK632" s="1"/>
      <c r="CL632" s="1"/>
      <c r="CM632" s="1"/>
    </row>
    <row r="633" spans="1:91" ht="15" customHeight="1">
      <c r="A633" s="419" t="s">
        <v>2167</v>
      </c>
      <c r="B633" s="398" t="s">
        <v>1530</v>
      </c>
      <c r="C633" s="372" t="s">
        <v>1364</v>
      </c>
      <c r="D633" s="391" t="s">
        <v>541</v>
      </c>
      <c r="E633" s="392">
        <f>5.54+8.436+15.572+8.66</f>
        <v>38.207999999999998</v>
      </c>
      <c r="F633" s="464"/>
      <c r="G633" s="305"/>
      <c r="H633" s="8"/>
      <c r="I633" s="8"/>
      <c r="J633" s="8"/>
      <c r="K633" s="8"/>
      <c r="L633" s="8"/>
      <c r="M633" s="8"/>
      <c r="N633" s="8"/>
      <c r="O633" s="8"/>
      <c r="P633" s="8"/>
      <c r="CC633" s="1"/>
      <c r="CD633" s="1"/>
      <c r="CE633" s="1"/>
      <c r="CF633" s="1"/>
      <c r="CG633" s="1"/>
      <c r="CH633" s="1"/>
      <c r="CI633" s="1"/>
      <c r="CJ633" s="1"/>
      <c r="CK633" s="1"/>
      <c r="CL633" s="1"/>
      <c r="CM633" s="1"/>
    </row>
    <row r="634" spans="1:91" ht="15" customHeight="1">
      <c r="A634" s="423" t="s">
        <v>2168</v>
      </c>
      <c r="B634" s="399" t="s">
        <v>1157</v>
      </c>
      <c r="C634" s="373"/>
      <c r="D634" s="264" t="s">
        <v>811</v>
      </c>
      <c r="E634" s="382"/>
      <c r="F634" s="379"/>
      <c r="G634" s="449"/>
      <c r="H634" s="8"/>
      <c r="I634" s="8"/>
      <c r="J634" s="8"/>
      <c r="K634" s="8"/>
      <c r="L634" s="8"/>
      <c r="M634" s="8"/>
      <c r="N634" s="8"/>
      <c r="O634" s="8"/>
      <c r="P634" s="8"/>
      <c r="CC634" s="1"/>
      <c r="CD634" s="1"/>
      <c r="CE634" s="1"/>
      <c r="CF634" s="1"/>
      <c r="CG634" s="1"/>
      <c r="CH634" s="1"/>
      <c r="CI634" s="1"/>
      <c r="CJ634" s="1"/>
      <c r="CK634" s="1"/>
      <c r="CL634" s="1"/>
      <c r="CM634" s="1"/>
    </row>
    <row r="635" spans="1:91" ht="15" customHeight="1">
      <c r="A635" s="426" t="s">
        <v>2169</v>
      </c>
      <c r="B635" s="160" t="s">
        <v>1158</v>
      </c>
      <c r="C635" s="374"/>
      <c r="D635" s="336" t="s">
        <v>811</v>
      </c>
      <c r="E635" s="383"/>
      <c r="F635" s="379"/>
      <c r="G635" s="331"/>
      <c r="H635" s="8"/>
      <c r="I635" s="8"/>
      <c r="J635" s="8"/>
      <c r="K635" s="8"/>
      <c r="L635" s="8"/>
      <c r="M635" s="8"/>
      <c r="N635" s="8"/>
      <c r="O635" s="8"/>
      <c r="P635" s="8"/>
      <c r="CC635" s="1"/>
      <c r="CD635" s="1"/>
      <c r="CE635" s="1"/>
      <c r="CF635" s="1"/>
      <c r="CG635" s="1"/>
      <c r="CH635" s="1"/>
      <c r="CI635" s="1"/>
      <c r="CJ635" s="1"/>
      <c r="CK635" s="1"/>
      <c r="CL635" s="1"/>
      <c r="CM635" s="1"/>
    </row>
    <row r="636" spans="1:91" ht="15" customHeight="1">
      <c r="A636" s="420" t="s">
        <v>2170</v>
      </c>
      <c r="B636" s="357" t="s">
        <v>1531</v>
      </c>
      <c r="C636" s="375" t="s">
        <v>1535</v>
      </c>
      <c r="D636" s="384" t="s">
        <v>812</v>
      </c>
      <c r="E636" s="381">
        <f>(184+351.1+189.1+214.5)/1000</f>
        <v>0.93870000000000009</v>
      </c>
      <c r="F636" s="464"/>
      <c r="G636" s="305"/>
      <c r="H636" s="8"/>
      <c r="I636" s="8"/>
      <c r="J636" s="8"/>
      <c r="K636" s="8"/>
      <c r="L636" s="8"/>
      <c r="M636" s="8"/>
      <c r="N636" s="8"/>
      <c r="O636" s="8"/>
      <c r="P636" s="8"/>
      <c r="CC636" s="1"/>
      <c r="CD636" s="1"/>
      <c r="CE636" s="1"/>
      <c r="CF636" s="1"/>
      <c r="CG636" s="1"/>
      <c r="CH636" s="1"/>
      <c r="CI636" s="1"/>
      <c r="CJ636" s="1"/>
      <c r="CK636" s="1"/>
      <c r="CL636" s="1"/>
      <c r="CM636" s="1"/>
    </row>
    <row r="637" spans="1:91" ht="15" customHeight="1">
      <c r="A637" s="423" t="s">
        <v>2171</v>
      </c>
      <c r="B637" s="299" t="s">
        <v>592</v>
      </c>
      <c r="C637" s="373"/>
      <c r="D637" s="264" t="s">
        <v>811</v>
      </c>
      <c r="E637" s="382"/>
      <c r="F637" s="379"/>
      <c r="G637" s="449"/>
      <c r="H637" s="8"/>
      <c r="I637" s="8"/>
      <c r="J637" s="8"/>
      <c r="K637" s="8"/>
      <c r="L637" s="8"/>
      <c r="M637" s="8"/>
      <c r="N637" s="8"/>
      <c r="O637" s="8"/>
      <c r="P637" s="8"/>
      <c r="CC637" s="1"/>
      <c r="CD637" s="1"/>
      <c r="CE637" s="1"/>
      <c r="CF637" s="1"/>
      <c r="CG637" s="1"/>
      <c r="CH637" s="1"/>
      <c r="CI637" s="1"/>
      <c r="CJ637" s="1"/>
      <c r="CK637" s="1"/>
      <c r="CL637" s="1"/>
      <c r="CM637" s="1"/>
    </row>
    <row r="638" spans="1:91" ht="15" customHeight="1">
      <c r="A638" s="419" t="s">
        <v>2172</v>
      </c>
      <c r="B638" s="364" t="s">
        <v>1532</v>
      </c>
      <c r="C638" s="372" t="s">
        <v>1536</v>
      </c>
      <c r="D638" s="353" t="s">
        <v>485</v>
      </c>
      <c r="E638" s="385">
        <f>2.4+4.6+2.5+3</f>
        <v>12.5</v>
      </c>
      <c r="F638" s="464"/>
      <c r="G638" s="305"/>
      <c r="H638" s="8"/>
      <c r="I638" s="8"/>
      <c r="J638" s="8"/>
      <c r="K638" s="8"/>
      <c r="L638" s="8"/>
      <c r="M638" s="8"/>
      <c r="N638" s="8"/>
      <c r="O638" s="8"/>
      <c r="P638" s="8"/>
      <c r="CC638" s="1"/>
      <c r="CD638" s="1"/>
      <c r="CE638" s="1"/>
      <c r="CF638" s="1"/>
      <c r="CG638" s="1"/>
      <c r="CH638" s="1"/>
      <c r="CI638" s="1"/>
      <c r="CJ638" s="1"/>
      <c r="CK638" s="1"/>
      <c r="CL638" s="1"/>
      <c r="CM638" s="1"/>
    </row>
    <row r="639" spans="1:91" ht="15" customHeight="1">
      <c r="A639" s="419" t="s">
        <v>2173</v>
      </c>
      <c r="B639" s="364" t="s">
        <v>1533</v>
      </c>
      <c r="C639" s="251" t="s">
        <v>1537</v>
      </c>
      <c r="D639" s="353" t="s">
        <v>485</v>
      </c>
      <c r="E639" s="385">
        <f>0.3+0.8+1.5+0.8</f>
        <v>3.4000000000000004</v>
      </c>
      <c r="F639" s="464"/>
      <c r="G639" s="305"/>
      <c r="H639" s="8"/>
      <c r="I639" s="8"/>
      <c r="J639" s="8"/>
      <c r="K639" s="8"/>
      <c r="L639" s="8"/>
      <c r="M639" s="8"/>
      <c r="N639" s="8"/>
      <c r="O639" s="8"/>
      <c r="P639" s="8"/>
      <c r="CC639" s="1"/>
      <c r="CD639" s="1"/>
      <c r="CE639" s="1"/>
      <c r="CF639" s="1"/>
      <c r="CG639" s="1"/>
      <c r="CH639" s="1"/>
      <c r="CI639" s="1"/>
      <c r="CJ639" s="1"/>
      <c r="CK639" s="1"/>
      <c r="CL639" s="1"/>
      <c r="CM639" s="1"/>
    </row>
    <row r="640" spans="1:91" ht="15" customHeight="1">
      <c r="A640" s="423" t="s">
        <v>2174</v>
      </c>
      <c r="B640" s="365" t="s">
        <v>808</v>
      </c>
      <c r="C640" s="373"/>
      <c r="D640" s="386" t="s">
        <v>811</v>
      </c>
      <c r="E640" s="387"/>
      <c r="F640" s="379"/>
      <c r="G640" s="449"/>
      <c r="H640" s="8"/>
      <c r="I640" s="8"/>
      <c r="J640" s="8"/>
      <c r="K640" s="8"/>
      <c r="L640" s="8"/>
      <c r="M640" s="8"/>
      <c r="N640" s="8"/>
      <c r="O640" s="8"/>
      <c r="P640" s="8"/>
      <c r="CC640" s="1"/>
      <c r="CD640" s="1"/>
      <c r="CE640" s="1"/>
      <c r="CF640" s="1"/>
      <c r="CG640" s="1"/>
      <c r="CH640" s="1"/>
      <c r="CI640" s="1"/>
      <c r="CJ640" s="1"/>
      <c r="CK640" s="1"/>
      <c r="CL640" s="1"/>
      <c r="CM640" s="1"/>
    </row>
    <row r="641" spans="1:91" ht="15" customHeight="1">
      <c r="A641" s="419" t="s">
        <v>2175</v>
      </c>
      <c r="B641" s="161" t="s">
        <v>1508</v>
      </c>
      <c r="C641" s="375" t="s">
        <v>1368</v>
      </c>
      <c r="D641" s="353" t="s">
        <v>541</v>
      </c>
      <c r="E641" s="381">
        <f>7.9+6.76+12.83+6.95</f>
        <v>34.440000000000005</v>
      </c>
      <c r="F641" s="464"/>
      <c r="G641" s="305"/>
      <c r="H641" s="8"/>
      <c r="I641" s="8"/>
      <c r="J641" s="8"/>
      <c r="K641" s="8"/>
      <c r="L641" s="8"/>
      <c r="M641" s="8"/>
      <c r="N641" s="8"/>
      <c r="O641" s="8"/>
      <c r="P641" s="8"/>
      <c r="CC641" s="1"/>
      <c r="CD641" s="1"/>
      <c r="CE641" s="1"/>
      <c r="CF641" s="1"/>
      <c r="CG641" s="1"/>
      <c r="CH641" s="1"/>
      <c r="CI641" s="1"/>
      <c r="CJ641" s="1"/>
      <c r="CK641" s="1"/>
      <c r="CL641" s="1"/>
      <c r="CM641" s="1"/>
    </row>
    <row r="642" spans="1:91" ht="15" customHeight="1">
      <c r="A642" s="419" t="s">
        <v>2176</v>
      </c>
      <c r="B642" s="400" t="s">
        <v>1509</v>
      </c>
      <c r="C642" s="375" t="s">
        <v>1367</v>
      </c>
      <c r="D642" s="353" t="s">
        <v>541</v>
      </c>
      <c r="E642" s="381">
        <f>5+8.75+24.65</f>
        <v>38.4</v>
      </c>
      <c r="F642" s="464"/>
      <c r="G642" s="305"/>
      <c r="H642" s="8"/>
      <c r="I642" s="8"/>
      <c r="J642" s="8"/>
      <c r="K642" s="8"/>
      <c r="L642" s="8"/>
      <c r="M642" s="8"/>
      <c r="N642" s="8"/>
      <c r="O642" s="8"/>
      <c r="P642" s="8"/>
      <c r="CC642" s="1"/>
      <c r="CD642" s="1"/>
      <c r="CE642" s="1"/>
      <c r="CF642" s="1"/>
      <c r="CG642" s="1"/>
      <c r="CH642" s="1"/>
      <c r="CI642" s="1"/>
      <c r="CJ642" s="1"/>
      <c r="CK642" s="1"/>
      <c r="CL642" s="1"/>
      <c r="CM642" s="1"/>
    </row>
    <row r="643" spans="1:91" ht="15" customHeight="1">
      <c r="A643" s="433" t="s">
        <v>2177</v>
      </c>
      <c r="B643" s="361" t="s">
        <v>1510</v>
      </c>
      <c r="C643" s="370"/>
      <c r="D643" s="158" t="s">
        <v>811</v>
      </c>
      <c r="E643" s="382"/>
      <c r="F643" s="379"/>
      <c r="G643" s="449"/>
      <c r="H643" s="8"/>
      <c r="I643" s="8"/>
      <c r="J643" s="8"/>
      <c r="K643" s="8"/>
      <c r="L643" s="8"/>
      <c r="M643" s="8"/>
      <c r="N643" s="8"/>
      <c r="O643" s="8"/>
      <c r="P643" s="8"/>
      <c r="CC643" s="1"/>
      <c r="CD643" s="1"/>
      <c r="CE643" s="1"/>
      <c r="CF643" s="1"/>
      <c r="CG643" s="1"/>
      <c r="CH643" s="1"/>
      <c r="CI643" s="1"/>
      <c r="CJ643" s="1"/>
      <c r="CK643" s="1"/>
      <c r="CL643" s="1"/>
      <c r="CM643" s="1"/>
    </row>
    <row r="644" spans="1:91" ht="15" customHeight="1">
      <c r="A644" s="435" t="s">
        <v>2178</v>
      </c>
      <c r="B644" s="389" t="s">
        <v>1534</v>
      </c>
      <c r="C644" s="376" t="s">
        <v>1538</v>
      </c>
      <c r="D644" s="391" t="s">
        <v>13</v>
      </c>
      <c r="E644" s="381">
        <f>1.8+0.7+0.7*2+0.7</f>
        <v>4.5999999999999996</v>
      </c>
      <c r="F644" s="464"/>
      <c r="G644" s="305"/>
      <c r="H644" s="8"/>
      <c r="I644" s="8"/>
      <c r="J644" s="8"/>
      <c r="K644" s="8"/>
      <c r="L644" s="8"/>
      <c r="M644" s="8"/>
      <c r="N644" s="8"/>
      <c r="O644" s="8"/>
      <c r="P644" s="8"/>
      <c r="CC644" s="1"/>
      <c r="CD644" s="1"/>
      <c r="CE644" s="1"/>
      <c r="CF644" s="1"/>
      <c r="CG644" s="1"/>
      <c r="CH644" s="1"/>
      <c r="CI644" s="1"/>
      <c r="CJ644" s="1"/>
      <c r="CK644" s="1"/>
      <c r="CL644" s="1"/>
      <c r="CM644" s="1"/>
    </row>
    <row r="645" spans="1:91" ht="15" customHeight="1">
      <c r="A645" s="436" t="s">
        <v>2179</v>
      </c>
      <c r="B645" s="321" t="s">
        <v>1539</v>
      </c>
      <c r="C645" s="86"/>
      <c r="D645" s="322"/>
      <c r="E645" s="323"/>
      <c r="F645" s="324"/>
      <c r="G645" s="324"/>
      <c r="H645" s="8"/>
      <c r="I645" s="8"/>
      <c r="J645" s="8"/>
      <c r="K645" s="8"/>
      <c r="L645" s="8"/>
      <c r="M645" s="8"/>
      <c r="N645" s="8"/>
      <c r="O645" s="8"/>
      <c r="P645" s="8"/>
      <c r="CC645" s="1"/>
      <c r="CD645" s="1"/>
      <c r="CE645" s="1"/>
      <c r="CF645" s="1"/>
      <c r="CG645" s="1"/>
      <c r="CH645" s="1"/>
      <c r="CI645" s="1"/>
      <c r="CJ645" s="1"/>
      <c r="CK645" s="1"/>
      <c r="CL645" s="1"/>
      <c r="CM645" s="1"/>
    </row>
    <row r="646" spans="1:91" ht="15" customHeight="1">
      <c r="A646" s="420" t="s">
        <v>2180</v>
      </c>
      <c r="B646" s="398" t="s">
        <v>1540</v>
      </c>
      <c r="C646" s="344" t="s">
        <v>1265</v>
      </c>
      <c r="D646" s="391" t="s">
        <v>13</v>
      </c>
      <c r="E646" s="288">
        <f>5.61*2+9.945+10.225+18.865+13.5*2+16*2+20*2+16*2+87</f>
        <v>268.255</v>
      </c>
      <c r="F646" s="381"/>
      <c r="G646" s="305"/>
      <c r="H646" s="8"/>
      <c r="I646" s="8"/>
      <c r="J646" s="8"/>
      <c r="K646" s="8"/>
      <c r="L646" s="8"/>
      <c r="M646" s="8"/>
      <c r="N646" s="8"/>
      <c r="O646" s="8"/>
      <c r="P646" s="8"/>
      <c r="CC646" s="1"/>
      <c r="CD646" s="1"/>
      <c r="CE646" s="1"/>
      <c r="CF646" s="1"/>
      <c r="CG646" s="1"/>
      <c r="CH646" s="1"/>
      <c r="CI646" s="1"/>
      <c r="CJ646" s="1"/>
      <c r="CK646" s="1"/>
      <c r="CL646" s="1"/>
      <c r="CM646" s="1"/>
    </row>
    <row r="647" spans="1:91" ht="15" customHeight="1">
      <c r="A647" s="436" t="s">
        <v>2181</v>
      </c>
      <c r="B647" s="321" t="s">
        <v>1541</v>
      </c>
      <c r="C647" s="86"/>
      <c r="D647" s="322"/>
      <c r="E647" s="323"/>
      <c r="F647" s="324"/>
      <c r="G647" s="324"/>
      <c r="H647" s="8"/>
      <c r="I647" s="8"/>
      <c r="J647" s="8"/>
      <c r="K647" s="8"/>
      <c r="L647" s="8"/>
      <c r="M647" s="8"/>
      <c r="N647" s="8"/>
      <c r="O647" s="8"/>
      <c r="P647" s="8"/>
      <c r="CC647" s="1"/>
      <c r="CD647" s="1"/>
      <c r="CE647" s="1"/>
      <c r="CF647" s="1"/>
      <c r="CG647" s="1"/>
      <c r="CH647" s="1"/>
      <c r="CI647" s="1"/>
      <c r="CJ647" s="1"/>
      <c r="CK647" s="1"/>
      <c r="CL647" s="1"/>
      <c r="CM647" s="1"/>
    </row>
    <row r="648" spans="1:91" ht="15" customHeight="1">
      <c r="A648" s="437" t="s">
        <v>2182</v>
      </c>
      <c r="B648" s="401" t="s">
        <v>1542</v>
      </c>
      <c r="C648" s="402" t="s">
        <v>1543</v>
      </c>
      <c r="D648" s="391" t="s">
        <v>13</v>
      </c>
      <c r="E648" s="392">
        <v>485.97</v>
      </c>
      <c r="F648" s="381"/>
      <c r="G648" s="305"/>
      <c r="H648" s="8"/>
      <c r="I648" s="8"/>
      <c r="J648" s="8"/>
      <c r="K648" s="8"/>
      <c r="L648" s="8"/>
      <c r="M648" s="8"/>
      <c r="N648" s="8"/>
      <c r="O648" s="8"/>
      <c r="P648" s="8"/>
      <c r="CC648" s="1"/>
      <c r="CD648" s="1"/>
      <c r="CE648" s="1"/>
      <c r="CF648" s="1"/>
      <c r="CG648" s="1"/>
      <c r="CH648" s="1"/>
      <c r="CI648" s="1"/>
      <c r="CJ648" s="1"/>
      <c r="CK648" s="1"/>
      <c r="CL648" s="1"/>
      <c r="CM648" s="1"/>
    </row>
    <row r="649" spans="1:91" ht="15" customHeight="1">
      <c r="A649" s="438" t="s">
        <v>2183</v>
      </c>
      <c r="B649" s="321" t="s">
        <v>1544</v>
      </c>
      <c r="C649" s="86"/>
      <c r="D649" s="322"/>
      <c r="E649" s="323"/>
      <c r="F649" s="324"/>
      <c r="G649" s="324"/>
      <c r="H649" s="8"/>
      <c r="I649" s="8"/>
      <c r="J649" s="8"/>
      <c r="K649" s="8"/>
      <c r="L649" s="8"/>
      <c r="M649" s="8"/>
      <c r="N649" s="8"/>
      <c r="O649" s="8"/>
      <c r="P649" s="8"/>
      <c r="CC649" s="1"/>
      <c r="CD649" s="1"/>
      <c r="CE649" s="1"/>
      <c r="CF649" s="1"/>
      <c r="CG649" s="1"/>
      <c r="CH649" s="1"/>
      <c r="CI649" s="1"/>
      <c r="CJ649" s="1"/>
      <c r="CK649" s="1"/>
      <c r="CL649" s="1"/>
      <c r="CM649" s="1"/>
    </row>
    <row r="650" spans="1:91" ht="15" customHeight="1">
      <c r="A650" s="437" t="s">
        <v>2184</v>
      </c>
      <c r="B650" s="403" t="s">
        <v>1545</v>
      </c>
      <c r="C650" s="404" t="s">
        <v>1547</v>
      </c>
      <c r="D650" s="353" t="s">
        <v>13</v>
      </c>
      <c r="E650" s="196">
        <v>485.97</v>
      </c>
      <c r="F650" s="464"/>
      <c r="G650" s="305"/>
      <c r="H650" s="8"/>
      <c r="I650" s="8"/>
      <c r="J650" s="8"/>
      <c r="K650" s="8"/>
      <c r="L650" s="8"/>
      <c r="M650" s="8"/>
      <c r="N650" s="8"/>
      <c r="O650" s="8"/>
      <c r="P650" s="8"/>
      <c r="CC650" s="1"/>
      <c r="CD650" s="1"/>
      <c r="CE650" s="1"/>
      <c r="CF650" s="1"/>
      <c r="CG650" s="1"/>
      <c r="CH650" s="1"/>
      <c r="CI650" s="1"/>
      <c r="CJ650" s="1"/>
      <c r="CK650" s="1"/>
      <c r="CL650" s="1"/>
      <c r="CM650" s="1"/>
    </row>
    <row r="651" spans="1:91" ht="15" customHeight="1">
      <c r="A651" s="437" t="s">
        <v>2185</v>
      </c>
      <c r="B651" s="366" t="s">
        <v>1546</v>
      </c>
      <c r="C651" s="405" t="s">
        <v>1548</v>
      </c>
      <c r="D651" s="406" t="s">
        <v>812</v>
      </c>
      <c r="E651" s="378">
        <v>7.0448000000000004</v>
      </c>
      <c r="F651" s="464"/>
      <c r="G651" s="305"/>
      <c r="H651" s="8"/>
      <c r="I651" s="8"/>
      <c r="J651" s="8"/>
      <c r="K651" s="8"/>
      <c r="L651" s="8"/>
      <c r="M651" s="8"/>
      <c r="N651" s="8"/>
      <c r="O651" s="8"/>
      <c r="P651" s="8"/>
      <c r="CC651" s="1"/>
      <c r="CD651" s="1"/>
      <c r="CE651" s="1"/>
      <c r="CF651" s="1"/>
      <c r="CG651" s="1"/>
      <c r="CH651" s="1"/>
      <c r="CI651" s="1"/>
      <c r="CJ651" s="1"/>
      <c r="CK651" s="1"/>
      <c r="CL651" s="1"/>
      <c r="CM651" s="1"/>
    </row>
    <row r="652" spans="1:91" ht="15" customHeight="1">
      <c r="A652" s="438" t="s">
        <v>2186</v>
      </c>
      <c r="B652" s="321" t="s">
        <v>1549</v>
      </c>
      <c r="C652" s="86"/>
      <c r="D652" s="322"/>
      <c r="E652" s="323"/>
      <c r="F652" s="324"/>
      <c r="G652" s="324"/>
      <c r="H652" s="8"/>
      <c r="I652" s="8"/>
      <c r="J652" s="8"/>
      <c r="K652" s="8"/>
      <c r="L652" s="8"/>
      <c r="M652" s="8"/>
      <c r="N652" s="8"/>
      <c r="O652" s="8"/>
      <c r="P652" s="8"/>
      <c r="CC652" s="1"/>
      <c r="CD652" s="1"/>
      <c r="CE652" s="1"/>
      <c r="CF652" s="1"/>
      <c r="CG652" s="1"/>
      <c r="CH652" s="1"/>
      <c r="CI652" s="1"/>
      <c r="CJ652" s="1"/>
      <c r="CK652" s="1"/>
      <c r="CL652" s="1"/>
      <c r="CM652" s="1"/>
    </row>
    <row r="653" spans="1:91" ht="15" customHeight="1">
      <c r="A653" s="437" t="s">
        <v>2187</v>
      </c>
      <c r="B653" s="403" t="s">
        <v>1550</v>
      </c>
      <c r="C653" s="407" t="s">
        <v>1547</v>
      </c>
      <c r="D653" s="353" t="s">
        <v>13</v>
      </c>
      <c r="E653" s="196">
        <v>422.89</v>
      </c>
      <c r="F653" s="464"/>
      <c r="G653" s="305"/>
      <c r="H653" s="8"/>
      <c r="I653" s="8"/>
      <c r="J653" s="8"/>
      <c r="K653" s="8"/>
      <c r="L653" s="8"/>
      <c r="M653" s="8"/>
      <c r="N653" s="8"/>
      <c r="O653" s="8"/>
      <c r="P653" s="8"/>
      <c r="CC653" s="1"/>
      <c r="CD653" s="1"/>
      <c r="CE653" s="1"/>
      <c r="CF653" s="1"/>
      <c r="CG653" s="1"/>
      <c r="CH653" s="1"/>
      <c r="CI653" s="1"/>
      <c r="CJ653" s="1"/>
      <c r="CK653" s="1"/>
      <c r="CL653" s="1"/>
      <c r="CM653" s="1"/>
    </row>
    <row r="654" spans="1:91" ht="15" customHeight="1">
      <c r="A654" s="437" t="s">
        <v>2188</v>
      </c>
      <c r="B654" s="403" t="s">
        <v>1551</v>
      </c>
      <c r="C654" s="405" t="s">
        <v>1548</v>
      </c>
      <c r="D654" s="406" t="s">
        <v>812</v>
      </c>
      <c r="E654" s="378">
        <v>19.869399999999999</v>
      </c>
      <c r="F654" s="464"/>
      <c r="G654" s="305"/>
      <c r="H654" s="8"/>
      <c r="I654" s="8"/>
      <c r="J654" s="8"/>
      <c r="K654" s="8"/>
      <c r="L654" s="8"/>
      <c r="M654" s="8"/>
      <c r="N654" s="8"/>
      <c r="O654" s="8"/>
      <c r="P654" s="8"/>
      <c r="CC654" s="1"/>
      <c r="CD654" s="1"/>
      <c r="CE654" s="1"/>
      <c r="CF654" s="1"/>
      <c r="CG654" s="1"/>
      <c r="CH654" s="1"/>
      <c r="CI654" s="1"/>
      <c r="CJ654" s="1"/>
      <c r="CK654" s="1"/>
      <c r="CL654" s="1"/>
      <c r="CM654" s="1"/>
    </row>
    <row r="655" spans="1:91" ht="15" customHeight="1">
      <c r="A655" s="438" t="s">
        <v>2189</v>
      </c>
      <c r="B655" s="321" t="s">
        <v>1552</v>
      </c>
      <c r="C655" s="86"/>
      <c r="D655" s="322"/>
      <c r="E655" s="323"/>
      <c r="F655" s="324"/>
      <c r="G655" s="324"/>
      <c r="H655" s="8"/>
      <c r="I655" s="8"/>
      <c r="J655" s="8"/>
      <c r="K655" s="8"/>
      <c r="L655" s="8"/>
      <c r="M655" s="8"/>
      <c r="N655" s="8"/>
      <c r="O655" s="8"/>
      <c r="P655" s="8"/>
      <c r="CC655" s="1"/>
      <c r="CD655" s="1"/>
      <c r="CE655" s="1"/>
      <c r="CF655" s="1"/>
      <c r="CG655" s="1"/>
      <c r="CH655" s="1"/>
      <c r="CI655" s="1"/>
      <c r="CJ655" s="1"/>
      <c r="CK655" s="1"/>
      <c r="CL655" s="1"/>
      <c r="CM655" s="1"/>
    </row>
    <row r="656" spans="1:91" ht="15" customHeight="1">
      <c r="A656" s="437" t="s">
        <v>2190</v>
      </c>
      <c r="B656" s="401" t="s">
        <v>1553</v>
      </c>
      <c r="C656" s="407" t="s">
        <v>1555</v>
      </c>
      <c r="D656" s="408" t="s">
        <v>812</v>
      </c>
      <c r="E656" s="392">
        <f>56.1551+0.3864</f>
        <v>56.541499999999999</v>
      </c>
      <c r="F656" s="464"/>
      <c r="G656" s="305"/>
      <c r="H656" s="8"/>
      <c r="I656" s="8"/>
      <c r="J656" s="8"/>
      <c r="K656" s="8"/>
      <c r="L656" s="8"/>
      <c r="M656" s="8"/>
      <c r="N656" s="8"/>
      <c r="O656" s="8"/>
      <c r="P656" s="8"/>
      <c r="CC656" s="1"/>
      <c r="CD656" s="1"/>
      <c r="CE656" s="1"/>
      <c r="CF656" s="1"/>
      <c r="CG656" s="1"/>
      <c r="CH656" s="1"/>
      <c r="CI656" s="1"/>
      <c r="CJ656" s="1"/>
      <c r="CK656" s="1"/>
      <c r="CL656" s="1"/>
      <c r="CM656" s="1"/>
    </row>
    <row r="657" spans="1:91" ht="15" customHeight="1">
      <c r="A657" s="439" t="s">
        <v>2191</v>
      </c>
      <c r="B657" s="366" t="s">
        <v>1554</v>
      </c>
      <c r="C657" s="409" t="s">
        <v>1556</v>
      </c>
      <c r="D657" s="349" t="s">
        <v>7</v>
      </c>
      <c r="E657" s="381">
        <v>1</v>
      </c>
      <c r="F657" s="465"/>
      <c r="G657" s="305"/>
      <c r="H657" s="8"/>
      <c r="I657" s="8"/>
      <c r="J657" s="8"/>
      <c r="K657" s="8"/>
      <c r="L657" s="8"/>
      <c r="M657" s="8"/>
      <c r="N657" s="8"/>
      <c r="O657" s="8"/>
      <c r="P657" s="8"/>
      <c r="CC657" s="1"/>
      <c r="CD657" s="1"/>
      <c r="CE657" s="1"/>
      <c r="CF657" s="1"/>
      <c r="CG657" s="1"/>
      <c r="CH657" s="1"/>
      <c r="CI657" s="1"/>
      <c r="CJ657" s="1"/>
      <c r="CK657" s="1"/>
      <c r="CL657" s="1"/>
      <c r="CM657" s="1"/>
    </row>
    <row r="658" spans="1:91" ht="15" customHeight="1">
      <c r="A658" s="436" t="s">
        <v>2233</v>
      </c>
      <c r="B658" s="321" t="s">
        <v>1557</v>
      </c>
      <c r="C658" s="86"/>
      <c r="D658" s="322"/>
      <c r="E658" s="323"/>
      <c r="F658" s="324"/>
      <c r="G658" s="324"/>
      <c r="H658" s="8"/>
      <c r="I658" s="8"/>
      <c r="J658" s="8"/>
      <c r="K658" s="8"/>
      <c r="L658" s="8"/>
      <c r="M658" s="8"/>
      <c r="N658" s="8"/>
      <c r="O658" s="8"/>
      <c r="P658" s="8"/>
      <c r="CC658" s="1"/>
      <c r="CD658" s="1"/>
      <c r="CE658" s="1"/>
      <c r="CF658" s="1"/>
      <c r="CG658" s="1"/>
      <c r="CH658" s="1"/>
      <c r="CI658" s="1"/>
      <c r="CJ658" s="1"/>
      <c r="CK658" s="1"/>
      <c r="CL658" s="1"/>
      <c r="CM658" s="1"/>
    </row>
    <row r="659" spans="1:91" ht="15" customHeight="1">
      <c r="A659" s="447" t="s">
        <v>2234</v>
      </c>
      <c r="B659" s="185" t="s">
        <v>1139</v>
      </c>
      <c r="C659" s="250"/>
      <c r="D659" s="264" t="s">
        <v>811</v>
      </c>
      <c r="E659" s="158"/>
      <c r="F659" s="265"/>
      <c r="G659" s="265"/>
      <c r="H659" s="8"/>
      <c r="I659" s="8"/>
      <c r="J659" s="8"/>
      <c r="K659" s="8"/>
      <c r="L659" s="8"/>
      <c r="M659" s="8"/>
      <c r="N659" s="8"/>
      <c r="O659" s="8"/>
      <c r="P659" s="8"/>
      <c r="CC659" s="1"/>
      <c r="CD659" s="1"/>
      <c r="CE659" s="1"/>
      <c r="CF659" s="1"/>
      <c r="CG659" s="1"/>
      <c r="CH659" s="1"/>
      <c r="CI659" s="1"/>
      <c r="CJ659" s="1"/>
      <c r="CK659" s="1"/>
      <c r="CL659" s="1"/>
      <c r="CM659" s="1"/>
    </row>
    <row r="660" spans="1:91" ht="15" customHeight="1">
      <c r="A660" s="419" t="s">
        <v>2235</v>
      </c>
      <c r="B660" s="241" t="s">
        <v>2192</v>
      </c>
      <c r="C660" s="252" t="s">
        <v>1362</v>
      </c>
      <c r="D660" s="268" t="s">
        <v>7</v>
      </c>
      <c r="E660" s="267">
        <v>1</v>
      </c>
      <c r="F660" s="489"/>
      <c r="G660" s="490"/>
      <c r="H660" s="8"/>
      <c r="I660" s="8"/>
      <c r="J660" s="8"/>
      <c r="K660" s="8"/>
      <c r="L660" s="8"/>
      <c r="M660" s="8"/>
      <c r="N660" s="8"/>
      <c r="O660" s="8"/>
      <c r="P660" s="8"/>
      <c r="CC660" s="1"/>
      <c r="CD660" s="1"/>
      <c r="CE660" s="1"/>
      <c r="CF660" s="1"/>
      <c r="CG660" s="1"/>
      <c r="CH660" s="1"/>
      <c r="CI660" s="1"/>
      <c r="CJ660" s="1"/>
      <c r="CK660" s="1"/>
      <c r="CL660" s="1"/>
      <c r="CM660" s="1"/>
    </row>
    <row r="661" spans="1:91" ht="15" customHeight="1">
      <c r="A661" s="419" t="s">
        <v>2236</v>
      </c>
      <c r="B661" s="238" t="s">
        <v>1143</v>
      </c>
      <c r="C661" s="251" t="s">
        <v>1230</v>
      </c>
      <c r="D661" s="266" t="s">
        <v>7</v>
      </c>
      <c r="E661" s="267">
        <v>1</v>
      </c>
      <c r="F661" s="489"/>
      <c r="G661" s="490"/>
      <c r="H661" s="8"/>
      <c r="I661" s="8"/>
      <c r="J661" s="8"/>
      <c r="K661" s="8"/>
      <c r="L661" s="8"/>
      <c r="M661" s="8"/>
      <c r="N661" s="8"/>
      <c r="O661" s="8"/>
      <c r="P661" s="8"/>
      <c r="CC661" s="1"/>
      <c r="CD661" s="1"/>
      <c r="CE661" s="1"/>
      <c r="CF661" s="1"/>
      <c r="CG661" s="1"/>
      <c r="CH661" s="1"/>
      <c r="CI661" s="1"/>
      <c r="CJ661" s="1"/>
      <c r="CK661" s="1"/>
      <c r="CL661" s="1"/>
      <c r="CM661" s="1"/>
    </row>
    <row r="662" spans="1:91" ht="15" customHeight="1">
      <c r="A662" s="433" t="s">
        <v>2237</v>
      </c>
      <c r="B662" s="397" t="s">
        <v>616</v>
      </c>
      <c r="C662" s="370"/>
      <c r="D662" s="158" t="s">
        <v>811</v>
      </c>
      <c r="E662" s="382"/>
      <c r="F662" s="265"/>
      <c r="G662" s="491"/>
      <c r="H662" s="8"/>
      <c r="I662" s="8"/>
      <c r="J662" s="8"/>
      <c r="K662" s="8"/>
      <c r="L662" s="8"/>
      <c r="M662" s="8"/>
      <c r="N662" s="8"/>
      <c r="O662" s="8"/>
      <c r="P662" s="8"/>
      <c r="CC662" s="1"/>
      <c r="CD662" s="1"/>
      <c r="CE662" s="1"/>
      <c r="CF662" s="1"/>
      <c r="CG662" s="1"/>
      <c r="CH662" s="1"/>
      <c r="CI662" s="1"/>
      <c r="CJ662" s="1"/>
      <c r="CK662" s="1"/>
      <c r="CL662" s="1"/>
      <c r="CM662" s="1"/>
    </row>
    <row r="663" spans="1:91" ht="15" customHeight="1">
      <c r="A663" s="419" t="s">
        <v>2238</v>
      </c>
      <c r="B663" s="398" t="s">
        <v>2193</v>
      </c>
      <c r="C663" s="372" t="s">
        <v>1234</v>
      </c>
      <c r="D663" s="353" t="s">
        <v>485</v>
      </c>
      <c r="E663" s="381">
        <v>2</v>
      </c>
      <c r="F663" s="489"/>
      <c r="G663" s="490"/>
      <c r="H663" s="8"/>
      <c r="I663" s="8"/>
      <c r="J663" s="8"/>
      <c r="K663" s="8"/>
      <c r="L663" s="8"/>
      <c r="M663" s="8"/>
      <c r="N663" s="8"/>
      <c r="O663" s="8"/>
      <c r="P663" s="8"/>
      <c r="CC663" s="1"/>
      <c r="CD663" s="1"/>
      <c r="CE663" s="1"/>
      <c r="CF663" s="1"/>
      <c r="CG663" s="1"/>
      <c r="CH663" s="1"/>
      <c r="CI663" s="1"/>
      <c r="CJ663" s="1"/>
      <c r="CK663" s="1"/>
      <c r="CL663" s="1"/>
      <c r="CM663" s="1"/>
    </row>
    <row r="664" spans="1:91" ht="15" customHeight="1">
      <c r="A664" s="448" t="s">
        <v>2239</v>
      </c>
      <c r="B664" s="441" t="s">
        <v>2194</v>
      </c>
      <c r="C664" s="371" t="s">
        <v>1231</v>
      </c>
      <c r="D664" s="333" t="s">
        <v>485</v>
      </c>
      <c r="E664" s="171">
        <v>152</v>
      </c>
      <c r="F664" s="492"/>
      <c r="G664" s="490"/>
      <c r="H664" s="8"/>
      <c r="I664" s="8"/>
      <c r="J664" s="8"/>
      <c r="K664" s="8"/>
      <c r="L664" s="8"/>
      <c r="M664" s="8"/>
      <c r="N664" s="8"/>
      <c r="O664" s="8"/>
      <c r="P664" s="8"/>
      <c r="CC664" s="1"/>
      <c r="CD664" s="1"/>
      <c r="CE664" s="1"/>
      <c r="CF664" s="1"/>
      <c r="CG664" s="1"/>
      <c r="CH664" s="1"/>
      <c r="CI664" s="1"/>
      <c r="CJ664" s="1"/>
      <c r="CK664" s="1"/>
      <c r="CL664" s="1"/>
      <c r="CM664" s="1"/>
    </row>
    <row r="665" spans="1:91" ht="15" customHeight="1">
      <c r="A665" s="448" t="s">
        <v>2240</v>
      </c>
      <c r="B665" s="326" t="s">
        <v>2195</v>
      </c>
      <c r="C665" s="371" t="s">
        <v>1233</v>
      </c>
      <c r="D665" s="333" t="s">
        <v>485</v>
      </c>
      <c r="E665" s="171">
        <v>144</v>
      </c>
      <c r="F665" s="492"/>
      <c r="G665" s="490"/>
      <c r="H665" s="8"/>
      <c r="I665" s="8"/>
      <c r="J665" s="8"/>
      <c r="K665" s="8"/>
      <c r="L665" s="8"/>
      <c r="M665" s="8"/>
      <c r="N665" s="8"/>
      <c r="O665" s="8"/>
      <c r="P665" s="8"/>
      <c r="CC665" s="1"/>
      <c r="CD665" s="1"/>
      <c r="CE665" s="1"/>
      <c r="CF665" s="1"/>
      <c r="CG665" s="1"/>
      <c r="CH665" s="1"/>
      <c r="CI665" s="1"/>
      <c r="CJ665" s="1"/>
      <c r="CK665" s="1"/>
      <c r="CL665" s="1"/>
      <c r="CM665" s="1"/>
    </row>
    <row r="666" spans="1:91" ht="15" customHeight="1">
      <c r="A666" s="433" t="s">
        <v>2241</v>
      </c>
      <c r="B666" s="397" t="s">
        <v>800</v>
      </c>
      <c r="C666" s="370"/>
      <c r="D666" s="158" t="s">
        <v>811</v>
      </c>
      <c r="E666" s="382"/>
      <c r="F666" s="265"/>
      <c r="G666" s="491"/>
      <c r="H666" s="8"/>
      <c r="I666" s="8"/>
      <c r="J666" s="8"/>
      <c r="K666" s="8"/>
      <c r="L666" s="8"/>
      <c r="M666" s="8"/>
      <c r="N666" s="8"/>
      <c r="O666" s="8"/>
      <c r="P666" s="8"/>
      <c r="CC666" s="1"/>
      <c r="CD666" s="1"/>
      <c r="CE666" s="1"/>
      <c r="CF666" s="1"/>
      <c r="CG666" s="1"/>
      <c r="CH666" s="1"/>
      <c r="CI666" s="1"/>
      <c r="CJ666" s="1"/>
      <c r="CK666" s="1"/>
      <c r="CL666" s="1"/>
      <c r="CM666" s="1"/>
    </row>
    <row r="667" spans="1:91" ht="15" customHeight="1">
      <c r="A667" s="419" t="s">
        <v>2242</v>
      </c>
      <c r="B667" s="398" t="s">
        <v>2196</v>
      </c>
      <c r="C667" s="372" t="s">
        <v>1364</v>
      </c>
      <c r="D667" s="391" t="s">
        <v>541</v>
      </c>
      <c r="E667" s="392">
        <f>14.76+5.35</f>
        <v>20.11</v>
      </c>
      <c r="F667" s="489"/>
      <c r="G667" s="490"/>
      <c r="H667" s="8"/>
      <c r="I667" s="8"/>
      <c r="J667" s="8"/>
      <c r="K667" s="8"/>
      <c r="L667" s="8"/>
      <c r="M667" s="8"/>
      <c r="N667" s="8"/>
      <c r="O667" s="8"/>
      <c r="P667" s="8"/>
      <c r="CC667" s="1"/>
      <c r="CD667" s="1"/>
      <c r="CE667" s="1"/>
      <c r="CF667" s="1"/>
      <c r="CG667" s="1"/>
      <c r="CH667" s="1"/>
      <c r="CI667" s="1"/>
      <c r="CJ667" s="1"/>
      <c r="CK667" s="1"/>
      <c r="CL667" s="1"/>
      <c r="CM667" s="1"/>
    </row>
    <row r="668" spans="1:91" ht="15" customHeight="1">
      <c r="A668" s="419" t="s">
        <v>2243</v>
      </c>
      <c r="B668" s="442" t="s">
        <v>2197</v>
      </c>
      <c r="C668" s="372" t="s">
        <v>1364</v>
      </c>
      <c r="D668" s="391" t="s">
        <v>541</v>
      </c>
      <c r="E668" s="392">
        <f>1.392+0.78</f>
        <v>2.1719999999999997</v>
      </c>
      <c r="F668" s="489"/>
      <c r="G668" s="490"/>
      <c r="H668" s="8"/>
      <c r="I668" s="8"/>
      <c r="J668" s="8"/>
      <c r="K668" s="8"/>
      <c r="L668" s="8"/>
      <c r="M668" s="8"/>
      <c r="N668" s="8"/>
      <c r="O668" s="8"/>
      <c r="P668" s="8"/>
      <c r="CC668" s="1"/>
      <c r="CD668" s="1"/>
      <c r="CE668" s="1"/>
      <c r="CF668" s="1"/>
      <c r="CG668" s="1"/>
      <c r="CH668" s="1"/>
      <c r="CI668" s="1"/>
      <c r="CJ668" s="1"/>
      <c r="CK668" s="1"/>
      <c r="CL668" s="1"/>
      <c r="CM668" s="1"/>
    </row>
    <row r="669" spans="1:91" ht="15" customHeight="1">
      <c r="A669" s="423" t="s">
        <v>2244</v>
      </c>
      <c r="B669" s="399" t="s">
        <v>1157</v>
      </c>
      <c r="C669" s="373"/>
      <c r="D669" s="264" t="s">
        <v>811</v>
      </c>
      <c r="E669" s="382"/>
      <c r="F669" s="265"/>
      <c r="G669" s="491"/>
      <c r="H669" s="8"/>
      <c r="I669" s="8"/>
      <c r="J669" s="8"/>
      <c r="K669" s="8"/>
      <c r="L669" s="8"/>
      <c r="M669" s="8"/>
      <c r="N669" s="8"/>
      <c r="O669" s="8"/>
      <c r="P669" s="8"/>
      <c r="CC669" s="1"/>
      <c r="CD669" s="1"/>
      <c r="CE669" s="1"/>
      <c r="CF669" s="1"/>
      <c r="CG669" s="1"/>
      <c r="CH669" s="1"/>
      <c r="CI669" s="1"/>
      <c r="CJ669" s="1"/>
      <c r="CK669" s="1"/>
      <c r="CL669" s="1"/>
      <c r="CM669" s="1"/>
    </row>
    <row r="670" spans="1:91" ht="15" customHeight="1">
      <c r="A670" s="426" t="s">
        <v>2245</v>
      </c>
      <c r="B670" s="160" t="s">
        <v>1158</v>
      </c>
      <c r="C670" s="374"/>
      <c r="D670" s="336" t="s">
        <v>811</v>
      </c>
      <c r="E670" s="383"/>
      <c r="F670" s="265"/>
      <c r="G670" s="493"/>
      <c r="H670" s="8"/>
      <c r="I670" s="8"/>
      <c r="J670" s="8"/>
      <c r="K670" s="8"/>
      <c r="L670" s="8"/>
      <c r="M670" s="8"/>
      <c r="N670" s="8"/>
      <c r="O670" s="8"/>
      <c r="P670" s="8"/>
      <c r="CC670" s="1"/>
      <c r="CD670" s="1"/>
      <c r="CE670" s="1"/>
      <c r="CF670" s="1"/>
      <c r="CG670" s="1"/>
      <c r="CH670" s="1"/>
      <c r="CI670" s="1"/>
      <c r="CJ670" s="1"/>
      <c r="CK670" s="1"/>
      <c r="CL670" s="1"/>
      <c r="CM670" s="1"/>
    </row>
    <row r="671" spans="1:91" ht="15" customHeight="1">
      <c r="A671" s="419" t="s">
        <v>2246</v>
      </c>
      <c r="B671" s="347" t="s">
        <v>2198</v>
      </c>
      <c r="C671" s="372" t="s">
        <v>1241</v>
      </c>
      <c r="D671" s="384" t="s">
        <v>812</v>
      </c>
      <c r="E671" s="385">
        <f>0.1221+0.0667</f>
        <v>0.1888</v>
      </c>
      <c r="F671" s="489"/>
      <c r="G671" s="490"/>
      <c r="H671" s="8"/>
      <c r="I671" s="8"/>
      <c r="J671" s="8"/>
      <c r="K671" s="8"/>
      <c r="L671" s="8"/>
      <c r="M671" s="8"/>
      <c r="N671" s="8"/>
      <c r="O671" s="8"/>
      <c r="P671" s="8"/>
      <c r="CC671" s="1"/>
      <c r="CD671" s="1"/>
      <c r="CE671" s="1"/>
      <c r="CF671" s="1"/>
      <c r="CG671" s="1"/>
      <c r="CH671" s="1"/>
      <c r="CI671" s="1"/>
      <c r="CJ671" s="1"/>
      <c r="CK671" s="1"/>
      <c r="CL671" s="1"/>
      <c r="CM671" s="1"/>
    </row>
    <row r="672" spans="1:91" ht="15" customHeight="1">
      <c r="A672" s="419" t="s">
        <v>2247</v>
      </c>
      <c r="B672" s="347" t="s">
        <v>2199</v>
      </c>
      <c r="C672" s="372" t="s">
        <v>1241</v>
      </c>
      <c r="D672" s="384" t="s">
        <v>812</v>
      </c>
      <c r="E672" s="385">
        <v>5.6000000000000001E-2</v>
      </c>
      <c r="F672" s="489"/>
      <c r="G672" s="490"/>
      <c r="H672" s="8"/>
      <c r="I672" s="8"/>
      <c r="J672" s="8"/>
      <c r="K672" s="8"/>
      <c r="L672" s="8"/>
      <c r="M672" s="8"/>
      <c r="N672" s="8"/>
      <c r="O672" s="8"/>
      <c r="P672" s="8"/>
      <c r="CC672" s="1"/>
      <c r="CD672" s="1"/>
      <c r="CE672" s="1"/>
      <c r="CF672" s="1"/>
      <c r="CG672" s="1"/>
      <c r="CH672" s="1"/>
      <c r="CI672" s="1"/>
      <c r="CJ672" s="1"/>
      <c r="CK672" s="1"/>
      <c r="CL672" s="1"/>
      <c r="CM672" s="1"/>
    </row>
    <row r="673" spans="1:91" ht="15" customHeight="1">
      <c r="A673" s="423" t="s">
        <v>2248</v>
      </c>
      <c r="B673" s="299" t="s">
        <v>592</v>
      </c>
      <c r="C673" s="373"/>
      <c r="D673" s="264" t="s">
        <v>811</v>
      </c>
      <c r="E673" s="382"/>
      <c r="F673" s="265"/>
      <c r="G673" s="491"/>
      <c r="H673" s="8"/>
      <c r="I673" s="8"/>
      <c r="J673" s="8"/>
      <c r="K673" s="8"/>
      <c r="L673" s="8"/>
      <c r="M673" s="8"/>
      <c r="N673" s="8"/>
      <c r="O673" s="8"/>
      <c r="P673" s="8"/>
      <c r="CC673" s="1"/>
      <c r="CD673" s="1"/>
      <c r="CE673" s="1"/>
      <c r="CF673" s="1"/>
      <c r="CG673" s="1"/>
      <c r="CH673" s="1"/>
      <c r="CI673" s="1"/>
      <c r="CJ673" s="1"/>
      <c r="CK673" s="1"/>
      <c r="CL673" s="1"/>
      <c r="CM673" s="1"/>
    </row>
    <row r="674" spans="1:91" ht="15" customHeight="1">
      <c r="A674" s="419" t="s">
        <v>2249</v>
      </c>
      <c r="B674" s="364" t="s">
        <v>2200</v>
      </c>
      <c r="C674" s="372" t="s">
        <v>1365</v>
      </c>
      <c r="D674" s="353" t="s">
        <v>485</v>
      </c>
      <c r="E674" s="385">
        <f>3.3+1.6</f>
        <v>4.9000000000000004</v>
      </c>
      <c r="F674" s="489"/>
      <c r="G674" s="490"/>
      <c r="H674" s="8"/>
      <c r="I674" s="8"/>
      <c r="J674" s="8"/>
      <c r="K674" s="8"/>
      <c r="L674" s="8"/>
      <c r="M674" s="8"/>
      <c r="N674" s="8"/>
      <c r="O674" s="8"/>
      <c r="P674" s="8"/>
      <c r="CC674" s="1"/>
      <c r="CD674" s="1"/>
      <c r="CE674" s="1"/>
      <c r="CF674" s="1"/>
      <c r="CG674" s="1"/>
      <c r="CH674" s="1"/>
      <c r="CI674" s="1"/>
      <c r="CJ674" s="1"/>
      <c r="CK674" s="1"/>
      <c r="CL674" s="1"/>
      <c r="CM674" s="1"/>
    </row>
    <row r="675" spans="1:91" ht="15" customHeight="1">
      <c r="A675" s="419" t="s">
        <v>2250</v>
      </c>
      <c r="B675" s="364" t="s">
        <v>2201</v>
      </c>
      <c r="C675" s="372" t="s">
        <v>1365</v>
      </c>
      <c r="D675" s="353" t="s">
        <v>485</v>
      </c>
      <c r="E675" s="385">
        <v>1.2</v>
      </c>
      <c r="F675" s="489"/>
      <c r="G675" s="490"/>
      <c r="H675" s="8"/>
      <c r="I675" s="8"/>
      <c r="J675" s="8"/>
      <c r="K675" s="8"/>
      <c r="L675" s="8"/>
      <c r="M675" s="8"/>
      <c r="N675" s="8"/>
      <c r="O675" s="8"/>
      <c r="P675" s="8"/>
      <c r="CC675" s="1"/>
      <c r="CD675" s="1"/>
      <c r="CE675" s="1"/>
      <c r="CF675" s="1"/>
      <c r="CG675" s="1"/>
      <c r="CH675" s="1"/>
      <c r="CI675" s="1"/>
      <c r="CJ675" s="1"/>
      <c r="CK675" s="1"/>
      <c r="CL675" s="1"/>
      <c r="CM675" s="1"/>
    </row>
    <row r="676" spans="1:91" ht="15" customHeight="1">
      <c r="A676" s="419" t="s">
        <v>2251</v>
      </c>
      <c r="B676" s="364" t="s">
        <v>2202</v>
      </c>
      <c r="C676" s="251" t="s">
        <v>1247</v>
      </c>
      <c r="D676" s="353" t="s">
        <v>485</v>
      </c>
      <c r="E676" s="385">
        <v>0.71</v>
      </c>
      <c r="F676" s="489"/>
      <c r="G676" s="490"/>
      <c r="H676" s="8"/>
      <c r="I676" s="8"/>
      <c r="J676" s="8"/>
      <c r="K676" s="8"/>
      <c r="L676" s="8"/>
      <c r="M676" s="8"/>
      <c r="N676" s="8"/>
      <c r="O676" s="8"/>
      <c r="P676" s="8"/>
      <c r="CC676" s="1"/>
      <c r="CD676" s="1"/>
      <c r="CE676" s="1"/>
      <c r="CF676" s="1"/>
      <c r="CG676" s="1"/>
      <c r="CH676" s="1"/>
      <c r="CI676" s="1"/>
      <c r="CJ676" s="1"/>
      <c r="CK676" s="1"/>
      <c r="CL676" s="1"/>
      <c r="CM676" s="1"/>
    </row>
    <row r="677" spans="1:91" ht="15" customHeight="1">
      <c r="A677" s="423" t="s">
        <v>2252</v>
      </c>
      <c r="B677" s="365" t="s">
        <v>808</v>
      </c>
      <c r="C677" s="373"/>
      <c r="D677" s="386" t="s">
        <v>811</v>
      </c>
      <c r="E677" s="387"/>
      <c r="F677" s="265"/>
      <c r="G677" s="491"/>
      <c r="H677" s="8"/>
      <c r="I677" s="8"/>
      <c r="J677" s="8"/>
      <c r="K677" s="8"/>
      <c r="L677" s="8"/>
      <c r="M677" s="8"/>
      <c r="N677" s="8"/>
      <c r="O677" s="8"/>
      <c r="P677" s="8"/>
      <c r="CC677" s="1"/>
      <c r="CD677" s="1"/>
      <c r="CE677" s="1"/>
      <c r="CF677" s="1"/>
      <c r="CG677" s="1"/>
      <c r="CH677" s="1"/>
      <c r="CI677" s="1"/>
      <c r="CJ677" s="1"/>
      <c r="CK677" s="1"/>
      <c r="CL677" s="1"/>
      <c r="CM677" s="1"/>
    </row>
    <row r="678" spans="1:91" ht="15" customHeight="1">
      <c r="A678" s="419" t="s">
        <v>2253</v>
      </c>
      <c r="B678" s="161" t="s">
        <v>1508</v>
      </c>
      <c r="C678" s="375" t="s">
        <v>1368</v>
      </c>
      <c r="D678" s="353" t="s">
        <v>541</v>
      </c>
      <c r="E678" s="381">
        <f>(0.28+0.49)*2</f>
        <v>1.54</v>
      </c>
      <c r="F678" s="489"/>
      <c r="G678" s="490"/>
      <c r="H678" s="8"/>
      <c r="I678" s="8"/>
      <c r="J678" s="8"/>
      <c r="K678" s="8"/>
      <c r="L678" s="8"/>
      <c r="M678" s="8"/>
      <c r="N678" s="8"/>
      <c r="O678" s="8"/>
      <c r="P678" s="8"/>
      <c r="CC678" s="1"/>
      <c r="CD678" s="1"/>
      <c r="CE678" s="1"/>
      <c r="CF678" s="1"/>
      <c r="CG678" s="1"/>
      <c r="CH678" s="1"/>
      <c r="CI678" s="1"/>
      <c r="CJ678" s="1"/>
      <c r="CK678" s="1"/>
      <c r="CL678" s="1"/>
      <c r="CM678" s="1"/>
    </row>
    <row r="679" spans="1:91" ht="15" customHeight="1">
      <c r="A679" s="419" t="s">
        <v>2254</v>
      </c>
      <c r="B679" s="400" t="s">
        <v>1509</v>
      </c>
      <c r="C679" s="375" t="s">
        <v>1367</v>
      </c>
      <c r="D679" s="353" t="s">
        <v>541</v>
      </c>
      <c r="E679" s="381">
        <f>10.96+6.25+6.47</f>
        <v>23.68</v>
      </c>
      <c r="F679" s="489"/>
      <c r="G679" s="490"/>
      <c r="H679" s="8"/>
      <c r="I679" s="8"/>
      <c r="J679" s="8"/>
      <c r="K679" s="8"/>
      <c r="L679" s="8"/>
      <c r="M679" s="8"/>
      <c r="N679" s="8"/>
      <c r="O679" s="8"/>
      <c r="P679" s="8"/>
      <c r="CC679" s="1"/>
      <c r="CD679" s="1"/>
      <c r="CE679" s="1"/>
      <c r="CF679" s="1"/>
      <c r="CG679" s="1"/>
      <c r="CH679" s="1"/>
      <c r="CI679" s="1"/>
      <c r="CJ679" s="1"/>
      <c r="CK679" s="1"/>
      <c r="CL679" s="1"/>
      <c r="CM679" s="1"/>
    </row>
    <row r="680" spans="1:91" ht="15" customHeight="1">
      <c r="A680" s="411" t="s">
        <v>2255</v>
      </c>
      <c r="B680" s="299" t="s">
        <v>1181</v>
      </c>
      <c r="C680" s="250"/>
      <c r="D680" s="157" t="s">
        <v>811</v>
      </c>
      <c r="E680" s="279"/>
      <c r="F680" s="265"/>
      <c r="G680" s="491"/>
      <c r="H680" s="8"/>
      <c r="I680" s="8"/>
      <c r="J680" s="8"/>
      <c r="K680" s="8"/>
      <c r="L680" s="8"/>
      <c r="M680" s="8"/>
      <c r="N680" s="8"/>
      <c r="O680" s="8"/>
      <c r="P680" s="8"/>
      <c r="CC680" s="1"/>
      <c r="CD680" s="1"/>
      <c r="CE680" s="1"/>
      <c r="CF680" s="1"/>
      <c r="CG680" s="1"/>
      <c r="CH680" s="1"/>
      <c r="CI680" s="1"/>
      <c r="CJ680" s="1"/>
      <c r="CK680" s="1"/>
      <c r="CL680" s="1"/>
      <c r="CM680" s="1"/>
    </row>
    <row r="681" spans="1:91" ht="15" customHeight="1">
      <c r="A681" s="419" t="s">
        <v>2256</v>
      </c>
      <c r="B681" s="245" t="s">
        <v>2203</v>
      </c>
      <c r="C681" s="256" t="s">
        <v>2207</v>
      </c>
      <c r="D681" s="443" t="s">
        <v>812</v>
      </c>
      <c r="E681" s="171">
        <v>9.1</v>
      </c>
      <c r="F681" s="489"/>
      <c r="G681" s="490"/>
      <c r="H681" s="8"/>
      <c r="I681" s="8"/>
      <c r="J681" s="8"/>
      <c r="K681" s="8"/>
      <c r="L681" s="8"/>
      <c r="M681" s="8"/>
      <c r="N681" s="8"/>
      <c r="O681" s="8"/>
      <c r="P681" s="8"/>
      <c r="CC681" s="1"/>
      <c r="CD681" s="1"/>
      <c r="CE681" s="1"/>
      <c r="CF681" s="1"/>
      <c r="CG681" s="1"/>
      <c r="CH681" s="1"/>
      <c r="CI681" s="1"/>
      <c r="CJ681" s="1"/>
      <c r="CK681" s="1"/>
      <c r="CL681" s="1"/>
      <c r="CM681" s="1"/>
    </row>
    <row r="682" spans="1:91" ht="15" customHeight="1">
      <c r="A682" s="419" t="s">
        <v>2257</v>
      </c>
      <c r="B682" s="245" t="s">
        <v>2204</v>
      </c>
      <c r="C682" s="256" t="s">
        <v>1369</v>
      </c>
      <c r="D682" s="443" t="s">
        <v>812</v>
      </c>
      <c r="E682" s="171">
        <v>1.66</v>
      </c>
      <c r="F682" s="489"/>
      <c r="G682" s="490"/>
      <c r="H682" s="8"/>
      <c r="I682" s="8"/>
      <c r="J682" s="8"/>
      <c r="K682" s="8"/>
      <c r="L682" s="8"/>
      <c r="M682" s="8"/>
      <c r="N682" s="8"/>
      <c r="O682" s="8"/>
      <c r="P682" s="8"/>
      <c r="CC682" s="1"/>
      <c r="CD682" s="1"/>
      <c r="CE682" s="1"/>
      <c r="CF682" s="1"/>
      <c r="CG682" s="1"/>
      <c r="CH682" s="1"/>
      <c r="CI682" s="1"/>
      <c r="CJ682" s="1"/>
      <c r="CK682" s="1"/>
      <c r="CL682" s="1"/>
      <c r="CM682" s="1"/>
    </row>
    <row r="683" spans="1:91" ht="15" customHeight="1">
      <c r="A683" s="411" t="s">
        <v>2258</v>
      </c>
      <c r="B683" s="299" t="s">
        <v>1119</v>
      </c>
      <c r="C683" s="250"/>
      <c r="D683" s="157" t="s">
        <v>811</v>
      </c>
      <c r="E683" s="279"/>
      <c r="F683" s="265"/>
      <c r="G683" s="491"/>
      <c r="H683" s="8"/>
      <c r="I683" s="8"/>
      <c r="J683" s="8"/>
      <c r="K683" s="8"/>
      <c r="L683" s="8"/>
      <c r="M683" s="8"/>
      <c r="N683" s="8"/>
      <c r="O683" s="8"/>
      <c r="P683" s="8"/>
      <c r="CC683" s="1"/>
      <c r="CD683" s="1"/>
      <c r="CE683" s="1"/>
      <c r="CF683" s="1"/>
      <c r="CG683" s="1"/>
      <c r="CH683" s="1"/>
      <c r="CI683" s="1"/>
      <c r="CJ683" s="1"/>
      <c r="CK683" s="1"/>
      <c r="CL683" s="1"/>
      <c r="CM683" s="1"/>
    </row>
    <row r="684" spans="1:91" ht="15" customHeight="1">
      <c r="A684" s="419" t="s">
        <v>2259</v>
      </c>
      <c r="B684" s="190" t="s">
        <v>2205</v>
      </c>
      <c r="C684" s="252" t="s">
        <v>2208</v>
      </c>
      <c r="D684" s="384" t="s">
        <v>656</v>
      </c>
      <c r="E684" s="272">
        <v>63</v>
      </c>
      <c r="F684" s="489"/>
      <c r="G684" s="490"/>
      <c r="H684" s="8"/>
      <c r="I684" s="8"/>
      <c r="J684" s="8"/>
      <c r="K684" s="8"/>
      <c r="L684" s="8"/>
      <c r="M684" s="8"/>
      <c r="N684" s="8"/>
      <c r="O684" s="8"/>
      <c r="P684" s="8"/>
      <c r="CC684" s="1"/>
      <c r="CD684" s="1"/>
      <c r="CE684" s="1"/>
      <c r="CF684" s="1"/>
      <c r="CG684" s="1"/>
      <c r="CH684" s="1"/>
      <c r="CI684" s="1"/>
      <c r="CJ684" s="1"/>
      <c r="CK684" s="1"/>
      <c r="CL684" s="1"/>
      <c r="CM684" s="1"/>
    </row>
    <row r="685" spans="1:91" ht="15" customHeight="1">
      <c r="A685" s="419" t="s">
        <v>2260</v>
      </c>
      <c r="B685" s="190" t="s">
        <v>2206</v>
      </c>
      <c r="C685" s="252" t="s">
        <v>2209</v>
      </c>
      <c r="D685" s="384" t="s">
        <v>656</v>
      </c>
      <c r="E685" s="272">
        <v>1</v>
      </c>
      <c r="F685" s="489"/>
      <c r="G685" s="490"/>
      <c r="H685" s="8"/>
      <c r="I685" s="8"/>
      <c r="J685" s="8"/>
      <c r="K685" s="8"/>
      <c r="L685" s="8"/>
      <c r="M685" s="8"/>
      <c r="N685" s="8"/>
      <c r="O685" s="8"/>
      <c r="P685" s="8"/>
      <c r="CC685" s="1"/>
      <c r="CD685" s="1"/>
      <c r="CE685" s="1"/>
      <c r="CF685" s="1"/>
      <c r="CG685" s="1"/>
      <c r="CH685" s="1"/>
      <c r="CI685" s="1"/>
      <c r="CJ685" s="1"/>
      <c r="CK685" s="1"/>
      <c r="CL685" s="1"/>
      <c r="CM685" s="1"/>
    </row>
    <row r="686" spans="1:91" ht="15" customHeight="1">
      <c r="A686" s="436" t="s">
        <v>2261</v>
      </c>
      <c r="B686" s="321" t="s">
        <v>2210</v>
      </c>
      <c r="C686" s="86"/>
      <c r="D686" s="322"/>
      <c r="E686" s="323"/>
      <c r="F686" s="324"/>
      <c r="G686" s="324"/>
      <c r="H686" s="8"/>
      <c r="I686" s="8"/>
      <c r="J686" s="8"/>
      <c r="K686" s="8"/>
      <c r="L686" s="8"/>
      <c r="M686" s="8"/>
      <c r="N686" s="8"/>
      <c r="O686" s="8"/>
      <c r="P686" s="8"/>
      <c r="CC686" s="1"/>
      <c r="CD686" s="1"/>
      <c r="CE686" s="1"/>
      <c r="CF686" s="1"/>
      <c r="CG686" s="1"/>
      <c r="CH686" s="1"/>
      <c r="CI686" s="1"/>
      <c r="CJ686" s="1"/>
      <c r="CK686" s="1"/>
      <c r="CL686" s="1"/>
      <c r="CM686" s="1"/>
    </row>
    <row r="687" spans="1:91" ht="15" customHeight="1">
      <c r="A687" s="411" t="s">
        <v>2262</v>
      </c>
      <c r="B687" s="185" t="s">
        <v>1139</v>
      </c>
      <c r="C687" s="250"/>
      <c r="D687" s="264" t="s">
        <v>811</v>
      </c>
      <c r="E687" s="158"/>
      <c r="F687" s="265"/>
      <c r="G687" s="265"/>
      <c r="H687" s="8"/>
      <c r="I687" s="8"/>
      <c r="J687" s="8"/>
      <c r="K687" s="8"/>
      <c r="L687" s="8"/>
      <c r="M687" s="8"/>
      <c r="N687" s="8"/>
      <c r="O687" s="8"/>
      <c r="P687" s="8"/>
      <c r="CC687" s="1"/>
      <c r="CD687" s="1"/>
      <c r="CE687" s="1"/>
      <c r="CF687" s="1"/>
      <c r="CG687" s="1"/>
      <c r="CH687" s="1"/>
      <c r="CI687" s="1"/>
      <c r="CJ687" s="1"/>
      <c r="CK687" s="1"/>
      <c r="CL687" s="1"/>
      <c r="CM687" s="1"/>
    </row>
    <row r="688" spans="1:91" ht="15" customHeight="1">
      <c r="A688" s="419" t="s">
        <v>2263</v>
      </c>
      <c r="B688" s="241" t="s">
        <v>2211</v>
      </c>
      <c r="C688" s="252" t="s">
        <v>1362</v>
      </c>
      <c r="D688" s="268" t="s">
        <v>7</v>
      </c>
      <c r="E688" s="267">
        <v>1</v>
      </c>
      <c r="F688" s="489"/>
      <c r="G688" s="490"/>
      <c r="H688" s="8"/>
      <c r="I688" s="8"/>
      <c r="J688" s="8"/>
      <c r="K688" s="8"/>
      <c r="L688" s="8"/>
      <c r="M688" s="8"/>
      <c r="N688" s="8"/>
      <c r="O688" s="8"/>
      <c r="P688" s="8"/>
      <c r="CC688" s="1"/>
      <c r="CD688" s="1"/>
      <c r="CE688" s="1"/>
      <c r="CF688" s="1"/>
      <c r="CG688" s="1"/>
      <c r="CH688" s="1"/>
      <c r="CI688" s="1"/>
      <c r="CJ688" s="1"/>
      <c r="CK688" s="1"/>
      <c r="CL688" s="1"/>
      <c r="CM688" s="1"/>
    </row>
    <row r="689" spans="1:91" ht="15" customHeight="1">
      <c r="A689" s="419" t="s">
        <v>2264</v>
      </c>
      <c r="B689" s="238" t="s">
        <v>1143</v>
      </c>
      <c r="C689" s="251" t="s">
        <v>1230</v>
      </c>
      <c r="D689" s="266" t="s">
        <v>7</v>
      </c>
      <c r="E689" s="267">
        <v>1</v>
      </c>
      <c r="F689" s="489"/>
      <c r="G689" s="490"/>
      <c r="H689" s="8"/>
      <c r="I689" s="8"/>
      <c r="J689" s="8"/>
      <c r="K689" s="8"/>
      <c r="L689" s="8"/>
      <c r="M689" s="8"/>
      <c r="N689" s="8"/>
      <c r="O689" s="8"/>
      <c r="P689" s="8"/>
      <c r="CC689" s="1"/>
      <c r="CD689" s="1"/>
      <c r="CE689" s="1"/>
      <c r="CF689" s="1"/>
      <c r="CG689" s="1"/>
      <c r="CH689" s="1"/>
      <c r="CI689" s="1"/>
      <c r="CJ689" s="1"/>
      <c r="CK689" s="1"/>
      <c r="CL689" s="1"/>
      <c r="CM689" s="1"/>
    </row>
    <row r="690" spans="1:91" ht="15" customHeight="1">
      <c r="A690" s="433" t="s">
        <v>2265</v>
      </c>
      <c r="B690" s="397" t="s">
        <v>616</v>
      </c>
      <c r="C690" s="370"/>
      <c r="D690" s="158" t="s">
        <v>811</v>
      </c>
      <c r="E690" s="382"/>
      <c r="F690" s="265"/>
      <c r="G690" s="491"/>
      <c r="H690" s="8"/>
      <c r="I690" s="8"/>
      <c r="J690" s="8"/>
      <c r="K690" s="8"/>
      <c r="L690" s="8"/>
      <c r="M690" s="8"/>
      <c r="N690" s="8"/>
      <c r="O690" s="8"/>
      <c r="P690" s="8"/>
      <c r="CC690" s="1"/>
      <c r="CD690" s="1"/>
      <c r="CE690" s="1"/>
      <c r="CF690" s="1"/>
      <c r="CG690" s="1"/>
      <c r="CH690" s="1"/>
      <c r="CI690" s="1"/>
      <c r="CJ690" s="1"/>
      <c r="CK690" s="1"/>
      <c r="CL690" s="1"/>
      <c r="CM690" s="1"/>
    </row>
    <row r="691" spans="1:91" ht="15" customHeight="1">
      <c r="A691" s="419" t="s">
        <v>2266</v>
      </c>
      <c r="B691" s="398" t="s">
        <v>2193</v>
      </c>
      <c r="C691" s="372" t="s">
        <v>1234</v>
      </c>
      <c r="D691" s="353" t="s">
        <v>485</v>
      </c>
      <c r="E691" s="381">
        <v>2</v>
      </c>
      <c r="F691" s="489"/>
      <c r="G691" s="490"/>
      <c r="H691" s="8"/>
      <c r="I691" s="8"/>
      <c r="J691" s="8"/>
      <c r="K691" s="8"/>
      <c r="L691" s="8"/>
      <c r="M691" s="8"/>
      <c r="N691" s="8"/>
      <c r="O691" s="8"/>
      <c r="P691" s="8"/>
      <c r="CC691" s="1"/>
      <c r="CD691" s="1"/>
      <c r="CE691" s="1"/>
      <c r="CF691" s="1"/>
      <c r="CG691" s="1"/>
      <c r="CH691" s="1"/>
      <c r="CI691" s="1"/>
      <c r="CJ691" s="1"/>
      <c r="CK691" s="1"/>
      <c r="CL691" s="1"/>
      <c r="CM691" s="1"/>
    </row>
    <row r="692" spans="1:91" ht="15" customHeight="1">
      <c r="A692" s="448" t="s">
        <v>2267</v>
      </c>
      <c r="B692" s="441" t="s">
        <v>2212</v>
      </c>
      <c r="C692" s="371" t="s">
        <v>1231</v>
      </c>
      <c r="D692" s="333" t="s">
        <v>485</v>
      </c>
      <c r="E692" s="171">
        <v>154.30000000000001</v>
      </c>
      <c r="F692" s="492"/>
      <c r="G692" s="490"/>
      <c r="H692" s="8"/>
      <c r="I692" s="8"/>
      <c r="J692" s="8"/>
      <c r="K692" s="8"/>
      <c r="L692" s="8"/>
      <c r="M692" s="8"/>
      <c r="N692" s="8"/>
      <c r="O692" s="8"/>
      <c r="P692" s="8"/>
      <c r="CC692" s="1"/>
      <c r="CD692" s="1"/>
      <c r="CE692" s="1"/>
      <c r="CF692" s="1"/>
      <c r="CG692" s="1"/>
      <c r="CH692" s="1"/>
      <c r="CI692" s="1"/>
      <c r="CJ692" s="1"/>
      <c r="CK692" s="1"/>
      <c r="CL692" s="1"/>
      <c r="CM692" s="1"/>
    </row>
    <row r="693" spans="1:91" ht="15" customHeight="1">
      <c r="A693" s="448" t="s">
        <v>2268</v>
      </c>
      <c r="B693" s="326" t="s">
        <v>2213</v>
      </c>
      <c r="C693" s="371" t="s">
        <v>1233</v>
      </c>
      <c r="D693" s="333" t="s">
        <v>485</v>
      </c>
      <c r="E693" s="171">
        <v>146</v>
      </c>
      <c r="F693" s="492"/>
      <c r="G693" s="490"/>
      <c r="H693" s="8"/>
      <c r="I693" s="8"/>
      <c r="J693" s="8"/>
      <c r="K693" s="8"/>
      <c r="L693" s="8"/>
      <c r="M693" s="8"/>
      <c r="N693" s="8"/>
      <c r="O693" s="8"/>
      <c r="P693" s="8"/>
      <c r="CC693" s="1"/>
      <c r="CD693" s="1"/>
      <c r="CE693" s="1"/>
      <c r="CF693" s="1"/>
      <c r="CG693" s="1"/>
      <c r="CH693" s="1"/>
      <c r="CI693" s="1"/>
      <c r="CJ693" s="1"/>
      <c r="CK693" s="1"/>
      <c r="CL693" s="1"/>
      <c r="CM693" s="1"/>
    </row>
    <row r="694" spans="1:91" ht="15" customHeight="1">
      <c r="A694" s="433" t="s">
        <v>2269</v>
      </c>
      <c r="B694" s="397" t="s">
        <v>800</v>
      </c>
      <c r="C694" s="370"/>
      <c r="D694" s="158" t="s">
        <v>811</v>
      </c>
      <c r="E694" s="382"/>
      <c r="F694" s="265"/>
      <c r="G694" s="491"/>
      <c r="H694" s="8"/>
      <c r="I694" s="8"/>
      <c r="J694" s="8"/>
      <c r="K694" s="8"/>
      <c r="L694" s="8"/>
      <c r="M694" s="8"/>
      <c r="N694" s="8"/>
      <c r="O694" s="8"/>
      <c r="P694" s="8"/>
      <c r="CC694" s="1"/>
      <c r="CD694" s="1"/>
      <c r="CE694" s="1"/>
      <c r="CF694" s="1"/>
      <c r="CG694" s="1"/>
      <c r="CH694" s="1"/>
      <c r="CI694" s="1"/>
      <c r="CJ694" s="1"/>
      <c r="CK694" s="1"/>
      <c r="CL694" s="1"/>
      <c r="CM694" s="1"/>
    </row>
    <row r="695" spans="1:91" ht="15" customHeight="1">
      <c r="A695" s="419" t="s">
        <v>2270</v>
      </c>
      <c r="B695" s="398" t="s">
        <v>2196</v>
      </c>
      <c r="C695" s="372" t="s">
        <v>1364</v>
      </c>
      <c r="D695" s="391" t="s">
        <v>541</v>
      </c>
      <c r="E695" s="392">
        <f>14.76+5.35</f>
        <v>20.11</v>
      </c>
      <c r="F695" s="489"/>
      <c r="G695" s="490"/>
      <c r="H695" s="8"/>
      <c r="I695" s="8"/>
      <c r="J695" s="8"/>
      <c r="K695" s="8"/>
      <c r="L695" s="8"/>
      <c r="M695" s="8"/>
      <c r="N695" s="8"/>
      <c r="O695" s="8"/>
      <c r="P695" s="8"/>
      <c r="CC695" s="1"/>
      <c r="CD695" s="1"/>
      <c r="CE695" s="1"/>
      <c r="CF695" s="1"/>
      <c r="CG695" s="1"/>
      <c r="CH695" s="1"/>
      <c r="CI695" s="1"/>
      <c r="CJ695" s="1"/>
      <c r="CK695" s="1"/>
      <c r="CL695" s="1"/>
      <c r="CM695" s="1"/>
    </row>
    <row r="696" spans="1:91" ht="15" customHeight="1">
      <c r="A696" s="419" t="s">
        <v>2271</v>
      </c>
      <c r="B696" s="398" t="s">
        <v>2197</v>
      </c>
      <c r="C696" s="372" t="s">
        <v>1364</v>
      </c>
      <c r="D696" s="391" t="s">
        <v>541</v>
      </c>
      <c r="E696" s="392">
        <f>1.392+0.78</f>
        <v>2.1719999999999997</v>
      </c>
      <c r="F696" s="489"/>
      <c r="G696" s="490"/>
      <c r="H696" s="8"/>
      <c r="I696" s="8"/>
      <c r="J696" s="8"/>
      <c r="K696" s="8"/>
      <c r="L696" s="8"/>
      <c r="M696" s="8"/>
      <c r="N696" s="8"/>
      <c r="O696" s="8"/>
      <c r="P696" s="8"/>
      <c r="CC696" s="1"/>
      <c r="CD696" s="1"/>
      <c r="CE696" s="1"/>
      <c r="CF696" s="1"/>
      <c r="CG696" s="1"/>
      <c r="CH696" s="1"/>
      <c r="CI696" s="1"/>
      <c r="CJ696" s="1"/>
      <c r="CK696" s="1"/>
      <c r="CL696" s="1"/>
      <c r="CM696" s="1"/>
    </row>
    <row r="697" spans="1:91" ht="15" customHeight="1">
      <c r="A697" s="423" t="s">
        <v>2272</v>
      </c>
      <c r="B697" s="399" t="s">
        <v>1157</v>
      </c>
      <c r="C697" s="373"/>
      <c r="D697" s="264" t="s">
        <v>811</v>
      </c>
      <c r="E697" s="382"/>
      <c r="F697" s="265"/>
      <c r="G697" s="491"/>
      <c r="H697" s="8"/>
      <c r="I697" s="8"/>
      <c r="J697" s="8"/>
      <c r="K697" s="8"/>
      <c r="L697" s="8"/>
      <c r="M697" s="8"/>
      <c r="N697" s="8"/>
      <c r="O697" s="8"/>
      <c r="P697" s="8"/>
      <c r="CC697" s="1"/>
      <c r="CD697" s="1"/>
      <c r="CE697" s="1"/>
      <c r="CF697" s="1"/>
      <c r="CG697" s="1"/>
      <c r="CH697" s="1"/>
      <c r="CI697" s="1"/>
      <c r="CJ697" s="1"/>
      <c r="CK697" s="1"/>
      <c r="CL697" s="1"/>
      <c r="CM697" s="1"/>
    </row>
    <row r="698" spans="1:91" ht="15" customHeight="1">
      <c r="A698" s="426" t="s">
        <v>2273</v>
      </c>
      <c r="B698" s="160" t="s">
        <v>1158</v>
      </c>
      <c r="C698" s="374"/>
      <c r="D698" s="336" t="s">
        <v>811</v>
      </c>
      <c r="E698" s="383"/>
      <c r="F698" s="265"/>
      <c r="G698" s="493"/>
      <c r="H698" s="8"/>
      <c r="I698" s="8"/>
      <c r="J698" s="8"/>
      <c r="K698" s="8"/>
      <c r="L698" s="8"/>
      <c r="M698" s="8"/>
      <c r="N698" s="8"/>
      <c r="O698" s="8"/>
      <c r="P698" s="8"/>
      <c r="CC698" s="1"/>
      <c r="CD698" s="1"/>
      <c r="CE698" s="1"/>
      <c r="CF698" s="1"/>
      <c r="CG698" s="1"/>
      <c r="CH698" s="1"/>
      <c r="CI698" s="1"/>
      <c r="CJ698" s="1"/>
      <c r="CK698" s="1"/>
      <c r="CL698" s="1"/>
      <c r="CM698" s="1"/>
    </row>
    <row r="699" spans="1:91" ht="15" customHeight="1">
      <c r="A699" s="419" t="s">
        <v>2274</v>
      </c>
      <c r="B699" s="347" t="s">
        <v>2198</v>
      </c>
      <c r="C699" s="372" t="s">
        <v>2217</v>
      </c>
      <c r="D699" s="384" t="s">
        <v>812</v>
      </c>
      <c r="E699" s="385">
        <f>0.1226+0.0667</f>
        <v>0.1893</v>
      </c>
      <c r="F699" s="489"/>
      <c r="G699" s="490"/>
      <c r="H699" s="8"/>
      <c r="I699" s="8"/>
      <c r="J699" s="8"/>
      <c r="K699" s="8"/>
      <c r="L699" s="8"/>
      <c r="M699" s="8"/>
      <c r="N699" s="8"/>
      <c r="O699" s="8"/>
      <c r="P699" s="8"/>
      <c r="CC699" s="1"/>
      <c r="CD699" s="1"/>
      <c r="CE699" s="1"/>
      <c r="CF699" s="1"/>
      <c r="CG699" s="1"/>
      <c r="CH699" s="1"/>
      <c r="CI699" s="1"/>
      <c r="CJ699" s="1"/>
      <c r="CK699" s="1"/>
      <c r="CL699" s="1"/>
      <c r="CM699" s="1"/>
    </row>
    <row r="700" spans="1:91" ht="15" customHeight="1">
      <c r="A700" s="419" t="s">
        <v>2275</v>
      </c>
      <c r="B700" s="347" t="s">
        <v>2199</v>
      </c>
      <c r="C700" s="372" t="s">
        <v>1241</v>
      </c>
      <c r="D700" s="384" t="s">
        <v>812</v>
      </c>
      <c r="E700" s="385">
        <v>5.6000000000000001E-2</v>
      </c>
      <c r="F700" s="489"/>
      <c r="G700" s="490"/>
      <c r="H700" s="8"/>
      <c r="I700" s="8"/>
      <c r="J700" s="8"/>
      <c r="K700" s="8"/>
      <c r="L700" s="8"/>
      <c r="M700" s="8"/>
      <c r="N700" s="8"/>
      <c r="O700" s="8"/>
      <c r="P700" s="8"/>
      <c r="CC700" s="1"/>
      <c r="CD700" s="1"/>
      <c r="CE700" s="1"/>
      <c r="CF700" s="1"/>
      <c r="CG700" s="1"/>
      <c r="CH700" s="1"/>
      <c r="CI700" s="1"/>
      <c r="CJ700" s="1"/>
      <c r="CK700" s="1"/>
      <c r="CL700" s="1"/>
      <c r="CM700" s="1"/>
    </row>
    <row r="701" spans="1:91" ht="15" customHeight="1">
      <c r="A701" s="423" t="s">
        <v>2276</v>
      </c>
      <c r="B701" s="299" t="s">
        <v>592</v>
      </c>
      <c r="C701" s="373"/>
      <c r="D701" s="264" t="s">
        <v>811</v>
      </c>
      <c r="E701" s="382"/>
      <c r="F701" s="265"/>
      <c r="G701" s="491"/>
      <c r="H701" s="8"/>
      <c r="I701" s="8"/>
      <c r="J701" s="8"/>
      <c r="K701" s="8"/>
      <c r="L701" s="8"/>
      <c r="M701" s="8"/>
      <c r="N701" s="8"/>
      <c r="O701" s="8"/>
      <c r="P701" s="8"/>
      <c r="CC701" s="1"/>
      <c r="CD701" s="1"/>
      <c r="CE701" s="1"/>
      <c r="CF701" s="1"/>
      <c r="CG701" s="1"/>
      <c r="CH701" s="1"/>
      <c r="CI701" s="1"/>
      <c r="CJ701" s="1"/>
      <c r="CK701" s="1"/>
      <c r="CL701" s="1"/>
      <c r="CM701" s="1"/>
    </row>
    <row r="702" spans="1:91" ht="15" customHeight="1">
      <c r="A702" s="419" t="s">
        <v>2277</v>
      </c>
      <c r="B702" s="364" t="s">
        <v>2200</v>
      </c>
      <c r="C702" s="372" t="s">
        <v>1365</v>
      </c>
      <c r="D702" s="353" t="s">
        <v>485</v>
      </c>
      <c r="E702" s="385">
        <f>3.3+1.6</f>
        <v>4.9000000000000004</v>
      </c>
      <c r="F702" s="489"/>
      <c r="G702" s="490"/>
      <c r="H702" s="8"/>
      <c r="I702" s="8"/>
      <c r="J702" s="8"/>
      <c r="K702" s="8"/>
      <c r="L702" s="8"/>
      <c r="M702" s="8"/>
      <c r="N702" s="8"/>
      <c r="O702" s="8"/>
      <c r="P702" s="8"/>
      <c r="CC702" s="1"/>
      <c r="CD702" s="1"/>
      <c r="CE702" s="1"/>
      <c r="CF702" s="1"/>
      <c r="CG702" s="1"/>
      <c r="CH702" s="1"/>
      <c r="CI702" s="1"/>
      <c r="CJ702" s="1"/>
      <c r="CK702" s="1"/>
      <c r="CL702" s="1"/>
      <c r="CM702" s="1"/>
    </row>
    <row r="703" spans="1:91" ht="15" customHeight="1">
      <c r="A703" s="419" t="s">
        <v>2278</v>
      </c>
      <c r="B703" s="364" t="s">
        <v>2201</v>
      </c>
      <c r="C703" s="372" t="s">
        <v>1365</v>
      </c>
      <c r="D703" s="353" t="s">
        <v>485</v>
      </c>
      <c r="E703" s="385">
        <v>1.2</v>
      </c>
      <c r="F703" s="489"/>
      <c r="G703" s="490"/>
      <c r="H703" s="8"/>
      <c r="I703" s="8"/>
      <c r="J703" s="8"/>
      <c r="K703" s="8"/>
      <c r="L703" s="8"/>
      <c r="M703" s="8"/>
      <c r="N703" s="8"/>
      <c r="O703" s="8"/>
      <c r="P703" s="8"/>
      <c r="CC703" s="1"/>
      <c r="CD703" s="1"/>
      <c r="CE703" s="1"/>
      <c r="CF703" s="1"/>
      <c r="CG703" s="1"/>
      <c r="CH703" s="1"/>
      <c r="CI703" s="1"/>
      <c r="CJ703" s="1"/>
      <c r="CK703" s="1"/>
      <c r="CL703" s="1"/>
      <c r="CM703" s="1"/>
    </row>
    <row r="704" spans="1:91" ht="15" customHeight="1">
      <c r="A704" s="419" t="s">
        <v>2279</v>
      </c>
      <c r="B704" s="364" t="s">
        <v>2202</v>
      </c>
      <c r="C704" s="251" t="s">
        <v>1247</v>
      </c>
      <c r="D704" s="353" t="s">
        <v>485</v>
      </c>
      <c r="E704" s="385">
        <v>0.71</v>
      </c>
      <c r="F704" s="489"/>
      <c r="G704" s="490"/>
      <c r="H704" s="8"/>
      <c r="I704" s="8"/>
      <c r="J704" s="8"/>
      <c r="K704" s="8"/>
      <c r="L704" s="8"/>
      <c r="M704" s="8"/>
      <c r="N704" s="8"/>
      <c r="O704" s="8"/>
      <c r="P704" s="8"/>
      <c r="CC704" s="1"/>
      <c r="CD704" s="1"/>
      <c r="CE704" s="1"/>
      <c r="CF704" s="1"/>
      <c r="CG704" s="1"/>
      <c r="CH704" s="1"/>
      <c r="CI704" s="1"/>
      <c r="CJ704" s="1"/>
      <c r="CK704" s="1"/>
      <c r="CL704" s="1"/>
      <c r="CM704" s="1"/>
    </row>
    <row r="705" spans="1:91" ht="15" customHeight="1">
      <c r="A705" s="423" t="s">
        <v>2280</v>
      </c>
      <c r="B705" s="365" t="s">
        <v>808</v>
      </c>
      <c r="C705" s="373"/>
      <c r="D705" s="386" t="s">
        <v>811</v>
      </c>
      <c r="E705" s="387"/>
      <c r="F705" s="265"/>
      <c r="G705" s="491"/>
      <c r="H705" s="8"/>
      <c r="I705" s="8"/>
      <c r="J705" s="8"/>
      <c r="K705" s="8"/>
      <c r="L705" s="8"/>
      <c r="M705" s="8"/>
      <c r="N705" s="8"/>
      <c r="O705" s="8"/>
      <c r="P705" s="8"/>
      <c r="CC705" s="1"/>
      <c r="CD705" s="1"/>
      <c r="CE705" s="1"/>
      <c r="CF705" s="1"/>
      <c r="CG705" s="1"/>
      <c r="CH705" s="1"/>
      <c r="CI705" s="1"/>
      <c r="CJ705" s="1"/>
      <c r="CK705" s="1"/>
      <c r="CL705" s="1"/>
      <c r="CM705" s="1"/>
    </row>
    <row r="706" spans="1:91" ht="15" customHeight="1">
      <c r="A706" s="419" t="s">
        <v>2281</v>
      </c>
      <c r="B706" s="161" t="s">
        <v>1508</v>
      </c>
      <c r="C706" s="375" t="s">
        <v>1368</v>
      </c>
      <c r="D706" s="353" t="s">
        <v>541</v>
      </c>
      <c r="E706" s="381">
        <f>(0.28+0.49)*2</f>
        <v>1.54</v>
      </c>
      <c r="F706" s="489"/>
      <c r="G706" s="490"/>
      <c r="H706" s="8"/>
      <c r="I706" s="8"/>
      <c r="J706" s="8"/>
      <c r="K706" s="8"/>
      <c r="L706" s="8"/>
      <c r="M706" s="8"/>
      <c r="N706" s="8"/>
      <c r="O706" s="8"/>
      <c r="P706" s="8"/>
      <c r="CC706" s="1"/>
      <c r="CD706" s="1"/>
      <c r="CE706" s="1"/>
      <c r="CF706" s="1"/>
      <c r="CG706" s="1"/>
      <c r="CH706" s="1"/>
      <c r="CI706" s="1"/>
      <c r="CJ706" s="1"/>
      <c r="CK706" s="1"/>
      <c r="CL706" s="1"/>
      <c r="CM706" s="1"/>
    </row>
    <row r="707" spans="1:91" ht="15" customHeight="1">
      <c r="A707" s="419" t="s">
        <v>2282</v>
      </c>
      <c r="B707" s="400" t="s">
        <v>1509</v>
      </c>
      <c r="C707" s="375" t="s">
        <v>1367</v>
      </c>
      <c r="D707" s="353" t="s">
        <v>541</v>
      </c>
      <c r="E707" s="381">
        <f>10.96+6.25+6.47</f>
        <v>23.68</v>
      </c>
      <c r="F707" s="489"/>
      <c r="G707" s="490"/>
      <c r="H707" s="8"/>
      <c r="I707" s="8"/>
      <c r="J707" s="8"/>
      <c r="K707" s="8"/>
      <c r="L707" s="8"/>
      <c r="M707" s="8"/>
      <c r="N707" s="8"/>
      <c r="O707" s="8"/>
      <c r="P707" s="8"/>
      <c r="CC707" s="1"/>
      <c r="CD707" s="1"/>
      <c r="CE707" s="1"/>
      <c r="CF707" s="1"/>
      <c r="CG707" s="1"/>
      <c r="CH707" s="1"/>
      <c r="CI707" s="1"/>
      <c r="CJ707" s="1"/>
      <c r="CK707" s="1"/>
      <c r="CL707" s="1"/>
      <c r="CM707" s="1"/>
    </row>
    <row r="708" spans="1:91" ht="15" customHeight="1">
      <c r="A708" s="411" t="s">
        <v>2283</v>
      </c>
      <c r="B708" s="299" t="s">
        <v>1181</v>
      </c>
      <c r="C708" s="250"/>
      <c r="D708" s="157" t="s">
        <v>811</v>
      </c>
      <c r="E708" s="279"/>
      <c r="F708" s="265"/>
      <c r="G708" s="491"/>
      <c r="H708" s="8"/>
      <c r="I708" s="8"/>
      <c r="J708" s="8"/>
      <c r="K708" s="8"/>
      <c r="L708" s="8"/>
      <c r="M708" s="8"/>
      <c r="N708" s="8"/>
      <c r="O708" s="8"/>
      <c r="P708" s="8"/>
      <c r="CC708" s="1"/>
      <c r="CD708" s="1"/>
      <c r="CE708" s="1"/>
      <c r="CF708" s="1"/>
      <c r="CG708" s="1"/>
      <c r="CH708" s="1"/>
      <c r="CI708" s="1"/>
      <c r="CJ708" s="1"/>
      <c r="CK708" s="1"/>
      <c r="CL708" s="1"/>
      <c r="CM708" s="1"/>
    </row>
    <row r="709" spans="1:91" ht="15" customHeight="1">
      <c r="A709" s="419" t="s">
        <v>2284</v>
      </c>
      <c r="B709" s="190" t="s">
        <v>2214</v>
      </c>
      <c r="C709" s="256" t="s">
        <v>2207</v>
      </c>
      <c r="D709" s="384" t="s">
        <v>812</v>
      </c>
      <c r="E709" s="272">
        <v>7.09</v>
      </c>
      <c r="F709" s="489"/>
      <c r="G709" s="490"/>
      <c r="H709" s="8"/>
      <c r="I709" s="8"/>
      <c r="J709" s="8"/>
      <c r="K709" s="8"/>
      <c r="L709" s="8"/>
      <c r="M709" s="8"/>
      <c r="N709" s="8"/>
      <c r="O709" s="8"/>
      <c r="P709" s="8"/>
      <c r="CC709" s="1"/>
      <c r="CD709" s="1"/>
      <c r="CE709" s="1"/>
      <c r="CF709" s="1"/>
      <c r="CG709" s="1"/>
      <c r="CH709" s="1"/>
      <c r="CI709" s="1"/>
      <c r="CJ709" s="1"/>
      <c r="CK709" s="1"/>
      <c r="CL709" s="1"/>
      <c r="CM709" s="1"/>
    </row>
    <row r="710" spans="1:91" ht="15" customHeight="1">
      <c r="A710" s="419" t="s">
        <v>2285</v>
      </c>
      <c r="B710" s="190" t="s">
        <v>2204</v>
      </c>
      <c r="C710" s="252" t="s">
        <v>1369</v>
      </c>
      <c r="D710" s="384" t="s">
        <v>812</v>
      </c>
      <c r="E710" s="272">
        <v>1.24</v>
      </c>
      <c r="F710" s="489"/>
      <c r="G710" s="490"/>
      <c r="H710" s="8"/>
      <c r="I710" s="8"/>
      <c r="J710" s="8"/>
      <c r="K710" s="8"/>
      <c r="L710" s="8"/>
      <c r="M710" s="8"/>
      <c r="N710" s="8"/>
      <c r="O710" s="8"/>
      <c r="P710" s="8"/>
      <c r="CC710" s="1"/>
      <c r="CD710" s="1"/>
      <c r="CE710" s="1"/>
      <c r="CF710" s="1"/>
      <c r="CG710" s="1"/>
      <c r="CH710" s="1"/>
      <c r="CI710" s="1"/>
      <c r="CJ710" s="1"/>
      <c r="CK710" s="1"/>
      <c r="CL710" s="1"/>
      <c r="CM710" s="1"/>
    </row>
    <row r="711" spans="1:91" ht="15" customHeight="1">
      <c r="A711" s="411" t="s">
        <v>2286</v>
      </c>
      <c r="B711" s="299" t="s">
        <v>1119</v>
      </c>
      <c r="C711" s="250"/>
      <c r="D711" s="157" t="s">
        <v>811</v>
      </c>
      <c r="E711" s="279"/>
      <c r="F711" s="265"/>
      <c r="G711" s="491"/>
      <c r="H711" s="8"/>
      <c r="I711" s="8"/>
      <c r="J711" s="8"/>
      <c r="K711" s="8"/>
      <c r="L711" s="8"/>
      <c r="M711" s="8"/>
      <c r="N711" s="8"/>
      <c r="O711" s="8"/>
      <c r="P711" s="8"/>
      <c r="CC711" s="1"/>
      <c r="CD711" s="1"/>
      <c r="CE711" s="1"/>
      <c r="CF711" s="1"/>
      <c r="CG711" s="1"/>
      <c r="CH711" s="1"/>
      <c r="CI711" s="1"/>
      <c r="CJ711" s="1"/>
      <c r="CK711" s="1"/>
      <c r="CL711" s="1"/>
      <c r="CM711" s="1"/>
    </row>
    <row r="712" spans="1:91" ht="15" customHeight="1">
      <c r="A712" s="419" t="s">
        <v>2287</v>
      </c>
      <c r="B712" s="190" t="s">
        <v>2215</v>
      </c>
      <c r="C712" s="252" t="s">
        <v>2208</v>
      </c>
      <c r="D712" s="384" t="s">
        <v>656</v>
      </c>
      <c r="E712" s="272">
        <v>48</v>
      </c>
      <c r="F712" s="489"/>
      <c r="G712" s="490"/>
      <c r="H712" s="8"/>
      <c r="I712" s="8"/>
      <c r="J712" s="8"/>
      <c r="K712" s="8"/>
      <c r="L712" s="8"/>
      <c r="M712" s="8"/>
      <c r="N712" s="8"/>
      <c r="O712" s="8"/>
      <c r="P712" s="8"/>
      <c r="CC712" s="1"/>
      <c r="CD712" s="1"/>
      <c r="CE712" s="1"/>
      <c r="CF712" s="1"/>
      <c r="CG712" s="1"/>
      <c r="CH712" s="1"/>
      <c r="CI712" s="1"/>
      <c r="CJ712" s="1"/>
      <c r="CK712" s="1"/>
      <c r="CL712" s="1"/>
      <c r="CM712" s="1"/>
    </row>
    <row r="713" spans="1:91" ht="15" customHeight="1">
      <c r="A713" s="419" t="s">
        <v>2288</v>
      </c>
      <c r="B713" s="190" t="s">
        <v>2216</v>
      </c>
      <c r="C713" s="252" t="s">
        <v>2209</v>
      </c>
      <c r="D713" s="444" t="s">
        <v>656</v>
      </c>
      <c r="E713" s="272">
        <v>1</v>
      </c>
      <c r="F713" s="489"/>
      <c r="G713" s="490"/>
      <c r="H713" s="8"/>
      <c r="I713" s="8"/>
      <c r="J713" s="8"/>
      <c r="K713" s="8"/>
      <c r="L713" s="8"/>
      <c r="M713" s="8"/>
      <c r="N713" s="8"/>
      <c r="O713" s="8"/>
      <c r="P713" s="8"/>
      <c r="CC713" s="1"/>
      <c r="CD713" s="1"/>
      <c r="CE713" s="1"/>
      <c r="CF713" s="1"/>
      <c r="CG713" s="1"/>
      <c r="CH713" s="1"/>
      <c r="CI713" s="1"/>
      <c r="CJ713" s="1"/>
      <c r="CK713" s="1"/>
      <c r="CL713" s="1"/>
      <c r="CM713" s="1"/>
    </row>
    <row r="714" spans="1:91" ht="15" customHeight="1">
      <c r="A714" s="436" t="s">
        <v>2289</v>
      </c>
      <c r="B714" s="321" t="s">
        <v>2218</v>
      </c>
      <c r="C714" s="86"/>
      <c r="D714" s="322"/>
      <c r="E714" s="323"/>
      <c r="F714" s="324"/>
      <c r="G714" s="324"/>
      <c r="H714" s="8"/>
      <c r="I714" s="8"/>
      <c r="J714" s="8"/>
      <c r="K714" s="8"/>
      <c r="L714" s="8"/>
      <c r="M714" s="8"/>
      <c r="N714" s="8"/>
      <c r="O714" s="8"/>
      <c r="P714" s="8"/>
      <c r="CC714" s="1"/>
      <c r="CD714" s="1"/>
      <c r="CE714" s="1"/>
      <c r="CF714" s="1"/>
      <c r="CG714" s="1"/>
      <c r="CH714" s="1"/>
      <c r="CI714" s="1"/>
      <c r="CJ714" s="1"/>
      <c r="CK714" s="1"/>
      <c r="CL714" s="1"/>
      <c r="CM714" s="1"/>
    </row>
    <row r="715" spans="1:91" ht="15" customHeight="1">
      <c r="A715" s="447" t="s">
        <v>2290</v>
      </c>
      <c r="B715" s="185" t="s">
        <v>1139</v>
      </c>
      <c r="C715" s="250"/>
      <c r="D715" s="264" t="s">
        <v>811</v>
      </c>
      <c r="E715" s="158"/>
      <c r="F715" s="265"/>
      <c r="G715" s="265"/>
      <c r="H715" s="8"/>
      <c r="I715" s="8"/>
      <c r="J715" s="8"/>
      <c r="K715" s="8"/>
      <c r="L715" s="8"/>
      <c r="M715" s="8"/>
      <c r="N715" s="8"/>
      <c r="O715" s="8"/>
      <c r="P715" s="8"/>
      <c r="CC715" s="1"/>
      <c r="CD715" s="1"/>
      <c r="CE715" s="1"/>
      <c r="CF715" s="1"/>
      <c r="CG715" s="1"/>
      <c r="CH715" s="1"/>
      <c r="CI715" s="1"/>
      <c r="CJ715" s="1"/>
      <c r="CK715" s="1"/>
      <c r="CL715" s="1"/>
      <c r="CM715" s="1"/>
    </row>
    <row r="716" spans="1:91" ht="15" customHeight="1">
      <c r="A716" s="419" t="s">
        <v>2291</v>
      </c>
      <c r="B716" s="241" t="s">
        <v>2219</v>
      </c>
      <c r="C716" s="252" t="s">
        <v>1362</v>
      </c>
      <c r="D716" s="268" t="s">
        <v>7</v>
      </c>
      <c r="E716" s="267">
        <v>1</v>
      </c>
      <c r="F716" s="489"/>
      <c r="G716" s="490"/>
      <c r="H716" s="8"/>
      <c r="I716" s="8"/>
      <c r="J716" s="8"/>
      <c r="K716" s="8"/>
      <c r="L716" s="8"/>
      <c r="M716" s="8"/>
      <c r="N716" s="8"/>
      <c r="O716" s="8"/>
      <c r="P716" s="8"/>
      <c r="CC716" s="1"/>
      <c r="CD716" s="1"/>
      <c r="CE716" s="1"/>
      <c r="CF716" s="1"/>
      <c r="CG716" s="1"/>
      <c r="CH716" s="1"/>
      <c r="CI716" s="1"/>
      <c r="CJ716" s="1"/>
      <c r="CK716" s="1"/>
      <c r="CL716" s="1"/>
      <c r="CM716" s="1"/>
    </row>
    <row r="717" spans="1:91" ht="15" customHeight="1">
      <c r="A717" s="419" t="s">
        <v>2292</v>
      </c>
      <c r="B717" s="238" t="s">
        <v>1143</v>
      </c>
      <c r="C717" s="251" t="s">
        <v>1230</v>
      </c>
      <c r="D717" s="266" t="s">
        <v>7</v>
      </c>
      <c r="E717" s="267">
        <v>1</v>
      </c>
      <c r="F717" s="489"/>
      <c r="G717" s="490"/>
      <c r="H717" s="8"/>
      <c r="I717" s="8"/>
      <c r="J717" s="8"/>
      <c r="K717" s="8"/>
      <c r="L717" s="8"/>
      <c r="M717" s="8"/>
      <c r="N717" s="8"/>
      <c r="O717" s="8"/>
      <c r="P717" s="8"/>
      <c r="CC717" s="1"/>
      <c r="CD717" s="1"/>
      <c r="CE717" s="1"/>
      <c r="CF717" s="1"/>
      <c r="CG717" s="1"/>
      <c r="CH717" s="1"/>
      <c r="CI717" s="1"/>
      <c r="CJ717" s="1"/>
      <c r="CK717" s="1"/>
      <c r="CL717" s="1"/>
      <c r="CM717" s="1"/>
    </row>
    <row r="718" spans="1:91" ht="15" customHeight="1">
      <c r="A718" s="433" t="s">
        <v>2293</v>
      </c>
      <c r="B718" s="397" t="s">
        <v>616</v>
      </c>
      <c r="C718" s="370"/>
      <c r="D718" s="158" t="s">
        <v>811</v>
      </c>
      <c r="E718" s="382"/>
      <c r="F718" s="265"/>
      <c r="G718" s="491"/>
      <c r="H718" s="8"/>
      <c r="I718" s="8"/>
      <c r="J718" s="8"/>
      <c r="K718" s="8"/>
      <c r="L718" s="8"/>
      <c r="M718" s="8"/>
      <c r="N718" s="8"/>
      <c r="O718" s="8"/>
      <c r="P718" s="8"/>
      <c r="CC718" s="1"/>
      <c r="CD718" s="1"/>
      <c r="CE718" s="1"/>
      <c r="CF718" s="1"/>
      <c r="CG718" s="1"/>
      <c r="CH718" s="1"/>
      <c r="CI718" s="1"/>
      <c r="CJ718" s="1"/>
      <c r="CK718" s="1"/>
      <c r="CL718" s="1"/>
      <c r="CM718" s="1"/>
    </row>
    <row r="719" spans="1:91" ht="15" customHeight="1">
      <c r="A719" s="419" t="s">
        <v>2294</v>
      </c>
      <c r="B719" s="398" t="s">
        <v>2193</v>
      </c>
      <c r="C719" s="372" t="s">
        <v>1234</v>
      </c>
      <c r="D719" s="353" t="s">
        <v>485</v>
      </c>
      <c r="E719" s="381">
        <v>0.6</v>
      </c>
      <c r="F719" s="489"/>
      <c r="G719" s="490"/>
      <c r="H719" s="8"/>
      <c r="I719" s="8"/>
      <c r="J719" s="8"/>
      <c r="K719" s="8"/>
      <c r="L719" s="8"/>
      <c r="M719" s="8"/>
      <c r="N719" s="8"/>
      <c r="O719" s="8"/>
      <c r="P719" s="8"/>
      <c r="CC719" s="1"/>
      <c r="CD719" s="1"/>
      <c r="CE719" s="1"/>
      <c r="CF719" s="1"/>
      <c r="CG719" s="1"/>
      <c r="CH719" s="1"/>
      <c r="CI719" s="1"/>
      <c r="CJ719" s="1"/>
      <c r="CK719" s="1"/>
      <c r="CL719" s="1"/>
      <c r="CM719" s="1"/>
    </row>
    <row r="720" spans="1:91" ht="15" customHeight="1">
      <c r="A720" s="448" t="s">
        <v>2295</v>
      </c>
      <c r="B720" s="441" t="s">
        <v>2220</v>
      </c>
      <c r="C720" s="371" t="s">
        <v>1231</v>
      </c>
      <c r="D720" s="333" t="s">
        <v>485</v>
      </c>
      <c r="E720" s="171">
        <v>200</v>
      </c>
      <c r="F720" s="492"/>
      <c r="G720" s="490"/>
      <c r="H720" s="8"/>
      <c r="I720" s="8"/>
      <c r="J720" s="8"/>
      <c r="K720" s="8"/>
      <c r="L720" s="8"/>
      <c r="M720" s="8"/>
      <c r="N720" s="8"/>
      <c r="O720" s="8"/>
      <c r="P720" s="8"/>
      <c r="CC720" s="1"/>
      <c r="CD720" s="1"/>
      <c r="CE720" s="1"/>
      <c r="CF720" s="1"/>
      <c r="CG720" s="1"/>
      <c r="CH720" s="1"/>
      <c r="CI720" s="1"/>
      <c r="CJ720" s="1"/>
      <c r="CK720" s="1"/>
      <c r="CL720" s="1"/>
      <c r="CM720" s="1"/>
    </row>
    <row r="721" spans="1:91" ht="15" customHeight="1">
      <c r="A721" s="448" t="s">
        <v>2296</v>
      </c>
      <c r="B721" s="326" t="s">
        <v>2221</v>
      </c>
      <c r="C721" s="371" t="s">
        <v>1233</v>
      </c>
      <c r="D721" s="333" t="s">
        <v>485</v>
      </c>
      <c r="E721" s="171">
        <v>188</v>
      </c>
      <c r="F721" s="492"/>
      <c r="G721" s="490"/>
      <c r="H721" s="8"/>
      <c r="I721" s="8"/>
      <c r="J721" s="8"/>
      <c r="K721" s="8"/>
      <c r="L721" s="8"/>
      <c r="M721" s="8"/>
      <c r="N721" s="8"/>
      <c r="O721" s="8"/>
      <c r="P721" s="8"/>
      <c r="CC721" s="1"/>
      <c r="CD721" s="1"/>
      <c r="CE721" s="1"/>
      <c r="CF721" s="1"/>
      <c r="CG721" s="1"/>
      <c r="CH721" s="1"/>
      <c r="CI721" s="1"/>
      <c r="CJ721" s="1"/>
      <c r="CK721" s="1"/>
      <c r="CL721" s="1"/>
      <c r="CM721" s="1"/>
    </row>
    <row r="722" spans="1:91" ht="15" customHeight="1">
      <c r="A722" s="433" t="s">
        <v>2297</v>
      </c>
      <c r="B722" s="397" t="s">
        <v>800</v>
      </c>
      <c r="C722" s="370"/>
      <c r="D722" s="158" t="s">
        <v>811</v>
      </c>
      <c r="E722" s="382"/>
      <c r="F722" s="265"/>
      <c r="G722" s="491"/>
      <c r="H722" s="8"/>
      <c r="I722" s="8"/>
      <c r="J722" s="8"/>
      <c r="K722" s="8"/>
      <c r="L722" s="8"/>
      <c r="M722" s="8"/>
      <c r="N722" s="8"/>
      <c r="O722" s="8"/>
      <c r="P722" s="8"/>
      <c r="CC722" s="1"/>
      <c r="CD722" s="1"/>
      <c r="CE722" s="1"/>
      <c r="CF722" s="1"/>
      <c r="CG722" s="1"/>
      <c r="CH722" s="1"/>
      <c r="CI722" s="1"/>
      <c r="CJ722" s="1"/>
      <c r="CK722" s="1"/>
      <c r="CL722" s="1"/>
      <c r="CM722" s="1"/>
    </row>
    <row r="723" spans="1:91" ht="15" customHeight="1">
      <c r="A723" s="419" t="s">
        <v>2298</v>
      </c>
      <c r="B723" s="398" t="s">
        <v>2196</v>
      </c>
      <c r="C723" s="372" t="s">
        <v>1364</v>
      </c>
      <c r="D723" s="391" t="s">
        <v>541</v>
      </c>
      <c r="E723" s="392">
        <f>4+1.4</f>
        <v>5.4</v>
      </c>
      <c r="F723" s="489"/>
      <c r="G723" s="490"/>
      <c r="H723" s="8"/>
      <c r="I723" s="8"/>
      <c r="J723" s="8"/>
      <c r="K723" s="8"/>
      <c r="L723" s="8"/>
      <c r="M723" s="8"/>
      <c r="N723" s="8"/>
      <c r="O723" s="8"/>
      <c r="P723" s="8"/>
      <c r="CC723" s="1"/>
      <c r="CD723" s="1"/>
      <c r="CE723" s="1"/>
      <c r="CF723" s="1"/>
      <c r="CG723" s="1"/>
      <c r="CH723" s="1"/>
      <c r="CI723" s="1"/>
      <c r="CJ723" s="1"/>
      <c r="CK723" s="1"/>
      <c r="CL723" s="1"/>
      <c r="CM723" s="1"/>
    </row>
    <row r="724" spans="1:91" ht="15" customHeight="1">
      <c r="A724" s="423" t="s">
        <v>2299</v>
      </c>
      <c r="B724" s="399" t="s">
        <v>1157</v>
      </c>
      <c r="C724" s="373"/>
      <c r="D724" s="264" t="s">
        <v>811</v>
      </c>
      <c r="E724" s="382"/>
      <c r="F724" s="265"/>
      <c r="G724" s="491"/>
      <c r="H724" s="8"/>
      <c r="I724" s="8"/>
      <c r="J724" s="8"/>
      <c r="K724" s="8"/>
      <c r="L724" s="8"/>
      <c r="M724" s="8"/>
      <c r="N724" s="8"/>
      <c r="O724" s="8"/>
      <c r="P724" s="8"/>
      <c r="CC724" s="1"/>
      <c r="CD724" s="1"/>
      <c r="CE724" s="1"/>
      <c r="CF724" s="1"/>
      <c r="CG724" s="1"/>
      <c r="CH724" s="1"/>
      <c r="CI724" s="1"/>
      <c r="CJ724" s="1"/>
      <c r="CK724" s="1"/>
      <c r="CL724" s="1"/>
      <c r="CM724" s="1"/>
    </row>
    <row r="725" spans="1:91" ht="15" customHeight="1">
      <c r="A725" s="426" t="s">
        <v>2300</v>
      </c>
      <c r="B725" s="160" t="s">
        <v>1158</v>
      </c>
      <c r="C725" s="374"/>
      <c r="D725" s="336" t="s">
        <v>811</v>
      </c>
      <c r="E725" s="383"/>
      <c r="F725" s="265"/>
      <c r="G725" s="493"/>
      <c r="H725" s="8"/>
      <c r="I725" s="8"/>
      <c r="J725" s="8"/>
      <c r="K725" s="8"/>
      <c r="L725" s="8"/>
      <c r="M725" s="8"/>
      <c r="N725" s="8"/>
      <c r="O725" s="8"/>
      <c r="P725" s="8"/>
      <c r="CC725" s="1"/>
      <c r="CD725" s="1"/>
      <c r="CE725" s="1"/>
      <c r="CF725" s="1"/>
      <c r="CG725" s="1"/>
      <c r="CH725" s="1"/>
      <c r="CI725" s="1"/>
      <c r="CJ725" s="1"/>
      <c r="CK725" s="1"/>
      <c r="CL725" s="1"/>
      <c r="CM725" s="1"/>
    </row>
    <row r="726" spans="1:91" ht="15" customHeight="1">
      <c r="A726" s="419" t="s">
        <v>2301</v>
      </c>
      <c r="B726" s="347" t="s">
        <v>2198</v>
      </c>
      <c r="C726" s="372" t="s">
        <v>1241</v>
      </c>
      <c r="D726" s="384" t="s">
        <v>812</v>
      </c>
      <c r="E726" s="381">
        <v>2.76E-2</v>
      </c>
      <c r="F726" s="489"/>
      <c r="G726" s="490"/>
      <c r="H726" s="8"/>
      <c r="I726" s="8"/>
      <c r="J726" s="8"/>
      <c r="K726" s="8"/>
      <c r="L726" s="8"/>
      <c r="M726" s="8"/>
      <c r="N726" s="8"/>
      <c r="O726" s="8"/>
      <c r="P726" s="8"/>
      <c r="CC726" s="1"/>
      <c r="CD726" s="1"/>
      <c r="CE726" s="1"/>
      <c r="CF726" s="1"/>
      <c r="CG726" s="1"/>
      <c r="CH726" s="1"/>
      <c r="CI726" s="1"/>
      <c r="CJ726" s="1"/>
      <c r="CK726" s="1"/>
      <c r="CL726" s="1"/>
      <c r="CM726" s="1"/>
    </row>
    <row r="727" spans="1:91" ht="15" customHeight="1">
      <c r="A727" s="423" t="s">
        <v>2302</v>
      </c>
      <c r="B727" s="299" t="s">
        <v>592</v>
      </c>
      <c r="C727" s="373"/>
      <c r="D727" s="264" t="s">
        <v>811</v>
      </c>
      <c r="E727" s="382"/>
      <c r="F727" s="265"/>
      <c r="G727" s="491"/>
      <c r="H727" s="8"/>
      <c r="I727" s="8"/>
      <c r="J727" s="8"/>
      <c r="K727" s="8"/>
      <c r="L727" s="8"/>
      <c r="M727" s="8"/>
      <c r="N727" s="8"/>
      <c r="O727" s="8"/>
      <c r="P727" s="8"/>
      <c r="CC727" s="1"/>
      <c r="CD727" s="1"/>
      <c r="CE727" s="1"/>
      <c r="CF727" s="1"/>
      <c r="CG727" s="1"/>
      <c r="CH727" s="1"/>
      <c r="CI727" s="1"/>
      <c r="CJ727" s="1"/>
      <c r="CK727" s="1"/>
      <c r="CL727" s="1"/>
      <c r="CM727" s="1"/>
    </row>
    <row r="728" spans="1:91" ht="15" customHeight="1">
      <c r="A728" s="419" t="s">
        <v>2303</v>
      </c>
      <c r="B728" s="364" t="s">
        <v>2200</v>
      </c>
      <c r="C728" s="372" t="s">
        <v>1365</v>
      </c>
      <c r="D728" s="353" t="s">
        <v>485</v>
      </c>
      <c r="E728" s="385">
        <f>0.5+0.12</f>
        <v>0.62</v>
      </c>
      <c r="F728" s="489"/>
      <c r="G728" s="490"/>
      <c r="H728" s="8"/>
      <c r="I728" s="8"/>
      <c r="J728" s="8"/>
      <c r="K728" s="8"/>
      <c r="L728" s="8"/>
      <c r="M728" s="8"/>
      <c r="N728" s="8"/>
      <c r="O728" s="8"/>
      <c r="P728" s="8"/>
      <c r="CC728" s="1"/>
      <c r="CD728" s="1"/>
      <c r="CE728" s="1"/>
      <c r="CF728" s="1"/>
      <c r="CG728" s="1"/>
      <c r="CH728" s="1"/>
      <c r="CI728" s="1"/>
      <c r="CJ728" s="1"/>
      <c r="CK728" s="1"/>
      <c r="CL728" s="1"/>
      <c r="CM728" s="1"/>
    </row>
    <row r="729" spans="1:91" ht="15" customHeight="1">
      <c r="A729" s="419" t="s">
        <v>2304</v>
      </c>
      <c r="B729" s="364" t="s">
        <v>2202</v>
      </c>
      <c r="C729" s="251" t="s">
        <v>1247</v>
      </c>
      <c r="D729" s="353" t="s">
        <v>485</v>
      </c>
      <c r="E729" s="385">
        <f>0.04*4+0.005</f>
        <v>0.16500000000000001</v>
      </c>
      <c r="F729" s="489"/>
      <c r="G729" s="490"/>
      <c r="H729" s="8"/>
      <c r="I729" s="8"/>
      <c r="J729" s="8"/>
      <c r="K729" s="8"/>
      <c r="L729" s="8"/>
      <c r="M729" s="8"/>
      <c r="N729" s="8"/>
      <c r="O729" s="8"/>
      <c r="P729" s="8"/>
      <c r="CC729" s="1"/>
      <c r="CD729" s="1"/>
      <c r="CE729" s="1"/>
      <c r="CF729" s="1"/>
      <c r="CG729" s="1"/>
      <c r="CH729" s="1"/>
      <c r="CI729" s="1"/>
      <c r="CJ729" s="1"/>
      <c r="CK729" s="1"/>
      <c r="CL729" s="1"/>
      <c r="CM729" s="1"/>
    </row>
    <row r="730" spans="1:91" ht="15" customHeight="1">
      <c r="A730" s="423" t="s">
        <v>2305</v>
      </c>
      <c r="B730" s="365" t="s">
        <v>808</v>
      </c>
      <c r="C730" s="373"/>
      <c r="D730" s="386" t="s">
        <v>811</v>
      </c>
      <c r="E730" s="387"/>
      <c r="F730" s="265"/>
      <c r="G730" s="491"/>
      <c r="H730" s="8"/>
      <c r="I730" s="8"/>
      <c r="J730" s="8"/>
      <c r="K730" s="8"/>
      <c r="L730" s="8"/>
      <c r="M730" s="8"/>
      <c r="N730" s="8"/>
      <c r="O730" s="8"/>
      <c r="P730" s="8"/>
      <c r="CC730" s="1"/>
      <c r="CD730" s="1"/>
      <c r="CE730" s="1"/>
      <c r="CF730" s="1"/>
      <c r="CG730" s="1"/>
      <c r="CH730" s="1"/>
      <c r="CI730" s="1"/>
      <c r="CJ730" s="1"/>
      <c r="CK730" s="1"/>
      <c r="CL730" s="1"/>
      <c r="CM730" s="1"/>
    </row>
    <row r="731" spans="1:91" ht="15" customHeight="1">
      <c r="A731" s="419" t="s">
        <v>2306</v>
      </c>
      <c r="B731" s="400" t="s">
        <v>1509</v>
      </c>
      <c r="C731" s="375" t="s">
        <v>1367</v>
      </c>
      <c r="D731" s="353" t="s">
        <v>541</v>
      </c>
      <c r="E731" s="381">
        <f>5+1.65</f>
        <v>6.65</v>
      </c>
      <c r="F731" s="489"/>
      <c r="G731" s="490"/>
      <c r="H731" s="8"/>
      <c r="I731" s="8"/>
      <c r="J731" s="8"/>
      <c r="K731" s="8"/>
      <c r="L731" s="8"/>
      <c r="M731" s="8"/>
      <c r="N731" s="8"/>
      <c r="O731" s="8"/>
      <c r="P731" s="8"/>
      <c r="CC731" s="1"/>
      <c r="CD731" s="1"/>
      <c r="CE731" s="1"/>
      <c r="CF731" s="1"/>
      <c r="CG731" s="1"/>
      <c r="CH731" s="1"/>
      <c r="CI731" s="1"/>
      <c r="CJ731" s="1"/>
      <c r="CK731" s="1"/>
      <c r="CL731" s="1"/>
      <c r="CM731" s="1"/>
    </row>
    <row r="732" spans="1:91" ht="15" customHeight="1">
      <c r="A732" s="411" t="s">
        <v>2307</v>
      </c>
      <c r="B732" s="299" t="s">
        <v>1181</v>
      </c>
      <c r="C732" s="250"/>
      <c r="D732" s="157" t="s">
        <v>811</v>
      </c>
      <c r="E732" s="279"/>
      <c r="F732" s="265"/>
      <c r="G732" s="491"/>
      <c r="H732" s="8"/>
      <c r="I732" s="8"/>
      <c r="J732" s="8"/>
      <c r="K732" s="8"/>
      <c r="L732" s="8"/>
      <c r="M732" s="8"/>
      <c r="N732" s="8"/>
      <c r="O732" s="8"/>
      <c r="P732" s="8"/>
      <c r="CC732" s="1"/>
      <c r="CD732" s="1"/>
      <c r="CE732" s="1"/>
      <c r="CF732" s="1"/>
      <c r="CG732" s="1"/>
      <c r="CH732" s="1"/>
      <c r="CI732" s="1"/>
      <c r="CJ732" s="1"/>
      <c r="CK732" s="1"/>
      <c r="CL732" s="1"/>
      <c r="CM732" s="1"/>
    </row>
    <row r="733" spans="1:91" ht="15" customHeight="1">
      <c r="A733" s="419" t="s">
        <v>2308</v>
      </c>
      <c r="B733" s="190" t="s">
        <v>2222</v>
      </c>
      <c r="C733" s="256" t="s">
        <v>2207</v>
      </c>
      <c r="D733" s="384" t="s">
        <v>812</v>
      </c>
      <c r="E733" s="272">
        <v>0.46350999999999998</v>
      </c>
      <c r="F733" s="489"/>
      <c r="G733" s="490"/>
      <c r="H733" s="8"/>
      <c r="I733" s="8"/>
      <c r="J733" s="8"/>
      <c r="K733" s="8"/>
      <c r="L733" s="8"/>
      <c r="M733" s="8"/>
      <c r="N733" s="8"/>
      <c r="O733" s="8"/>
      <c r="P733" s="8"/>
      <c r="CC733" s="1"/>
      <c r="CD733" s="1"/>
      <c r="CE733" s="1"/>
      <c r="CF733" s="1"/>
      <c r="CG733" s="1"/>
      <c r="CH733" s="1"/>
      <c r="CI733" s="1"/>
      <c r="CJ733" s="1"/>
      <c r="CK733" s="1"/>
      <c r="CL733" s="1"/>
      <c r="CM733" s="1"/>
    </row>
    <row r="734" spans="1:91" ht="15" customHeight="1">
      <c r="A734" s="419" t="s">
        <v>2309</v>
      </c>
      <c r="B734" s="190" t="s">
        <v>2223</v>
      </c>
      <c r="C734" s="252" t="s">
        <v>1323</v>
      </c>
      <c r="D734" s="384" t="s">
        <v>812</v>
      </c>
      <c r="E734" s="272">
        <f>(0.05336+0.03866+0.034771)*0.015+(0.05336+0.03866+0.034771)</f>
        <v>0.12869286499999999</v>
      </c>
      <c r="F734" s="489"/>
      <c r="G734" s="490"/>
      <c r="H734" s="8"/>
      <c r="I734" s="8"/>
      <c r="J734" s="8"/>
      <c r="K734" s="8"/>
      <c r="L734" s="8"/>
      <c r="M734" s="8"/>
      <c r="N734" s="8"/>
      <c r="O734" s="8"/>
      <c r="P734" s="8"/>
      <c r="CC734" s="1"/>
      <c r="CD734" s="1"/>
      <c r="CE734" s="1"/>
      <c r="CF734" s="1"/>
      <c r="CG734" s="1"/>
      <c r="CH734" s="1"/>
      <c r="CI734" s="1"/>
      <c r="CJ734" s="1"/>
      <c r="CK734" s="1"/>
      <c r="CL734" s="1"/>
      <c r="CM734" s="1"/>
    </row>
    <row r="735" spans="1:91" ht="15" customHeight="1">
      <c r="A735" s="419" t="s">
        <v>2310</v>
      </c>
      <c r="B735" s="190" t="s">
        <v>2224</v>
      </c>
      <c r="C735" s="252" t="s">
        <v>1323</v>
      </c>
      <c r="D735" s="384" t="s">
        <v>812</v>
      </c>
      <c r="E735" s="272">
        <f>0.0113*6</f>
        <v>6.7799999999999999E-2</v>
      </c>
      <c r="F735" s="489"/>
      <c r="G735" s="490"/>
      <c r="H735" s="8"/>
      <c r="I735" s="8"/>
      <c r="J735" s="8"/>
      <c r="K735" s="8"/>
      <c r="L735" s="8"/>
      <c r="M735" s="8"/>
      <c r="N735" s="8"/>
      <c r="O735" s="8"/>
      <c r="P735" s="8"/>
      <c r="CC735" s="1"/>
      <c r="CD735" s="1"/>
      <c r="CE735" s="1"/>
      <c r="CF735" s="1"/>
      <c r="CG735" s="1"/>
      <c r="CH735" s="1"/>
      <c r="CI735" s="1"/>
      <c r="CJ735" s="1"/>
      <c r="CK735" s="1"/>
      <c r="CL735" s="1"/>
      <c r="CM735" s="1"/>
    </row>
    <row r="736" spans="1:91" ht="15" customHeight="1">
      <c r="A736" s="419" t="s">
        <v>2311</v>
      </c>
      <c r="B736" s="190" t="s">
        <v>2225</v>
      </c>
      <c r="C736" s="252" t="s">
        <v>1323</v>
      </c>
      <c r="D736" s="384" t="s">
        <v>812</v>
      </c>
      <c r="E736" s="272">
        <v>6.5000000000000002E-2</v>
      </c>
      <c r="F736" s="489"/>
      <c r="G736" s="490"/>
      <c r="H736" s="8"/>
      <c r="I736" s="8"/>
      <c r="J736" s="8"/>
      <c r="K736" s="8"/>
      <c r="L736" s="8"/>
      <c r="M736" s="8"/>
      <c r="N736" s="8"/>
      <c r="O736" s="8"/>
      <c r="P736" s="8"/>
      <c r="CC736" s="1"/>
      <c r="CD736" s="1"/>
      <c r="CE736" s="1"/>
      <c r="CF736" s="1"/>
      <c r="CG736" s="1"/>
      <c r="CH736" s="1"/>
      <c r="CI736" s="1"/>
      <c r="CJ736" s="1"/>
      <c r="CK736" s="1"/>
      <c r="CL736" s="1"/>
      <c r="CM736" s="1"/>
    </row>
    <row r="737" spans="1:91" ht="15" customHeight="1">
      <c r="A737" s="411" t="s">
        <v>2312</v>
      </c>
      <c r="B737" s="299" t="s">
        <v>1119</v>
      </c>
      <c r="C737" s="250"/>
      <c r="D737" s="157" t="s">
        <v>811</v>
      </c>
      <c r="E737" s="279"/>
      <c r="F737" s="265"/>
      <c r="G737" s="491"/>
      <c r="H737" s="8"/>
      <c r="I737" s="8"/>
      <c r="J737" s="8"/>
      <c r="K737" s="8"/>
      <c r="L737" s="8"/>
      <c r="M737" s="8"/>
      <c r="N737" s="8"/>
      <c r="O737" s="8"/>
      <c r="P737" s="8"/>
      <c r="CC737" s="1"/>
      <c r="CD737" s="1"/>
      <c r="CE737" s="1"/>
      <c r="CF737" s="1"/>
      <c r="CG737" s="1"/>
      <c r="CH737" s="1"/>
      <c r="CI737" s="1"/>
      <c r="CJ737" s="1"/>
      <c r="CK737" s="1"/>
      <c r="CL737" s="1"/>
      <c r="CM737" s="1"/>
    </row>
    <row r="738" spans="1:91" ht="15" customHeight="1">
      <c r="A738" s="419" t="s">
        <v>2313</v>
      </c>
      <c r="B738" s="245" t="s">
        <v>2226</v>
      </c>
      <c r="C738" s="256" t="s">
        <v>2208</v>
      </c>
      <c r="D738" s="443" t="s">
        <v>656</v>
      </c>
      <c r="E738" s="171">
        <v>6</v>
      </c>
      <c r="F738" s="494"/>
      <c r="G738" s="490"/>
      <c r="H738" s="8"/>
      <c r="I738" s="8"/>
      <c r="J738" s="8"/>
      <c r="K738" s="8"/>
      <c r="L738" s="8"/>
      <c r="M738" s="8"/>
      <c r="N738" s="8"/>
      <c r="O738" s="8"/>
      <c r="P738" s="8"/>
      <c r="CC738" s="1"/>
      <c r="CD738" s="1"/>
      <c r="CE738" s="1"/>
      <c r="CF738" s="1"/>
      <c r="CG738" s="1"/>
      <c r="CH738" s="1"/>
      <c r="CI738" s="1"/>
      <c r="CJ738" s="1"/>
      <c r="CK738" s="1"/>
      <c r="CL738" s="1"/>
      <c r="CM738" s="1"/>
    </row>
    <row r="739" spans="1:91" ht="15" customHeight="1">
      <c r="A739" s="439" t="s">
        <v>2314</v>
      </c>
      <c r="B739" s="367" t="s">
        <v>2227</v>
      </c>
      <c r="C739" s="445" t="s">
        <v>2228</v>
      </c>
      <c r="D739" s="446" t="s">
        <v>7</v>
      </c>
      <c r="E739" s="201">
        <v>1</v>
      </c>
      <c r="F739" s="492"/>
      <c r="G739" s="490"/>
      <c r="H739" s="8"/>
      <c r="I739" s="8"/>
      <c r="J739" s="8"/>
      <c r="K739" s="8"/>
      <c r="L739" s="8"/>
      <c r="M739" s="8"/>
      <c r="N739" s="8"/>
      <c r="O739" s="8"/>
      <c r="P739" s="8"/>
      <c r="CC739" s="1"/>
      <c r="CD739" s="1"/>
      <c r="CE739" s="1"/>
      <c r="CF739" s="1"/>
      <c r="CG739" s="1"/>
      <c r="CH739" s="1"/>
      <c r="CI739" s="1"/>
      <c r="CJ739" s="1"/>
      <c r="CK739" s="1"/>
      <c r="CL739" s="1"/>
      <c r="CM739" s="1"/>
    </row>
    <row r="740" spans="1:91" ht="15" customHeight="1">
      <c r="A740" s="436" t="s">
        <v>2315</v>
      </c>
      <c r="B740" s="356" t="s">
        <v>2229</v>
      </c>
      <c r="C740" s="86"/>
      <c r="D740" s="322"/>
      <c r="E740" s="323"/>
      <c r="F740" s="324"/>
      <c r="G740" s="324"/>
      <c r="H740" s="8"/>
      <c r="I740" s="8"/>
      <c r="J740" s="8"/>
      <c r="K740" s="8"/>
      <c r="L740" s="8"/>
      <c r="M740" s="8"/>
      <c r="N740" s="8"/>
      <c r="O740" s="8"/>
      <c r="P740" s="8"/>
      <c r="CC740" s="1"/>
      <c r="CD740" s="1"/>
      <c r="CE740" s="1"/>
      <c r="CF740" s="1"/>
      <c r="CG740" s="1"/>
      <c r="CH740" s="1"/>
      <c r="CI740" s="1"/>
      <c r="CJ740" s="1"/>
      <c r="CK740" s="1"/>
      <c r="CL740" s="1"/>
      <c r="CM740" s="1"/>
    </row>
    <row r="741" spans="1:91" ht="15" customHeight="1">
      <c r="A741" s="439" t="s">
        <v>2316</v>
      </c>
      <c r="B741" s="367" t="s">
        <v>2230</v>
      </c>
      <c r="C741" s="445" t="s">
        <v>2231</v>
      </c>
      <c r="D741" s="446" t="s">
        <v>7</v>
      </c>
      <c r="E741" s="201">
        <v>1</v>
      </c>
      <c r="F741" s="467"/>
      <c r="G741" s="307"/>
      <c r="H741" s="8"/>
      <c r="I741" s="8"/>
      <c r="J741" s="8"/>
      <c r="K741" s="8"/>
      <c r="L741" s="8"/>
      <c r="M741" s="8"/>
      <c r="N741" s="8"/>
      <c r="O741" s="8"/>
      <c r="P741" s="8"/>
      <c r="CC741" s="1"/>
      <c r="CD741" s="1"/>
      <c r="CE741" s="1"/>
      <c r="CF741" s="1"/>
      <c r="CG741" s="1"/>
      <c r="CH741" s="1"/>
      <c r="CI741" s="1"/>
      <c r="CJ741" s="1"/>
      <c r="CK741" s="1"/>
      <c r="CL741" s="1"/>
      <c r="CM741" s="1"/>
    </row>
    <row r="742" spans="1:91" ht="15" customHeight="1">
      <c r="A742" s="436" t="s">
        <v>2317</v>
      </c>
      <c r="B742" s="321" t="s">
        <v>2232</v>
      </c>
      <c r="C742" s="86"/>
      <c r="D742" s="322"/>
      <c r="E742" s="323"/>
      <c r="F742" s="324"/>
      <c r="G742" s="324"/>
      <c r="H742" s="8"/>
      <c r="I742" s="8"/>
      <c r="J742" s="8"/>
      <c r="K742" s="8"/>
      <c r="L742" s="8"/>
      <c r="M742" s="8"/>
      <c r="N742" s="8"/>
      <c r="O742" s="8"/>
      <c r="P742" s="8"/>
      <c r="CC742" s="1"/>
      <c r="CD742" s="1"/>
      <c r="CE742" s="1"/>
      <c r="CF742" s="1"/>
      <c r="CG742" s="1"/>
      <c r="CH742" s="1"/>
      <c r="CI742" s="1"/>
      <c r="CJ742" s="1"/>
      <c r="CK742" s="1"/>
      <c r="CL742" s="1"/>
      <c r="CM742" s="1"/>
    </row>
    <row r="743" spans="1:91" ht="15" customHeight="1">
      <c r="A743" s="439" t="s">
        <v>2318</v>
      </c>
      <c r="B743" s="367" t="s">
        <v>2232</v>
      </c>
      <c r="C743" s="445" t="s">
        <v>1362</v>
      </c>
      <c r="D743" s="446" t="s">
        <v>7</v>
      </c>
      <c r="E743" s="201">
        <v>1</v>
      </c>
      <c r="F743" s="466"/>
      <c r="G743" s="305"/>
      <c r="H743" s="8"/>
      <c r="I743" s="8"/>
      <c r="J743" s="8"/>
      <c r="K743" s="8"/>
      <c r="L743" s="8"/>
      <c r="M743" s="8"/>
      <c r="N743" s="8"/>
      <c r="O743" s="8"/>
      <c r="P743" s="8"/>
      <c r="CC743" s="1"/>
      <c r="CD743" s="1"/>
      <c r="CE743" s="1"/>
      <c r="CF743" s="1"/>
      <c r="CG743" s="1"/>
      <c r="CH743" s="1"/>
      <c r="CI743" s="1"/>
      <c r="CJ743" s="1"/>
      <c r="CK743" s="1"/>
      <c r="CL743" s="1"/>
      <c r="CM743" s="1"/>
    </row>
    <row r="744" spans="1:91" ht="15.95" customHeight="1">
      <c r="A744" s="88"/>
      <c r="B744" s="121"/>
      <c r="C744" s="74"/>
      <c r="D744" s="15"/>
      <c r="E744" s="557" t="s">
        <v>127</v>
      </c>
      <c r="F744" s="557"/>
      <c r="G744" s="63">
        <f>SUM(G16:G743)</f>
        <v>0</v>
      </c>
      <c r="H744" s="8"/>
      <c r="I744" s="8"/>
      <c r="J744" s="8"/>
      <c r="K744" s="8"/>
      <c r="L744" s="8"/>
      <c r="M744" s="8"/>
      <c r="N744" s="8"/>
      <c r="O744" s="8"/>
      <c r="P744" s="8"/>
      <c r="CC744" s="1"/>
      <c r="CD744" s="1"/>
      <c r="CE744" s="1"/>
      <c r="CF744" s="1"/>
      <c r="CG744" s="1"/>
      <c r="CH744" s="1"/>
      <c r="CI744" s="1"/>
      <c r="CJ744" s="1"/>
      <c r="CK744" s="1"/>
      <c r="CL744" s="1"/>
      <c r="CM744" s="1"/>
    </row>
    <row r="745" spans="1:91" ht="15.95" customHeight="1">
      <c r="A745" s="88"/>
      <c r="B745" s="97"/>
      <c r="C745" s="74"/>
      <c r="D745" s="15"/>
      <c r="E745" s="557" t="s">
        <v>129</v>
      </c>
      <c r="F745" s="557"/>
      <c r="G745" s="63">
        <f>G744*0.21</f>
        <v>0</v>
      </c>
      <c r="H745" s="8"/>
      <c r="I745" s="8"/>
      <c r="J745" s="8"/>
      <c r="K745" s="8"/>
      <c r="L745" s="8"/>
      <c r="M745" s="8"/>
      <c r="N745" s="8"/>
      <c r="O745" s="8"/>
      <c r="P745" s="8"/>
      <c r="CC745" s="1"/>
      <c r="CD745" s="1"/>
      <c r="CE745" s="1"/>
      <c r="CF745" s="1"/>
      <c r="CG745" s="1"/>
      <c r="CH745" s="1"/>
      <c r="CI745" s="1"/>
      <c r="CJ745" s="1"/>
      <c r="CK745" s="1"/>
      <c r="CL745" s="1"/>
      <c r="CM745" s="1"/>
    </row>
    <row r="746" spans="1:91">
      <c r="A746" s="115"/>
      <c r="B746" s="116"/>
      <c r="C746" s="24"/>
      <c r="D746" s="116"/>
      <c r="E746" s="557" t="s">
        <v>128</v>
      </c>
      <c r="F746" s="557"/>
      <c r="G746" s="63">
        <f>G744+G745</f>
        <v>0</v>
      </c>
      <c r="H746" s="8"/>
      <c r="I746" s="8"/>
      <c r="J746" s="8"/>
      <c r="K746" s="8"/>
      <c r="L746" s="8"/>
      <c r="M746" s="8"/>
      <c r="N746" s="8"/>
      <c r="O746" s="8"/>
      <c r="P746" s="8"/>
      <c r="CC746" s="1"/>
      <c r="CD746" s="1"/>
      <c r="CE746" s="1"/>
      <c r="CF746" s="1"/>
      <c r="CG746" s="1"/>
      <c r="CH746" s="1"/>
      <c r="CI746" s="1"/>
      <c r="CJ746" s="1"/>
      <c r="CK746" s="1"/>
      <c r="CL746" s="1"/>
      <c r="CM746" s="1"/>
    </row>
    <row r="747" spans="1:91">
      <c r="E747" s="33"/>
      <c r="F747" s="50"/>
      <c r="G747" s="50"/>
      <c r="H747" s="8"/>
      <c r="I747" s="8"/>
      <c r="J747" s="8"/>
      <c r="K747" s="8"/>
      <c r="L747" s="8"/>
      <c r="M747" s="8"/>
      <c r="N747" s="8"/>
      <c r="O747" s="8"/>
      <c r="P747" s="8"/>
      <c r="CC747" s="1"/>
      <c r="CD747" s="1"/>
      <c r="CE747" s="1"/>
      <c r="CF747" s="1"/>
      <c r="CG747" s="1"/>
      <c r="CH747" s="1"/>
      <c r="CI747" s="1"/>
      <c r="CJ747" s="1"/>
      <c r="CK747" s="1"/>
      <c r="CL747" s="1"/>
      <c r="CM747" s="1"/>
    </row>
    <row r="748" spans="1:91">
      <c r="A748" s="546" t="s">
        <v>439</v>
      </c>
      <c r="B748" s="546"/>
      <c r="C748" s="546"/>
      <c r="D748" s="546"/>
      <c r="E748" s="546"/>
      <c r="F748" s="546"/>
      <c r="G748" s="546"/>
      <c r="H748" s="8"/>
      <c r="I748" s="8"/>
      <c r="J748" s="8"/>
      <c r="K748" s="8"/>
      <c r="L748" s="8"/>
      <c r="M748" s="8"/>
      <c r="N748" s="8"/>
      <c r="O748" s="8"/>
      <c r="P748" s="8"/>
      <c r="CC748" s="1"/>
      <c r="CD748" s="1"/>
      <c r="CE748" s="1"/>
      <c r="CF748" s="1"/>
      <c r="CG748" s="1"/>
      <c r="CH748" s="1"/>
      <c r="CI748" s="1"/>
      <c r="CJ748" s="1"/>
      <c r="CK748" s="1"/>
      <c r="CL748" s="1"/>
      <c r="CM748" s="1"/>
    </row>
    <row r="749" spans="1:91">
      <c r="A749" s="3"/>
      <c r="B749" s="29" t="s">
        <v>123</v>
      </c>
      <c r="C749" s="77"/>
      <c r="D749" s="29"/>
      <c r="E749" s="60"/>
      <c r="F749" s="50"/>
      <c r="G749" s="50"/>
      <c r="H749" s="8"/>
      <c r="I749" s="8"/>
      <c r="J749" s="8"/>
      <c r="K749" s="8"/>
      <c r="L749" s="8"/>
      <c r="M749" s="8"/>
      <c r="N749" s="8"/>
      <c r="O749" s="8"/>
      <c r="P749" s="8"/>
      <c r="CC749" s="1"/>
      <c r="CD749" s="1"/>
      <c r="CE749" s="1"/>
      <c r="CF749" s="1"/>
      <c r="CG749" s="1"/>
      <c r="CH749" s="1"/>
      <c r="CI749" s="1"/>
      <c r="CJ749" s="1"/>
      <c r="CK749" s="1"/>
      <c r="CL749" s="1"/>
      <c r="CM749" s="1"/>
    </row>
    <row r="750" spans="1:91">
      <c r="A750" s="5"/>
      <c r="B750" s="3"/>
      <c r="C750" s="70"/>
      <c r="D750" s="3"/>
      <c r="E750" s="52"/>
      <c r="F750" s="50"/>
      <c r="G750" s="50"/>
      <c r="H750" s="8"/>
      <c r="I750" s="8"/>
      <c r="J750" s="8"/>
      <c r="K750" s="8"/>
      <c r="L750" s="8"/>
      <c r="M750" s="8"/>
      <c r="N750" s="8"/>
      <c r="O750" s="8"/>
      <c r="P750" s="8"/>
      <c r="CC750" s="1"/>
      <c r="CD750" s="1"/>
      <c r="CE750" s="1"/>
      <c r="CF750" s="1"/>
      <c r="CG750" s="1"/>
      <c r="CH750" s="1"/>
      <c r="CI750" s="1"/>
      <c r="CJ750" s="1"/>
      <c r="CK750" s="1"/>
      <c r="CL750" s="1"/>
      <c r="CM750" s="1"/>
    </row>
    <row r="751" spans="1:91">
      <c r="A751" s="546" t="s">
        <v>125</v>
      </c>
      <c r="B751" s="546"/>
      <c r="C751" s="546"/>
      <c r="D751" s="546"/>
      <c r="E751" s="546"/>
      <c r="F751" s="546"/>
      <c r="G751" s="546"/>
      <c r="H751" s="8"/>
      <c r="I751" s="8"/>
      <c r="J751" s="8"/>
      <c r="K751" s="8"/>
      <c r="L751" s="8"/>
      <c r="M751" s="8"/>
      <c r="N751" s="8"/>
      <c r="O751" s="8"/>
      <c r="P751" s="8"/>
      <c r="CC751" s="1"/>
      <c r="CD751" s="1"/>
      <c r="CE751" s="1"/>
      <c r="CF751" s="1"/>
      <c r="CG751" s="1"/>
      <c r="CH751" s="1"/>
      <c r="CI751" s="1"/>
      <c r="CJ751" s="1"/>
      <c r="CK751" s="1"/>
      <c r="CL751" s="1"/>
      <c r="CM751" s="1"/>
    </row>
    <row r="752" spans="1:91">
      <c r="A752" s="3"/>
      <c r="B752" s="29" t="s">
        <v>122</v>
      </c>
      <c r="C752" s="77"/>
      <c r="D752" s="29"/>
      <c r="E752" s="60"/>
      <c r="F752" s="50"/>
      <c r="G752" s="50"/>
      <c r="H752" s="8"/>
      <c r="I752" s="8"/>
      <c r="J752" s="8"/>
      <c r="K752" s="8"/>
      <c r="L752" s="8"/>
      <c r="M752" s="8"/>
      <c r="N752" s="8"/>
      <c r="O752" s="8"/>
      <c r="P752" s="8"/>
      <c r="CC752" s="1"/>
      <c r="CD752" s="1"/>
      <c r="CE752" s="1"/>
      <c r="CF752" s="1"/>
      <c r="CG752" s="1"/>
      <c r="CH752" s="1"/>
      <c r="CI752" s="1"/>
      <c r="CJ752" s="1"/>
      <c r="CK752" s="1"/>
      <c r="CL752" s="1"/>
      <c r="CM752" s="1"/>
    </row>
    <row r="753" spans="1:91">
      <c r="A753" s="3"/>
      <c r="B753" s="29"/>
      <c r="C753" s="77"/>
      <c r="D753" s="29"/>
      <c r="E753" s="60"/>
      <c r="F753" s="50"/>
      <c r="G753" s="50"/>
      <c r="H753" s="8"/>
      <c r="I753" s="8"/>
      <c r="J753" s="8"/>
      <c r="K753" s="8"/>
      <c r="L753" s="8"/>
      <c r="M753" s="8"/>
      <c r="N753" s="8"/>
      <c r="O753" s="8"/>
      <c r="P753" s="8"/>
      <c r="CC753" s="1"/>
      <c r="CD753" s="1"/>
      <c r="CE753" s="1"/>
      <c r="CF753" s="1"/>
      <c r="CG753" s="1"/>
      <c r="CH753" s="1"/>
      <c r="CI753" s="1"/>
      <c r="CJ753" s="1"/>
      <c r="CK753" s="1"/>
      <c r="CL753" s="1"/>
      <c r="CM753" s="1"/>
    </row>
    <row r="754" spans="1:91">
      <c r="A754" s="546" t="s">
        <v>121</v>
      </c>
      <c r="B754" s="546"/>
      <c r="C754" s="546"/>
      <c r="D754" s="546"/>
      <c r="E754" s="546"/>
      <c r="F754" s="546"/>
      <c r="G754" s="546"/>
      <c r="H754" s="8"/>
      <c r="I754" s="8"/>
      <c r="J754" s="8"/>
      <c r="K754" s="8"/>
      <c r="L754" s="8"/>
      <c r="M754" s="8"/>
      <c r="N754" s="8"/>
      <c r="O754" s="8"/>
      <c r="P754" s="8"/>
      <c r="CC754" s="1"/>
      <c r="CD754" s="1"/>
      <c r="CE754" s="1"/>
      <c r="CF754" s="1"/>
      <c r="CG754" s="1"/>
      <c r="CH754" s="1"/>
      <c r="CI754" s="1"/>
      <c r="CJ754" s="1"/>
      <c r="CK754" s="1"/>
      <c r="CL754" s="1"/>
      <c r="CM754" s="1"/>
    </row>
    <row r="755" spans="1:91">
      <c r="A755" s="3"/>
      <c r="B755" s="29"/>
      <c r="C755" s="77"/>
      <c r="D755" s="29"/>
      <c r="E755" s="60"/>
      <c r="F755" s="50"/>
      <c r="G755" s="50"/>
      <c r="H755" s="8"/>
      <c r="I755" s="8"/>
      <c r="J755" s="8"/>
      <c r="K755" s="8"/>
      <c r="L755" s="8"/>
      <c r="M755" s="8"/>
      <c r="N755" s="8"/>
      <c r="O755" s="8"/>
      <c r="P755" s="8"/>
      <c r="CC755" s="1"/>
      <c r="CD755" s="1"/>
      <c r="CE755" s="1"/>
      <c r="CF755" s="1"/>
      <c r="CG755" s="1"/>
      <c r="CH755" s="1"/>
      <c r="CI755" s="1"/>
      <c r="CJ755" s="1"/>
      <c r="CK755" s="1"/>
      <c r="CL755" s="1"/>
      <c r="CM755" s="1"/>
    </row>
  </sheetData>
  <mergeCells count="22">
    <mergeCell ref="A6:E6"/>
    <mergeCell ref="A1:G1"/>
    <mergeCell ref="A2:G2"/>
    <mergeCell ref="A3:G3"/>
    <mergeCell ref="A4:G4"/>
    <mergeCell ref="A5:E5"/>
    <mergeCell ref="A7:E7"/>
    <mergeCell ref="A8:E8"/>
    <mergeCell ref="A12:A13"/>
    <mergeCell ref="B12:B13"/>
    <mergeCell ref="C12:C13"/>
    <mergeCell ref="D12:D13"/>
    <mergeCell ref="E12:E13"/>
    <mergeCell ref="A751:G751"/>
    <mergeCell ref="A754:G754"/>
    <mergeCell ref="F12:F13"/>
    <mergeCell ref="G12:G13"/>
    <mergeCell ref="E744:F744"/>
    <mergeCell ref="E745:F745"/>
    <mergeCell ref="E746:F746"/>
    <mergeCell ref="A748:G748"/>
    <mergeCell ref="D71:D81"/>
  </mergeCells>
  <dataValidations count="17">
    <dataValidation type="list" allowBlank="1" showInputMessage="1" showErrorMessage="1" sqref="D105" xr:uid="{AED37F3F-F156-4ED5-8A92-60AC70F5CEC5}">
      <formula1>$D$1359:$D$1436</formula1>
    </dataValidation>
    <dataValidation type="list" allowBlank="1" showInputMessage="1" showErrorMessage="1" sqref="D553 D533 D529:D530 D587 D569 D565:D566 D621 D603 D599:D600 D632 D643 D657 D659:D662 D680 D683 D708 D687:D690 D711 D715:D718 D732 D737 D739 D741 D743 D82:D103 D15:D72 D106:D107 D720:D722 D199:D200 D262:D280 D283:D284 D202:D214 D216:D260 D286:D370 D374:D442 D446:D524 D541:D542 D561:D562 D575:D576 D595:D596 D609:D610 D629:D630 D664:D666 D692:D694 D109:D196" xr:uid="{4FAE3A86-5FCC-4B44-B858-63A2BFDDD8EF}">
      <formula1>#REF!</formula1>
    </dataValidation>
    <dataValidation type="list" allowBlank="1" showInputMessage="1" showErrorMessage="1" sqref="D198" xr:uid="{322A58B6-6DD6-4587-8330-03C7E16D788D}">
      <formula1>$D$1351:$D$1428</formula1>
    </dataValidation>
    <dataValidation type="list" allowBlank="1" showInputMessage="1" showErrorMessage="1" sqref="D261 D282" xr:uid="{BA582540-9C45-4C47-BF0F-ECD06367D54D}">
      <formula1>$D$943:$D$1020</formula1>
    </dataValidation>
    <dataValidation type="list" allowBlank="1" showInputMessage="1" showErrorMessage="1" sqref="D372" xr:uid="{09F336CE-E28F-4963-A585-01F7D2E7CAFB}">
      <formula1>$D$1257:$D$1334</formula1>
    </dataValidation>
    <dataValidation type="list" allowBlank="1" showInputMessage="1" showErrorMessage="1" sqref="D444" xr:uid="{B8CBB5F3-B200-404B-B761-44D69BA05F77}">
      <formula1>$D$1255:$D$1332</formula1>
    </dataValidation>
    <dataValidation type="list" allowBlank="1" showInputMessage="1" showErrorMessage="1" sqref="D526" xr:uid="{31BF5820-0CF2-4868-87EC-CC5C2E5645CB}">
      <formula1>$D$1251:$D$1328</formula1>
    </dataValidation>
    <dataValidation type="list" allowBlank="1" showInputMessage="1" showErrorMessage="1" sqref="D534:D540 D558:D560 D554:D556 D551:D552 D548:D549 D543" xr:uid="{80FD619A-BEC3-4E92-A220-F8B451CEC85B}">
      <formula1>$D$1192:$D$1269</formula1>
    </dataValidation>
    <dataValidation type="list" allowBlank="1" showInputMessage="1" showErrorMessage="1" sqref="D531:D532" xr:uid="{469C4150-0E9B-43FD-8491-1A39DB317055}">
      <formula1>$D$1194:$D$1271</formula1>
    </dataValidation>
    <dataValidation type="list" allowBlank="1" showInputMessage="1" showErrorMessage="1" sqref="D550 D674:D679 D667:D668 D653 D650 D648 D646 D633 D638:D642 D644 D618 D584" xr:uid="{4A5FC0D8-76B2-46FA-8F37-3FAF05C9DAC2}">
      <formula1>$D$1174:$D$1251</formula1>
    </dataValidation>
    <dataValidation type="list" allowBlank="1" showInputMessage="1" showErrorMessage="1" sqref="D570:D574 D592:D594 D588:D590 D585:D586 D582:D583 D577" xr:uid="{873C113A-59D6-48D8-A284-A3953D95084F}">
      <formula1>$D$1186:$D$1263</formula1>
    </dataValidation>
    <dataValidation type="list" allowBlank="1" showInputMessage="1" showErrorMessage="1" sqref="D567:D568" xr:uid="{12DFD913-63C2-4327-8C30-68C2AC68D18A}">
      <formula1>$D$1188:$D$1265</formula1>
    </dataValidation>
    <dataValidation type="list" allowBlank="1" showInputMessage="1" showErrorMessage="1" sqref="D604:D608 D626:D628 D622:D624 D619:D620 D616:D617 D611" xr:uid="{B0D39E3A-8947-47E7-9326-1ACA4DDB4AB8}">
      <formula1>$D$1180:$D$1257</formula1>
    </dataValidation>
    <dataValidation type="list" allowBlank="1" showInputMessage="1" showErrorMessage="1" sqref="D601:D602" xr:uid="{4912AD7E-271B-47EF-AF9C-46630F3B7EAD}">
      <formula1>$D$1182:$D$1259</formula1>
    </dataValidation>
    <dataValidation type="list" allowBlank="1" showInputMessage="1" showErrorMessage="1" sqref="D663:D665" xr:uid="{1FA85106-98BB-4815-A299-CA9E60522DA5}">
      <formula1>$D$1175:$D$1252</formula1>
    </dataValidation>
    <dataValidation type="list" allowBlank="1" showInputMessage="1" showErrorMessage="1" sqref="D691:D693 D695:D696 D702:D707" xr:uid="{C8075646-EED5-4461-9010-57B73F39431E}">
      <formula1>$D$1173:$D$1250</formula1>
    </dataValidation>
    <dataValidation type="list" allowBlank="1" showInputMessage="1" showErrorMessage="1" sqref="D719:D721 D728:D731 D723" xr:uid="{1275CC09-DA3B-47E3-839E-7711CCDCD2C6}">
      <formula1>$D$1171:$D$1248</formula1>
    </dataValidation>
  </dataValidation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663B6-EEFC-4C67-8BD4-7C8B6AA62056}">
  <dimension ref="A1:CM121"/>
  <sheetViews>
    <sheetView view="pageBreakPreview" topLeftCell="A39" zoomScale="145" zoomScaleNormal="145" zoomScaleSheetLayoutView="145" workbookViewId="0">
      <selection activeCell="G84" sqref="G84"/>
    </sheetView>
  </sheetViews>
  <sheetFormatPr defaultColWidth="9.42578125" defaultRowHeight="16.5"/>
  <cols>
    <col min="1" max="1" width="5.42578125" style="216" customWidth="1"/>
    <col min="2" max="2" width="94.7109375" style="202" customWidth="1"/>
    <col min="3" max="3" width="18.85546875" style="217" customWidth="1"/>
    <col min="4" max="4" width="6.42578125" style="202" customWidth="1"/>
    <col min="5" max="5" width="9" style="155" customWidth="1"/>
    <col min="6" max="6" width="11.85546875" style="156" customWidth="1"/>
    <col min="7" max="7" width="12.85546875" style="156" customWidth="1"/>
    <col min="8" max="8" width="8.42578125" style="202" customWidth="1"/>
    <col min="9" max="9" width="8" style="202" customWidth="1"/>
    <col min="10" max="10" width="8.42578125" style="202" customWidth="1"/>
    <col min="11" max="12" width="8.5703125" style="202" customWidth="1"/>
    <col min="13" max="15" width="9.42578125" style="202" customWidth="1"/>
    <col min="16" max="16" width="9.85546875" style="202" customWidth="1"/>
    <col min="17" max="91" width="9.42578125" style="8"/>
    <col min="92" max="16384" width="9.42578125" style="202"/>
  </cols>
  <sheetData>
    <row r="1" spans="1:91" ht="16.7" customHeight="1">
      <c r="A1" s="529" t="s">
        <v>585</v>
      </c>
      <c r="B1" s="529"/>
      <c r="C1" s="529"/>
      <c r="D1" s="529"/>
      <c r="E1" s="529"/>
      <c r="F1" s="529"/>
      <c r="G1" s="529"/>
      <c r="H1" s="8"/>
      <c r="I1" s="8"/>
      <c r="J1" s="8"/>
      <c r="K1" s="8"/>
      <c r="L1" s="8"/>
      <c r="M1" s="8"/>
      <c r="N1" s="8"/>
      <c r="O1" s="8"/>
      <c r="P1" s="8"/>
      <c r="CC1" s="202"/>
      <c r="CD1" s="202"/>
      <c r="CE1" s="202"/>
      <c r="CF1" s="202"/>
      <c r="CG1" s="202"/>
      <c r="CH1" s="202"/>
      <c r="CI1" s="202"/>
      <c r="CJ1" s="202"/>
      <c r="CK1" s="202"/>
      <c r="CL1" s="202"/>
      <c r="CM1" s="202"/>
    </row>
    <row r="2" spans="1:91">
      <c r="A2" s="554" t="s">
        <v>544</v>
      </c>
      <c r="B2" s="555"/>
      <c r="C2" s="555"/>
      <c r="D2" s="555"/>
      <c r="E2" s="555"/>
      <c r="F2" s="555"/>
      <c r="G2" s="555"/>
      <c r="H2" s="8"/>
      <c r="I2" s="8"/>
      <c r="J2" s="8"/>
      <c r="K2" s="8"/>
      <c r="L2" s="8"/>
      <c r="M2" s="8"/>
      <c r="N2" s="8"/>
      <c r="O2" s="8"/>
      <c r="P2" s="8"/>
      <c r="CC2" s="202"/>
      <c r="CD2" s="202"/>
      <c r="CE2" s="202"/>
      <c r="CF2" s="202"/>
      <c r="CG2" s="202"/>
      <c r="CH2" s="202"/>
      <c r="CI2" s="202"/>
      <c r="CJ2" s="202"/>
      <c r="CK2" s="202"/>
      <c r="CL2" s="202"/>
      <c r="CM2" s="202"/>
    </row>
    <row r="3" spans="1:91">
      <c r="A3" s="556" t="s">
        <v>57</v>
      </c>
      <c r="B3" s="556"/>
      <c r="C3" s="556"/>
      <c r="D3" s="556"/>
      <c r="E3" s="556"/>
      <c r="F3" s="556"/>
      <c r="G3" s="556"/>
      <c r="H3" s="8"/>
      <c r="I3" s="8"/>
      <c r="J3" s="8"/>
      <c r="K3" s="8"/>
      <c r="L3" s="8"/>
      <c r="M3" s="8"/>
      <c r="N3" s="8"/>
      <c r="O3" s="8"/>
      <c r="P3" s="8"/>
      <c r="CC3" s="202"/>
      <c r="CD3" s="202"/>
      <c r="CE3" s="202"/>
      <c r="CF3" s="202"/>
      <c r="CG3" s="202"/>
      <c r="CH3" s="202"/>
      <c r="CI3" s="202"/>
      <c r="CJ3" s="202"/>
      <c r="CK3" s="202"/>
      <c r="CL3" s="202"/>
      <c r="CM3" s="202"/>
    </row>
    <row r="4" spans="1:91">
      <c r="A4" s="566"/>
      <c r="B4" s="566"/>
      <c r="C4" s="566"/>
      <c r="D4" s="566"/>
      <c r="E4" s="566"/>
      <c r="F4" s="566"/>
      <c r="G4" s="566"/>
      <c r="H4" s="8"/>
      <c r="I4" s="8"/>
      <c r="J4" s="8"/>
      <c r="K4" s="8"/>
      <c r="L4" s="8"/>
      <c r="M4" s="8"/>
      <c r="N4" s="8"/>
      <c r="O4" s="8"/>
      <c r="P4" s="8"/>
      <c r="CC4" s="202"/>
      <c r="CD4" s="202"/>
      <c r="CE4" s="202"/>
      <c r="CF4" s="202"/>
      <c r="CG4" s="202"/>
      <c r="CH4" s="202"/>
      <c r="CI4" s="202"/>
      <c r="CJ4" s="202"/>
      <c r="CK4" s="202"/>
      <c r="CL4" s="202"/>
      <c r="CM4" s="202"/>
    </row>
    <row r="5" spans="1:91" ht="15.6" customHeight="1">
      <c r="A5" s="541" t="s">
        <v>67</v>
      </c>
      <c r="B5" s="541"/>
      <c r="C5" s="541"/>
      <c r="D5" s="541"/>
      <c r="E5" s="541"/>
      <c r="F5" s="51"/>
      <c r="G5" s="51"/>
      <c r="H5" s="8"/>
      <c r="I5" s="8"/>
      <c r="J5" s="8"/>
      <c r="K5" s="8"/>
      <c r="L5" s="8"/>
      <c r="M5" s="8"/>
      <c r="N5" s="8"/>
      <c r="O5" s="8"/>
      <c r="P5" s="8"/>
      <c r="CC5" s="202"/>
      <c r="CD5" s="202"/>
      <c r="CE5" s="202"/>
      <c r="CF5" s="202"/>
      <c r="CG5" s="202"/>
      <c r="CH5" s="202"/>
      <c r="CI5" s="202"/>
      <c r="CJ5" s="202"/>
      <c r="CK5" s="202"/>
      <c r="CL5" s="202"/>
      <c r="CM5" s="202"/>
    </row>
    <row r="6" spans="1:91" ht="15.6" customHeight="1">
      <c r="A6" s="551" t="s">
        <v>586</v>
      </c>
      <c r="B6" s="551"/>
      <c r="C6" s="551"/>
      <c r="D6" s="551"/>
      <c r="E6" s="551"/>
      <c r="F6" s="51"/>
      <c r="G6" s="51"/>
      <c r="H6" s="8"/>
      <c r="I6" s="8"/>
      <c r="J6" s="8"/>
      <c r="K6" s="8"/>
      <c r="L6" s="8"/>
      <c r="M6" s="8"/>
      <c r="N6" s="8"/>
      <c r="O6" s="8"/>
      <c r="P6" s="8"/>
      <c r="CC6" s="202"/>
      <c r="CD6" s="202"/>
      <c r="CE6" s="202"/>
      <c r="CF6" s="202"/>
      <c r="CG6" s="202"/>
      <c r="CH6" s="202"/>
      <c r="CI6" s="202"/>
      <c r="CJ6" s="202"/>
      <c r="CK6" s="202"/>
      <c r="CL6" s="202"/>
      <c r="CM6" s="202"/>
    </row>
    <row r="7" spans="1:91" ht="15.6" customHeight="1">
      <c r="A7" s="551" t="s">
        <v>70</v>
      </c>
      <c r="B7" s="551"/>
      <c r="C7" s="551"/>
      <c r="D7" s="551"/>
      <c r="E7" s="551"/>
      <c r="F7" s="51"/>
      <c r="G7" s="51"/>
      <c r="H7" s="8"/>
      <c r="I7" s="8"/>
      <c r="J7" s="8"/>
      <c r="K7" s="8"/>
      <c r="L7" s="8"/>
      <c r="M7" s="8"/>
      <c r="N7" s="8"/>
      <c r="O7" s="8"/>
      <c r="P7" s="8"/>
      <c r="CC7" s="202"/>
      <c r="CD7" s="202"/>
      <c r="CE7" s="202"/>
      <c r="CF7" s="202"/>
      <c r="CG7" s="202"/>
      <c r="CH7" s="202"/>
      <c r="CI7" s="202"/>
      <c r="CJ7" s="202"/>
      <c r="CK7" s="202"/>
      <c r="CL7" s="202"/>
      <c r="CM7" s="202"/>
    </row>
    <row r="8" spans="1:91">
      <c r="A8" s="552" t="s">
        <v>71</v>
      </c>
      <c r="B8" s="552"/>
      <c r="C8" s="552"/>
      <c r="D8" s="552"/>
      <c r="E8" s="552"/>
      <c r="F8" s="51"/>
      <c r="G8" s="51"/>
      <c r="H8" s="8"/>
      <c r="I8" s="8"/>
      <c r="J8" s="8"/>
      <c r="K8" s="8"/>
      <c r="L8" s="8"/>
      <c r="M8" s="8"/>
      <c r="N8" s="8"/>
      <c r="O8" s="8"/>
      <c r="P8" s="8"/>
      <c r="CC8" s="202"/>
      <c r="CD8" s="202"/>
      <c r="CE8" s="202"/>
      <c r="CF8" s="202"/>
      <c r="CG8" s="202"/>
      <c r="CH8" s="202"/>
      <c r="CI8" s="202"/>
      <c r="CJ8" s="202"/>
      <c r="CK8" s="202"/>
      <c r="CL8" s="202"/>
      <c r="CM8" s="202"/>
    </row>
    <row r="9" spans="1:91">
      <c r="A9" s="3"/>
      <c r="B9" s="3"/>
      <c r="C9" s="70"/>
      <c r="D9" s="4"/>
      <c r="F9" s="50"/>
      <c r="G9" s="50"/>
      <c r="H9" s="8"/>
      <c r="I9" s="8"/>
      <c r="J9" s="8"/>
      <c r="K9" s="8"/>
      <c r="L9" s="8"/>
      <c r="M9" s="8"/>
      <c r="N9" s="8"/>
      <c r="O9" s="8"/>
      <c r="P9" s="8"/>
      <c r="CC9" s="202"/>
      <c r="CD9" s="202"/>
      <c r="CE9" s="202"/>
      <c r="CF9" s="202"/>
      <c r="CG9" s="202"/>
      <c r="CH9" s="202"/>
      <c r="CI9" s="202"/>
      <c r="CJ9" s="202"/>
      <c r="CK9" s="202"/>
      <c r="CL9" s="202"/>
      <c r="CM9" s="202"/>
    </row>
    <row r="10" spans="1:91">
      <c r="A10" s="3" t="s">
        <v>587</v>
      </c>
      <c r="B10" s="3"/>
      <c r="C10" s="70"/>
      <c r="D10" s="4"/>
      <c r="F10" s="50"/>
      <c r="G10" s="50"/>
      <c r="H10" s="8"/>
      <c r="I10" s="8"/>
      <c r="J10" s="8"/>
      <c r="K10" s="8"/>
      <c r="L10" s="8"/>
      <c r="M10" s="8"/>
      <c r="N10" s="8"/>
      <c r="O10" s="8"/>
      <c r="P10" s="8"/>
      <c r="CC10" s="202"/>
      <c r="CD10" s="202"/>
      <c r="CE10" s="202"/>
      <c r="CF10" s="202"/>
      <c r="CG10" s="202"/>
      <c r="CH10" s="202"/>
      <c r="CI10" s="202"/>
      <c r="CJ10" s="202"/>
      <c r="CK10" s="202"/>
      <c r="CL10" s="202"/>
      <c r="CM10" s="202"/>
    </row>
    <row r="11" spans="1:91">
      <c r="A11" s="6"/>
      <c r="B11" s="3"/>
      <c r="C11" s="70"/>
      <c r="D11" s="4"/>
      <c r="F11" s="50"/>
      <c r="G11" s="50"/>
      <c r="H11" s="8"/>
      <c r="I11" s="8"/>
      <c r="J11" s="8"/>
      <c r="K11" s="8"/>
      <c r="L11" s="8"/>
      <c r="M11" s="8"/>
      <c r="N11" s="8"/>
      <c r="O11" s="8"/>
      <c r="P11" s="8"/>
      <c r="CC11" s="202"/>
      <c r="CD11" s="202"/>
      <c r="CE11" s="202"/>
      <c r="CF11" s="202"/>
      <c r="CG11" s="202"/>
      <c r="CH11" s="202"/>
      <c r="CI11" s="202"/>
      <c r="CJ11" s="202"/>
      <c r="CK11" s="202"/>
      <c r="CL11" s="202"/>
      <c r="CM11" s="202"/>
    </row>
    <row r="12" spans="1:91">
      <c r="A12" s="560" t="s">
        <v>1</v>
      </c>
      <c r="B12" s="560" t="s">
        <v>2</v>
      </c>
      <c r="C12" s="560" t="s">
        <v>290</v>
      </c>
      <c r="D12" s="560" t="s">
        <v>3</v>
      </c>
      <c r="E12" s="560" t="s">
        <v>4</v>
      </c>
      <c r="F12" s="559" t="s">
        <v>533</v>
      </c>
      <c r="G12" s="559" t="s">
        <v>534</v>
      </c>
      <c r="H12" s="8"/>
      <c r="I12" s="8"/>
      <c r="J12" s="8"/>
      <c r="K12" s="8"/>
      <c r="L12" s="8"/>
      <c r="M12" s="8"/>
      <c r="N12" s="8"/>
      <c r="O12" s="8"/>
      <c r="P12" s="8"/>
      <c r="CC12" s="202"/>
      <c r="CD12" s="202"/>
      <c r="CE12" s="202"/>
      <c r="CF12" s="202"/>
      <c r="CG12" s="202"/>
      <c r="CH12" s="202"/>
      <c r="CI12" s="202"/>
      <c r="CJ12" s="202"/>
      <c r="CK12" s="202"/>
      <c r="CL12" s="202"/>
      <c r="CM12" s="202"/>
    </row>
    <row r="13" spans="1:91">
      <c r="A13" s="560"/>
      <c r="B13" s="560"/>
      <c r="C13" s="560"/>
      <c r="D13" s="560"/>
      <c r="E13" s="560"/>
      <c r="F13" s="559"/>
      <c r="G13" s="559"/>
      <c r="H13" s="8"/>
      <c r="I13" s="8"/>
      <c r="J13" s="8"/>
      <c r="K13" s="8"/>
      <c r="L13" s="8"/>
      <c r="M13" s="8"/>
      <c r="N13" s="8"/>
      <c r="O13" s="8"/>
      <c r="P13" s="8"/>
      <c r="CC13" s="202"/>
      <c r="CD13" s="202"/>
      <c r="CE13" s="202"/>
      <c r="CF13" s="202"/>
      <c r="CG13" s="202"/>
      <c r="CH13" s="202"/>
      <c r="CI13" s="202"/>
      <c r="CJ13" s="202"/>
      <c r="CK13" s="202"/>
      <c r="CL13" s="202"/>
      <c r="CM13" s="202"/>
    </row>
    <row r="14" spans="1:91" ht="15" customHeight="1">
      <c r="A14" s="129">
        <v>1</v>
      </c>
      <c r="B14" s="84" t="s">
        <v>797</v>
      </c>
      <c r="C14" s="91"/>
      <c r="D14" s="91"/>
      <c r="E14" s="91"/>
      <c r="F14" s="130"/>
      <c r="G14" s="130"/>
      <c r="H14" s="8"/>
      <c r="I14" s="8"/>
      <c r="J14" s="8"/>
      <c r="K14" s="8"/>
      <c r="L14" s="8"/>
      <c r="M14" s="8"/>
      <c r="N14" s="8"/>
      <c r="O14" s="8"/>
      <c r="P14" s="8"/>
      <c r="CC14" s="202"/>
      <c r="CD14" s="202"/>
      <c r="CE14" s="202"/>
      <c r="CF14" s="202"/>
      <c r="CG14" s="202"/>
      <c r="CH14" s="202"/>
      <c r="CI14" s="202"/>
      <c r="CJ14" s="202"/>
      <c r="CK14" s="202"/>
      <c r="CL14" s="202"/>
      <c r="CM14" s="202"/>
    </row>
    <row r="15" spans="1:91" ht="15" customHeight="1">
      <c r="A15" s="88">
        <v>2</v>
      </c>
      <c r="B15" s="203" t="s">
        <v>798</v>
      </c>
      <c r="C15" s="186"/>
      <c r="D15" s="204"/>
      <c r="E15" s="211"/>
      <c r="F15" s="211"/>
      <c r="G15" s="211"/>
      <c r="H15" s="8"/>
      <c r="I15" s="8"/>
      <c r="J15" s="8"/>
      <c r="K15" s="8"/>
      <c r="L15" s="8"/>
      <c r="M15" s="8"/>
      <c r="N15" s="8"/>
      <c r="O15" s="8"/>
      <c r="P15" s="8"/>
      <c r="CC15" s="202"/>
      <c r="CD15" s="202"/>
      <c r="CE15" s="202"/>
      <c r="CF15" s="202"/>
      <c r="CG15" s="202"/>
      <c r="CH15" s="202"/>
      <c r="CI15" s="202"/>
      <c r="CJ15" s="202"/>
      <c r="CK15" s="202"/>
      <c r="CL15" s="202"/>
      <c r="CM15" s="202"/>
    </row>
    <row r="16" spans="1:91" ht="15" customHeight="1">
      <c r="A16" s="88">
        <v>3</v>
      </c>
      <c r="B16" s="205" t="s">
        <v>799</v>
      </c>
      <c r="C16" s="187" t="s">
        <v>1123</v>
      </c>
      <c r="D16" s="206" t="s">
        <v>485</v>
      </c>
      <c r="E16" s="207">
        <v>3.7</v>
      </c>
      <c r="F16" s="211"/>
      <c r="G16" s="211"/>
      <c r="H16" s="8"/>
      <c r="I16" s="8"/>
      <c r="J16" s="8"/>
      <c r="K16" s="8"/>
      <c r="L16" s="8"/>
      <c r="M16" s="8"/>
      <c r="N16" s="8"/>
      <c r="O16" s="8"/>
      <c r="P16" s="8"/>
      <c r="CC16" s="202"/>
      <c r="CD16" s="202"/>
      <c r="CE16" s="202"/>
      <c r="CF16" s="202"/>
      <c r="CG16" s="202"/>
      <c r="CH16" s="202"/>
      <c r="CI16" s="202"/>
      <c r="CJ16" s="202"/>
      <c r="CK16" s="202"/>
      <c r="CL16" s="202"/>
      <c r="CM16" s="202"/>
    </row>
    <row r="17" spans="1:91" ht="15" customHeight="1">
      <c r="A17" s="88">
        <v>4</v>
      </c>
      <c r="B17" s="208" t="s">
        <v>800</v>
      </c>
      <c r="C17" s="187"/>
      <c r="D17" s="204"/>
      <c r="E17" s="211"/>
      <c r="F17" s="211"/>
      <c r="G17" s="211"/>
      <c r="H17" s="8"/>
      <c r="I17" s="8"/>
      <c r="J17" s="8"/>
      <c r="K17" s="8"/>
      <c r="L17" s="8"/>
      <c r="M17" s="8"/>
      <c r="N17" s="8"/>
      <c r="O17" s="8"/>
      <c r="P17" s="8"/>
      <c r="CC17" s="202"/>
      <c r="CD17" s="202"/>
      <c r="CE17" s="202"/>
      <c r="CF17" s="202"/>
      <c r="CG17" s="202"/>
      <c r="CH17" s="202"/>
      <c r="CI17" s="202"/>
      <c r="CJ17" s="202"/>
      <c r="CK17" s="202"/>
      <c r="CL17" s="202"/>
      <c r="CM17" s="202"/>
    </row>
    <row r="18" spans="1:91" ht="15" customHeight="1">
      <c r="A18" s="88">
        <v>5</v>
      </c>
      <c r="B18" s="209" t="s">
        <v>801</v>
      </c>
      <c r="C18" s="187" t="s">
        <v>1123</v>
      </c>
      <c r="D18" s="210" t="s">
        <v>541</v>
      </c>
      <c r="E18" s="211">
        <v>46.36</v>
      </c>
      <c r="F18" s="211"/>
      <c r="G18" s="211"/>
      <c r="H18" s="8"/>
      <c r="I18" s="8"/>
      <c r="J18" s="8"/>
      <c r="K18" s="8"/>
      <c r="L18" s="8"/>
      <c r="M18" s="8"/>
      <c r="N18" s="8"/>
      <c r="O18" s="8"/>
      <c r="P18" s="8"/>
      <c r="CC18" s="202"/>
      <c r="CD18" s="202"/>
      <c r="CE18" s="202"/>
      <c r="CF18" s="202"/>
      <c r="CG18" s="202"/>
      <c r="CH18" s="202"/>
      <c r="CI18" s="202"/>
      <c r="CJ18" s="202"/>
      <c r="CK18" s="202"/>
      <c r="CL18" s="202"/>
      <c r="CM18" s="202"/>
    </row>
    <row r="19" spans="1:91" ht="15" customHeight="1">
      <c r="A19" s="88">
        <v>6</v>
      </c>
      <c r="B19" s="209" t="s">
        <v>802</v>
      </c>
      <c r="C19" s="187" t="s">
        <v>1123</v>
      </c>
      <c r="D19" s="210" t="s">
        <v>541</v>
      </c>
      <c r="E19" s="211">
        <v>1.51</v>
      </c>
      <c r="F19" s="211"/>
      <c r="G19" s="211"/>
      <c r="H19" s="8"/>
      <c r="I19" s="8"/>
      <c r="J19" s="8"/>
      <c r="K19" s="8"/>
      <c r="L19" s="8"/>
      <c r="M19" s="8"/>
      <c r="N19" s="8"/>
      <c r="O19" s="8"/>
      <c r="P19" s="8"/>
      <c r="CC19" s="202"/>
      <c r="CD19" s="202"/>
      <c r="CE19" s="202"/>
      <c r="CF19" s="202"/>
      <c r="CG19" s="202"/>
      <c r="CH19" s="202"/>
      <c r="CI19" s="202"/>
      <c r="CJ19" s="202"/>
      <c r="CK19" s="202"/>
      <c r="CL19" s="202"/>
      <c r="CM19" s="202"/>
    </row>
    <row r="20" spans="1:91" ht="15" customHeight="1">
      <c r="A20" s="88">
        <v>7</v>
      </c>
      <c r="B20" s="208" t="s">
        <v>592</v>
      </c>
      <c r="C20" s="186"/>
      <c r="D20" s="204"/>
      <c r="E20" s="211"/>
      <c r="F20" s="211"/>
      <c r="G20" s="211"/>
      <c r="H20" s="8"/>
      <c r="I20" s="8"/>
      <c r="J20" s="8"/>
      <c r="K20" s="8"/>
      <c r="L20" s="8"/>
      <c r="M20" s="8"/>
      <c r="N20" s="8"/>
      <c r="O20" s="8"/>
      <c r="P20" s="8"/>
      <c r="CC20" s="202"/>
      <c r="CD20" s="202"/>
      <c r="CE20" s="202"/>
      <c r="CF20" s="202"/>
      <c r="CG20" s="202"/>
      <c r="CH20" s="202"/>
      <c r="CI20" s="202"/>
      <c r="CJ20" s="202"/>
      <c r="CK20" s="202"/>
      <c r="CL20" s="202"/>
      <c r="CM20" s="202"/>
    </row>
    <row r="21" spans="1:91" ht="15" customHeight="1">
      <c r="A21" s="88">
        <v>8</v>
      </c>
      <c r="B21" s="209" t="s">
        <v>803</v>
      </c>
      <c r="C21" s="187" t="s">
        <v>1123</v>
      </c>
      <c r="D21" s="206" t="s">
        <v>485</v>
      </c>
      <c r="E21" s="207">
        <v>13.6</v>
      </c>
      <c r="F21" s="211"/>
      <c r="G21" s="211"/>
      <c r="H21" s="8"/>
      <c r="I21" s="8"/>
      <c r="J21" s="8"/>
      <c r="K21" s="8"/>
      <c r="L21" s="8"/>
      <c r="M21" s="8"/>
      <c r="N21" s="8"/>
      <c r="O21" s="8"/>
      <c r="P21" s="8"/>
      <c r="CC21" s="202"/>
      <c r="CD21" s="202"/>
      <c r="CE21" s="202"/>
      <c r="CF21" s="202"/>
      <c r="CG21" s="202"/>
      <c r="CH21" s="202"/>
      <c r="CI21" s="202"/>
      <c r="CJ21" s="202"/>
      <c r="CK21" s="202"/>
      <c r="CL21" s="202"/>
      <c r="CM21" s="202"/>
    </row>
    <row r="22" spans="1:91" ht="15" customHeight="1">
      <c r="A22" s="88">
        <v>9</v>
      </c>
      <c r="B22" s="209" t="s">
        <v>804</v>
      </c>
      <c r="C22" s="187" t="s">
        <v>1123</v>
      </c>
      <c r="D22" s="206" t="s">
        <v>485</v>
      </c>
      <c r="E22" s="207">
        <v>0.93</v>
      </c>
      <c r="F22" s="211"/>
      <c r="G22" s="211"/>
      <c r="H22" s="8"/>
      <c r="I22" s="8"/>
      <c r="J22" s="8"/>
      <c r="K22" s="8"/>
      <c r="L22" s="8"/>
      <c r="M22" s="8"/>
      <c r="N22" s="8"/>
      <c r="O22" s="8"/>
      <c r="P22" s="8"/>
      <c r="CC22" s="202"/>
      <c r="CD22" s="202"/>
      <c r="CE22" s="202"/>
      <c r="CF22" s="202"/>
      <c r="CG22" s="202"/>
      <c r="CH22" s="202"/>
      <c r="CI22" s="202"/>
      <c r="CJ22" s="202"/>
      <c r="CK22" s="202"/>
      <c r="CL22" s="202"/>
      <c r="CM22" s="202"/>
    </row>
    <row r="23" spans="1:91" ht="15" customHeight="1">
      <c r="A23" s="88">
        <v>10</v>
      </c>
      <c r="B23" s="209" t="s">
        <v>805</v>
      </c>
      <c r="C23" s="187" t="s">
        <v>1123</v>
      </c>
      <c r="D23" s="210" t="s">
        <v>485</v>
      </c>
      <c r="E23" s="207">
        <v>1.4</v>
      </c>
      <c r="F23" s="211"/>
      <c r="G23" s="211"/>
      <c r="H23" s="8"/>
      <c r="I23" s="8"/>
      <c r="J23" s="8"/>
      <c r="K23" s="8"/>
      <c r="L23" s="8"/>
      <c r="M23" s="8"/>
      <c r="N23" s="8"/>
      <c r="O23" s="8"/>
      <c r="P23" s="8"/>
      <c r="CC23" s="202"/>
      <c r="CD23" s="202"/>
      <c r="CE23" s="202"/>
      <c r="CF23" s="202"/>
      <c r="CG23" s="202"/>
      <c r="CH23" s="202"/>
      <c r="CI23" s="202"/>
      <c r="CJ23" s="202"/>
      <c r="CK23" s="202"/>
      <c r="CL23" s="202"/>
      <c r="CM23" s="202"/>
    </row>
    <row r="24" spans="1:91" ht="15" customHeight="1">
      <c r="A24" s="88">
        <v>11</v>
      </c>
      <c r="B24" s="208" t="s">
        <v>806</v>
      </c>
      <c r="C24" s="188"/>
      <c r="D24" s="212"/>
      <c r="E24" s="211"/>
      <c r="F24" s="211"/>
      <c r="G24" s="211"/>
      <c r="H24" s="8"/>
      <c r="I24" s="8"/>
      <c r="J24" s="8"/>
      <c r="K24" s="8"/>
      <c r="L24" s="8"/>
      <c r="M24" s="8"/>
      <c r="N24" s="8"/>
      <c r="O24" s="8"/>
      <c r="P24" s="8"/>
      <c r="CC24" s="202"/>
      <c r="CD24" s="202"/>
      <c r="CE24" s="202"/>
      <c r="CF24" s="202"/>
      <c r="CG24" s="202"/>
      <c r="CH24" s="202"/>
      <c r="CI24" s="202"/>
      <c r="CJ24" s="202"/>
      <c r="CK24" s="202"/>
      <c r="CL24" s="202"/>
      <c r="CM24" s="202"/>
    </row>
    <row r="25" spans="1:91" ht="15" customHeight="1">
      <c r="A25" s="88">
        <v>12</v>
      </c>
      <c r="B25" s="209" t="s">
        <v>807</v>
      </c>
      <c r="C25" s="187" t="s">
        <v>1123</v>
      </c>
      <c r="D25" s="213" t="s">
        <v>812</v>
      </c>
      <c r="E25" s="207">
        <v>5.0830000000000002</v>
      </c>
      <c r="F25" s="211"/>
      <c r="G25" s="211"/>
      <c r="H25" s="8"/>
      <c r="I25" s="8"/>
      <c r="J25" s="8"/>
      <c r="K25" s="8"/>
      <c r="L25" s="8"/>
      <c r="M25" s="8"/>
      <c r="N25" s="8"/>
      <c r="O25" s="8"/>
      <c r="P25" s="8"/>
      <c r="CC25" s="202"/>
      <c r="CD25" s="202"/>
      <c r="CE25" s="202"/>
      <c r="CF25" s="202"/>
      <c r="CG25" s="202"/>
      <c r="CH25" s="202"/>
      <c r="CI25" s="202"/>
      <c r="CJ25" s="202"/>
      <c r="CK25" s="202"/>
      <c r="CL25" s="202"/>
      <c r="CM25" s="202"/>
    </row>
    <row r="26" spans="1:91" ht="15" customHeight="1">
      <c r="A26" s="88">
        <v>13</v>
      </c>
      <c r="B26" s="208" t="s">
        <v>808</v>
      </c>
      <c r="C26" s="188"/>
      <c r="D26" s="212"/>
      <c r="E26" s="211"/>
      <c r="F26" s="211"/>
      <c r="G26" s="211"/>
      <c r="H26" s="8"/>
      <c r="I26" s="8"/>
      <c r="J26" s="8"/>
      <c r="K26" s="8"/>
      <c r="L26" s="8"/>
      <c r="M26" s="8"/>
      <c r="N26" s="8"/>
      <c r="O26" s="8"/>
      <c r="P26" s="8"/>
      <c r="CC26" s="202"/>
      <c r="CD26" s="202"/>
      <c r="CE26" s="202"/>
      <c r="CF26" s="202"/>
      <c r="CG26" s="202"/>
      <c r="CH26" s="202"/>
      <c r="CI26" s="202"/>
      <c r="CJ26" s="202"/>
      <c r="CK26" s="202"/>
      <c r="CL26" s="202"/>
      <c r="CM26" s="202"/>
    </row>
    <row r="27" spans="1:91" ht="15" customHeight="1">
      <c r="A27" s="88">
        <v>14</v>
      </c>
      <c r="B27" s="214" t="s">
        <v>809</v>
      </c>
      <c r="C27" s="187" t="s">
        <v>1123</v>
      </c>
      <c r="D27" s="210" t="s">
        <v>541</v>
      </c>
      <c r="E27" s="207">
        <v>64.599999999999994</v>
      </c>
      <c r="F27" s="211"/>
      <c r="G27" s="211"/>
      <c r="H27" s="8"/>
      <c r="I27" s="8"/>
      <c r="J27" s="8"/>
      <c r="K27" s="8"/>
      <c r="L27" s="8"/>
      <c r="M27" s="8"/>
      <c r="N27" s="8"/>
      <c r="O27" s="8"/>
      <c r="P27" s="8"/>
      <c r="CC27" s="202"/>
      <c r="CD27" s="202"/>
      <c r="CE27" s="202"/>
      <c r="CF27" s="202"/>
      <c r="CG27" s="202"/>
      <c r="CH27" s="202"/>
      <c r="CI27" s="202"/>
      <c r="CJ27" s="202"/>
      <c r="CK27" s="202"/>
      <c r="CL27" s="202"/>
      <c r="CM27" s="202"/>
    </row>
    <row r="28" spans="1:91" ht="15" customHeight="1">
      <c r="A28" s="88">
        <v>15</v>
      </c>
      <c r="B28" s="214" t="s">
        <v>810</v>
      </c>
      <c r="C28" s="187" t="s">
        <v>1123</v>
      </c>
      <c r="D28" s="210" t="s">
        <v>541</v>
      </c>
      <c r="E28" s="207">
        <v>64.599999999999994</v>
      </c>
      <c r="F28" s="211"/>
      <c r="G28" s="211"/>
      <c r="H28" s="8"/>
      <c r="I28" s="8"/>
      <c r="J28" s="8"/>
      <c r="K28" s="8"/>
      <c r="L28" s="8"/>
      <c r="M28" s="8"/>
      <c r="N28" s="8"/>
      <c r="O28" s="8"/>
      <c r="P28" s="8"/>
      <c r="CC28" s="202"/>
      <c r="CD28" s="202"/>
      <c r="CE28" s="202"/>
      <c r="CF28" s="202"/>
      <c r="CG28" s="202"/>
      <c r="CH28" s="202"/>
      <c r="CI28" s="202"/>
      <c r="CJ28" s="202"/>
      <c r="CK28" s="202"/>
      <c r="CL28" s="202"/>
      <c r="CM28" s="202"/>
    </row>
    <row r="29" spans="1:91" ht="15" customHeight="1">
      <c r="A29" s="88">
        <v>16</v>
      </c>
      <c r="B29" s="84" t="s">
        <v>813</v>
      </c>
      <c r="C29" s="224"/>
      <c r="D29" s="225"/>
      <c r="E29" s="226"/>
      <c r="F29" s="226"/>
      <c r="G29" s="226"/>
      <c r="H29" s="8"/>
      <c r="I29" s="8"/>
      <c r="J29" s="8"/>
      <c r="K29" s="8"/>
      <c r="L29" s="8"/>
      <c r="M29" s="8"/>
      <c r="N29" s="8"/>
      <c r="O29" s="8"/>
      <c r="P29" s="8"/>
      <c r="CC29" s="202"/>
      <c r="CD29" s="202"/>
      <c r="CE29" s="202"/>
      <c r="CF29" s="202"/>
      <c r="CG29" s="202"/>
      <c r="CH29" s="202"/>
      <c r="CI29" s="202"/>
      <c r="CJ29" s="202"/>
      <c r="CK29" s="202"/>
      <c r="CL29" s="202"/>
      <c r="CM29" s="202"/>
    </row>
    <row r="30" spans="1:91" ht="15" customHeight="1">
      <c r="A30" s="88">
        <v>17</v>
      </c>
      <c r="B30" s="203" t="s">
        <v>798</v>
      </c>
      <c r="C30" s="188"/>
      <c r="D30" s="218"/>
      <c r="E30" s="207"/>
      <c r="F30" s="220"/>
      <c r="G30" s="220"/>
      <c r="H30" s="8"/>
      <c r="I30" s="8"/>
      <c r="J30" s="8"/>
      <c r="K30" s="8"/>
      <c r="L30" s="8"/>
      <c r="M30" s="8"/>
      <c r="N30" s="8"/>
      <c r="O30" s="8"/>
      <c r="P30" s="8"/>
      <c r="CC30" s="202"/>
      <c r="CD30" s="202"/>
      <c r="CE30" s="202"/>
      <c r="CF30" s="202"/>
      <c r="CG30" s="202"/>
      <c r="CH30" s="202"/>
      <c r="CI30" s="202"/>
      <c r="CJ30" s="202"/>
      <c r="CK30" s="202"/>
      <c r="CL30" s="202"/>
      <c r="CM30" s="202"/>
    </row>
    <row r="31" spans="1:91" ht="15" customHeight="1">
      <c r="A31" s="88">
        <v>18</v>
      </c>
      <c r="B31" s="205" t="s">
        <v>799</v>
      </c>
      <c r="C31" s="187" t="s">
        <v>1124</v>
      </c>
      <c r="D31" s="218" t="s">
        <v>485</v>
      </c>
      <c r="E31" s="207">
        <v>3.2</v>
      </c>
      <c r="F31" s="220"/>
      <c r="G31" s="220"/>
      <c r="H31" s="8"/>
      <c r="I31" s="8"/>
      <c r="J31" s="8"/>
      <c r="K31" s="8"/>
      <c r="L31" s="8"/>
      <c r="M31" s="8"/>
      <c r="N31" s="8"/>
      <c r="O31" s="8"/>
      <c r="P31" s="8"/>
      <c r="CC31" s="202"/>
      <c r="CD31" s="202"/>
      <c r="CE31" s="202"/>
      <c r="CF31" s="202"/>
      <c r="CG31" s="202"/>
      <c r="CH31" s="202"/>
      <c r="CI31" s="202"/>
      <c r="CJ31" s="202"/>
      <c r="CK31" s="202"/>
      <c r="CL31" s="202"/>
      <c r="CM31" s="202"/>
    </row>
    <row r="32" spans="1:91" ht="15" customHeight="1">
      <c r="A32" s="88">
        <v>19</v>
      </c>
      <c r="B32" s="208" t="s">
        <v>800</v>
      </c>
      <c r="C32" s="134"/>
      <c r="D32" s="204"/>
      <c r="E32" s="220"/>
      <c r="F32" s="220"/>
      <c r="G32" s="220"/>
      <c r="H32" s="8"/>
      <c r="I32" s="8"/>
      <c r="J32" s="8"/>
      <c r="K32" s="8"/>
      <c r="L32" s="8"/>
      <c r="M32" s="8"/>
      <c r="N32" s="8"/>
      <c r="O32" s="8"/>
      <c r="P32" s="8"/>
      <c r="CC32" s="202"/>
      <c r="CD32" s="202"/>
      <c r="CE32" s="202"/>
      <c r="CF32" s="202"/>
      <c r="CG32" s="202"/>
      <c r="CH32" s="202"/>
      <c r="CI32" s="202"/>
      <c r="CJ32" s="202"/>
      <c r="CK32" s="202"/>
      <c r="CL32" s="202"/>
      <c r="CM32" s="202"/>
    </row>
    <row r="33" spans="1:91" ht="15" customHeight="1">
      <c r="A33" s="88">
        <v>20</v>
      </c>
      <c r="B33" s="209" t="s">
        <v>801</v>
      </c>
      <c r="C33" s="187" t="s">
        <v>1124</v>
      </c>
      <c r="D33" s="219" t="s">
        <v>541</v>
      </c>
      <c r="E33" s="220">
        <v>38.316000000000003</v>
      </c>
      <c r="F33" s="220"/>
      <c r="G33" s="220"/>
      <c r="H33" s="8"/>
      <c r="I33" s="8"/>
      <c r="J33" s="8"/>
      <c r="K33" s="8"/>
      <c r="L33" s="8"/>
      <c r="M33" s="8"/>
      <c r="N33" s="8"/>
      <c r="O33" s="8"/>
      <c r="P33" s="8"/>
      <c r="CC33" s="202"/>
      <c r="CD33" s="202"/>
      <c r="CE33" s="202"/>
      <c r="CF33" s="202"/>
      <c r="CG33" s="202"/>
      <c r="CH33" s="202"/>
      <c r="CI33" s="202"/>
      <c r="CJ33" s="202"/>
      <c r="CK33" s="202"/>
      <c r="CL33" s="202"/>
      <c r="CM33" s="202"/>
    </row>
    <row r="34" spans="1:91" ht="15" customHeight="1">
      <c r="A34" s="88">
        <v>21</v>
      </c>
      <c r="B34" s="209" t="s">
        <v>802</v>
      </c>
      <c r="C34" s="187" t="s">
        <v>1124</v>
      </c>
      <c r="D34" s="219" t="s">
        <v>541</v>
      </c>
      <c r="E34" s="221">
        <v>1.36</v>
      </c>
      <c r="F34" s="220"/>
      <c r="G34" s="220"/>
      <c r="H34" s="8"/>
      <c r="I34" s="8"/>
      <c r="J34" s="8"/>
      <c r="K34" s="8"/>
      <c r="L34" s="8"/>
      <c r="M34" s="8"/>
      <c r="N34" s="8"/>
      <c r="O34" s="8"/>
      <c r="P34" s="8"/>
      <c r="CC34" s="202"/>
      <c r="CD34" s="202"/>
      <c r="CE34" s="202"/>
      <c r="CF34" s="202"/>
      <c r="CG34" s="202"/>
      <c r="CH34" s="202"/>
      <c r="CI34" s="202"/>
      <c r="CJ34" s="202"/>
      <c r="CK34" s="202"/>
      <c r="CL34" s="202"/>
      <c r="CM34" s="202"/>
    </row>
    <row r="35" spans="1:91" ht="15" customHeight="1">
      <c r="A35" s="88">
        <v>22</v>
      </c>
      <c r="B35" s="208" t="s">
        <v>592</v>
      </c>
      <c r="C35" s="134"/>
      <c r="D35" s="204"/>
      <c r="E35" s="220"/>
      <c r="F35" s="220"/>
      <c r="G35" s="220"/>
      <c r="H35" s="8"/>
      <c r="I35" s="8"/>
      <c r="J35" s="8"/>
      <c r="K35" s="8"/>
      <c r="L35" s="8"/>
      <c r="M35" s="8"/>
      <c r="N35" s="8"/>
      <c r="O35" s="8"/>
      <c r="P35" s="8"/>
      <c r="CC35" s="202"/>
      <c r="CD35" s="202"/>
      <c r="CE35" s="202"/>
      <c r="CF35" s="202"/>
      <c r="CG35" s="202"/>
      <c r="CH35" s="202"/>
      <c r="CI35" s="202"/>
      <c r="CJ35" s="202"/>
      <c r="CK35" s="202"/>
      <c r="CL35" s="202"/>
      <c r="CM35" s="202"/>
    </row>
    <row r="36" spans="1:91" ht="15" customHeight="1">
      <c r="A36" s="88">
        <v>23</v>
      </c>
      <c r="B36" s="209" t="s">
        <v>803</v>
      </c>
      <c r="C36" s="187" t="s">
        <v>1124</v>
      </c>
      <c r="D36" s="218" t="s">
        <v>485</v>
      </c>
      <c r="E36" s="207">
        <v>13.7</v>
      </c>
      <c r="F36" s="220"/>
      <c r="G36" s="220"/>
      <c r="H36" s="8"/>
      <c r="I36" s="8"/>
      <c r="J36" s="8"/>
      <c r="K36" s="8"/>
      <c r="L36" s="8"/>
      <c r="M36" s="8"/>
      <c r="N36" s="8"/>
      <c r="O36" s="8"/>
      <c r="P36" s="8"/>
      <c r="CC36" s="202"/>
      <c r="CD36" s="202"/>
      <c r="CE36" s="202"/>
      <c r="CF36" s="202"/>
      <c r="CG36" s="202"/>
      <c r="CH36" s="202"/>
      <c r="CI36" s="202"/>
      <c r="CJ36" s="202"/>
      <c r="CK36" s="202"/>
      <c r="CL36" s="202"/>
      <c r="CM36" s="202"/>
    </row>
    <row r="37" spans="1:91" ht="15" customHeight="1">
      <c r="A37" s="88">
        <v>24</v>
      </c>
      <c r="B37" s="209" t="s">
        <v>804</v>
      </c>
      <c r="C37" s="187" t="s">
        <v>1124</v>
      </c>
      <c r="D37" s="218" t="s">
        <v>485</v>
      </c>
      <c r="E37" s="207">
        <v>0.94</v>
      </c>
      <c r="F37" s="220"/>
      <c r="G37" s="220"/>
      <c r="H37" s="8"/>
      <c r="I37" s="8"/>
      <c r="J37" s="8"/>
      <c r="K37" s="8"/>
      <c r="L37" s="8"/>
      <c r="M37" s="8"/>
      <c r="N37" s="8"/>
      <c r="O37" s="8"/>
      <c r="P37" s="8"/>
      <c r="CC37" s="202"/>
      <c r="CD37" s="202"/>
      <c r="CE37" s="202"/>
      <c r="CF37" s="202"/>
      <c r="CG37" s="202"/>
      <c r="CH37" s="202"/>
      <c r="CI37" s="202"/>
      <c r="CJ37" s="202"/>
      <c r="CK37" s="202"/>
      <c r="CL37" s="202"/>
      <c r="CM37" s="202"/>
    </row>
    <row r="38" spans="1:91" ht="15" customHeight="1">
      <c r="A38" s="88">
        <v>25</v>
      </c>
      <c r="B38" s="209" t="s">
        <v>805</v>
      </c>
      <c r="C38" s="187" t="s">
        <v>1124</v>
      </c>
      <c r="D38" s="219" t="s">
        <v>485</v>
      </c>
      <c r="E38" s="207">
        <v>1.1299999999999999</v>
      </c>
      <c r="F38" s="220"/>
      <c r="G38" s="220"/>
      <c r="H38" s="8"/>
      <c r="I38" s="8"/>
      <c r="J38" s="8"/>
      <c r="K38" s="8"/>
      <c r="L38" s="8"/>
      <c r="M38" s="8"/>
      <c r="N38" s="8"/>
      <c r="O38" s="8"/>
      <c r="P38" s="8"/>
      <c r="CC38" s="202"/>
      <c r="CD38" s="202"/>
      <c r="CE38" s="202"/>
      <c r="CF38" s="202"/>
      <c r="CG38" s="202"/>
      <c r="CH38" s="202"/>
      <c r="CI38" s="202"/>
      <c r="CJ38" s="202"/>
      <c r="CK38" s="202"/>
      <c r="CL38" s="202"/>
      <c r="CM38" s="202"/>
    </row>
    <row r="39" spans="1:91" ht="15" customHeight="1">
      <c r="A39" s="88">
        <v>26</v>
      </c>
      <c r="B39" s="208" t="s">
        <v>806</v>
      </c>
      <c r="C39" s="134"/>
      <c r="D39" s="212"/>
      <c r="E39" s="220"/>
      <c r="F39" s="220"/>
      <c r="G39" s="220"/>
      <c r="H39" s="8"/>
      <c r="I39" s="8"/>
      <c r="J39" s="8"/>
      <c r="K39" s="8"/>
      <c r="L39" s="8"/>
      <c r="M39" s="8"/>
      <c r="N39" s="8"/>
      <c r="O39" s="8"/>
      <c r="P39" s="8"/>
      <c r="CC39" s="202"/>
      <c r="CD39" s="202"/>
      <c r="CE39" s="202"/>
      <c r="CF39" s="202"/>
      <c r="CG39" s="202"/>
      <c r="CH39" s="202"/>
      <c r="CI39" s="202"/>
      <c r="CJ39" s="202"/>
      <c r="CK39" s="202"/>
      <c r="CL39" s="202"/>
      <c r="CM39" s="202"/>
    </row>
    <row r="40" spans="1:91" ht="15" customHeight="1">
      <c r="A40" s="88">
        <v>27</v>
      </c>
      <c r="B40" s="209" t="s">
        <v>807</v>
      </c>
      <c r="C40" s="187" t="s">
        <v>1124</v>
      </c>
      <c r="D40" s="222" t="s">
        <v>812</v>
      </c>
      <c r="E40" s="207">
        <v>4.3280000000000003</v>
      </c>
      <c r="F40" s="220"/>
      <c r="G40" s="220"/>
      <c r="H40" s="8"/>
      <c r="I40" s="8"/>
      <c r="J40" s="8"/>
      <c r="K40" s="8"/>
      <c r="L40" s="8"/>
      <c r="M40" s="8"/>
      <c r="N40" s="8"/>
      <c r="O40" s="8"/>
      <c r="P40" s="8"/>
      <c r="CC40" s="202"/>
      <c r="CD40" s="202"/>
      <c r="CE40" s="202"/>
      <c r="CF40" s="202"/>
      <c r="CG40" s="202"/>
      <c r="CH40" s="202"/>
      <c r="CI40" s="202"/>
      <c r="CJ40" s="202"/>
      <c r="CK40" s="202"/>
      <c r="CL40" s="202"/>
      <c r="CM40" s="202"/>
    </row>
    <row r="41" spans="1:91" ht="15" customHeight="1">
      <c r="A41" s="88">
        <v>28</v>
      </c>
      <c r="B41" s="208" t="s">
        <v>808</v>
      </c>
      <c r="C41" s="134"/>
      <c r="D41" s="212"/>
      <c r="E41" s="220"/>
      <c r="F41" s="220"/>
      <c r="G41" s="220"/>
      <c r="H41" s="8"/>
      <c r="I41" s="8"/>
      <c r="J41" s="8"/>
      <c r="K41" s="8"/>
      <c r="L41" s="8"/>
      <c r="M41" s="8"/>
      <c r="N41" s="8"/>
      <c r="O41" s="8"/>
      <c r="P41" s="8"/>
      <c r="CC41" s="202"/>
      <c r="CD41" s="202"/>
      <c r="CE41" s="202"/>
      <c r="CF41" s="202"/>
      <c r="CG41" s="202"/>
      <c r="CH41" s="202"/>
      <c r="CI41" s="202"/>
      <c r="CJ41" s="202"/>
      <c r="CK41" s="202"/>
      <c r="CL41" s="202"/>
      <c r="CM41" s="202"/>
    </row>
    <row r="42" spans="1:91" ht="15" customHeight="1">
      <c r="A42" s="88">
        <v>29</v>
      </c>
      <c r="B42" s="214" t="s">
        <v>809</v>
      </c>
      <c r="C42" s="187" t="s">
        <v>1124</v>
      </c>
      <c r="D42" s="219" t="s">
        <v>541</v>
      </c>
      <c r="E42" s="207">
        <v>50.6</v>
      </c>
      <c r="F42" s="220"/>
      <c r="G42" s="220"/>
      <c r="H42" s="8"/>
      <c r="I42" s="8"/>
      <c r="J42" s="8"/>
      <c r="K42" s="8"/>
      <c r="L42" s="8"/>
      <c r="M42" s="8"/>
      <c r="N42" s="8"/>
      <c r="O42" s="8"/>
      <c r="P42" s="8"/>
      <c r="CC42" s="202"/>
      <c r="CD42" s="202"/>
      <c r="CE42" s="202"/>
      <c r="CF42" s="202"/>
      <c r="CG42" s="202"/>
      <c r="CH42" s="202"/>
      <c r="CI42" s="202"/>
      <c r="CJ42" s="202"/>
      <c r="CK42" s="202"/>
      <c r="CL42" s="202"/>
      <c r="CM42" s="202"/>
    </row>
    <row r="43" spans="1:91" ht="15" customHeight="1">
      <c r="A43" s="88">
        <v>30</v>
      </c>
      <c r="B43" s="214" t="s">
        <v>810</v>
      </c>
      <c r="C43" s="187" t="s">
        <v>1124</v>
      </c>
      <c r="D43" s="219" t="s">
        <v>541</v>
      </c>
      <c r="E43" s="207">
        <v>50.6</v>
      </c>
      <c r="F43" s="220"/>
      <c r="G43" s="220"/>
      <c r="H43" s="8"/>
      <c r="I43" s="8"/>
      <c r="J43" s="8"/>
      <c r="K43" s="8"/>
      <c r="L43" s="8"/>
      <c r="M43" s="8"/>
      <c r="N43" s="8"/>
      <c r="O43" s="8"/>
      <c r="P43" s="8"/>
      <c r="CC43" s="202"/>
      <c r="CD43" s="202"/>
      <c r="CE43" s="202"/>
      <c r="CF43" s="202"/>
      <c r="CG43" s="202"/>
      <c r="CH43" s="202"/>
      <c r="CI43" s="202"/>
      <c r="CJ43" s="202"/>
      <c r="CK43" s="202"/>
      <c r="CL43" s="202"/>
      <c r="CM43" s="202"/>
    </row>
    <row r="44" spans="1:91" ht="15" customHeight="1">
      <c r="A44" s="88">
        <v>31</v>
      </c>
      <c r="B44" s="84" t="s">
        <v>1117</v>
      </c>
      <c r="C44" s="146"/>
      <c r="D44" s="227"/>
      <c r="E44" s="228"/>
      <c r="F44" s="226"/>
      <c r="G44" s="226"/>
      <c r="H44" s="8"/>
      <c r="I44" s="8"/>
      <c r="J44" s="8"/>
      <c r="K44" s="8"/>
      <c r="L44" s="8"/>
      <c r="M44" s="8"/>
      <c r="N44" s="8"/>
      <c r="O44" s="8"/>
      <c r="P44" s="8"/>
      <c r="CC44" s="202"/>
      <c r="CD44" s="202"/>
      <c r="CE44" s="202"/>
      <c r="CF44" s="202"/>
      <c r="CG44" s="202"/>
      <c r="CH44" s="202"/>
      <c r="CI44" s="202"/>
      <c r="CJ44" s="202"/>
      <c r="CK44" s="202"/>
      <c r="CL44" s="202"/>
      <c r="CM44" s="202"/>
    </row>
    <row r="45" spans="1:91" ht="15" customHeight="1">
      <c r="A45" s="88">
        <v>32</v>
      </c>
      <c r="B45" s="203" t="s">
        <v>798</v>
      </c>
      <c r="C45" s="134"/>
      <c r="D45" s="204"/>
      <c r="E45" s="220"/>
      <c r="F45" s="220"/>
      <c r="G45" s="220"/>
      <c r="H45" s="8"/>
      <c r="I45" s="8"/>
      <c r="J45" s="8"/>
      <c r="K45" s="8"/>
      <c r="L45" s="8"/>
      <c r="M45" s="8"/>
      <c r="N45" s="8"/>
      <c r="O45" s="8"/>
      <c r="P45" s="8"/>
      <c r="CC45" s="202"/>
      <c r="CD45" s="202"/>
      <c r="CE45" s="202"/>
      <c r="CF45" s="202"/>
      <c r="CG45" s="202"/>
      <c r="CH45" s="202"/>
      <c r="CI45" s="202"/>
      <c r="CJ45" s="202"/>
      <c r="CK45" s="202"/>
      <c r="CL45" s="202"/>
      <c r="CM45" s="202"/>
    </row>
    <row r="46" spans="1:91" ht="15" customHeight="1">
      <c r="A46" s="88">
        <v>33</v>
      </c>
      <c r="B46" s="205" t="s">
        <v>799</v>
      </c>
      <c r="C46" s="187" t="s">
        <v>1125</v>
      </c>
      <c r="D46" s="218" t="s">
        <v>485</v>
      </c>
      <c r="E46" s="207">
        <v>3.3</v>
      </c>
      <c r="F46" s="220"/>
      <c r="G46" s="220"/>
      <c r="H46" s="8"/>
      <c r="I46" s="8"/>
      <c r="J46" s="8"/>
      <c r="K46" s="8"/>
      <c r="L46" s="8"/>
      <c r="M46" s="8"/>
      <c r="N46" s="8"/>
      <c r="O46" s="8"/>
      <c r="P46" s="8"/>
      <c r="CC46" s="202"/>
      <c r="CD46" s="202"/>
      <c r="CE46" s="202"/>
      <c r="CF46" s="202"/>
      <c r="CG46" s="202"/>
      <c r="CH46" s="202"/>
      <c r="CI46" s="202"/>
      <c r="CJ46" s="202"/>
      <c r="CK46" s="202"/>
      <c r="CL46" s="202"/>
      <c r="CM46" s="202"/>
    </row>
    <row r="47" spans="1:91" ht="15" customHeight="1">
      <c r="A47" s="88">
        <v>34</v>
      </c>
      <c r="B47" s="208" t="s">
        <v>800</v>
      </c>
      <c r="C47" s="134"/>
      <c r="D47" s="204"/>
      <c r="E47" s="220"/>
      <c r="F47" s="220"/>
      <c r="G47" s="220"/>
      <c r="H47" s="8"/>
      <c r="I47" s="8"/>
      <c r="J47" s="8"/>
      <c r="K47" s="8"/>
      <c r="L47" s="8"/>
      <c r="M47" s="8"/>
      <c r="N47" s="8"/>
      <c r="O47" s="8"/>
      <c r="P47" s="8"/>
      <c r="CC47" s="202"/>
      <c r="CD47" s="202"/>
      <c r="CE47" s="202"/>
      <c r="CF47" s="202"/>
      <c r="CG47" s="202"/>
      <c r="CH47" s="202"/>
      <c r="CI47" s="202"/>
      <c r="CJ47" s="202"/>
      <c r="CK47" s="202"/>
      <c r="CL47" s="202"/>
      <c r="CM47" s="202"/>
    </row>
    <row r="48" spans="1:91" ht="15" customHeight="1">
      <c r="A48" s="88">
        <v>35</v>
      </c>
      <c r="B48" s="209" t="s">
        <v>801</v>
      </c>
      <c r="C48" s="187" t="s">
        <v>1125</v>
      </c>
      <c r="D48" s="219" t="s">
        <v>541</v>
      </c>
      <c r="E48" s="220">
        <v>35.58</v>
      </c>
      <c r="F48" s="220"/>
      <c r="G48" s="220"/>
      <c r="H48" s="8"/>
      <c r="I48" s="8"/>
      <c r="J48" s="8"/>
      <c r="K48" s="8"/>
      <c r="L48" s="8"/>
      <c r="M48" s="8"/>
      <c r="N48" s="8"/>
      <c r="O48" s="8"/>
      <c r="P48" s="8"/>
      <c r="CC48" s="202"/>
      <c r="CD48" s="202"/>
      <c r="CE48" s="202"/>
      <c r="CF48" s="202"/>
      <c r="CG48" s="202"/>
      <c r="CH48" s="202"/>
      <c r="CI48" s="202"/>
      <c r="CJ48" s="202"/>
      <c r="CK48" s="202"/>
      <c r="CL48" s="202"/>
      <c r="CM48" s="202"/>
    </row>
    <row r="49" spans="1:91" ht="15" customHeight="1">
      <c r="A49" s="88">
        <v>36</v>
      </c>
      <c r="B49" s="209" t="s">
        <v>802</v>
      </c>
      <c r="C49" s="187" t="s">
        <v>1125</v>
      </c>
      <c r="D49" s="219" t="s">
        <v>541</v>
      </c>
      <c r="E49" s="221">
        <v>1.46</v>
      </c>
      <c r="F49" s="220"/>
      <c r="G49" s="220"/>
      <c r="H49" s="8"/>
      <c r="I49" s="8"/>
      <c r="J49" s="8"/>
      <c r="K49" s="8"/>
      <c r="L49" s="8"/>
      <c r="M49" s="8"/>
      <c r="N49" s="8"/>
      <c r="O49" s="8"/>
      <c r="P49" s="8"/>
      <c r="CC49" s="202"/>
      <c r="CD49" s="202"/>
      <c r="CE49" s="202"/>
      <c r="CF49" s="202"/>
      <c r="CG49" s="202"/>
      <c r="CH49" s="202"/>
      <c r="CI49" s="202"/>
      <c r="CJ49" s="202"/>
      <c r="CK49" s="202"/>
      <c r="CL49" s="202"/>
      <c r="CM49" s="202"/>
    </row>
    <row r="50" spans="1:91" ht="15" customHeight="1">
      <c r="A50" s="88">
        <v>37</v>
      </c>
      <c r="B50" s="208" t="s">
        <v>592</v>
      </c>
      <c r="C50" s="134"/>
      <c r="D50" s="204"/>
      <c r="E50" s="220"/>
      <c r="F50" s="220"/>
      <c r="G50" s="220"/>
      <c r="H50" s="8"/>
      <c r="I50" s="8"/>
      <c r="J50" s="8"/>
      <c r="K50" s="8"/>
      <c r="L50" s="8"/>
      <c r="M50" s="8"/>
      <c r="N50" s="8"/>
      <c r="O50" s="8"/>
      <c r="P50" s="8"/>
      <c r="CC50" s="202"/>
      <c r="CD50" s="202"/>
      <c r="CE50" s="202"/>
      <c r="CF50" s="202"/>
      <c r="CG50" s="202"/>
      <c r="CH50" s="202"/>
      <c r="CI50" s="202"/>
      <c r="CJ50" s="202"/>
      <c r="CK50" s="202"/>
      <c r="CL50" s="202"/>
      <c r="CM50" s="202"/>
    </row>
    <row r="51" spans="1:91" ht="15" customHeight="1">
      <c r="A51" s="88">
        <v>38</v>
      </c>
      <c r="B51" s="209" t="s">
        <v>803</v>
      </c>
      <c r="C51" s="187" t="s">
        <v>1125</v>
      </c>
      <c r="D51" s="218" t="s">
        <v>485</v>
      </c>
      <c r="E51" s="207">
        <v>13.6</v>
      </c>
      <c r="F51" s="220"/>
      <c r="G51" s="220"/>
      <c r="H51" s="8"/>
      <c r="I51" s="8"/>
      <c r="J51" s="8"/>
      <c r="K51" s="8"/>
      <c r="L51" s="8"/>
      <c r="M51" s="8"/>
      <c r="N51" s="8"/>
      <c r="O51" s="8"/>
      <c r="P51" s="8"/>
      <c r="CC51" s="202"/>
      <c r="CD51" s="202"/>
      <c r="CE51" s="202"/>
      <c r="CF51" s="202"/>
      <c r="CG51" s="202"/>
      <c r="CH51" s="202"/>
      <c r="CI51" s="202"/>
      <c r="CJ51" s="202"/>
      <c r="CK51" s="202"/>
      <c r="CL51" s="202"/>
      <c r="CM51" s="202"/>
    </row>
    <row r="52" spans="1:91" ht="15" customHeight="1">
      <c r="A52" s="88">
        <v>39</v>
      </c>
      <c r="B52" s="209" t="s">
        <v>804</v>
      </c>
      <c r="C52" s="187" t="s">
        <v>1125</v>
      </c>
      <c r="D52" s="218" t="s">
        <v>485</v>
      </c>
      <c r="E52" s="207">
        <v>2.2599999999999998</v>
      </c>
      <c r="F52" s="220"/>
      <c r="G52" s="220"/>
      <c r="H52" s="8"/>
      <c r="I52" s="8"/>
      <c r="J52" s="8"/>
      <c r="K52" s="8"/>
      <c r="L52" s="8"/>
      <c r="M52" s="8"/>
      <c r="N52" s="8"/>
      <c r="O52" s="8"/>
      <c r="P52" s="8"/>
      <c r="CC52" s="202"/>
      <c r="CD52" s="202"/>
      <c r="CE52" s="202"/>
      <c r="CF52" s="202"/>
      <c r="CG52" s="202"/>
      <c r="CH52" s="202"/>
      <c r="CI52" s="202"/>
      <c r="CJ52" s="202"/>
      <c r="CK52" s="202"/>
      <c r="CL52" s="202"/>
      <c r="CM52" s="202"/>
    </row>
    <row r="53" spans="1:91" ht="15" customHeight="1">
      <c r="A53" s="88">
        <v>40</v>
      </c>
      <c r="B53" s="209" t="s">
        <v>805</v>
      </c>
      <c r="C53" s="187" t="s">
        <v>1125</v>
      </c>
      <c r="D53" s="219" t="s">
        <v>485</v>
      </c>
      <c r="E53" s="207">
        <v>1.3</v>
      </c>
      <c r="F53" s="220"/>
      <c r="G53" s="220"/>
      <c r="H53" s="8"/>
      <c r="I53" s="8"/>
      <c r="J53" s="8"/>
      <c r="K53" s="8"/>
      <c r="L53" s="8"/>
      <c r="M53" s="8"/>
      <c r="N53" s="8"/>
      <c r="O53" s="8"/>
      <c r="P53" s="8"/>
      <c r="CC53" s="202"/>
      <c r="CD53" s="202"/>
      <c r="CE53" s="202"/>
      <c r="CF53" s="202"/>
      <c r="CG53" s="202"/>
      <c r="CH53" s="202"/>
      <c r="CI53" s="202"/>
      <c r="CJ53" s="202"/>
      <c r="CK53" s="202"/>
      <c r="CL53" s="202"/>
      <c r="CM53" s="202"/>
    </row>
    <row r="54" spans="1:91" ht="15" customHeight="1">
      <c r="A54" s="88">
        <v>41</v>
      </c>
      <c r="B54" s="208" t="s">
        <v>806</v>
      </c>
      <c r="C54" s="187"/>
      <c r="D54" s="212"/>
      <c r="E54" s="220"/>
      <c r="F54" s="220"/>
      <c r="G54" s="220"/>
      <c r="H54" s="8"/>
      <c r="I54" s="8"/>
      <c r="J54" s="8"/>
      <c r="K54" s="8"/>
      <c r="L54" s="8"/>
      <c r="M54" s="8"/>
      <c r="N54" s="8"/>
      <c r="O54" s="8"/>
      <c r="P54" s="8"/>
      <c r="CC54" s="202"/>
      <c r="CD54" s="202"/>
      <c r="CE54" s="202"/>
      <c r="CF54" s="202"/>
      <c r="CG54" s="202"/>
      <c r="CH54" s="202"/>
      <c r="CI54" s="202"/>
      <c r="CJ54" s="202"/>
      <c r="CK54" s="202"/>
      <c r="CL54" s="202"/>
      <c r="CM54" s="202"/>
    </row>
    <row r="55" spans="1:91" ht="15" customHeight="1">
      <c r="A55" s="88">
        <v>42</v>
      </c>
      <c r="B55" s="209" t="s">
        <v>807</v>
      </c>
      <c r="C55" s="187" t="s">
        <v>1125</v>
      </c>
      <c r="D55" s="222" t="s">
        <v>812</v>
      </c>
      <c r="E55" s="207">
        <v>4.2869999999999999</v>
      </c>
      <c r="F55" s="220"/>
      <c r="G55" s="220"/>
      <c r="H55" s="8"/>
      <c r="I55" s="8"/>
      <c r="J55" s="8"/>
      <c r="K55" s="8"/>
      <c r="L55" s="8"/>
      <c r="M55" s="8"/>
      <c r="N55" s="8"/>
      <c r="O55" s="8"/>
      <c r="P55" s="8"/>
      <c r="CC55" s="202"/>
      <c r="CD55" s="202"/>
      <c r="CE55" s="202"/>
      <c r="CF55" s="202"/>
      <c r="CG55" s="202"/>
      <c r="CH55" s="202"/>
      <c r="CI55" s="202"/>
      <c r="CJ55" s="202"/>
      <c r="CK55" s="202"/>
      <c r="CL55" s="202"/>
      <c r="CM55" s="202"/>
    </row>
    <row r="56" spans="1:91" ht="15" customHeight="1">
      <c r="A56" s="88">
        <v>43</v>
      </c>
      <c r="B56" s="208" t="s">
        <v>808</v>
      </c>
      <c r="C56" s="134"/>
      <c r="D56" s="212"/>
      <c r="E56" s="220"/>
      <c r="F56" s="220"/>
      <c r="G56" s="220"/>
      <c r="H56" s="8"/>
      <c r="I56" s="8"/>
      <c r="J56" s="8"/>
      <c r="K56" s="8"/>
      <c r="L56" s="8"/>
      <c r="M56" s="8"/>
      <c r="N56" s="8"/>
      <c r="O56" s="8"/>
      <c r="P56" s="8"/>
      <c r="CC56" s="202"/>
      <c r="CD56" s="202"/>
      <c r="CE56" s="202"/>
      <c r="CF56" s="202"/>
      <c r="CG56" s="202"/>
      <c r="CH56" s="202"/>
      <c r="CI56" s="202"/>
      <c r="CJ56" s="202"/>
      <c r="CK56" s="202"/>
      <c r="CL56" s="202"/>
      <c r="CM56" s="202"/>
    </row>
    <row r="57" spans="1:91" ht="15" customHeight="1">
      <c r="A57" s="88">
        <v>44</v>
      </c>
      <c r="B57" s="214" t="s">
        <v>809</v>
      </c>
      <c r="C57" s="187" t="s">
        <v>1125</v>
      </c>
      <c r="D57" s="219" t="s">
        <v>541</v>
      </c>
      <c r="E57" s="207">
        <v>64.599999999999994</v>
      </c>
      <c r="F57" s="220"/>
      <c r="G57" s="220"/>
      <c r="H57" s="8"/>
      <c r="I57" s="8"/>
      <c r="J57" s="8"/>
      <c r="K57" s="8"/>
      <c r="L57" s="8"/>
      <c r="M57" s="8"/>
      <c r="N57" s="8"/>
      <c r="O57" s="8"/>
      <c r="P57" s="8"/>
      <c r="CC57" s="202"/>
      <c r="CD57" s="202"/>
      <c r="CE57" s="202"/>
      <c r="CF57" s="202"/>
      <c r="CG57" s="202"/>
      <c r="CH57" s="202"/>
      <c r="CI57" s="202"/>
      <c r="CJ57" s="202"/>
      <c r="CK57" s="202"/>
      <c r="CL57" s="202"/>
      <c r="CM57" s="202"/>
    </row>
    <row r="58" spans="1:91" ht="15" customHeight="1">
      <c r="A58" s="88">
        <v>45</v>
      </c>
      <c r="B58" s="214" t="s">
        <v>810</v>
      </c>
      <c r="C58" s="187" t="s">
        <v>1125</v>
      </c>
      <c r="D58" s="219" t="s">
        <v>541</v>
      </c>
      <c r="E58" s="207">
        <v>64.599999999999994</v>
      </c>
      <c r="F58" s="220"/>
      <c r="G58" s="220"/>
      <c r="H58" s="8"/>
      <c r="I58" s="8"/>
      <c r="J58" s="8"/>
      <c r="K58" s="8"/>
      <c r="L58" s="8"/>
      <c r="M58" s="8"/>
      <c r="N58" s="8"/>
      <c r="O58" s="8"/>
      <c r="P58" s="8"/>
      <c r="CC58" s="202"/>
      <c r="CD58" s="202"/>
      <c r="CE58" s="202"/>
      <c r="CF58" s="202"/>
      <c r="CG58" s="202"/>
      <c r="CH58" s="202"/>
      <c r="CI58" s="202"/>
      <c r="CJ58" s="202"/>
      <c r="CK58" s="202"/>
      <c r="CL58" s="202"/>
      <c r="CM58" s="202"/>
    </row>
    <row r="59" spans="1:91" ht="15" customHeight="1">
      <c r="A59" s="88">
        <v>46</v>
      </c>
      <c r="B59" s="191" t="s">
        <v>1118</v>
      </c>
      <c r="C59" s="146"/>
      <c r="D59" s="229"/>
      <c r="E59" s="226"/>
      <c r="F59" s="226"/>
      <c r="G59" s="226"/>
      <c r="H59" s="8"/>
      <c r="I59" s="8"/>
      <c r="J59" s="8"/>
      <c r="K59" s="8"/>
      <c r="L59" s="8"/>
      <c r="M59" s="8"/>
      <c r="N59" s="8"/>
      <c r="O59" s="8"/>
      <c r="P59" s="8"/>
      <c r="CC59" s="202"/>
      <c r="CD59" s="202"/>
      <c r="CE59" s="202"/>
      <c r="CF59" s="202"/>
      <c r="CG59" s="202"/>
      <c r="CH59" s="202"/>
      <c r="CI59" s="202"/>
      <c r="CJ59" s="202"/>
      <c r="CK59" s="202"/>
      <c r="CL59" s="202"/>
      <c r="CM59" s="202"/>
    </row>
    <row r="60" spans="1:91" ht="15" customHeight="1">
      <c r="A60" s="88">
        <v>47</v>
      </c>
      <c r="B60" s="203" t="s">
        <v>798</v>
      </c>
      <c r="C60" s="89"/>
      <c r="D60" s="204"/>
      <c r="E60" s="220"/>
      <c r="F60" s="220"/>
      <c r="G60" s="220"/>
      <c r="H60" s="8"/>
      <c r="I60" s="8"/>
      <c r="J60" s="8"/>
      <c r="K60" s="8"/>
      <c r="L60" s="8"/>
      <c r="M60" s="8"/>
      <c r="N60" s="8"/>
      <c r="O60" s="8"/>
      <c r="P60" s="8"/>
      <c r="CC60" s="202"/>
      <c r="CD60" s="202"/>
      <c r="CE60" s="202"/>
      <c r="CF60" s="202"/>
      <c r="CG60" s="202"/>
      <c r="CH60" s="202"/>
      <c r="CI60" s="202"/>
      <c r="CJ60" s="202"/>
      <c r="CK60" s="202"/>
      <c r="CL60" s="202"/>
      <c r="CM60" s="202"/>
    </row>
    <row r="61" spans="1:91" ht="15" customHeight="1">
      <c r="A61" s="88">
        <v>48</v>
      </c>
      <c r="B61" s="205" t="s">
        <v>799</v>
      </c>
      <c r="C61" s="187" t="s">
        <v>1126</v>
      </c>
      <c r="D61" s="218" t="s">
        <v>485</v>
      </c>
      <c r="E61" s="207">
        <v>3.36</v>
      </c>
      <c r="F61" s="220"/>
      <c r="G61" s="220"/>
      <c r="H61" s="8"/>
      <c r="I61" s="8"/>
      <c r="J61" s="8"/>
      <c r="K61" s="8"/>
      <c r="L61" s="8"/>
      <c r="M61" s="8"/>
      <c r="N61" s="8"/>
      <c r="O61" s="8"/>
      <c r="P61" s="8"/>
      <c r="CC61" s="202"/>
      <c r="CD61" s="202"/>
      <c r="CE61" s="202"/>
      <c r="CF61" s="202"/>
      <c r="CG61" s="202"/>
      <c r="CH61" s="202"/>
      <c r="CI61" s="202"/>
      <c r="CJ61" s="202"/>
      <c r="CK61" s="202"/>
      <c r="CL61" s="202"/>
      <c r="CM61" s="202"/>
    </row>
    <row r="62" spans="1:91" ht="15" customHeight="1">
      <c r="A62" s="88">
        <v>49</v>
      </c>
      <c r="B62" s="208" t="s">
        <v>800</v>
      </c>
      <c r="C62" s="134"/>
      <c r="D62" s="204"/>
      <c r="E62" s="220"/>
      <c r="F62" s="220"/>
      <c r="G62" s="220"/>
      <c r="H62" s="8"/>
      <c r="I62" s="8"/>
      <c r="J62" s="8"/>
      <c r="K62" s="8"/>
      <c r="L62" s="8"/>
      <c r="M62" s="8"/>
      <c r="N62" s="8"/>
      <c r="O62" s="8"/>
      <c r="P62" s="8"/>
      <c r="CC62" s="202"/>
      <c r="CD62" s="202"/>
      <c r="CE62" s="202"/>
      <c r="CF62" s="202"/>
      <c r="CG62" s="202"/>
      <c r="CH62" s="202"/>
      <c r="CI62" s="202"/>
      <c r="CJ62" s="202"/>
      <c r="CK62" s="202"/>
      <c r="CL62" s="202"/>
      <c r="CM62" s="202"/>
    </row>
    <row r="63" spans="1:91" ht="15" customHeight="1">
      <c r="A63" s="88">
        <v>50</v>
      </c>
      <c r="B63" s="209" t="s">
        <v>801</v>
      </c>
      <c r="C63" s="187" t="s">
        <v>1126</v>
      </c>
      <c r="D63" s="219" t="s">
        <v>541</v>
      </c>
      <c r="E63" s="220">
        <v>43.072000000000003</v>
      </c>
      <c r="F63" s="220"/>
      <c r="G63" s="220"/>
      <c r="H63" s="8"/>
      <c r="I63" s="8"/>
      <c r="J63" s="8"/>
      <c r="K63" s="8"/>
      <c r="L63" s="8"/>
      <c r="M63" s="8"/>
      <c r="N63" s="8"/>
      <c r="O63" s="8"/>
      <c r="P63" s="8"/>
      <c r="CC63" s="202"/>
      <c r="CD63" s="202"/>
      <c r="CE63" s="202"/>
      <c r="CF63" s="202"/>
      <c r="CG63" s="202"/>
      <c r="CH63" s="202"/>
      <c r="CI63" s="202"/>
      <c r="CJ63" s="202"/>
      <c r="CK63" s="202"/>
      <c r="CL63" s="202"/>
      <c r="CM63" s="202"/>
    </row>
    <row r="64" spans="1:91" ht="15" customHeight="1">
      <c r="A64" s="88">
        <v>51</v>
      </c>
      <c r="B64" s="209" t="s">
        <v>802</v>
      </c>
      <c r="C64" s="187" t="s">
        <v>1126</v>
      </c>
      <c r="D64" s="219" t="s">
        <v>541</v>
      </c>
      <c r="E64" s="221">
        <v>1.4</v>
      </c>
      <c r="F64" s="220"/>
      <c r="G64" s="220"/>
      <c r="H64" s="8"/>
      <c r="I64" s="8"/>
      <c r="J64" s="8"/>
      <c r="K64" s="8"/>
      <c r="L64" s="8"/>
      <c r="M64" s="8"/>
      <c r="N64" s="8"/>
      <c r="O64" s="8"/>
      <c r="P64" s="8"/>
      <c r="CC64" s="202"/>
      <c r="CD64" s="202"/>
      <c r="CE64" s="202"/>
      <c r="CF64" s="202"/>
      <c r="CG64" s="202"/>
      <c r="CH64" s="202"/>
      <c r="CI64" s="202"/>
      <c r="CJ64" s="202"/>
      <c r="CK64" s="202"/>
      <c r="CL64" s="202"/>
      <c r="CM64" s="202"/>
    </row>
    <row r="65" spans="1:91" ht="15" customHeight="1">
      <c r="A65" s="88">
        <v>52</v>
      </c>
      <c r="B65" s="208" t="s">
        <v>592</v>
      </c>
      <c r="C65" s="134"/>
      <c r="D65" s="204"/>
      <c r="E65" s="220"/>
      <c r="F65" s="220"/>
      <c r="G65" s="220"/>
      <c r="H65" s="8"/>
      <c r="I65" s="8"/>
      <c r="J65" s="8"/>
      <c r="K65" s="8"/>
      <c r="L65" s="8"/>
      <c r="M65" s="8"/>
      <c r="N65" s="8"/>
      <c r="O65" s="8"/>
      <c r="P65" s="8"/>
      <c r="CC65" s="202"/>
      <c r="CD65" s="202"/>
      <c r="CE65" s="202"/>
      <c r="CF65" s="202"/>
      <c r="CG65" s="202"/>
      <c r="CH65" s="202"/>
      <c r="CI65" s="202"/>
      <c r="CJ65" s="202"/>
      <c r="CK65" s="202"/>
      <c r="CL65" s="202"/>
      <c r="CM65" s="202"/>
    </row>
    <row r="66" spans="1:91" ht="15" customHeight="1">
      <c r="A66" s="88">
        <v>53</v>
      </c>
      <c r="B66" s="209" t="s">
        <v>803</v>
      </c>
      <c r="C66" s="187" t="s">
        <v>1126</v>
      </c>
      <c r="D66" s="218" t="s">
        <v>485</v>
      </c>
      <c r="E66" s="207">
        <v>13</v>
      </c>
      <c r="F66" s="220"/>
      <c r="G66" s="220"/>
      <c r="H66" s="8"/>
      <c r="I66" s="8"/>
      <c r="J66" s="8"/>
      <c r="K66" s="8"/>
      <c r="L66" s="8"/>
      <c r="M66" s="8"/>
      <c r="N66" s="8"/>
      <c r="O66" s="8"/>
      <c r="P66" s="8"/>
      <c r="CC66" s="202"/>
      <c r="CD66" s="202"/>
      <c r="CE66" s="202"/>
      <c r="CF66" s="202"/>
      <c r="CG66" s="202"/>
      <c r="CH66" s="202"/>
      <c r="CI66" s="202"/>
      <c r="CJ66" s="202"/>
      <c r="CK66" s="202"/>
      <c r="CL66" s="202"/>
      <c r="CM66" s="202"/>
    </row>
    <row r="67" spans="1:91" ht="15" customHeight="1">
      <c r="A67" s="88">
        <v>54</v>
      </c>
      <c r="B67" s="209" t="s">
        <v>804</v>
      </c>
      <c r="C67" s="187" t="s">
        <v>1126</v>
      </c>
      <c r="D67" s="218" t="s">
        <v>485</v>
      </c>
      <c r="E67" s="207">
        <v>4.2699999999999996</v>
      </c>
      <c r="F67" s="220"/>
      <c r="G67" s="220"/>
      <c r="H67" s="8"/>
      <c r="I67" s="8"/>
      <c r="J67" s="8"/>
      <c r="K67" s="8"/>
      <c r="L67" s="8"/>
      <c r="M67" s="8"/>
      <c r="N67" s="8"/>
      <c r="O67" s="8"/>
      <c r="P67" s="8"/>
      <c r="CC67" s="202"/>
      <c r="CD67" s="202"/>
      <c r="CE67" s="202"/>
      <c r="CF67" s="202"/>
      <c r="CG67" s="202"/>
      <c r="CH67" s="202"/>
      <c r="CI67" s="202"/>
      <c r="CJ67" s="202"/>
      <c r="CK67" s="202"/>
      <c r="CL67" s="202"/>
      <c r="CM67" s="202"/>
    </row>
    <row r="68" spans="1:91" ht="15" customHeight="1">
      <c r="A68" s="88">
        <v>55</v>
      </c>
      <c r="B68" s="209" t="s">
        <v>805</v>
      </c>
      <c r="C68" s="187" t="s">
        <v>1126</v>
      </c>
      <c r="D68" s="219" t="s">
        <v>485</v>
      </c>
      <c r="E68" s="207">
        <v>1.2</v>
      </c>
      <c r="F68" s="220"/>
      <c r="G68" s="220"/>
      <c r="H68" s="8"/>
      <c r="I68" s="8"/>
      <c r="J68" s="8"/>
      <c r="K68" s="8"/>
      <c r="L68" s="8"/>
      <c r="M68" s="8"/>
      <c r="N68" s="8"/>
      <c r="O68" s="8"/>
      <c r="P68" s="8"/>
      <c r="CC68" s="202"/>
      <c r="CD68" s="202"/>
      <c r="CE68" s="202"/>
      <c r="CF68" s="202"/>
      <c r="CG68" s="202"/>
      <c r="CH68" s="202"/>
      <c r="CI68" s="202"/>
      <c r="CJ68" s="202"/>
      <c r="CK68" s="202"/>
      <c r="CL68" s="202"/>
      <c r="CM68" s="202"/>
    </row>
    <row r="69" spans="1:91" ht="15" customHeight="1">
      <c r="A69" s="88">
        <v>56</v>
      </c>
      <c r="B69" s="208" t="s">
        <v>806</v>
      </c>
      <c r="C69" s="134"/>
      <c r="D69" s="212"/>
      <c r="E69" s="220"/>
      <c r="F69" s="220"/>
      <c r="G69" s="220"/>
      <c r="H69" s="8"/>
      <c r="I69" s="8"/>
      <c r="J69" s="8"/>
      <c r="K69" s="8"/>
      <c r="L69" s="8"/>
      <c r="M69" s="8"/>
      <c r="N69" s="8"/>
      <c r="O69" s="8"/>
      <c r="P69" s="8"/>
      <c r="CC69" s="202"/>
      <c r="CD69" s="202"/>
      <c r="CE69" s="202"/>
      <c r="CF69" s="202"/>
      <c r="CG69" s="202"/>
      <c r="CH69" s="202"/>
      <c r="CI69" s="202"/>
      <c r="CJ69" s="202"/>
      <c r="CK69" s="202"/>
      <c r="CL69" s="202"/>
      <c r="CM69" s="202"/>
    </row>
    <row r="70" spans="1:91" ht="15" customHeight="1">
      <c r="A70" s="88">
        <v>57</v>
      </c>
      <c r="B70" s="209" t="s">
        <v>807</v>
      </c>
      <c r="C70" s="187" t="s">
        <v>1126</v>
      </c>
      <c r="D70" s="222" t="s">
        <v>812</v>
      </c>
      <c r="E70" s="207">
        <v>4.6130000000000004</v>
      </c>
      <c r="F70" s="220"/>
      <c r="G70" s="220"/>
      <c r="H70" s="8"/>
      <c r="I70" s="8"/>
      <c r="J70" s="8"/>
      <c r="K70" s="8"/>
      <c r="L70" s="8"/>
      <c r="M70" s="8"/>
      <c r="N70" s="8"/>
      <c r="O70" s="8"/>
      <c r="P70" s="8"/>
      <c r="CC70" s="202"/>
      <c r="CD70" s="202"/>
      <c r="CE70" s="202"/>
      <c r="CF70" s="202"/>
      <c r="CG70" s="202"/>
      <c r="CH70" s="202"/>
      <c r="CI70" s="202"/>
      <c r="CJ70" s="202"/>
      <c r="CK70" s="202"/>
      <c r="CL70" s="202"/>
      <c r="CM70" s="202"/>
    </row>
    <row r="71" spans="1:91" ht="15" customHeight="1">
      <c r="A71" s="88">
        <v>58</v>
      </c>
      <c r="B71" s="208" t="s">
        <v>808</v>
      </c>
      <c r="C71" s="134"/>
      <c r="D71" s="212"/>
      <c r="E71" s="220"/>
      <c r="F71" s="220"/>
      <c r="G71" s="220"/>
      <c r="H71" s="8"/>
      <c r="I71" s="8"/>
      <c r="J71" s="8"/>
      <c r="K71" s="8"/>
      <c r="L71" s="8"/>
      <c r="M71" s="8"/>
      <c r="N71" s="8"/>
      <c r="O71" s="8"/>
      <c r="P71" s="8"/>
      <c r="CC71" s="202"/>
      <c r="CD71" s="202"/>
      <c r="CE71" s="202"/>
      <c r="CF71" s="202"/>
      <c r="CG71" s="202"/>
      <c r="CH71" s="202"/>
      <c r="CI71" s="202"/>
      <c r="CJ71" s="202"/>
      <c r="CK71" s="202"/>
      <c r="CL71" s="202"/>
      <c r="CM71" s="202"/>
    </row>
    <row r="72" spans="1:91" ht="14.1" customHeight="1">
      <c r="A72" s="88">
        <v>59</v>
      </c>
      <c r="B72" s="214" t="s">
        <v>809</v>
      </c>
      <c r="C72" s="187" t="s">
        <v>1126</v>
      </c>
      <c r="D72" s="219" t="s">
        <v>541</v>
      </c>
      <c r="E72" s="207">
        <v>47.5</v>
      </c>
      <c r="F72" s="220"/>
      <c r="G72" s="220"/>
      <c r="H72" s="8"/>
      <c r="I72" s="8"/>
      <c r="J72" s="8"/>
      <c r="K72" s="8"/>
      <c r="L72" s="8"/>
      <c r="M72" s="8"/>
      <c r="N72" s="8"/>
      <c r="O72" s="8"/>
      <c r="P72" s="8"/>
      <c r="CC72" s="202"/>
      <c r="CD72" s="202"/>
      <c r="CE72" s="202"/>
      <c r="CF72" s="202"/>
      <c r="CG72" s="202"/>
      <c r="CH72" s="202"/>
      <c r="CI72" s="202"/>
      <c r="CJ72" s="202"/>
      <c r="CK72" s="202"/>
      <c r="CL72" s="202"/>
      <c r="CM72" s="202"/>
    </row>
    <row r="73" spans="1:91" ht="14.1" customHeight="1">
      <c r="A73" s="88">
        <v>60</v>
      </c>
      <c r="B73" s="214" t="s">
        <v>810</v>
      </c>
      <c r="C73" s="187" t="s">
        <v>1126</v>
      </c>
      <c r="D73" s="219" t="s">
        <v>541</v>
      </c>
      <c r="E73" s="207">
        <v>47.5</v>
      </c>
      <c r="F73" s="220"/>
      <c r="G73" s="220"/>
      <c r="H73" s="8"/>
      <c r="I73" s="8"/>
      <c r="J73" s="8"/>
      <c r="K73" s="8"/>
      <c r="L73" s="8"/>
      <c r="M73" s="8"/>
      <c r="N73" s="8"/>
      <c r="O73" s="8"/>
      <c r="P73" s="8"/>
      <c r="CC73" s="202"/>
      <c r="CD73" s="202"/>
      <c r="CE73" s="202"/>
      <c r="CF73" s="202"/>
      <c r="CG73" s="202"/>
      <c r="CH73" s="202"/>
      <c r="CI73" s="202"/>
      <c r="CJ73" s="202"/>
      <c r="CK73" s="202"/>
      <c r="CL73" s="202"/>
      <c r="CM73" s="202"/>
    </row>
    <row r="74" spans="1:91" ht="14.1" customHeight="1">
      <c r="A74" s="88">
        <v>61</v>
      </c>
      <c r="B74" s="215" t="s">
        <v>1119</v>
      </c>
      <c r="C74" s="134"/>
      <c r="D74" s="223"/>
      <c r="E74" s="220"/>
      <c r="F74" s="220"/>
      <c r="G74" s="220"/>
      <c r="H74" s="8"/>
      <c r="I74" s="8"/>
      <c r="J74" s="8"/>
      <c r="K74" s="8"/>
      <c r="L74" s="8"/>
      <c r="M74" s="8"/>
      <c r="N74" s="8"/>
      <c r="O74" s="8"/>
      <c r="P74" s="8"/>
      <c r="CC74" s="202"/>
      <c r="CD74" s="202"/>
      <c r="CE74" s="202"/>
      <c r="CF74" s="202"/>
      <c r="CG74" s="202"/>
      <c r="CH74" s="202"/>
      <c r="CI74" s="202"/>
      <c r="CJ74" s="202"/>
      <c r="CK74" s="202"/>
      <c r="CL74" s="202"/>
      <c r="CM74" s="202"/>
    </row>
    <row r="75" spans="1:91" ht="14.1" customHeight="1">
      <c r="A75" s="88">
        <v>62</v>
      </c>
      <c r="B75" s="209" t="s">
        <v>1120</v>
      </c>
      <c r="C75" s="187" t="s">
        <v>1126</v>
      </c>
      <c r="D75" s="218" t="s">
        <v>656</v>
      </c>
      <c r="E75" s="207">
        <v>9</v>
      </c>
      <c r="F75" s="220"/>
      <c r="G75" s="220"/>
      <c r="H75" s="8"/>
      <c r="I75" s="8"/>
      <c r="J75" s="8"/>
      <c r="K75" s="8"/>
      <c r="L75" s="8"/>
      <c r="M75" s="8"/>
      <c r="N75" s="8"/>
      <c r="O75" s="8"/>
      <c r="P75" s="8"/>
      <c r="CC75" s="202"/>
      <c r="CD75" s="202"/>
      <c r="CE75" s="202"/>
      <c r="CF75" s="202"/>
      <c r="CG75" s="202"/>
      <c r="CH75" s="202"/>
      <c r="CI75" s="202"/>
      <c r="CJ75" s="202"/>
      <c r="CK75" s="202"/>
      <c r="CL75" s="202"/>
      <c r="CM75" s="202"/>
    </row>
    <row r="76" spans="1:91" ht="14.1" customHeight="1">
      <c r="A76" s="88">
        <v>63</v>
      </c>
      <c r="B76" s="192" t="s">
        <v>1121</v>
      </c>
      <c r="C76" s="146"/>
      <c r="D76" s="227"/>
      <c r="E76" s="230"/>
      <c r="F76" s="226"/>
      <c r="G76" s="226"/>
      <c r="H76" s="8"/>
      <c r="I76" s="8"/>
      <c r="J76" s="8"/>
      <c r="K76" s="8"/>
      <c r="L76" s="8"/>
      <c r="M76" s="8"/>
      <c r="N76" s="8"/>
      <c r="O76" s="8"/>
      <c r="P76" s="8"/>
      <c r="CC76" s="202"/>
      <c r="CD76" s="202"/>
      <c r="CE76" s="202"/>
      <c r="CF76" s="202"/>
      <c r="CG76" s="202"/>
      <c r="CH76" s="202"/>
      <c r="CI76" s="202"/>
      <c r="CJ76" s="202"/>
      <c r="CK76" s="202"/>
      <c r="CL76" s="202"/>
      <c r="CM76" s="202"/>
    </row>
    <row r="77" spans="1:91" ht="14.1" customHeight="1">
      <c r="A77" s="88">
        <v>64</v>
      </c>
      <c r="B77" s="203" t="s">
        <v>798</v>
      </c>
      <c r="C77" s="134"/>
      <c r="D77" s="204"/>
      <c r="E77" s="220"/>
      <c r="F77" s="220"/>
      <c r="G77" s="220"/>
      <c r="H77" s="8"/>
      <c r="I77" s="8"/>
      <c r="J77" s="8"/>
      <c r="K77" s="8"/>
      <c r="L77" s="8"/>
      <c r="M77" s="8"/>
      <c r="N77" s="8"/>
      <c r="O77" s="8"/>
      <c r="P77" s="8"/>
      <c r="CC77" s="202"/>
      <c r="CD77" s="202"/>
      <c r="CE77" s="202"/>
      <c r="CF77" s="202"/>
      <c r="CG77" s="202"/>
      <c r="CH77" s="202"/>
      <c r="CI77" s="202"/>
      <c r="CJ77" s="202"/>
      <c r="CK77" s="202"/>
      <c r="CL77" s="202"/>
      <c r="CM77" s="202"/>
    </row>
    <row r="78" spans="1:91" ht="14.1" customHeight="1">
      <c r="A78" s="88">
        <v>65</v>
      </c>
      <c r="B78" s="205" t="s">
        <v>799</v>
      </c>
      <c r="C78" s="187" t="s">
        <v>1127</v>
      </c>
      <c r="D78" s="218" t="s">
        <v>485</v>
      </c>
      <c r="E78" s="207">
        <v>3.53</v>
      </c>
      <c r="F78" s="220"/>
      <c r="G78" s="220"/>
      <c r="H78" s="8"/>
      <c r="I78" s="8"/>
      <c r="J78" s="8"/>
      <c r="K78" s="8"/>
      <c r="L78" s="8"/>
      <c r="M78" s="8"/>
      <c r="N78" s="8"/>
      <c r="O78" s="8"/>
      <c r="P78" s="8"/>
      <c r="CC78" s="202"/>
      <c r="CD78" s="202"/>
      <c r="CE78" s="202"/>
      <c r="CF78" s="202"/>
      <c r="CG78" s="202"/>
      <c r="CH78" s="202"/>
      <c r="CI78" s="202"/>
      <c r="CJ78" s="202"/>
      <c r="CK78" s="202"/>
      <c r="CL78" s="202"/>
      <c r="CM78" s="202"/>
    </row>
    <row r="79" spans="1:91" ht="14.1" customHeight="1">
      <c r="A79" s="88">
        <v>66</v>
      </c>
      <c r="B79" s="208" t="s">
        <v>800</v>
      </c>
      <c r="C79" s="134"/>
      <c r="D79" s="204"/>
      <c r="E79" s="220"/>
      <c r="F79" s="220"/>
      <c r="G79" s="220"/>
      <c r="H79" s="8"/>
      <c r="I79" s="8"/>
      <c r="J79" s="8"/>
      <c r="K79" s="8"/>
      <c r="L79" s="8"/>
      <c r="M79" s="8"/>
      <c r="N79" s="8"/>
      <c r="O79" s="8"/>
      <c r="P79" s="8"/>
      <c r="CC79" s="202"/>
      <c r="CD79" s="202"/>
      <c r="CE79" s="202"/>
      <c r="CF79" s="202"/>
      <c r="CG79" s="202"/>
      <c r="CH79" s="202"/>
      <c r="CI79" s="202"/>
      <c r="CJ79" s="202"/>
      <c r="CK79" s="202"/>
      <c r="CL79" s="202"/>
      <c r="CM79" s="202"/>
    </row>
    <row r="80" spans="1:91" ht="14.1" customHeight="1">
      <c r="A80" s="88">
        <v>67</v>
      </c>
      <c r="B80" s="209" t="s">
        <v>801</v>
      </c>
      <c r="C80" s="187" t="s">
        <v>1127</v>
      </c>
      <c r="D80" s="219" t="s">
        <v>541</v>
      </c>
      <c r="E80" s="220">
        <v>43.56</v>
      </c>
      <c r="F80" s="220"/>
      <c r="G80" s="220"/>
      <c r="H80" s="8"/>
      <c r="I80" s="8"/>
      <c r="J80" s="8"/>
      <c r="K80" s="8"/>
      <c r="L80" s="8"/>
      <c r="M80" s="8"/>
      <c r="N80" s="8"/>
      <c r="O80" s="8"/>
      <c r="P80" s="8"/>
      <c r="CC80" s="202"/>
      <c r="CD80" s="202"/>
      <c r="CE80" s="202"/>
      <c r="CF80" s="202"/>
      <c r="CG80" s="202"/>
      <c r="CH80" s="202"/>
      <c r="CI80" s="202"/>
      <c r="CJ80" s="202"/>
      <c r="CK80" s="202"/>
      <c r="CL80" s="202"/>
      <c r="CM80" s="202"/>
    </row>
    <row r="81" spans="1:91" ht="15" customHeight="1">
      <c r="A81" s="88">
        <v>68</v>
      </c>
      <c r="B81" s="209" t="s">
        <v>802</v>
      </c>
      <c r="C81" s="187" t="s">
        <v>1127</v>
      </c>
      <c r="D81" s="219" t="s">
        <v>541</v>
      </c>
      <c r="E81" s="221">
        <v>1.44</v>
      </c>
      <c r="F81" s="220"/>
      <c r="G81" s="220"/>
      <c r="H81" s="8"/>
      <c r="I81" s="8"/>
      <c r="J81" s="8"/>
      <c r="K81" s="8"/>
      <c r="L81" s="8"/>
      <c r="M81" s="8"/>
      <c r="N81" s="8"/>
      <c r="O81" s="8"/>
      <c r="P81" s="8"/>
      <c r="CC81" s="202"/>
      <c r="CD81" s="202"/>
      <c r="CE81" s="202"/>
      <c r="CF81" s="202"/>
      <c r="CG81" s="202"/>
      <c r="CH81" s="202"/>
      <c r="CI81" s="202"/>
      <c r="CJ81" s="202"/>
      <c r="CK81" s="202"/>
      <c r="CL81" s="202"/>
      <c r="CM81" s="202"/>
    </row>
    <row r="82" spans="1:91" ht="15" customHeight="1">
      <c r="A82" s="88">
        <v>69</v>
      </c>
      <c r="B82" s="208" t="s">
        <v>592</v>
      </c>
      <c r="C82" s="134"/>
      <c r="D82" s="204"/>
      <c r="E82" s="220"/>
      <c r="F82" s="220"/>
      <c r="G82" s="220"/>
      <c r="H82" s="8"/>
      <c r="I82" s="8"/>
      <c r="J82" s="8"/>
      <c r="K82" s="8"/>
      <c r="L82" s="8"/>
      <c r="M82" s="8"/>
      <c r="N82" s="8"/>
      <c r="O82" s="8"/>
      <c r="P82" s="8"/>
      <c r="CC82" s="202"/>
      <c r="CD82" s="202"/>
      <c r="CE82" s="202"/>
      <c r="CF82" s="202"/>
      <c r="CG82" s="202"/>
      <c r="CH82" s="202"/>
      <c r="CI82" s="202"/>
      <c r="CJ82" s="202"/>
      <c r="CK82" s="202"/>
      <c r="CL82" s="202"/>
      <c r="CM82" s="202"/>
    </row>
    <row r="83" spans="1:91" ht="15" customHeight="1">
      <c r="A83" s="88">
        <v>70</v>
      </c>
      <c r="B83" s="209" t="s">
        <v>803</v>
      </c>
      <c r="C83" s="187" t="s">
        <v>1127</v>
      </c>
      <c r="D83" s="218" t="s">
        <v>485</v>
      </c>
      <c r="E83" s="207">
        <v>14.6</v>
      </c>
      <c r="F83" s="220"/>
      <c r="G83" s="220"/>
      <c r="H83" s="8"/>
      <c r="I83" s="8"/>
      <c r="J83" s="8"/>
      <c r="K83" s="8"/>
      <c r="L83" s="8"/>
      <c r="M83" s="8"/>
      <c r="N83" s="8"/>
      <c r="O83" s="8"/>
      <c r="P83" s="8"/>
      <c r="CC83" s="202"/>
      <c r="CD83" s="202"/>
      <c r="CE83" s="202"/>
      <c r="CF83" s="202"/>
      <c r="CG83" s="202"/>
      <c r="CH83" s="202"/>
      <c r="CI83" s="202"/>
      <c r="CJ83" s="202"/>
      <c r="CK83" s="202"/>
      <c r="CL83" s="202"/>
      <c r="CM83" s="202"/>
    </row>
    <row r="84" spans="1:91" ht="15" customHeight="1">
      <c r="A84" s="88">
        <v>71</v>
      </c>
      <c r="B84" s="209" t="s">
        <v>804</v>
      </c>
      <c r="C84" s="187" t="s">
        <v>1127</v>
      </c>
      <c r="D84" s="218" t="s">
        <v>485</v>
      </c>
      <c r="E84" s="207">
        <v>5.56</v>
      </c>
      <c r="F84" s="220"/>
      <c r="G84" s="220"/>
      <c r="H84" s="8"/>
      <c r="I84" s="8"/>
      <c r="J84" s="8"/>
      <c r="K84" s="8"/>
      <c r="L84" s="8"/>
      <c r="M84" s="8"/>
      <c r="N84" s="8"/>
      <c r="O84" s="8"/>
      <c r="P84" s="8"/>
      <c r="CC84" s="202"/>
      <c r="CD84" s="202"/>
      <c r="CE84" s="202"/>
      <c r="CF84" s="202"/>
      <c r="CG84" s="202"/>
      <c r="CH84" s="202"/>
      <c r="CI84" s="202"/>
      <c r="CJ84" s="202"/>
      <c r="CK84" s="202"/>
      <c r="CL84" s="202"/>
      <c r="CM84" s="202"/>
    </row>
    <row r="85" spans="1:91" ht="15" customHeight="1">
      <c r="A85" s="88">
        <v>72</v>
      </c>
      <c r="B85" s="209" t="s">
        <v>805</v>
      </c>
      <c r="C85" s="187" t="s">
        <v>1127</v>
      </c>
      <c r="D85" s="219" t="s">
        <v>485</v>
      </c>
      <c r="E85" s="207">
        <v>1.3</v>
      </c>
      <c r="F85" s="220"/>
      <c r="G85" s="220"/>
      <c r="H85" s="8"/>
      <c r="I85" s="8"/>
      <c r="J85" s="8"/>
      <c r="K85" s="8"/>
      <c r="L85" s="8"/>
      <c r="M85" s="8"/>
      <c r="N85" s="8"/>
      <c r="O85" s="8"/>
      <c r="P85" s="8"/>
      <c r="CC85" s="202"/>
      <c r="CD85" s="202"/>
      <c r="CE85" s="202"/>
      <c r="CF85" s="202"/>
      <c r="CG85" s="202"/>
      <c r="CH85" s="202"/>
      <c r="CI85" s="202"/>
      <c r="CJ85" s="202"/>
      <c r="CK85" s="202"/>
      <c r="CL85" s="202"/>
      <c r="CM85" s="202"/>
    </row>
    <row r="86" spans="1:91" ht="15" customHeight="1">
      <c r="A86" s="88">
        <v>73</v>
      </c>
      <c r="B86" s="208" t="s">
        <v>806</v>
      </c>
      <c r="C86" s="134"/>
      <c r="D86" s="212"/>
      <c r="E86" s="220"/>
      <c r="F86" s="220"/>
      <c r="G86" s="220"/>
      <c r="H86" s="8"/>
      <c r="I86" s="8"/>
      <c r="J86" s="8"/>
      <c r="K86" s="8"/>
      <c r="L86" s="8"/>
      <c r="M86" s="8"/>
      <c r="N86" s="8"/>
      <c r="O86" s="8"/>
      <c r="P86" s="8"/>
      <c r="CC86" s="202"/>
      <c r="CD86" s="202"/>
      <c r="CE86" s="202"/>
      <c r="CF86" s="202"/>
      <c r="CG86" s="202"/>
      <c r="CH86" s="202"/>
      <c r="CI86" s="202"/>
      <c r="CJ86" s="202"/>
      <c r="CK86" s="202"/>
      <c r="CL86" s="202"/>
      <c r="CM86" s="202"/>
    </row>
    <row r="87" spans="1:91" ht="15" customHeight="1">
      <c r="A87" s="88">
        <v>74</v>
      </c>
      <c r="B87" s="209" t="s">
        <v>807</v>
      </c>
      <c r="C87" s="187" t="s">
        <v>1127</v>
      </c>
      <c r="D87" s="222" t="s">
        <v>812</v>
      </c>
      <c r="E87" s="207">
        <v>4.5750000000000002</v>
      </c>
      <c r="F87" s="220"/>
      <c r="G87" s="220"/>
      <c r="H87" s="8"/>
      <c r="I87" s="8"/>
      <c r="J87" s="8"/>
      <c r="K87" s="8"/>
      <c r="L87" s="8"/>
      <c r="M87" s="8"/>
      <c r="N87" s="8"/>
      <c r="O87" s="8"/>
      <c r="P87" s="8"/>
      <c r="CC87" s="202"/>
      <c r="CD87" s="202"/>
      <c r="CE87" s="202"/>
      <c r="CF87" s="202"/>
      <c r="CG87" s="202"/>
      <c r="CH87" s="202"/>
      <c r="CI87" s="202"/>
      <c r="CJ87" s="202"/>
      <c r="CK87" s="202"/>
      <c r="CL87" s="202"/>
      <c r="CM87" s="202"/>
    </row>
    <row r="88" spans="1:91" ht="15" customHeight="1">
      <c r="A88" s="88">
        <v>75</v>
      </c>
      <c r="B88" s="208" t="s">
        <v>808</v>
      </c>
      <c r="C88" s="134"/>
      <c r="D88" s="212"/>
      <c r="E88" s="220"/>
      <c r="F88" s="220"/>
      <c r="G88" s="220"/>
      <c r="H88" s="8"/>
      <c r="I88" s="8"/>
      <c r="J88" s="8"/>
      <c r="K88" s="8"/>
      <c r="L88" s="8"/>
      <c r="M88" s="8"/>
      <c r="N88" s="8"/>
      <c r="O88" s="8"/>
      <c r="P88" s="8"/>
      <c r="CC88" s="202"/>
      <c r="CD88" s="202"/>
      <c r="CE88" s="202"/>
      <c r="CF88" s="202"/>
      <c r="CG88" s="202"/>
      <c r="CH88" s="202"/>
      <c r="CI88" s="202"/>
      <c r="CJ88" s="202"/>
      <c r="CK88" s="202"/>
      <c r="CL88" s="202"/>
      <c r="CM88" s="202"/>
    </row>
    <row r="89" spans="1:91" ht="15" customHeight="1">
      <c r="A89" s="88">
        <v>76</v>
      </c>
      <c r="B89" s="214" t="s">
        <v>809</v>
      </c>
      <c r="C89" s="187" t="s">
        <v>1127</v>
      </c>
      <c r="D89" s="219" t="s">
        <v>541</v>
      </c>
      <c r="E89" s="207">
        <v>48.9</v>
      </c>
      <c r="F89" s="220"/>
      <c r="G89" s="220"/>
      <c r="H89" s="8"/>
      <c r="I89" s="8"/>
      <c r="J89" s="8"/>
      <c r="K89" s="8"/>
      <c r="L89" s="8"/>
      <c r="M89" s="8"/>
      <c r="N89" s="8"/>
      <c r="O89" s="8"/>
      <c r="P89" s="8"/>
      <c r="CC89" s="202"/>
      <c r="CD89" s="202"/>
      <c r="CE89" s="202"/>
      <c r="CF89" s="202"/>
      <c r="CG89" s="202"/>
      <c r="CH89" s="202"/>
      <c r="CI89" s="202"/>
      <c r="CJ89" s="202"/>
      <c r="CK89" s="202"/>
      <c r="CL89" s="202"/>
      <c r="CM89" s="202"/>
    </row>
    <row r="90" spans="1:91" ht="15" customHeight="1">
      <c r="A90" s="88">
        <v>77</v>
      </c>
      <c r="B90" s="214" t="s">
        <v>810</v>
      </c>
      <c r="C90" s="187" t="s">
        <v>1127</v>
      </c>
      <c r="D90" s="219" t="s">
        <v>541</v>
      </c>
      <c r="E90" s="207">
        <v>48.9</v>
      </c>
      <c r="F90" s="220"/>
      <c r="G90" s="220"/>
      <c r="H90" s="8"/>
      <c r="I90" s="8"/>
      <c r="J90" s="8"/>
      <c r="K90" s="8"/>
      <c r="L90" s="8"/>
      <c r="M90" s="8"/>
      <c r="N90" s="8"/>
      <c r="O90" s="8"/>
      <c r="P90" s="8"/>
      <c r="CC90" s="202"/>
      <c r="CD90" s="202"/>
      <c r="CE90" s="202"/>
      <c r="CF90" s="202"/>
      <c r="CG90" s="202"/>
      <c r="CH90" s="202"/>
      <c r="CI90" s="202"/>
      <c r="CJ90" s="202"/>
      <c r="CK90" s="202"/>
      <c r="CL90" s="202"/>
      <c r="CM90" s="202"/>
    </row>
    <row r="91" spans="1:91" ht="15" customHeight="1">
      <c r="A91" s="88">
        <v>78</v>
      </c>
      <c r="B91" s="215" t="s">
        <v>1119</v>
      </c>
      <c r="C91" s="134"/>
      <c r="D91" s="223"/>
      <c r="E91" s="220"/>
      <c r="F91" s="220"/>
      <c r="G91" s="220"/>
      <c r="H91" s="8"/>
      <c r="I91" s="8"/>
      <c r="J91" s="8"/>
      <c r="K91" s="8"/>
      <c r="L91" s="8"/>
      <c r="M91" s="8"/>
      <c r="N91" s="8"/>
      <c r="O91" s="8"/>
      <c r="P91" s="8"/>
      <c r="CC91" s="202"/>
      <c r="CD91" s="202"/>
      <c r="CE91" s="202"/>
      <c r="CF91" s="202"/>
      <c r="CG91" s="202"/>
      <c r="CH91" s="202"/>
      <c r="CI91" s="202"/>
      <c r="CJ91" s="202"/>
      <c r="CK91" s="202"/>
      <c r="CL91" s="202"/>
      <c r="CM91" s="202"/>
    </row>
    <row r="92" spans="1:91" ht="15" customHeight="1">
      <c r="A92" s="88">
        <v>79</v>
      </c>
      <c r="B92" s="209" t="s">
        <v>1120</v>
      </c>
      <c r="C92" s="187" t="s">
        <v>1127</v>
      </c>
      <c r="D92" s="218" t="s">
        <v>656</v>
      </c>
      <c r="E92" s="207">
        <v>8</v>
      </c>
      <c r="F92" s="220"/>
      <c r="G92" s="220"/>
      <c r="H92" s="8"/>
      <c r="I92" s="8"/>
      <c r="J92" s="8"/>
      <c r="K92" s="8"/>
      <c r="L92" s="8"/>
      <c r="M92" s="8"/>
      <c r="N92" s="8"/>
      <c r="O92" s="8"/>
      <c r="P92" s="8"/>
      <c r="CC92" s="202"/>
      <c r="CD92" s="202"/>
      <c r="CE92" s="202"/>
      <c r="CF92" s="202"/>
      <c r="CG92" s="202"/>
      <c r="CH92" s="202"/>
      <c r="CI92" s="202"/>
      <c r="CJ92" s="202"/>
      <c r="CK92" s="202"/>
      <c r="CL92" s="202"/>
      <c r="CM92" s="202"/>
    </row>
    <row r="93" spans="1:91" ht="15" customHeight="1">
      <c r="A93" s="88">
        <v>80</v>
      </c>
      <c r="B93" s="193" t="s">
        <v>1122</v>
      </c>
      <c r="C93" s="146"/>
      <c r="D93" s="231"/>
      <c r="E93" s="228"/>
      <c r="F93" s="226"/>
      <c r="G93" s="226"/>
      <c r="H93" s="8"/>
      <c r="I93" s="8"/>
      <c r="J93" s="8"/>
      <c r="K93" s="8"/>
      <c r="L93" s="8"/>
      <c r="M93" s="8"/>
      <c r="N93" s="8"/>
      <c r="O93" s="8"/>
      <c r="P93" s="8"/>
      <c r="CC93" s="202"/>
      <c r="CD93" s="202"/>
      <c r="CE93" s="202"/>
      <c r="CF93" s="202"/>
      <c r="CG93" s="202"/>
      <c r="CH93" s="202"/>
      <c r="CI93" s="202"/>
      <c r="CJ93" s="202"/>
      <c r="CK93" s="202"/>
      <c r="CL93" s="202"/>
      <c r="CM93" s="202"/>
    </row>
    <row r="94" spans="1:91" ht="15" customHeight="1">
      <c r="A94" s="88">
        <v>81</v>
      </c>
      <c r="B94" s="203" t="s">
        <v>798</v>
      </c>
      <c r="C94" s="134"/>
      <c r="D94" s="204"/>
      <c r="E94" s="220"/>
      <c r="F94" s="220"/>
      <c r="G94" s="220"/>
      <c r="H94" s="8"/>
      <c r="I94" s="8"/>
      <c r="J94" s="8"/>
      <c r="K94" s="8"/>
      <c r="L94" s="8"/>
      <c r="M94" s="8"/>
      <c r="N94" s="8"/>
      <c r="O94" s="8"/>
      <c r="P94" s="8"/>
      <c r="CC94" s="202"/>
      <c r="CD94" s="202"/>
      <c r="CE94" s="202"/>
      <c r="CF94" s="202"/>
      <c r="CG94" s="202"/>
      <c r="CH94" s="202"/>
      <c r="CI94" s="202"/>
      <c r="CJ94" s="202"/>
      <c r="CK94" s="202"/>
      <c r="CL94" s="202"/>
      <c r="CM94" s="202"/>
    </row>
    <row r="95" spans="1:91" ht="15" customHeight="1">
      <c r="A95" s="88">
        <v>82</v>
      </c>
      <c r="B95" s="205" t="s">
        <v>799</v>
      </c>
      <c r="C95" s="187" t="s">
        <v>1128</v>
      </c>
      <c r="D95" s="218" t="s">
        <v>485</v>
      </c>
      <c r="E95" s="207">
        <v>3.2</v>
      </c>
      <c r="F95" s="220"/>
      <c r="G95" s="220"/>
      <c r="H95" s="8"/>
      <c r="I95" s="8"/>
      <c r="J95" s="8"/>
      <c r="K95" s="8"/>
      <c r="L95" s="8"/>
      <c r="M95" s="8"/>
      <c r="N95" s="8"/>
      <c r="O95" s="8"/>
      <c r="P95" s="8"/>
      <c r="CC95" s="202"/>
      <c r="CD95" s="202"/>
      <c r="CE95" s="202"/>
      <c r="CF95" s="202"/>
      <c r="CG95" s="202"/>
      <c r="CH95" s="202"/>
      <c r="CI95" s="202"/>
      <c r="CJ95" s="202"/>
      <c r="CK95" s="202"/>
      <c r="CL95" s="202"/>
      <c r="CM95" s="202"/>
    </row>
    <row r="96" spans="1:91" ht="15" customHeight="1">
      <c r="A96" s="88">
        <v>83</v>
      </c>
      <c r="B96" s="208" t="s">
        <v>800</v>
      </c>
      <c r="C96" s="134"/>
      <c r="D96" s="204"/>
      <c r="E96" s="220"/>
      <c r="F96" s="220"/>
      <c r="G96" s="220"/>
      <c r="H96" s="8"/>
      <c r="I96" s="8"/>
      <c r="J96" s="8"/>
      <c r="K96" s="8"/>
      <c r="L96" s="8"/>
      <c r="M96" s="8"/>
      <c r="N96" s="8"/>
      <c r="O96" s="8"/>
      <c r="P96" s="8"/>
      <c r="CC96" s="202"/>
      <c r="CD96" s="202"/>
      <c r="CE96" s="202"/>
      <c r="CF96" s="202"/>
      <c r="CG96" s="202"/>
      <c r="CH96" s="202"/>
      <c r="CI96" s="202"/>
      <c r="CJ96" s="202"/>
      <c r="CK96" s="202"/>
      <c r="CL96" s="202"/>
      <c r="CM96" s="202"/>
    </row>
    <row r="97" spans="1:91" ht="15" customHeight="1">
      <c r="A97" s="88">
        <v>84</v>
      </c>
      <c r="B97" s="209" t="s">
        <v>801</v>
      </c>
      <c r="C97" s="187" t="s">
        <v>1128</v>
      </c>
      <c r="D97" s="219" t="s">
        <v>541</v>
      </c>
      <c r="E97" s="220">
        <v>41.25</v>
      </c>
      <c r="F97" s="220"/>
      <c r="G97" s="220"/>
      <c r="H97" s="8"/>
      <c r="I97" s="8"/>
      <c r="J97" s="8"/>
      <c r="K97" s="8"/>
      <c r="L97" s="8"/>
      <c r="M97" s="8"/>
      <c r="N97" s="8"/>
      <c r="O97" s="8"/>
      <c r="P97" s="8"/>
      <c r="CC97" s="202"/>
      <c r="CD97" s="202"/>
      <c r="CE97" s="202"/>
      <c r="CF97" s="202"/>
      <c r="CG97" s="202"/>
      <c r="CH97" s="202"/>
      <c r="CI97" s="202"/>
      <c r="CJ97" s="202"/>
      <c r="CK97" s="202"/>
      <c r="CL97" s="202"/>
      <c r="CM97" s="202"/>
    </row>
    <row r="98" spans="1:91" ht="15" customHeight="1">
      <c r="A98" s="88">
        <v>85</v>
      </c>
      <c r="B98" s="209" t="s">
        <v>802</v>
      </c>
      <c r="C98" s="187" t="s">
        <v>1128</v>
      </c>
      <c r="D98" s="219" t="s">
        <v>541</v>
      </c>
      <c r="E98" s="221">
        <v>1.36</v>
      </c>
      <c r="F98" s="220"/>
      <c r="G98" s="220"/>
      <c r="H98" s="8"/>
      <c r="I98" s="8"/>
      <c r="J98" s="8"/>
      <c r="K98" s="8"/>
      <c r="L98" s="8"/>
      <c r="M98" s="8"/>
      <c r="N98" s="8"/>
      <c r="O98" s="8"/>
      <c r="P98" s="8"/>
      <c r="CC98" s="202"/>
      <c r="CD98" s="202"/>
      <c r="CE98" s="202"/>
      <c r="CF98" s="202"/>
      <c r="CG98" s="202"/>
      <c r="CH98" s="202"/>
      <c r="CI98" s="202"/>
      <c r="CJ98" s="202"/>
      <c r="CK98" s="202"/>
      <c r="CL98" s="202"/>
      <c r="CM98" s="202"/>
    </row>
    <row r="99" spans="1:91" ht="15" customHeight="1">
      <c r="A99" s="88">
        <v>86</v>
      </c>
      <c r="B99" s="208" t="s">
        <v>592</v>
      </c>
      <c r="C99" s="134"/>
      <c r="D99" s="204"/>
      <c r="E99" s="220"/>
      <c r="F99" s="220"/>
      <c r="G99" s="220"/>
      <c r="H99" s="8"/>
      <c r="I99" s="8"/>
      <c r="J99" s="8"/>
      <c r="K99" s="8"/>
      <c r="L99" s="8"/>
      <c r="M99" s="8"/>
      <c r="N99" s="8"/>
      <c r="O99" s="8"/>
      <c r="P99" s="8"/>
      <c r="CC99" s="202"/>
      <c r="CD99" s="202"/>
      <c r="CE99" s="202"/>
      <c r="CF99" s="202"/>
      <c r="CG99" s="202"/>
      <c r="CH99" s="202"/>
      <c r="CI99" s="202"/>
      <c r="CJ99" s="202"/>
      <c r="CK99" s="202"/>
      <c r="CL99" s="202"/>
      <c r="CM99" s="202"/>
    </row>
    <row r="100" spans="1:91" ht="15" customHeight="1">
      <c r="A100" s="88">
        <v>87</v>
      </c>
      <c r="B100" s="209" t="s">
        <v>803</v>
      </c>
      <c r="C100" s="187" t="s">
        <v>1128</v>
      </c>
      <c r="D100" s="218" t="s">
        <v>485</v>
      </c>
      <c r="E100" s="207">
        <v>13.3</v>
      </c>
      <c r="F100" s="220"/>
      <c r="G100" s="220"/>
      <c r="H100" s="8"/>
      <c r="I100" s="8"/>
      <c r="J100" s="8"/>
      <c r="K100" s="8"/>
      <c r="L100" s="8"/>
      <c r="M100" s="8"/>
      <c r="N100" s="8"/>
      <c r="O100" s="8"/>
      <c r="P100" s="8"/>
      <c r="CC100" s="202"/>
      <c r="CD100" s="202"/>
      <c r="CE100" s="202"/>
      <c r="CF100" s="202"/>
      <c r="CG100" s="202"/>
      <c r="CH100" s="202"/>
      <c r="CI100" s="202"/>
      <c r="CJ100" s="202"/>
      <c r="CK100" s="202"/>
      <c r="CL100" s="202"/>
      <c r="CM100" s="202"/>
    </row>
    <row r="101" spans="1:91" ht="15" customHeight="1">
      <c r="A101" s="88">
        <v>88</v>
      </c>
      <c r="B101" s="209" t="s">
        <v>804</v>
      </c>
      <c r="C101" s="187" t="s">
        <v>1128</v>
      </c>
      <c r="D101" s="218" t="s">
        <v>485</v>
      </c>
      <c r="E101" s="207">
        <v>4.43</v>
      </c>
      <c r="F101" s="220"/>
      <c r="G101" s="220"/>
      <c r="H101" s="8"/>
      <c r="I101" s="8"/>
      <c r="J101" s="8"/>
      <c r="K101" s="8"/>
      <c r="L101" s="8"/>
      <c r="M101" s="8"/>
      <c r="N101" s="8"/>
      <c r="O101" s="8"/>
      <c r="P101" s="8"/>
      <c r="CC101" s="202"/>
      <c r="CD101" s="202"/>
      <c r="CE101" s="202"/>
      <c r="CF101" s="202"/>
      <c r="CG101" s="202"/>
      <c r="CH101" s="202"/>
      <c r="CI101" s="202"/>
      <c r="CJ101" s="202"/>
      <c r="CK101" s="202"/>
      <c r="CL101" s="202"/>
      <c r="CM101" s="202"/>
    </row>
    <row r="102" spans="1:91" ht="15" customHeight="1">
      <c r="A102" s="88">
        <v>89</v>
      </c>
      <c r="B102" s="209" t="s">
        <v>805</v>
      </c>
      <c r="C102" s="187" t="s">
        <v>1128</v>
      </c>
      <c r="D102" s="219" t="s">
        <v>485</v>
      </c>
      <c r="E102" s="207">
        <v>1.2</v>
      </c>
      <c r="F102" s="220"/>
      <c r="G102" s="220"/>
      <c r="H102" s="8"/>
      <c r="I102" s="8"/>
      <c r="J102" s="8"/>
      <c r="K102" s="8"/>
      <c r="L102" s="8"/>
      <c r="M102" s="8"/>
      <c r="N102" s="8"/>
      <c r="O102" s="8"/>
      <c r="P102" s="8"/>
      <c r="CC102" s="202"/>
      <c r="CD102" s="202"/>
      <c r="CE102" s="202"/>
      <c r="CF102" s="202"/>
      <c r="CG102" s="202"/>
      <c r="CH102" s="202"/>
      <c r="CI102" s="202"/>
      <c r="CJ102" s="202"/>
      <c r="CK102" s="202"/>
      <c r="CL102" s="202"/>
      <c r="CM102" s="202"/>
    </row>
    <row r="103" spans="1:91" ht="15" customHeight="1">
      <c r="A103" s="88">
        <v>90</v>
      </c>
      <c r="B103" s="208" t="s">
        <v>806</v>
      </c>
      <c r="C103" s="134"/>
      <c r="D103" s="212"/>
      <c r="E103" s="220"/>
      <c r="F103" s="220"/>
      <c r="G103" s="220"/>
      <c r="H103" s="8"/>
      <c r="I103" s="8"/>
      <c r="J103" s="8"/>
      <c r="K103" s="8"/>
      <c r="L103" s="8"/>
      <c r="M103" s="8"/>
      <c r="N103" s="8"/>
      <c r="O103" s="8"/>
      <c r="P103" s="8"/>
      <c r="CC103" s="202"/>
      <c r="CD103" s="202"/>
      <c r="CE103" s="202"/>
      <c r="CF103" s="202"/>
      <c r="CG103" s="202"/>
      <c r="CH103" s="202"/>
      <c r="CI103" s="202"/>
      <c r="CJ103" s="202"/>
      <c r="CK103" s="202"/>
      <c r="CL103" s="202"/>
      <c r="CM103" s="202"/>
    </row>
    <row r="104" spans="1:91" ht="15" customHeight="1">
      <c r="A104" s="88">
        <v>91</v>
      </c>
      <c r="B104" s="209" t="s">
        <v>807</v>
      </c>
      <c r="C104" s="187" t="s">
        <v>1128</v>
      </c>
      <c r="D104" s="222" t="s">
        <v>812</v>
      </c>
      <c r="E104" s="207">
        <v>4.2770000000000001</v>
      </c>
      <c r="F104" s="220"/>
      <c r="G104" s="220"/>
      <c r="H104" s="8"/>
      <c r="I104" s="8"/>
      <c r="J104" s="8"/>
      <c r="K104" s="8"/>
      <c r="L104" s="8"/>
      <c r="M104" s="8"/>
      <c r="N104" s="8"/>
      <c r="O104" s="8"/>
      <c r="P104" s="8"/>
      <c r="CC104" s="202"/>
      <c r="CD104" s="202"/>
      <c r="CE104" s="202"/>
      <c r="CF104" s="202"/>
      <c r="CG104" s="202"/>
      <c r="CH104" s="202"/>
      <c r="CI104" s="202"/>
      <c r="CJ104" s="202"/>
      <c r="CK104" s="202"/>
      <c r="CL104" s="202"/>
      <c r="CM104" s="202"/>
    </row>
    <row r="105" spans="1:91" ht="15" customHeight="1">
      <c r="A105" s="88">
        <v>92</v>
      </c>
      <c r="B105" s="208" t="s">
        <v>808</v>
      </c>
      <c r="C105" s="134"/>
      <c r="D105" s="212"/>
      <c r="E105" s="220"/>
      <c r="F105" s="220"/>
      <c r="G105" s="220"/>
      <c r="H105" s="8"/>
      <c r="I105" s="8"/>
      <c r="J105" s="8"/>
      <c r="K105" s="8"/>
      <c r="L105" s="8"/>
      <c r="M105" s="8"/>
      <c r="N105" s="8"/>
      <c r="O105" s="8"/>
      <c r="P105" s="8"/>
      <c r="CC105" s="202"/>
      <c r="CD105" s="202"/>
      <c r="CE105" s="202"/>
      <c r="CF105" s="202"/>
      <c r="CG105" s="202"/>
      <c r="CH105" s="202"/>
      <c r="CI105" s="202"/>
      <c r="CJ105" s="202"/>
      <c r="CK105" s="202"/>
      <c r="CL105" s="202"/>
      <c r="CM105" s="202"/>
    </row>
    <row r="106" spans="1:91" ht="15" customHeight="1">
      <c r="A106" s="88">
        <v>93</v>
      </c>
      <c r="B106" s="214" t="s">
        <v>809</v>
      </c>
      <c r="C106" s="187" t="s">
        <v>1128</v>
      </c>
      <c r="D106" s="219" t="s">
        <v>541</v>
      </c>
      <c r="E106" s="207">
        <v>44.2</v>
      </c>
      <c r="F106" s="220"/>
      <c r="G106" s="220"/>
      <c r="H106" s="8"/>
      <c r="I106" s="8"/>
      <c r="J106" s="8"/>
      <c r="K106" s="8"/>
      <c r="L106" s="8"/>
      <c r="M106" s="8"/>
      <c r="N106" s="8"/>
      <c r="O106" s="8"/>
      <c r="P106" s="8"/>
      <c r="CC106" s="202"/>
      <c r="CD106" s="202"/>
      <c r="CE106" s="202"/>
      <c r="CF106" s="202"/>
      <c r="CG106" s="202"/>
      <c r="CH106" s="202"/>
      <c r="CI106" s="202"/>
      <c r="CJ106" s="202"/>
      <c r="CK106" s="202"/>
      <c r="CL106" s="202"/>
      <c r="CM106" s="202"/>
    </row>
    <row r="107" spans="1:91" ht="15" customHeight="1">
      <c r="A107" s="88">
        <v>94</v>
      </c>
      <c r="B107" s="214" t="s">
        <v>810</v>
      </c>
      <c r="C107" s="187" t="s">
        <v>1128</v>
      </c>
      <c r="D107" s="219" t="s">
        <v>541</v>
      </c>
      <c r="E107" s="207">
        <v>44.2</v>
      </c>
      <c r="F107" s="220"/>
      <c r="G107" s="220"/>
      <c r="H107" s="8"/>
      <c r="I107" s="8"/>
      <c r="J107" s="8"/>
      <c r="K107" s="8"/>
      <c r="L107" s="8"/>
      <c r="M107" s="8"/>
      <c r="N107" s="8"/>
      <c r="O107" s="8"/>
      <c r="P107" s="8"/>
      <c r="CC107" s="202"/>
      <c r="CD107" s="202"/>
      <c r="CE107" s="202"/>
      <c r="CF107" s="202"/>
      <c r="CG107" s="202"/>
      <c r="CH107" s="202"/>
      <c r="CI107" s="202"/>
      <c r="CJ107" s="202"/>
      <c r="CK107" s="202"/>
      <c r="CL107" s="202"/>
      <c r="CM107" s="202"/>
    </row>
    <row r="108" spans="1:91" ht="15" customHeight="1">
      <c r="A108" s="88">
        <v>95</v>
      </c>
      <c r="B108" s="215" t="s">
        <v>1119</v>
      </c>
      <c r="C108" s="134"/>
      <c r="D108" s="223"/>
      <c r="E108" s="220"/>
      <c r="F108" s="220"/>
      <c r="G108" s="220"/>
      <c r="H108" s="8"/>
      <c r="I108" s="8"/>
      <c r="J108" s="8"/>
      <c r="K108" s="8"/>
      <c r="L108" s="8"/>
      <c r="M108" s="8"/>
      <c r="N108" s="8"/>
      <c r="O108" s="8"/>
      <c r="P108" s="8"/>
      <c r="CC108" s="202"/>
      <c r="CD108" s="202"/>
      <c r="CE108" s="202"/>
      <c r="CF108" s="202"/>
      <c r="CG108" s="202"/>
      <c r="CH108" s="202"/>
      <c r="CI108" s="202"/>
      <c r="CJ108" s="202"/>
      <c r="CK108" s="202"/>
      <c r="CL108" s="202"/>
      <c r="CM108" s="202"/>
    </row>
    <row r="109" spans="1:91" ht="15" customHeight="1">
      <c r="A109" s="88">
        <v>96</v>
      </c>
      <c r="B109" s="209" t="s">
        <v>1120</v>
      </c>
      <c r="C109" s="187" t="s">
        <v>1128</v>
      </c>
      <c r="D109" s="218" t="s">
        <v>656</v>
      </c>
      <c r="E109" s="207">
        <v>7</v>
      </c>
      <c r="F109" s="232"/>
      <c r="G109" s="232"/>
      <c r="H109" s="8"/>
      <c r="I109" s="8"/>
      <c r="J109" s="8"/>
      <c r="K109" s="8"/>
      <c r="L109" s="8"/>
      <c r="M109" s="8"/>
      <c r="N109" s="8"/>
      <c r="O109" s="8"/>
      <c r="P109" s="8"/>
      <c r="CC109" s="202"/>
      <c r="CD109" s="202"/>
      <c r="CE109" s="202"/>
      <c r="CF109" s="202"/>
      <c r="CG109" s="202"/>
      <c r="CH109" s="202"/>
      <c r="CI109" s="202"/>
      <c r="CJ109" s="202"/>
      <c r="CK109" s="202"/>
      <c r="CL109" s="202"/>
      <c r="CM109" s="202"/>
    </row>
    <row r="110" spans="1:91" ht="15.95" customHeight="1">
      <c r="A110" s="88"/>
      <c r="B110" s="121"/>
      <c r="C110" s="74"/>
      <c r="D110" s="15"/>
      <c r="E110" s="565" t="s">
        <v>127</v>
      </c>
      <c r="F110" s="565"/>
      <c r="G110" s="63">
        <f>SUM(G16:G109)</f>
        <v>0</v>
      </c>
      <c r="H110" s="8"/>
      <c r="I110" s="8"/>
      <c r="J110" s="8"/>
      <c r="K110" s="8"/>
      <c r="L110" s="8"/>
      <c r="M110" s="8"/>
      <c r="N110" s="8"/>
      <c r="O110" s="8"/>
      <c r="P110" s="8"/>
      <c r="CC110" s="202"/>
      <c r="CD110" s="202"/>
      <c r="CE110" s="202"/>
      <c r="CF110" s="202"/>
      <c r="CG110" s="202"/>
      <c r="CH110" s="202"/>
      <c r="CI110" s="202"/>
      <c r="CJ110" s="202"/>
      <c r="CK110" s="202"/>
      <c r="CL110" s="202"/>
      <c r="CM110" s="202"/>
    </row>
    <row r="111" spans="1:91" ht="15.95" customHeight="1">
      <c r="A111" s="88"/>
      <c r="B111" s="97"/>
      <c r="C111" s="74"/>
      <c r="D111" s="15"/>
      <c r="E111" s="565" t="s">
        <v>129</v>
      </c>
      <c r="F111" s="565"/>
      <c r="G111" s="63">
        <f>G110*0.21</f>
        <v>0</v>
      </c>
      <c r="H111" s="8"/>
      <c r="I111" s="8"/>
      <c r="J111" s="8"/>
      <c r="K111" s="8"/>
      <c r="L111" s="8"/>
      <c r="M111" s="8"/>
      <c r="N111" s="8"/>
      <c r="O111" s="8"/>
      <c r="P111" s="8"/>
      <c r="CC111" s="202"/>
      <c r="CD111" s="202"/>
      <c r="CE111" s="202"/>
      <c r="CF111" s="202"/>
      <c r="CG111" s="202"/>
      <c r="CH111" s="202"/>
      <c r="CI111" s="202"/>
      <c r="CJ111" s="202"/>
      <c r="CK111" s="202"/>
      <c r="CL111" s="202"/>
      <c r="CM111" s="202"/>
    </row>
    <row r="112" spans="1:91">
      <c r="A112" s="115"/>
      <c r="B112" s="116"/>
      <c r="C112" s="24"/>
      <c r="D112" s="116"/>
      <c r="E112" s="565" t="s">
        <v>128</v>
      </c>
      <c r="F112" s="565"/>
      <c r="G112" s="63">
        <f>G110+G111</f>
        <v>0</v>
      </c>
      <c r="H112" s="8"/>
      <c r="I112" s="8"/>
      <c r="J112" s="8"/>
      <c r="K112" s="8"/>
      <c r="L112" s="8"/>
      <c r="M112" s="8"/>
      <c r="N112" s="8"/>
      <c r="O112" s="8"/>
      <c r="P112" s="8"/>
      <c r="CC112" s="202"/>
      <c r="CD112" s="202"/>
      <c r="CE112" s="202"/>
      <c r="CF112" s="202"/>
      <c r="CG112" s="202"/>
      <c r="CH112" s="202"/>
      <c r="CI112" s="202"/>
      <c r="CJ112" s="202"/>
      <c r="CK112" s="202"/>
      <c r="CL112" s="202"/>
      <c r="CM112" s="202"/>
    </row>
    <row r="113" spans="1:91">
      <c r="E113" s="50"/>
      <c r="F113" s="50"/>
      <c r="G113" s="50"/>
      <c r="H113" s="8"/>
      <c r="I113" s="8"/>
      <c r="J113" s="8"/>
      <c r="K113" s="8"/>
      <c r="L113" s="8"/>
      <c r="M113" s="8"/>
      <c r="N113" s="8"/>
      <c r="O113" s="8"/>
      <c r="P113" s="8"/>
      <c r="CC113" s="202"/>
      <c r="CD113" s="202"/>
      <c r="CE113" s="202"/>
      <c r="CF113" s="202"/>
      <c r="CG113" s="202"/>
      <c r="CH113" s="202"/>
      <c r="CI113" s="202"/>
      <c r="CJ113" s="202"/>
      <c r="CK113" s="202"/>
      <c r="CL113" s="202"/>
      <c r="CM113" s="202"/>
    </row>
    <row r="114" spans="1:91">
      <c r="A114" s="546" t="s">
        <v>439</v>
      </c>
      <c r="B114" s="546"/>
      <c r="C114" s="546"/>
      <c r="D114" s="546"/>
      <c r="E114" s="546"/>
      <c r="F114" s="546"/>
      <c r="G114" s="546"/>
      <c r="H114" s="8"/>
      <c r="I114" s="8"/>
      <c r="J114" s="8"/>
      <c r="K114" s="8"/>
      <c r="L114" s="8"/>
      <c r="M114" s="8"/>
      <c r="N114" s="8"/>
      <c r="O114" s="8"/>
      <c r="P114" s="8"/>
      <c r="CC114" s="202"/>
      <c r="CD114" s="202"/>
      <c r="CE114" s="202"/>
      <c r="CF114" s="202"/>
      <c r="CG114" s="202"/>
      <c r="CH114" s="202"/>
      <c r="CI114" s="202"/>
      <c r="CJ114" s="202"/>
      <c r="CK114" s="202"/>
      <c r="CL114" s="202"/>
      <c r="CM114" s="202"/>
    </row>
    <row r="115" spans="1:91">
      <c r="A115" s="3"/>
      <c r="B115" s="29" t="s">
        <v>123</v>
      </c>
      <c r="C115" s="77"/>
      <c r="D115" s="29"/>
      <c r="E115" s="233"/>
      <c r="F115" s="50"/>
      <c r="G115" s="50"/>
      <c r="H115" s="8"/>
      <c r="I115" s="8"/>
      <c r="J115" s="8"/>
      <c r="K115" s="8"/>
      <c r="L115" s="8"/>
      <c r="M115" s="8"/>
      <c r="N115" s="8"/>
      <c r="O115" s="8"/>
      <c r="P115" s="8"/>
      <c r="CC115" s="202"/>
      <c r="CD115" s="202"/>
      <c r="CE115" s="202"/>
      <c r="CF115" s="202"/>
      <c r="CG115" s="202"/>
      <c r="CH115" s="202"/>
      <c r="CI115" s="202"/>
      <c r="CJ115" s="202"/>
      <c r="CK115" s="202"/>
      <c r="CL115" s="202"/>
      <c r="CM115" s="202"/>
    </row>
    <row r="116" spans="1:91">
      <c r="A116" s="5"/>
      <c r="B116" s="3"/>
      <c r="C116" s="70"/>
      <c r="D116" s="3"/>
      <c r="F116" s="50"/>
      <c r="G116" s="50"/>
      <c r="H116" s="8"/>
      <c r="I116" s="8"/>
      <c r="J116" s="8"/>
      <c r="K116" s="8"/>
      <c r="L116" s="8"/>
      <c r="M116" s="8"/>
      <c r="N116" s="8"/>
      <c r="O116" s="8"/>
      <c r="P116" s="8"/>
      <c r="CC116" s="202"/>
      <c r="CD116" s="202"/>
      <c r="CE116" s="202"/>
      <c r="CF116" s="202"/>
      <c r="CG116" s="202"/>
      <c r="CH116" s="202"/>
      <c r="CI116" s="202"/>
      <c r="CJ116" s="202"/>
      <c r="CK116" s="202"/>
      <c r="CL116" s="202"/>
      <c r="CM116" s="202"/>
    </row>
    <row r="117" spans="1:91">
      <c r="A117" s="546" t="s">
        <v>125</v>
      </c>
      <c r="B117" s="546"/>
      <c r="C117" s="546"/>
      <c r="D117" s="546"/>
      <c r="E117" s="546"/>
      <c r="F117" s="546"/>
      <c r="G117" s="546"/>
      <c r="H117" s="8"/>
      <c r="I117" s="8"/>
      <c r="J117" s="8"/>
      <c r="K117" s="8"/>
      <c r="L117" s="8"/>
      <c r="M117" s="8"/>
      <c r="N117" s="8"/>
      <c r="O117" s="8"/>
      <c r="P117" s="8"/>
      <c r="CC117" s="202"/>
      <c r="CD117" s="202"/>
      <c r="CE117" s="202"/>
      <c r="CF117" s="202"/>
      <c r="CG117" s="202"/>
      <c r="CH117" s="202"/>
      <c r="CI117" s="202"/>
      <c r="CJ117" s="202"/>
      <c r="CK117" s="202"/>
      <c r="CL117" s="202"/>
      <c r="CM117" s="202"/>
    </row>
    <row r="118" spans="1:91">
      <c r="A118" s="3"/>
      <c r="B118" s="29" t="s">
        <v>122</v>
      </c>
      <c r="C118" s="77"/>
      <c r="D118" s="29"/>
      <c r="E118" s="233"/>
      <c r="F118" s="50"/>
      <c r="G118" s="50"/>
      <c r="H118" s="8"/>
      <c r="I118" s="8"/>
      <c r="J118" s="8"/>
      <c r="K118" s="8"/>
      <c r="L118" s="8"/>
      <c r="M118" s="8"/>
      <c r="N118" s="8"/>
      <c r="O118" s="8"/>
      <c r="P118" s="8"/>
      <c r="CC118" s="202"/>
      <c r="CD118" s="202"/>
      <c r="CE118" s="202"/>
      <c r="CF118" s="202"/>
      <c r="CG118" s="202"/>
      <c r="CH118" s="202"/>
      <c r="CI118" s="202"/>
      <c r="CJ118" s="202"/>
      <c r="CK118" s="202"/>
      <c r="CL118" s="202"/>
      <c r="CM118" s="202"/>
    </row>
    <row r="119" spans="1:91">
      <c r="A119" s="3"/>
      <c r="B119" s="29"/>
      <c r="C119" s="77"/>
      <c r="D119" s="29"/>
      <c r="E119" s="233"/>
      <c r="F119" s="50"/>
      <c r="G119" s="50"/>
      <c r="H119" s="8"/>
      <c r="I119" s="8"/>
      <c r="J119" s="8"/>
      <c r="K119" s="8"/>
      <c r="L119" s="8"/>
      <c r="M119" s="8"/>
      <c r="N119" s="8"/>
      <c r="O119" s="8"/>
      <c r="P119" s="8"/>
      <c r="CC119" s="202"/>
      <c r="CD119" s="202"/>
      <c r="CE119" s="202"/>
      <c r="CF119" s="202"/>
      <c r="CG119" s="202"/>
      <c r="CH119" s="202"/>
      <c r="CI119" s="202"/>
      <c r="CJ119" s="202"/>
      <c r="CK119" s="202"/>
      <c r="CL119" s="202"/>
      <c r="CM119" s="202"/>
    </row>
    <row r="120" spans="1:91">
      <c r="A120" s="546" t="s">
        <v>121</v>
      </c>
      <c r="B120" s="546"/>
      <c r="C120" s="546"/>
      <c r="D120" s="546"/>
      <c r="E120" s="546"/>
      <c r="F120" s="546"/>
      <c r="G120" s="546"/>
      <c r="H120" s="8"/>
      <c r="I120" s="8"/>
      <c r="J120" s="8"/>
      <c r="K120" s="8"/>
      <c r="L120" s="8"/>
      <c r="M120" s="8"/>
      <c r="N120" s="8"/>
      <c r="O120" s="8"/>
      <c r="P120" s="8"/>
      <c r="CC120" s="202"/>
      <c r="CD120" s="202"/>
      <c r="CE120" s="202"/>
      <c r="CF120" s="202"/>
      <c r="CG120" s="202"/>
      <c r="CH120" s="202"/>
      <c r="CI120" s="202"/>
      <c r="CJ120" s="202"/>
      <c r="CK120" s="202"/>
      <c r="CL120" s="202"/>
      <c r="CM120" s="202"/>
    </row>
    <row r="121" spans="1:91">
      <c r="A121" s="3"/>
      <c r="B121" s="29"/>
      <c r="C121" s="77"/>
      <c r="D121" s="29"/>
      <c r="E121" s="233"/>
      <c r="F121" s="50"/>
      <c r="G121" s="50"/>
      <c r="H121" s="8"/>
      <c r="I121" s="8"/>
      <c r="J121" s="8"/>
      <c r="K121" s="8"/>
      <c r="L121" s="8"/>
      <c r="M121" s="8"/>
      <c r="N121" s="8"/>
      <c r="O121" s="8"/>
      <c r="P121" s="8"/>
      <c r="CC121" s="202"/>
      <c r="CD121" s="202"/>
      <c r="CE121" s="202"/>
      <c r="CF121" s="202"/>
      <c r="CG121" s="202"/>
      <c r="CH121" s="202"/>
      <c r="CI121" s="202"/>
      <c r="CJ121" s="202"/>
      <c r="CK121" s="202"/>
      <c r="CL121" s="202"/>
      <c r="CM121" s="202"/>
    </row>
  </sheetData>
  <mergeCells count="21">
    <mergeCell ref="A6:E6"/>
    <mergeCell ref="A1:G1"/>
    <mergeCell ref="A2:G2"/>
    <mergeCell ref="A3:G3"/>
    <mergeCell ref="A4:G4"/>
    <mergeCell ref="A5:E5"/>
    <mergeCell ref="A7:E7"/>
    <mergeCell ref="A8:E8"/>
    <mergeCell ref="A12:A13"/>
    <mergeCell ref="B12:B13"/>
    <mergeCell ref="C12:C13"/>
    <mergeCell ref="D12:D13"/>
    <mergeCell ref="E12:E13"/>
    <mergeCell ref="A117:G117"/>
    <mergeCell ref="A120:G120"/>
    <mergeCell ref="F12:F13"/>
    <mergeCell ref="G12:G13"/>
    <mergeCell ref="E110:F110"/>
    <mergeCell ref="E111:F111"/>
    <mergeCell ref="E112:F112"/>
    <mergeCell ref="A114:G114"/>
  </mergeCells>
  <conditionalFormatting sqref="D40">
    <cfRule type="expression" dxfId="4" priority="5">
      <formula>$D40=""</formula>
    </cfRule>
  </conditionalFormatting>
  <conditionalFormatting sqref="D55">
    <cfRule type="expression" dxfId="3" priority="4">
      <formula>$D55=""</formula>
    </cfRule>
  </conditionalFormatting>
  <conditionalFormatting sqref="D70">
    <cfRule type="expression" dxfId="2" priority="3">
      <formula>$D70=""</formula>
    </cfRule>
  </conditionalFormatting>
  <conditionalFormatting sqref="D87">
    <cfRule type="expression" dxfId="1" priority="2">
      <formula>$D87=""</formula>
    </cfRule>
  </conditionalFormatting>
  <conditionalFormatting sqref="D104">
    <cfRule type="expression" dxfId="0" priority="1">
      <formula>$D104=""</formula>
    </cfRule>
  </conditionalFormatting>
  <dataValidations count="2">
    <dataValidation type="list" allowBlank="1" showInputMessage="1" showErrorMessage="1" sqref="D30:D39 D41:D43 D56:D58 D45:D54 D71:D73 D60:D69 D88:D90 D77:D86 D105:D107 D94:D103" xr:uid="{77CEAD40-A4BB-400A-A684-285227868D4B}">
      <formula1>#REF!</formula1>
    </dataValidation>
    <dataValidation type="list" allowBlank="1" showInputMessage="1" showErrorMessage="1" sqref="D40 D55 D70 D87 D104" xr:uid="{78112FE6-16AA-4091-9BCC-0DF0BD66849F}">
      <formula1>Mervienibas</formula1>
    </dataValidation>
  </dataValidations>
  <printOptions horizontalCentered="1" verticalCentered="1"/>
  <pageMargins left="0.23622047244094491" right="0.23622047244094491" top="0.55118110236220474" bottom="0.55118110236220474" header="0.31496062992125984" footer="0.31496062992125984"/>
  <pageSetup paperSize="9" scale="86" orientation="landscape" r:id="rId1"/>
  <headerFooter>
    <oddHeader xml:space="preserve">&amp;C&amp;"Arial Narrow,Regular"&amp;8Būvniecības ierosinātājs:  DPPI "Komunālās saimniecības pārvalde"
Būvprojekta izstrādātājs:  Piegādātāju apvienība "BVT" </oddHeader>
    <oddFooter>&amp;C&amp;"Arial Narrow,Regular"&amp;8Objekts: Satiksmes pārvada ar pievedceļiem izbūve Smiltenes un Kandavas ielu rajonā Daugavpilī</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26</vt:i4>
      </vt:variant>
    </vt:vector>
  </HeadingPairs>
  <TitlesOfParts>
    <vt:vector size="40" baseType="lpstr">
      <vt:lpstr>Paredzamās līgumcenas koptāme</vt:lpstr>
      <vt:lpstr>Būvniecības koptāme</vt:lpstr>
      <vt:lpstr>1.TS-CD</vt:lpstr>
      <vt:lpstr>2.UKT</vt:lpstr>
      <vt:lpstr>3.LKT</vt:lpstr>
      <vt:lpstr>4.GAT</vt:lpstr>
      <vt:lpstr>5.SAT</vt:lpstr>
      <vt:lpstr>6.ELT1 </vt:lpstr>
      <vt:lpstr>7.ELT2</vt:lpstr>
      <vt:lpstr>8.ELT3</vt:lpstr>
      <vt:lpstr>9.EST</vt:lpstr>
      <vt:lpstr>10.SCB</vt:lpstr>
      <vt:lpstr>11.BK PĀRVADS</vt:lpstr>
      <vt:lpstr>12.BK KAMERAS</vt:lpstr>
      <vt:lpstr>'1.TS-CD'!Print_Area</vt:lpstr>
      <vt:lpstr>'10.SCB'!Print_Area</vt:lpstr>
      <vt:lpstr>'11.BK PĀRVADS'!Print_Area</vt:lpstr>
      <vt:lpstr>'12.BK KAMERAS'!Print_Area</vt:lpstr>
      <vt:lpstr>'2.UKT'!Print_Area</vt:lpstr>
      <vt:lpstr>'3.LKT'!Print_Area</vt:lpstr>
      <vt:lpstr>'4.GAT'!Print_Area</vt:lpstr>
      <vt:lpstr>'5.SAT'!Print_Area</vt:lpstr>
      <vt:lpstr>'6.ELT1 '!Print_Area</vt:lpstr>
      <vt:lpstr>'7.ELT2'!Print_Area</vt:lpstr>
      <vt:lpstr>'8.ELT3'!Print_Area</vt:lpstr>
      <vt:lpstr>'9.EST'!Print_Area</vt:lpstr>
      <vt:lpstr>'Būvniecības koptāme'!Print_Area</vt:lpstr>
      <vt:lpstr>'Paredzamās līgumcenas koptāme'!Print_Area</vt:lpstr>
      <vt:lpstr>'1.TS-CD'!Print_Titles</vt:lpstr>
      <vt:lpstr>'10.SCB'!Print_Titles</vt:lpstr>
      <vt:lpstr>'11.BK PĀRVADS'!Print_Titles</vt:lpstr>
      <vt:lpstr>'12.BK KAMERAS'!Print_Titles</vt:lpstr>
      <vt:lpstr>'2.UKT'!Print_Titles</vt:lpstr>
      <vt:lpstr>'3.LKT'!Print_Titles</vt:lpstr>
      <vt:lpstr>'4.GAT'!Print_Titles</vt:lpstr>
      <vt:lpstr>'5.SAT'!Print_Titles</vt:lpstr>
      <vt:lpstr>'6.ELT1 '!Print_Titles</vt:lpstr>
      <vt:lpstr>'7.ELT2'!Print_Titles</vt:lpstr>
      <vt:lpstr>'8.ELT3'!Print_Titles</vt:lpstr>
      <vt:lpstr>'9.EST'!Print_Titles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Gundars</dc:creator>
  <cp:keywords/>
  <dc:description/>
  <cp:lastModifiedBy>Anatolijs Krivins</cp:lastModifiedBy>
  <cp:revision/>
  <cp:lastPrinted>2024-03-13T12:04:28Z</cp:lastPrinted>
  <dcterms:created xsi:type="dcterms:W3CDTF">2020-07-24T06:42:27Z</dcterms:created>
  <dcterms:modified xsi:type="dcterms:W3CDTF">2026-07-06T13:31:58Z</dcterms:modified>
  <cp:category/>
  <cp:contentStatus/>
</cp:coreProperties>
</file>