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C:\Users\Evija Sefere\Nextcloud\Iepirkumi\ĀNP Iepirkumi 2026\2026_98 LIFTS AVSK\1.Protokols_Apspriede\"/>
    </mc:Choice>
  </mc:AlternateContent>
  <xr:revisionPtr revIDLastSave="0" documentId="8_{7BFC81FC-9CE2-4CF0-9A13-0DAE2CC90CA6}" xr6:coauthVersionLast="47" xr6:coauthVersionMax="47" xr10:uidLastSave="{00000000-0000-0000-0000-000000000000}"/>
  <bookViews>
    <workbookView xWindow="-108" yWindow="-108" windowWidth="23256" windowHeight="13896" tabRatio="724" activeTab="1" xr2:uid="{00000000-000D-0000-FFFF-FFFF00000000}"/>
  </bookViews>
  <sheets>
    <sheet name="Koptame" sheetId="2" r:id="rId1"/>
    <sheet name="kops1" sheetId="22" r:id="rId2"/>
    <sheet name="1,1" sheetId="9" r:id="rId3"/>
    <sheet name="1,2" sheetId="10" r:id="rId4"/>
    <sheet name="1,3" sheetId="11" r:id="rId5"/>
    <sheet name="1,4" sheetId="12" r:id="rId6"/>
    <sheet name="1,5" sheetId="13" r:id="rId7"/>
    <sheet name="1,6" sheetId="14" r:id="rId8"/>
    <sheet name="1,7" sheetId="15" r:id="rId9"/>
    <sheet name="1,8" sheetId="16" r:id="rId10"/>
    <sheet name="kops2" sheetId="33" r:id="rId11"/>
    <sheet name="2,1" sheetId="34" r:id="rId12"/>
    <sheet name="2,2" sheetId="35" r:id="rId13"/>
    <sheet name="2,3" sheetId="36" r:id="rId14"/>
    <sheet name="2,4" sheetId="37" r:id="rId15"/>
    <sheet name="kops3" sheetId="54" r:id="rId16"/>
    <sheet name="3,1" sheetId="55" r:id="rId17"/>
    <sheet name="kops4" sheetId="65" r:id="rId18"/>
    <sheet name="4,1" sheetId="66" r:id="rId19"/>
  </sheets>
  <externalReferences>
    <externalReference r:id="rId20"/>
  </externalReferences>
  <definedNames>
    <definedName name="_xlnm._FilterDatabase" localSheetId="5" hidden="1">'1,4'!$G$1:$G$85</definedName>
    <definedName name="_xlnm._FilterDatabase" localSheetId="12" hidden="1">'2,2'!$D$1:$D$55</definedName>
    <definedName name="A">'[1]2'!$A$1</definedName>
    <definedName name="P" localSheetId="2">#REF!</definedName>
    <definedName name="P" localSheetId="3">#REF!</definedName>
    <definedName name="P" localSheetId="4">#REF!</definedName>
    <definedName name="P" localSheetId="5">#REF!</definedName>
    <definedName name="P" localSheetId="6">#REF!</definedName>
    <definedName name="P" localSheetId="7">#REF!</definedName>
    <definedName name="P" localSheetId="8">#REF!</definedName>
    <definedName name="P" localSheetId="9">#REF!</definedName>
    <definedName name="P" localSheetId="11">#REF!</definedName>
    <definedName name="P" localSheetId="12">#REF!</definedName>
    <definedName name="P" localSheetId="13">#REF!</definedName>
    <definedName name="P" localSheetId="14">#REF!</definedName>
    <definedName name="P" localSheetId="16">#REF!</definedName>
    <definedName name="P" localSheetId="18">#REF!</definedName>
    <definedName name="P" localSheetId="1">#REF!</definedName>
    <definedName name="P" localSheetId="10">#REF!</definedName>
    <definedName name="P" localSheetId="15">#REF!</definedName>
    <definedName name="P" localSheetId="17">#REF!</definedName>
    <definedName name="P">#REF!</definedName>
    <definedName name="_xlnm.Print_Area" localSheetId="2">'1,1'!$A$1:$P$25</definedName>
    <definedName name="_xlnm.Print_Area" localSheetId="3">'1,2'!$A$1:$P$20</definedName>
    <definedName name="_xlnm.Print_Area" localSheetId="4">'1,3'!$A$1:$P$29</definedName>
    <definedName name="_xlnm.Print_Area" localSheetId="5">'1,4'!$A$1:$P$78</definedName>
    <definedName name="_xlnm.Print_Area" localSheetId="6">'1,5'!$A$1:$P$31</definedName>
    <definedName name="_xlnm.Print_Area" localSheetId="7">'1,6'!$A$1:$P$29</definedName>
    <definedName name="_xlnm.Print_Area" localSheetId="8">'1,7'!$A$1:$P$28</definedName>
    <definedName name="_xlnm.Print_Area" localSheetId="9">'1,8'!$A$1:$P$18</definedName>
    <definedName name="_xlnm.Print_Area" localSheetId="11">'2,1'!$A$1:$P$25</definedName>
    <definedName name="_xlnm.Print_Area" localSheetId="12">'2,2'!$A$1:$P$46</definedName>
    <definedName name="_xlnm.Print_Area" localSheetId="13">'2,3'!$A$1:$Q$31</definedName>
    <definedName name="_xlnm.Print_Area" localSheetId="14">'2,4'!$A$1:$Q$43</definedName>
    <definedName name="_xlnm.Print_Area" localSheetId="16">'3,1'!$A$1:$P$29</definedName>
    <definedName name="_xlnm.Print_Area" localSheetId="18">'4,1'!$A$1:$P$31</definedName>
    <definedName name="_xlnm.Print_Area" localSheetId="1">kops1!$A$1:$I$35</definedName>
    <definedName name="_xlnm.Print_Area" localSheetId="0">Koptame!$A$1:$D$21</definedName>
    <definedName name="_xlnm.Print_Titles" localSheetId="2">'1,1'!$10:$11</definedName>
    <definedName name="_xlnm.Print_Titles" localSheetId="3">'1,2'!$10:$11</definedName>
    <definedName name="_xlnm.Print_Titles" localSheetId="4">'1,3'!$10:$11</definedName>
    <definedName name="_xlnm.Print_Titles" localSheetId="5">'1,4'!$10:$11</definedName>
    <definedName name="_xlnm.Print_Titles" localSheetId="6">'1,5'!$10:$11</definedName>
    <definedName name="_xlnm.Print_Titles" localSheetId="7">'1,6'!$10:$11</definedName>
    <definedName name="_xlnm.Print_Titles" localSheetId="8">'1,7'!$10:$11</definedName>
    <definedName name="_xlnm.Print_Titles" localSheetId="9">'1,8'!$10:$11</definedName>
    <definedName name="_xlnm.Print_Titles" localSheetId="11">'2,1'!$10:$11</definedName>
    <definedName name="_xlnm.Print_Titles" localSheetId="12">'2,2'!$10:$11</definedName>
    <definedName name="_xlnm.Print_Titles" localSheetId="13">'2,3'!$10:$11</definedName>
    <definedName name="_xlnm.Print_Titles" localSheetId="14">'2,4'!$10:$11</definedName>
    <definedName name="_xlnm.Print_Titles" localSheetId="16">'3,1'!$10:$11</definedName>
    <definedName name="_xlnm.Print_Titles" localSheetId="18">'4,1'!$10:$11</definedName>
    <definedName name="_xlnm.Print_Titles" localSheetId="1">kops1!$17:$18</definedName>
    <definedName name="_xlnm.Print_Titles" localSheetId="10">kops2!$17:$18</definedName>
    <definedName name="_xlnm.Print_Titles" localSheetId="15">kops3!$17:$18</definedName>
    <definedName name="_xlnm.Print_Titles" localSheetId="17">kops4!$17:$18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9" i="12" l="1"/>
  <c r="E30" i="12"/>
  <c r="E29" i="12"/>
  <c r="E28" i="12"/>
  <c r="A16" i="9"/>
  <c r="E27" i="12"/>
  <c r="E26" i="12"/>
  <c r="E25" i="12"/>
  <c r="E24" i="12"/>
  <c r="E23" i="12"/>
  <c r="F32" i="37" l="1"/>
  <c r="E22" i="66"/>
  <c r="E21" i="66"/>
  <c r="E20" i="66"/>
  <c r="E19" i="66"/>
  <c r="E16" i="66" s="1"/>
  <c r="O13" i="66" l="1"/>
  <c r="N13" i="66"/>
  <c r="M13" i="66"/>
  <c r="L13" i="66"/>
  <c r="K13" i="66"/>
  <c r="P13" i="66" l="1"/>
  <c r="E24" i="14"/>
  <c r="E23" i="14"/>
  <c r="E22" i="14"/>
  <c r="E21" i="14"/>
  <c r="E20" i="14"/>
  <c r="E67" i="12"/>
  <c r="E66" i="12"/>
  <c r="E21" i="15"/>
  <c r="E19" i="15"/>
  <c r="K45" i="12"/>
  <c r="L45" i="12"/>
  <c r="M45" i="12"/>
  <c r="N45" i="12"/>
  <c r="O45" i="12"/>
  <c r="P45" i="12" l="1"/>
  <c r="E17" i="9" l="1"/>
  <c r="A20" i="9" s="1"/>
  <c r="A17" i="9"/>
  <c r="A15" i="9"/>
  <c r="E16" i="15"/>
  <c r="A14" i="13"/>
  <c r="E15" i="12"/>
  <c r="E20" i="11"/>
  <c r="A18" i="9" l="1"/>
  <c r="A19" i="9"/>
  <c r="M12" i="9" l="1"/>
  <c r="N12" i="9"/>
  <c r="O12" i="9"/>
  <c r="M12" i="10"/>
  <c r="N12" i="10"/>
  <c r="G21" i="22" s="1"/>
  <c r="O12" i="10"/>
  <c r="H21" i="22"/>
  <c r="M12" i="11"/>
  <c r="N12" i="11"/>
  <c r="O12" i="11"/>
  <c r="M13" i="11"/>
  <c r="N13" i="11"/>
  <c r="O13" i="11"/>
  <c r="M12" i="12"/>
  <c r="N12" i="12"/>
  <c r="O12" i="12"/>
  <c r="M13" i="12"/>
  <c r="N13" i="12"/>
  <c r="O13" i="12"/>
  <c r="M12" i="13"/>
  <c r="N12" i="13"/>
  <c r="O12" i="13"/>
  <c r="M13" i="13"/>
  <c r="N13" i="13"/>
  <c r="O13" i="13"/>
  <c r="M12" i="14"/>
  <c r="N12" i="14"/>
  <c r="O12" i="14"/>
  <c r="M13" i="14"/>
  <c r="N13" i="14"/>
  <c r="O13" i="14"/>
  <c r="H12" i="15"/>
  <c r="M12" i="15" s="1"/>
  <c r="N12" i="15"/>
  <c r="O12" i="15"/>
  <c r="M12" i="16"/>
  <c r="N12" i="16"/>
  <c r="O12" i="16"/>
  <c r="M12" i="34"/>
  <c r="N12" i="34"/>
  <c r="O12" i="34"/>
  <c r="H20" i="33"/>
  <c r="M12" i="35"/>
  <c r="N12" i="35"/>
  <c r="O12" i="35"/>
  <c r="N12" i="36"/>
  <c r="O12" i="36"/>
  <c r="P12" i="36"/>
  <c r="N12" i="37"/>
  <c r="O12" i="37"/>
  <c r="P12" i="37"/>
  <c r="M12" i="55"/>
  <c r="N12" i="55"/>
  <c r="O12" i="55"/>
  <c r="M12" i="66"/>
  <c r="N12" i="66"/>
  <c r="O12" i="66"/>
  <c r="L12" i="9"/>
  <c r="L12" i="10"/>
  <c r="L12" i="11"/>
  <c r="L13" i="11"/>
  <c r="L12" i="12"/>
  <c r="L13" i="12"/>
  <c r="L12" i="13"/>
  <c r="L13" i="13"/>
  <c r="L12" i="14"/>
  <c r="L13" i="14"/>
  <c r="L12" i="15"/>
  <c r="L12" i="16"/>
  <c r="H27" i="22"/>
  <c r="G27" i="22"/>
  <c r="F27" i="22"/>
  <c r="G20" i="65"/>
  <c r="G22" i="65" s="1"/>
  <c r="H20" i="65"/>
  <c r="H22" i="65" s="1"/>
  <c r="L12" i="66"/>
  <c r="F20" i="65"/>
  <c r="F22" i="65" s="1"/>
  <c r="L12" i="55"/>
  <c r="L12" i="34"/>
  <c r="L12" i="35"/>
  <c r="M12" i="36"/>
  <c r="M12" i="37"/>
  <c r="A31" i="36"/>
  <c r="A43" i="37"/>
  <c r="A46" i="35"/>
  <c r="K13" i="11"/>
  <c r="K13" i="12"/>
  <c r="K13" i="13"/>
  <c r="K13" i="14"/>
  <c r="A29" i="11"/>
  <c r="A20" i="10"/>
  <c r="B19" i="10"/>
  <c r="A30" i="66"/>
  <c r="A25" i="34"/>
  <c r="A28" i="55" s="1"/>
  <c r="A6" i="54"/>
  <c r="A6" i="33"/>
  <c r="A6" i="65"/>
  <c r="K12" i="66"/>
  <c r="C12" i="66"/>
  <c r="A2" i="66" s="1"/>
  <c r="L8" i="66"/>
  <c r="D5" i="66"/>
  <c r="D4" i="66"/>
  <c r="D3" i="66"/>
  <c r="H1" i="66"/>
  <c r="H15" i="65"/>
  <c r="C10" i="65"/>
  <c r="C9" i="65"/>
  <c r="C8" i="65"/>
  <c r="K12" i="55"/>
  <c r="C12" i="55"/>
  <c r="A2" i="55" s="1"/>
  <c r="L8" i="55"/>
  <c r="D5" i="55"/>
  <c r="D4" i="55"/>
  <c r="D3" i="55"/>
  <c r="H1" i="55"/>
  <c r="H15" i="54"/>
  <c r="C10" i="54"/>
  <c r="C9" i="54"/>
  <c r="C8" i="54"/>
  <c r="L12" i="37"/>
  <c r="C12" i="37"/>
  <c r="A2" i="37" s="1"/>
  <c r="M8" i="37"/>
  <c r="E5" i="37"/>
  <c r="E4" i="37"/>
  <c r="E3" i="37"/>
  <c r="I1" i="37"/>
  <c r="L12" i="36"/>
  <c r="C12" i="36"/>
  <c r="A2" i="36" s="1"/>
  <c r="M8" i="36"/>
  <c r="E5" i="36"/>
  <c r="E4" i="36"/>
  <c r="E3" i="36"/>
  <c r="I1" i="36"/>
  <c r="K12" i="35"/>
  <c r="C12" i="35"/>
  <c r="A2" i="35" s="1"/>
  <c r="L8" i="35"/>
  <c r="D5" i="35"/>
  <c r="D4" i="35"/>
  <c r="D3" i="35"/>
  <c r="H1" i="35"/>
  <c r="K12" i="34"/>
  <c r="C12" i="34"/>
  <c r="A2" i="34" s="1"/>
  <c r="L8" i="34"/>
  <c r="D5" i="34"/>
  <c r="D4" i="34"/>
  <c r="D3" i="34"/>
  <c r="H1" i="34"/>
  <c r="H15" i="33"/>
  <c r="C10" i="33"/>
  <c r="C9" i="33"/>
  <c r="C8" i="33"/>
  <c r="A6" i="22"/>
  <c r="A18" i="16"/>
  <c r="A28" i="15"/>
  <c r="A29" i="14"/>
  <c r="A31" i="13"/>
  <c r="A78" i="12"/>
  <c r="H1" i="16"/>
  <c r="H1" i="15"/>
  <c r="H1" i="14"/>
  <c r="H1" i="13"/>
  <c r="H1" i="10"/>
  <c r="H1" i="11"/>
  <c r="H1" i="12"/>
  <c r="H1" i="9"/>
  <c r="C12" i="13"/>
  <c r="A2" i="13" s="1"/>
  <c r="C12" i="12"/>
  <c r="A2" i="12" s="1"/>
  <c r="C12" i="11"/>
  <c r="A2" i="11" s="1"/>
  <c r="C12" i="10"/>
  <c r="A2" i="10" s="1"/>
  <c r="C12" i="9"/>
  <c r="A2" i="9" s="1"/>
  <c r="C12" i="16"/>
  <c r="A2" i="16" s="1"/>
  <c r="C12" i="15"/>
  <c r="A2" i="15" s="1"/>
  <c r="C12" i="14"/>
  <c r="A2" i="14" s="1"/>
  <c r="K12" i="16"/>
  <c r="K12" i="14"/>
  <c r="K12" i="13"/>
  <c r="K12" i="12"/>
  <c r="K12" i="11"/>
  <c r="K12" i="10"/>
  <c r="K12" i="9"/>
  <c r="L8" i="11"/>
  <c r="C8" i="22"/>
  <c r="C9" i="22"/>
  <c r="D4" i="9"/>
  <c r="D4" i="16"/>
  <c r="D4" i="14"/>
  <c r="D4" i="12"/>
  <c r="D4" i="10"/>
  <c r="D3" i="9"/>
  <c r="D3" i="16"/>
  <c r="D3" i="14"/>
  <c r="D3" i="12"/>
  <c r="D3" i="10"/>
  <c r="D5" i="10"/>
  <c r="C10" i="22"/>
  <c r="D4" i="15"/>
  <c r="D4" i="13"/>
  <c r="D4" i="11"/>
  <c r="A6" i="16"/>
  <c r="D3" i="15"/>
  <c r="D3" i="13"/>
  <c r="D3" i="11"/>
  <c r="L8" i="9"/>
  <c r="L8" i="16"/>
  <c r="L8" i="14"/>
  <c r="L8" i="12"/>
  <c r="L8" i="10"/>
  <c r="H15" i="22"/>
  <c r="L8" i="15"/>
  <c r="L8" i="13"/>
  <c r="D5" i="15"/>
  <c r="D5" i="13"/>
  <c r="D5" i="11"/>
  <c r="D5" i="9"/>
  <c r="D5" i="16"/>
  <c r="D5" i="14"/>
  <c r="D5" i="12"/>
  <c r="G24" i="15"/>
  <c r="F24" i="15" s="1"/>
  <c r="F21" i="22" l="1"/>
  <c r="F24" i="22"/>
  <c r="G24" i="22"/>
  <c r="H24" i="22"/>
  <c r="H25" i="22"/>
  <c r="G25" i="22"/>
  <c r="G26" i="22"/>
  <c r="H26" i="22"/>
  <c r="P12" i="55"/>
  <c r="F22" i="22"/>
  <c r="F26" i="22"/>
  <c r="K12" i="15"/>
  <c r="H22" i="22"/>
  <c r="G22" i="22"/>
  <c r="H20" i="54"/>
  <c r="H22" i="54" s="1"/>
  <c r="F20" i="54"/>
  <c r="F22" i="54" s="1"/>
  <c r="P28" i="36"/>
  <c r="H22" i="33" s="1"/>
  <c r="N28" i="36"/>
  <c r="F22" i="33" s="1"/>
  <c r="H21" i="33"/>
  <c r="F21" i="33"/>
  <c r="F20" i="33"/>
  <c r="G20" i="54"/>
  <c r="G22" i="54" s="1"/>
  <c r="O28" i="36"/>
  <c r="G22" i="33" s="1"/>
  <c r="G21" i="33"/>
  <c r="F23" i="33"/>
  <c r="H23" i="33"/>
  <c r="G23" i="33"/>
  <c r="G20" i="33"/>
  <c r="F25" i="22"/>
  <c r="H23" i="22"/>
  <c r="P12" i="15"/>
  <c r="G23" i="22"/>
  <c r="F23" i="22"/>
  <c r="P13" i="11"/>
  <c r="P12" i="34"/>
  <c r="P12" i="9"/>
  <c r="H20" i="22"/>
  <c r="G20" i="22"/>
  <c r="F20" i="22"/>
  <c r="P12" i="35"/>
  <c r="Q12" i="37"/>
  <c r="Q12" i="36"/>
  <c r="P12" i="14"/>
  <c r="P12" i="16"/>
  <c r="P13" i="14"/>
  <c r="P12" i="11"/>
  <c r="P12" i="10"/>
  <c r="M28" i="36"/>
  <c r="I22" i="33" s="1"/>
  <c r="I21" i="33"/>
  <c r="I20" i="54"/>
  <c r="I20" i="65"/>
  <c r="I22" i="65" s="1"/>
  <c r="H13" i="65" s="1"/>
  <c r="I27" i="22"/>
  <c r="I26" i="22"/>
  <c r="I23" i="22"/>
  <c r="I22" i="22"/>
  <c r="I21" i="22"/>
  <c r="I25" i="22"/>
  <c r="I24" i="22"/>
  <c r="I20" i="22"/>
  <c r="P12" i="66"/>
  <c r="P13" i="13"/>
  <c r="P12" i="13"/>
  <c r="P13" i="12"/>
  <c r="P12" i="12"/>
  <c r="Q28" i="36" l="1"/>
  <c r="E23" i="33"/>
  <c r="H25" i="33"/>
  <c r="F25" i="33"/>
  <c r="G25" i="33"/>
  <c r="I23" i="33"/>
  <c r="E21" i="33"/>
  <c r="I20" i="33"/>
  <c r="E20" i="33"/>
  <c r="E25" i="22"/>
  <c r="G29" i="22"/>
  <c r="H29" i="22"/>
  <c r="F29" i="22"/>
  <c r="E20" i="54"/>
  <c r="E22" i="54" s="1"/>
  <c r="I22" i="54"/>
  <c r="H13" i="54" s="1"/>
  <c r="E20" i="22"/>
  <c r="I29" i="22"/>
  <c r="H13" i="22" s="1"/>
  <c r="E22" i="22"/>
  <c r="E21" i="22"/>
  <c r="E22" i="33" l="1"/>
  <c r="I25" i="33"/>
  <c r="H13" i="33" s="1"/>
  <c r="H14" i="22" s="1"/>
  <c r="E24" i="22"/>
  <c r="E23" i="22"/>
  <c r="E26" i="22"/>
  <c r="E20" i="65"/>
  <c r="E22" i="65" s="1"/>
  <c r="E27" i="22"/>
  <c r="E25" i="33" l="1"/>
  <c r="E29" i="22"/>
  <c r="E32" i="22" s="1"/>
  <c r="E25" i="54"/>
  <c r="E23" i="54"/>
  <c r="E24" i="54" s="1"/>
  <c r="E23" i="65"/>
  <c r="E24" i="65" s="1"/>
  <c r="E25" i="65"/>
  <c r="E26" i="33" l="1"/>
  <c r="E27" i="33" s="1"/>
  <c r="E28" i="33"/>
  <c r="E30" i="22"/>
  <c r="E31" i="22" s="1"/>
  <c r="E26" i="65"/>
  <c r="E26" i="54"/>
  <c r="E29" i="33" l="1"/>
  <c r="E33" i="22"/>
  <c r="H12" i="65"/>
  <c r="H12" i="54"/>
  <c r="H12" i="33" l="1"/>
  <c r="H12" i="22"/>
</calcChain>
</file>

<file path=xl/sharedStrings.xml><?xml version="1.0" encoding="utf-8"?>
<sst xmlns="http://schemas.openxmlformats.org/spreadsheetml/2006/main" count="924" uniqueCount="308">
  <si>
    <t>Būvniecības koptāme</t>
  </si>
  <si>
    <t>Objekta nosaukums</t>
  </si>
  <si>
    <t xml:space="preserve">Būves nosaukums: </t>
  </si>
  <si>
    <t xml:space="preserve">Objekta adrese: </t>
  </si>
  <si>
    <t>Būves nosaukums:</t>
  </si>
  <si>
    <t>Objekta nosaukums:</t>
  </si>
  <si>
    <t>Objekta adrese:</t>
  </si>
  <si>
    <t>Kopējā darbietilpība, c/h</t>
  </si>
  <si>
    <t>Nr.p.k.</t>
  </si>
  <si>
    <t>Kods, tāmes Nr.</t>
  </si>
  <si>
    <t>Tai skaitā</t>
  </si>
  <si>
    <t>Darbietilpība (c/h)</t>
  </si>
  <si>
    <t>Kopā</t>
  </si>
  <si>
    <t>Kopā bez PVN</t>
  </si>
  <si>
    <t>Kods</t>
  </si>
  <si>
    <t>Mērvienība</t>
  </si>
  <si>
    <t>Daudzums</t>
  </si>
  <si>
    <t>Vienības izmaksas</t>
  </si>
  <si>
    <t>Kopā uz visu apjomu</t>
  </si>
  <si>
    <t>Laika norma (c/h)</t>
  </si>
  <si>
    <t xml:space="preserve">Objekta nosaukums: </t>
  </si>
  <si>
    <t>Peļņa</t>
  </si>
  <si>
    <t>m2</t>
  </si>
  <si>
    <t>Vispārējie būvdarbi</t>
  </si>
  <si>
    <t>1,1</t>
  </si>
  <si>
    <t>1,3</t>
  </si>
  <si>
    <t>1,4</t>
  </si>
  <si>
    <t>1,5</t>
  </si>
  <si>
    <t>1,6</t>
  </si>
  <si>
    <t>1,7</t>
  </si>
  <si>
    <t>1,8</t>
  </si>
  <si>
    <t>Virsizdevumi</t>
  </si>
  <si>
    <t>Lifts</t>
  </si>
  <si>
    <t>Kopsav.tāmes Nr</t>
  </si>
  <si>
    <t>Teritorijas labiekārtošana</t>
  </si>
  <si>
    <t>PVN 21 %</t>
  </si>
  <si>
    <t>1,2</t>
  </si>
  <si>
    <t>tai skaitā darba aizsardzība</t>
  </si>
  <si>
    <t>Piezīmes:</t>
  </si>
  <si>
    <t>Specializētie darbi-iekšējie tīkli, sistēmas</t>
  </si>
  <si>
    <t>Specializētie darbi-ārējie tīkli, sistēmas</t>
  </si>
  <si>
    <t>Darba samaksas likme (euro/h)</t>
  </si>
  <si>
    <t>Darba alga (euro)</t>
  </si>
  <si>
    <t>Mehānismi (euro)</t>
  </si>
  <si>
    <t>Kopā (euro)</t>
  </si>
  <si>
    <t>Summa (euro)</t>
  </si>
  <si>
    <t>Par kopējo summu, euro</t>
  </si>
  <si>
    <t>Tāmes izmaksas (euro)</t>
  </si>
  <si>
    <t>darba alga (euro)</t>
  </si>
  <si>
    <t>materiāli (euro)</t>
  </si>
  <si>
    <t>mehānismi (euro)</t>
  </si>
  <si>
    <t>Objekta izmaksas            (euro)</t>
  </si>
  <si>
    <t>4,1</t>
  </si>
  <si>
    <t>3,1</t>
  </si>
  <si>
    <t>2,1</t>
  </si>
  <si>
    <t>2,2</t>
  </si>
  <si>
    <t>2,3</t>
  </si>
  <si>
    <t>2,4</t>
  </si>
  <si>
    <t>Tāmes izmaksas euro:</t>
  </si>
  <si>
    <t>Lokālā tāme Nr.</t>
  </si>
  <si>
    <t>būvizstrādājumi (euro)</t>
  </si>
  <si>
    <t>Būvizstrādājumi (euro)</t>
  </si>
  <si>
    <t>Būvdarbu veids vai konstruktīvā elementa nosaukums</t>
  </si>
  <si>
    <t>Būvdarbu nosaukums</t>
  </si>
  <si>
    <t>Kopsavilkuma aprēķins Nr. 1</t>
  </si>
  <si>
    <t>Kopsavilkuma aprēķins Nr. 2</t>
  </si>
  <si>
    <t>Kopsavilkuma aprēķins Nr. 3</t>
  </si>
  <si>
    <t>Kopsavilkuma aprēķins Nr. 4</t>
  </si>
  <si>
    <t>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t>
  </si>
  <si>
    <t>Tiešās izmaksas kopā t.sk. darba devēja sociālais nodoklis(23,59%)</t>
  </si>
  <si>
    <t>Tiešās izmaksas kopā, t.sk. darba devēja sociālais nodoklis(23,59%)</t>
  </si>
  <si>
    <t>Āra lifts</t>
  </si>
  <si>
    <t>Āra lifta izbūve Ādažu vidusskolai</t>
  </si>
  <si>
    <t>Gaujas iela 30, Ādaži, Ādažu novads, LV-2164</t>
  </si>
  <si>
    <t>Tāme sastādīta 2026.gada tirgus cenās, pamatojoties uz būvprojekta rasējumiem un darbu apjomiem</t>
  </si>
  <si>
    <t>Demontāžas darbi</t>
  </si>
  <si>
    <t>KONE Mono700DX ®
1000 kg / 13 personas,
(Pielikums Nr.1) 4 pieturas</t>
  </si>
  <si>
    <t>kpl</t>
  </si>
  <si>
    <t>Zemes darbi</t>
  </si>
  <si>
    <t>m3</t>
  </si>
  <si>
    <t xml:space="preserve">Būvbedres un tranšejas aizbēršana mehanizēti ar pievesto smilti pamatiem  </t>
  </si>
  <si>
    <t xml:space="preserve">Liekās grunts aizvešana  </t>
  </si>
  <si>
    <t xml:space="preserve"> </t>
  </si>
  <si>
    <t>Pamati</t>
  </si>
  <si>
    <t>m</t>
  </si>
  <si>
    <t>gb</t>
  </si>
  <si>
    <t xml:space="preserve">Šķembu pamatojuma ierīkošana, blīvā veidā, novibrējot </t>
  </si>
  <si>
    <t>t</t>
  </si>
  <si>
    <t xml:space="preserve">Mikropāļu ierīkošana
Mikropāļu serdes TITAN 52/26, galvas
plāksne 200x200, t=30 mm, S235 JR, apvalkcaurule D=101.6 mm; t=6.3 mm, min. L=1000 mm, S235. Mikropāļa serdes
stieni atļauts aizstāt ar cita ražotāja mikropāļa serdes stieni, nodrošinot, ka tas spēj uzņemt projektēto aprēķina un testa
pāļa slodzi. Pāļa betona ķermenis pēc aprēķina Ø195 mm, urbja diametrs Ø175 mm.  t.sk. Iekārtu mobilizācija/demobilizācija mikropāļiem, </t>
  </si>
  <si>
    <t xml:space="preserve">Betona iestrādāšana pamatu konstrukcijās-betona sagataves kārta C8/10 novibrējot,betonu padod ar sūkni </t>
  </si>
  <si>
    <t>Betona iestrādāšana lifta šahtas pamatu plātnes konstrukcijās C30/37 XC2 novibrējot, betonu padod ar sūkni t.sk. Stiegrojums, t.sk. Veidņošana t.sk. IDROCRETE KR1000 kristalizējoša piedeva</t>
  </si>
  <si>
    <t>Betona iestrādāšana lifta šahtas monolītā dzelzsbetona grīdas plātnes konstrukcijās C30/37 XC2 novibrējot, betonu padod ar sūkni t.sk. Stiegrojums, t.sk. Veidņošana t.sk. IDROCRETE KR1000 kristalizējoša piedeva</t>
  </si>
  <si>
    <t>Betona iestrādāšana  konstrukcijās-betona smalkgraudains bezrukuma betons C30/37 XC2</t>
  </si>
  <si>
    <t>Betona iestrādāšana lifta šahtas monolītā dzelzsbetona sienas konstrukcijās C30/37 XC2 novibrējot, betonu padod ar sūkni t.sk. Stiegrojums, t.sk. Veidņošana t.sk. IDROCRETE KR1000 kristalizējoša piedeva</t>
  </si>
  <si>
    <t>Jumts</t>
  </si>
  <si>
    <t>RUUKKI nesošo profillokšņu seguma ieklāšana RUUKKI T70-57L-846 t=0,7 mm t.sk. Papildelementi, stiprinājumi</t>
  </si>
  <si>
    <t>BK</t>
  </si>
  <si>
    <t xml:space="preserve">Tērauda konstrukciju- izgatavošana , piegāde,montāža t.sk. Palīgmateriāli. Metāla konstrukcijas apstrādātas atbilstoši BK norādījumiem </t>
  </si>
  <si>
    <t xml:space="preserve">Ieliekamās detaļas HPM 20P montāža </t>
  </si>
  <si>
    <t>Lifta cilpas montāža saskaņā ar BK-7</t>
  </si>
  <si>
    <t>Siltumizolācijas ierīkošana; Ekstrudētais putupolistirols XPS 300, b=100 mm</t>
  </si>
  <si>
    <t>Siltumizolācijas ierīkošana; Ekstrudētais putupolistirols XPS 300, b=90 mm</t>
  </si>
  <si>
    <t>Šuves ierīkošana; DYWIDAG
CONTAFLEX ACTIV ACF 165</t>
  </si>
  <si>
    <t>Rievota nerūsējošā tērauda plāksne</t>
  </si>
  <si>
    <t>Pašizlīdzinošais slānis Novoplan 21 (vai ekv.) 5 mm</t>
  </si>
  <si>
    <t>Armēta betona kārta 65 mm</t>
  </si>
  <si>
    <t>Tvaika izolācija PAROC XMV 001 (vai ekv.)</t>
  </si>
  <si>
    <t>Skaņas izolācija PAROC SSB1 (vai ekv.) 50 mm</t>
  </si>
  <si>
    <t>Grīda</t>
  </si>
  <si>
    <t xml:space="preserve">AR </t>
  </si>
  <si>
    <t xml:space="preserve">Gipškartona starpsienu karkasa (75 mm) izbūve Knauf karkasa sistēma. UW,CW profila , Skrūves, stiprinājumi, </t>
  </si>
  <si>
    <t>Vates  iestrāde   karkasā siltuma izolācijai.  Siltuma izolācijas plāksnes 150 mm  Paroc Ultra</t>
  </si>
  <si>
    <t>SĀ-1</t>
  </si>
  <si>
    <t xml:space="preserve">Karkasu  apšūšana ar ģipškartonu (1kārta). Ģipškartons Knauf Blue GKFI  ; Knauf skrūves TN 25,  vai ekvivalents. </t>
  </si>
  <si>
    <t xml:space="preserve">Karkasu  apšūšana ar ģipškartonu (1kārtas). Ģipškartons Knauf Blue GKFI   vai ekvivalents ; Knauf skrūves TN 25 vai ekvivalents. </t>
  </si>
  <si>
    <t>Starpstāvu</t>
  </si>
  <si>
    <t>PAROC ROS 30g, d=100mm</t>
  </si>
  <si>
    <t>PAROC ROS 30, d=160mm</t>
  </si>
  <si>
    <t>PAROC tvaika barjera 020 (XMV 020)</t>
  </si>
  <si>
    <t>Bitumena jumta seguma ierīkošana RavaProof PREMIUM SBS 5.2mm (vai ekvivalents), RavaProof DIAMOND SBS Black 4mm (vai ekvivalents)</t>
  </si>
  <si>
    <t>PAROC ROB 60 / PAROC ROB 80, d=20mm</t>
  </si>
  <si>
    <t>Siltumizolācijas stiprinājuma elements</t>
  </si>
  <si>
    <t>AR</t>
  </si>
  <si>
    <t>Fasāde, stiklotas konstrukcijas</t>
  </si>
  <si>
    <t>Sastatņu uzstādīšana ,nojaukšana ieskaitot nomu(iekļaujot sastatņu aizsargsietu)</t>
  </si>
  <si>
    <t>Durvju ailas izbūve esošajā stāva sienas
panelī ar tērauda konstrukciju pastiprinājumu</t>
  </si>
  <si>
    <t>cokolstāvs</t>
  </si>
  <si>
    <t>Elektroinstalācija</t>
  </si>
  <si>
    <t>Ugunsgrēka atklāšanas un trauksmes signalizācijas sistēmas</t>
  </si>
  <si>
    <t>Piekļuves kontroles sistēma</t>
  </si>
  <si>
    <t>Ārējā elektroapgāde</t>
  </si>
  <si>
    <t>Apkure</t>
  </si>
  <si>
    <t>Stiklotas konstrukcijas FS-01 montāža saskaņā ar AR-05.2 t.sk. Palīgmateriāli</t>
  </si>
  <si>
    <t>Stiklotas konstrukcijas FS-02 montāža saskaņā ar AR-05.2 t.sk. Palīgmateriāli</t>
  </si>
  <si>
    <t>Durvju ailas izbūve pagrabstāva sienas
panelī ar tērauda konstrukciju pastiprinājumu</t>
  </si>
  <si>
    <t>Metāla konstrukciju apmešana 20 mm ,aptinot ar apmetuma sietu .</t>
  </si>
  <si>
    <t>Grunts rakšana mehanizēti un ar rokām</t>
  </si>
  <si>
    <t>Parapeta konstrukcijas un skārda nosegelementa montāža</t>
  </si>
  <si>
    <t>Ārējās palodzes montāža</t>
  </si>
  <si>
    <t>Bitumena lokšņu salaiduma vieta jāveido ar 250mm pārlaidumu,
nodrošinot šuves hermētiskumu</t>
  </si>
  <si>
    <t>ATJAUNOJAMS FASĀDES APMETUMS
CERESIT masā tonēts struktūrapmetums
TONIS - ekvivalents esošajam
(Ceresit Andalusia AD6,Ceresit Nubia NA6, 
precizēt autoruzraudzības kārtībā) t.sk. Siltinājums</t>
  </si>
  <si>
    <t>Esošā flīžu seguma demontāža   t.sk. Būvgružu izvešana , nodošana pārstrādei saskaņā ar DOP norādījumiem</t>
  </si>
  <si>
    <t>Esošās ēku apmales  demontāža   t.sk. Būvgružu izvešana , nodošana pārstrādei saskaņā ar DOP norādījumiem</t>
  </si>
  <si>
    <t>Ārsienu paneļu demontāža   t.sk. Būvgružu izvešana , nodošana pārstrādei saskaņā ar DOP norādījumiem</t>
  </si>
  <si>
    <t>Mūra sienas demontāža   t.sk. Būvgružu izvešana , nodošana pārstrādei saskaņā ar DOP norādījumiem</t>
  </si>
  <si>
    <t>CS-1</t>
  </si>
  <si>
    <t>Metāla konstrukcijas (sk. BK daļu)</t>
  </si>
  <si>
    <t>L veida leņķis 235 mm</t>
  </si>
  <si>
    <t>Siltumizolācijas slānis Paroc Ultra 200 mm</t>
  </si>
  <si>
    <t>Siltumizolācijas slānis Paroc Cortex B 30 mm</t>
  </si>
  <si>
    <t>L veida profils 50x50 mm</t>
  </si>
  <si>
    <t>Alumīnija Z profils ventilējamām fasādēm 20 mm</t>
  </si>
  <si>
    <t>Swisspearl Rock fasādes apdares plāksnes (ekvivalentas esošajām)</t>
  </si>
  <si>
    <t>CS-2</t>
  </si>
  <si>
    <t>Iekšējā apdare - pretputekļu apstrāde</t>
  </si>
  <si>
    <t>Dz/b šahtas siena (sk. BK daļu)</t>
  </si>
  <si>
    <t>L veida leņķis 155 mm</t>
  </si>
  <si>
    <t>Siltumizolācijas slānis XPS 300 100 mm</t>
  </si>
  <si>
    <t>Siltumizolācijas slānis XPS 300 40 mm</t>
  </si>
  <si>
    <t>Sienas, karkass, iekšējā apdare</t>
  </si>
  <si>
    <t xml:space="preserve">Karkasu  apšūšana ar ģipškartonu (1kārtas). Ģipškartons Knauf vai ekvivalents ; Knauf skrūves TN 25 vai ekvivalents. </t>
  </si>
  <si>
    <t>Sienu špaktelēšana, slīpēšana t.sk. Ailu apmales.  špaktele, smilšpapīrs</t>
  </si>
  <si>
    <t xml:space="preserve">Sagatavotu sienu gruntēšana </t>
  </si>
  <si>
    <t>Sagatavotu sienu krāsošana ar tonētām krāsām 2k.</t>
  </si>
  <si>
    <t>OSB plāksne 13 mm montāža</t>
  </si>
  <si>
    <t>Tvaika izolācijas plēve ieklāšana</t>
  </si>
  <si>
    <t>Skārda nosegdetaļas lifta cokolam montāža AR-04</t>
  </si>
  <si>
    <t>Esošo logailu ārējās apdares atjaunošana fasādē- masā tonēts struktūrapmetums tonis balts, ailu apdare</t>
  </si>
  <si>
    <t>Masā tonēts struktūrapmetums(tonis balts) un siltinājums ekvivalents esošajam</t>
  </si>
  <si>
    <t>Swisspearl Rock fasādes apdares plāksnes (ekvivalents esošajām)12mm  t.sk. Stiprinājumi t.sk. Karkass</t>
  </si>
  <si>
    <t>Lifta izeju ailu apdare</t>
  </si>
  <si>
    <t xml:space="preserve">Apmetuma ierīkošana, špaktelēšana, nerūsējošā tērauda loksnes montāža </t>
  </si>
  <si>
    <t>Ģipškartons uz metāla karkasa, nerūsējošā tērauda loksne</t>
  </si>
  <si>
    <t>Cokolstāvs</t>
  </si>
  <si>
    <t>Tipveida stāvs</t>
  </si>
  <si>
    <t>Ģipškartona apšuvums, nerūsējošā tērauda loksne</t>
  </si>
  <si>
    <t>Logailu iekšējā apdare</t>
  </si>
  <si>
    <t>Iekšējās palodzes MDF montāža platums 160 mm</t>
  </si>
  <si>
    <t>Koka latas 55-65x250mm montāža</t>
  </si>
  <si>
    <t>Saplāksnis āra darbiem 20x600mm montāža</t>
  </si>
  <si>
    <t>Sagatavošanas darbi</t>
  </si>
  <si>
    <t>Objekta nospraušana un nostiprināšana dabā</t>
  </si>
  <si>
    <t>Zemes klātne</t>
  </si>
  <si>
    <t>Gultnes sagatavošana un planēšana ceļiem un laukumiem,lieko grunti aizvedot uz atbērtni</t>
  </si>
  <si>
    <t>Ceļi un laukumi</t>
  </si>
  <si>
    <t>Salizturīgā dren.smilts slāņaizbūve  h min=30 cm</t>
  </si>
  <si>
    <t xml:space="preserve">Betona bruģakmens seguma izbūve . </t>
  </si>
  <si>
    <t>Dolomīta šķembu maisījuma izbūve 0/45  h=15cm</t>
  </si>
  <si>
    <t xml:space="preserve">Izsiju maisījums fr. 2/8 mm  h=3 cm izbūve  </t>
  </si>
  <si>
    <t>Ietves betona apmaļu uzstādīšana uz betona pamatnes t.sk. Minerālmateriālu maisījums, salizturīgais slānis</t>
  </si>
  <si>
    <t>Apzaļumošana</t>
  </si>
  <si>
    <t xml:space="preserve">Zālāja ar melnzemes kārtu b=30 cm ierīkošana </t>
  </si>
  <si>
    <t>Bruģakmens segums t.sk. bruģakmens apmale apkārt liftam</t>
  </si>
  <si>
    <t>Elektriskais silditājs GLAMOX heating, TPA 15, raž. ADAX  komplektā ar: montāžas stiprinājumi pie sienas, vadu un kontaktdakšu,montāžas kārbu pastāvīgam elektropieslēgumam</t>
  </si>
  <si>
    <t>kpl.</t>
  </si>
  <si>
    <t>Elektriskais silditājs GLAMOX heating, TPA 20, raž. ADAX  komplektā ar: montāžas stiprinājumi pie sienas, vadu un kontaktdakšu,montāžas kārbu pastāvīgam elektropieslēgumam</t>
  </si>
  <si>
    <t>Ciparu termostats Glamox Heating TPA/TLO DT2</t>
  </si>
  <si>
    <t>Vāciņš termostatiem ET/EV/DT/WT</t>
  </si>
  <si>
    <t>Pieplūdes difuzors FlaktWoods, DYMA-1-012</t>
  </si>
  <si>
    <t xml:space="preserve">Apkures radiators </t>
  </si>
  <si>
    <t>Demontāžas darbi t.sk. Būvgružu izvešana</t>
  </si>
  <si>
    <t>Kombinētais noplūdes strāvas automātslēdzis 4P, C16A, 30mA</t>
  </si>
  <si>
    <t>Kombinētais noplūdes strāvas automātslēdzis 2P, C6A, 30mA</t>
  </si>
  <si>
    <t>Modulārais kontaktors 2P, 16A, 230VAC</t>
  </si>
  <si>
    <t>Drošinātājs NH2, 32A</t>
  </si>
  <si>
    <t>Gofrēta montāžas caurule D=16-25mm, 320N, HF</t>
  </si>
  <si>
    <t>Montāžas kārba ar spailēm</t>
  </si>
  <si>
    <t>Esošā fasādes gaismekļa pārcelšana</t>
  </si>
  <si>
    <t>Montāžas caurules savienojumi, stiprinājumi (tai skaitā ugunsdrošie)</t>
  </si>
  <si>
    <t>Montāžas palīgmateriāli</t>
  </si>
  <si>
    <t>Mērījumi, tehniskā dokumentācija</t>
  </si>
  <si>
    <t>Tranšeja - bedre kabeļa vai citu apakšzemes komunikāciju apsekošanai (šurfēšana)</t>
  </si>
  <si>
    <t>Tranšejas rakšana horizontālām zemēšanas kontūrām</t>
  </si>
  <si>
    <t>Horizontālā zemētāja montāža tranšejā</t>
  </si>
  <si>
    <t>EPL vai sarkanās līnijas nospraušana</t>
  </si>
  <si>
    <t>km</t>
  </si>
  <si>
    <t>EPL digitālā uzmērīšana</t>
  </si>
  <si>
    <t>Rakšanas atļaujas saņemšana</t>
  </si>
  <si>
    <t>objekts</t>
  </si>
  <si>
    <t>Materiālu izmaksas</t>
  </si>
  <si>
    <t>Cinkota zemējuma lenta 30x3,5mm (xl,05)</t>
  </si>
  <si>
    <t>Klemme stieple, 40mm lenta</t>
  </si>
  <si>
    <t>Pretkorozijas lenta 50mm 10m</t>
  </si>
  <si>
    <t>Adrešu siltuma detektors</t>
  </si>
  <si>
    <t>SensoIRIS T110 /31060050</t>
  </si>
  <si>
    <t>gb.</t>
  </si>
  <si>
    <t>Bāze</t>
  </si>
  <si>
    <t>SensoIRIS B124 /31060047</t>
  </si>
  <si>
    <t>Adrešu Ieeju, izeju modulis ar izolatoru</t>
  </si>
  <si>
    <t>SensoIRIS MIO 22/31020029</t>
  </si>
  <si>
    <t xml:space="preserve">Kabelis </t>
  </si>
  <si>
    <t>JE-H(ST)H FE180/E30 1x2x1+0.8 LSZH</t>
  </si>
  <si>
    <t>Gofrētā caurule</t>
  </si>
  <si>
    <t>d25mm</t>
  </si>
  <si>
    <t>Montāžas materiāli</t>
  </si>
  <si>
    <t>Ugunsdrošs kabeļu turētājs</t>
  </si>
  <si>
    <t>OZM/OZMO. (WxLxH) 42x33x62mm. 0.7mm. E-90</t>
  </si>
  <si>
    <t>Ugunsdrošo šķērsojumu aizdares materiāli ugunsdrošo konstrukciju šķērsojuma vietās</t>
  </si>
  <si>
    <t>Darbs</t>
  </si>
  <si>
    <t>Adrešu siltuma detektora montāža</t>
  </si>
  <si>
    <t>Vadības moduļa montāža</t>
  </si>
  <si>
    <t>Detektoru un kabeļu marķēšana</t>
  </si>
  <si>
    <t>Ugunsdrošo šķērsojumu aizdare ar atbilstošiem ugunsdrošiem materiāliem ugunsdrošo konstrukciju šķērsojuma vietās.</t>
  </si>
  <si>
    <t>Lifta kontrolieris</t>
  </si>
  <si>
    <t>Roger MC16-EVC</t>
  </si>
  <si>
    <t>Buferbarošanas bloks</t>
  </si>
  <si>
    <t>Roger PS20</t>
  </si>
  <si>
    <t>Akumulators</t>
  </si>
  <si>
    <t>12V SLA</t>
  </si>
  <si>
    <t>Releju/I/O paplašinājums stāviem</t>
  </si>
  <si>
    <t>Roger MCX8-BRD</t>
  </si>
  <si>
    <t>Ārējais MF 13.56MHz nolasītājs ar šifratoru 12v RS485 RACS5</t>
  </si>
  <si>
    <t>MCT12M</t>
  </si>
  <si>
    <t>Kartes vai piekariņi</t>
  </si>
  <si>
    <t>MIFARE 13.56 MHz</t>
  </si>
  <si>
    <t>Metāla skapis / vieta PS20 korpusā (kontrolierim + MCX8 + klemmas)</t>
  </si>
  <si>
    <t>Vadības kabelis no relejiem uz lifta vadības automātiku</t>
  </si>
  <si>
    <t>6x0.5 mm²</t>
  </si>
  <si>
    <t>Kabelis, liesmu slāpējošs</t>
  </si>
  <si>
    <t>Cat5e U/UTP 4x2x0.5, CPR Eca</t>
  </si>
  <si>
    <t>Barošanas kabelis</t>
  </si>
  <si>
    <t>2x1.0 mm²</t>
  </si>
  <si>
    <t>Aizsargcaurule gofrētā, t.sk. stiprinājumi</t>
  </si>
  <si>
    <t>d25 mm</t>
  </si>
  <si>
    <t>Instalācijas materiāli</t>
  </si>
  <si>
    <t>Licences</t>
  </si>
  <si>
    <t>Montāžas un stiprināšanas materiāli</t>
  </si>
  <si>
    <t>Materiāli atvērumu aizdarei ne ugunsdrošo konstrukciju šķērsojuma vietās (poliuretāna celtniecības putas, apmetums un krāsojams hermētiķis)</t>
  </si>
  <si>
    <t>Kontroles iekārtu, barošanas bloku un akumulatoru komplektēšana korpusos, montāža uz sienas</t>
  </si>
  <si>
    <t>Karšu nolasītāja montāža</t>
  </si>
  <si>
    <t>Kabeļa guldīšana zemapmetuma, t.sk. gofrētās caurules ierīkošana zemapmetuma izpildījumā</t>
  </si>
  <si>
    <t>Tīkla konfigurēšana</t>
  </si>
  <si>
    <t>Sistēmas programmēšana un palaišana</t>
  </si>
  <si>
    <t>Kabeļu marķēšana</t>
  </si>
  <si>
    <t>Pieņemšanas-kontroles iekārtu programmēšanu un datoru aplikācijas konfigurēšana</t>
  </si>
  <si>
    <t>Atvērumu aizdare ar atbilstošiem materiāliem ne ugunsdrošo konstrukciju šķērsojuma vietās (poliuretāna celtniecības putas, apmetums un krāsojams hermētiķis)</t>
  </si>
  <si>
    <t>Sadalne v/a 24mod, IP40</t>
  </si>
  <si>
    <t>Gluda montāžas caurule D=25mm, 320N, HF</t>
  </si>
  <si>
    <t>Gluda montāžas caurule D=20mm, 320N, HF</t>
  </si>
  <si>
    <t>Gluda montāžas caurule D=16mm, 320N, HF</t>
  </si>
  <si>
    <r>
      <t>Kabeļa montāža, tai skaitā stiprinot pi</t>
    </r>
    <r>
      <rPr>
        <sz val="10"/>
        <color theme="1"/>
        <rFont val="Arial"/>
        <family val="2"/>
      </rPr>
      <t>e konstrukcijām ar ugunsdrošiem stiprinājumiem</t>
    </r>
  </si>
  <si>
    <t>Cauruļvads                                             līdz  D15</t>
  </si>
  <si>
    <t>Guttabetta Star aizsardzības membrānas montāža t.sk. Profili, stiprinājumi</t>
  </si>
  <si>
    <t>Hidroizolācijas ierīkošana</t>
  </si>
  <si>
    <t>Esošā logu cokolstāvā 2,36x0,92m t.sk. Palodzes demontāža   t.sk. Būvgružu izvešana , nodošana pārstrādei saskaņā ar DOP norādījumiem</t>
  </si>
  <si>
    <t>Esošā logu 5,3x1,82m t.sk. palodzes demontāža   t.sk. Būvgružu izvešana , nodošana pārstrādei saskaņā ar DOP norādījumiem</t>
  </si>
  <si>
    <t>Fasādes siltinājuma un apmetuma lifta pieslēguma vietā demontāža   t.sk. Būvgružu izvešana , nodošana pārstrādei saskaņā ar DOP norādījumiem</t>
  </si>
  <si>
    <t>Ventilējamās fasādes ar siltinājumu lifta pieslēguma vietā demontāža   t.sk. Būvgružu izvešana , nodošana pārstrādei saskaņā ar DOP norādījumiem</t>
  </si>
  <si>
    <t>Fasādē apmetums uz sieta, struktūrapmetums, tonēts masā, tonis ekvivalents esošajam lifta pieslēguma vietas</t>
  </si>
  <si>
    <t>Estrich betona grīdas ierīkošana 55 mm</t>
  </si>
  <si>
    <t>Skaņas izolācija PAROC SSB1 (vai ekv.) 20 mm</t>
  </si>
  <si>
    <t>Metāla karkasa montāža</t>
  </si>
  <si>
    <t>Pārsprieguma aizsardzība V20 3P+NPE</t>
  </si>
  <si>
    <t>Kabelis Cu- 5x4mm2 Cca s1, d1, a2</t>
  </si>
  <si>
    <t>Kabelis Cu- 5x2,5mm2 Cca s1, d1, a2</t>
  </si>
  <si>
    <t>Kabelis Cu- 3x2,5mm2 Cca s1, d1, a2</t>
  </si>
  <si>
    <t>Kabelis Cu- 3x1,5mm2 Cca s1, d1, a2</t>
  </si>
  <si>
    <t>Kabelis Cu- E90 3x1,5mm2 Cca s1, d1, a2</t>
  </si>
  <si>
    <t>Kabelis Cu-1x16mm2 Cca s1, d1, a2 (dzeltenzaļš)</t>
  </si>
  <si>
    <t>Potenciālu izlīdzinošā kopne (PIK)</t>
  </si>
  <si>
    <t>Montāžas kārba</t>
  </si>
  <si>
    <t>Rozete v/a, 16A, 230V, IP44</t>
  </si>
  <si>
    <t>Gaismeklis EPULO 13 wall - 22W</t>
  </si>
  <si>
    <t>Avārijas evakuācijas gaismeklis, iekarināms LED 3W 1h (ar uzlīmi) ONTEC G</t>
  </si>
  <si>
    <t>Avārijas gaismeklis v/a LED 2W 1h ONTEC R M1</t>
  </si>
  <si>
    <t>El. radiatoru pieslēgšana</t>
  </si>
  <si>
    <t>Ugunsdrošais pildījums sienu un griestu šķērsojuma vietās</t>
  </si>
  <si>
    <t xml:space="preserve"> Kopā ( bez PVN)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</si>
</sst>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 #,##0.00_-;\-* #,##0.00_-;_-* \-??_-;_-@_-"/>
    <numFmt numFmtId="165" formatCode="m\o\n\th\ d\,\ yyyy"/>
    <numFmt numFmtId="166" formatCode="#.00"/>
    <numFmt numFmtId="167" formatCode="#."/>
    <numFmt numFmtId="168" formatCode="0.0"/>
  </numFmts>
  <fonts count="54">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Arial"/>
      <family val="2"/>
      <charset val="186"/>
    </font>
    <font>
      <sz val="12"/>
      <name val="Arial"/>
      <family val="2"/>
      <charset val="186"/>
    </font>
    <font>
      <b/>
      <sz val="12"/>
      <name val="Arial"/>
      <family val="2"/>
      <charset val="186"/>
    </font>
    <font>
      <b/>
      <sz val="16"/>
      <name val="Arial"/>
      <family val="2"/>
      <charset val="186"/>
    </font>
    <font>
      <sz val="11"/>
      <name val="Arial"/>
      <family val="2"/>
      <charset val="186"/>
    </font>
    <font>
      <b/>
      <sz val="11"/>
      <name val="Arial"/>
      <family val="2"/>
      <charset val="186"/>
    </font>
    <font>
      <b/>
      <sz val="14"/>
      <name val="Arial"/>
      <family val="2"/>
      <charset val="186"/>
    </font>
    <font>
      <b/>
      <sz val="13"/>
      <name val="Arial"/>
      <family val="2"/>
      <charset val="186"/>
    </font>
    <font>
      <sz val="10"/>
      <name val="Helv"/>
      <family val="2"/>
    </font>
    <font>
      <sz val="1"/>
      <color indexed="8"/>
      <name val="Courier"/>
      <family val="1"/>
      <charset val="186"/>
    </font>
    <font>
      <b/>
      <sz val="1"/>
      <color indexed="8"/>
      <name val="Courier"/>
      <family val="1"/>
      <charset val="186"/>
    </font>
    <font>
      <sz val="10"/>
      <name val="Helv"/>
    </font>
    <font>
      <b/>
      <sz val="12"/>
      <color theme="3" tint="-0.499984740745262"/>
      <name val="Arial"/>
      <family val="2"/>
      <charset val="204"/>
    </font>
    <font>
      <sz val="14"/>
      <name val="Arial"/>
      <family val="2"/>
      <charset val="186"/>
    </font>
    <font>
      <b/>
      <sz val="10"/>
      <name val="Arial"/>
      <family val="2"/>
      <charset val="186"/>
    </font>
    <font>
      <sz val="10"/>
      <name val="Arial"/>
      <family val="2"/>
    </font>
    <font>
      <sz val="10"/>
      <color theme="5" tint="-0.499984740745262"/>
      <name val="Arial"/>
      <family val="2"/>
      <charset val="186"/>
    </font>
    <font>
      <sz val="10"/>
      <color theme="1"/>
      <name val="Arial"/>
      <family val="2"/>
      <charset val="186"/>
    </font>
    <font>
      <sz val="11"/>
      <color theme="1"/>
      <name val="Arial"/>
      <family val="2"/>
      <charset val="186"/>
    </font>
    <font>
      <b/>
      <sz val="11"/>
      <color theme="1"/>
      <name val="Arial"/>
      <family val="2"/>
      <charset val="186"/>
    </font>
    <font>
      <sz val="12"/>
      <color theme="1"/>
      <name val="Arial"/>
      <family val="2"/>
      <charset val="186"/>
    </font>
    <font>
      <b/>
      <sz val="10"/>
      <color theme="1"/>
      <name val="Arial"/>
      <family val="2"/>
      <charset val="186"/>
    </font>
    <font>
      <sz val="9"/>
      <name val="Arial"/>
      <family val="2"/>
      <charset val="186"/>
    </font>
    <font>
      <sz val="12"/>
      <color theme="0"/>
      <name val="Arial"/>
      <family val="2"/>
      <charset val="186"/>
    </font>
    <font>
      <sz val="11"/>
      <name val="Calibri"/>
      <family val="2"/>
      <charset val="186"/>
      <scheme val="minor"/>
    </font>
    <font>
      <sz val="11"/>
      <color indexed="8"/>
      <name val="Arial"/>
      <family val="2"/>
      <charset val="186"/>
    </font>
    <font>
      <i/>
      <sz val="12"/>
      <name val="Arial"/>
      <family val="2"/>
      <charset val="186"/>
    </font>
    <font>
      <sz val="11"/>
      <color indexed="8"/>
      <name val="Calibri"/>
      <family val="2"/>
      <charset val="204"/>
    </font>
    <font>
      <sz val="11"/>
      <color indexed="8"/>
      <name val="Calibri"/>
      <family val="2"/>
      <charset val="186"/>
    </font>
    <font>
      <sz val="10"/>
      <color theme="0"/>
      <name val="Arial"/>
      <family val="2"/>
      <charset val="186"/>
    </font>
    <font>
      <sz val="10"/>
      <name val="Arial"/>
      <family val="2"/>
      <charset val="1"/>
    </font>
    <font>
      <sz val="10"/>
      <color rgb="FF000000"/>
      <name val="ArialNarrow"/>
      <charset val="1"/>
    </font>
    <font>
      <sz val="11"/>
      <name val="Calibri"/>
      <family val="2"/>
      <charset val="186"/>
    </font>
    <font>
      <sz val="10"/>
      <color indexed="8"/>
      <name val="Arial"/>
      <family val="2"/>
      <charset val="186"/>
    </font>
    <font>
      <sz val="10"/>
      <color theme="1"/>
      <name val="Arial"/>
      <family val="2"/>
    </font>
    <font>
      <sz val="10"/>
      <color indexed="64"/>
      <name val="Arial"/>
      <family val="2"/>
      <charset val="186"/>
    </font>
    <font>
      <b/>
      <sz val="10"/>
      <name val="Arial"/>
      <family val="2"/>
    </font>
    <font>
      <i/>
      <u/>
      <sz val="10"/>
      <name val="Arial"/>
      <family val="2"/>
    </font>
    <font>
      <b/>
      <i/>
      <u/>
      <sz val="10"/>
      <name val="Arial"/>
      <family val="2"/>
    </font>
    <font>
      <b/>
      <i/>
      <u/>
      <sz val="10"/>
      <name val="Arial"/>
      <family val="2"/>
      <charset val="186"/>
    </font>
    <font>
      <sz val="10"/>
      <color theme="1" tint="4.9989318521683403E-2"/>
      <name val="Arial"/>
      <family val="2"/>
    </font>
    <font>
      <sz val="10"/>
      <color theme="1" tint="4.9989318521683403E-2"/>
      <name val="Arial"/>
      <family val="2"/>
      <charset val="186"/>
    </font>
    <font>
      <sz val="10"/>
      <color indexed="8"/>
      <name val="Arial"/>
      <family val="2"/>
    </font>
    <font>
      <sz val="10"/>
      <color rgb="FF00B050"/>
      <name val="Arial"/>
      <family val="2"/>
    </font>
  </fonts>
  <fills count="12">
    <fill>
      <patternFill patternType="none"/>
    </fill>
    <fill>
      <patternFill patternType="gray125"/>
    </fill>
    <fill>
      <patternFill patternType="solid">
        <fgColor indexed="42"/>
        <bgColor indexed="64"/>
      </patternFill>
    </fill>
    <fill>
      <patternFill patternType="solid">
        <fgColor indexed="9"/>
        <bgColor indexed="64"/>
      </patternFill>
    </fill>
    <fill>
      <patternFill patternType="solid">
        <fgColor indexed="13"/>
        <bgColor indexed="64"/>
      </patternFill>
    </fill>
    <fill>
      <patternFill patternType="solid">
        <fgColor theme="6" tint="0.79998168889431442"/>
        <bgColor indexed="64"/>
      </patternFill>
    </fill>
    <fill>
      <patternFill patternType="solid">
        <fgColor indexed="43"/>
        <bgColor indexed="64"/>
      </patternFill>
    </fill>
    <fill>
      <patternFill patternType="solid">
        <fgColor theme="0"/>
        <bgColor indexed="64"/>
      </patternFill>
    </fill>
    <fill>
      <patternFill patternType="solid">
        <fgColor rgb="FFFFFFFF"/>
        <bgColor indexed="64"/>
      </patternFill>
    </fill>
    <fill>
      <patternFill patternType="solid">
        <fgColor theme="0"/>
        <bgColor indexed="26"/>
      </patternFill>
    </fill>
    <fill>
      <patternFill patternType="solid">
        <fgColor theme="0"/>
        <bgColor rgb="FFFFFFCC"/>
      </patternFill>
    </fill>
    <fill>
      <patternFill patternType="solid">
        <fgColor rgb="FFFFFF00"/>
        <bgColor indexed="64"/>
      </patternFill>
    </fill>
  </fills>
  <borders count="5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22"/>
      </left>
      <right style="thin">
        <color indexed="22"/>
      </right>
      <top style="thin">
        <color indexed="22"/>
      </top>
      <bottom style="thin">
        <color indexed="22"/>
      </bottom>
      <diagonal/>
    </border>
    <border>
      <left/>
      <right style="thin">
        <color indexed="22"/>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34998626667073579"/>
      </left>
      <right style="thin">
        <color theme="0" tint="-0.34998626667073579"/>
      </right>
      <top style="thin">
        <color indexed="64"/>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theme="0" tint="-0.34998626667073579"/>
      </bottom>
      <diagonal/>
    </border>
    <border>
      <left style="thin">
        <color theme="0" tint="-0.34998626667073579"/>
      </left>
      <right style="thin">
        <color indexed="64"/>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indexed="64"/>
      </bottom>
      <diagonal/>
    </border>
    <border>
      <left/>
      <right style="thin">
        <color theme="0" tint="-0.34998626667073579"/>
      </right>
      <top style="thin">
        <color theme="0" tint="-0.34998626667073579"/>
      </top>
      <bottom style="thin">
        <color indexed="64"/>
      </bottom>
      <diagonal/>
    </border>
    <border>
      <left style="thin">
        <color theme="0" tint="-0.34998626667073579"/>
      </left>
      <right style="thin">
        <color theme="0" tint="-0.34998626667073579"/>
      </right>
      <top style="thin">
        <color theme="0" tint="-0.34998626667073579"/>
      </top>
      <bottom style="thin">
        <color indexed="64"/>
      </bottom>
      <diagonal/>
    </border>
    <border>
      <left style="thin">
        <color theme="0" tint="-0.34998626667073579"/>
      </left>
      <right style="thin">
        <color indexed="64"/>
      </right>
      <top style="thin">
        <color theme="0" tint="-0.34998626667073579"/>
      </top>
      <bottom style="thin">
        <color indexed="64"/>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indexed="64"/>
      </right>
      <top style="thin">
        <color theme="0" tint="-0.34998626667073579"/>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0" tint="-0.24994659260841701"/>
      </right>
      <top style="thin">
        <color indexed="64"/>
      </top>
      <bottom style="thin">
        <color theme="0" tint="-0.24994659260841701"/>
      </bottom>
      <diagonal/>
    </border>
    <border>
      <left style="thin">
        <color theme="0" tint="-0.24994659260841701"/>
      </left>
      <right style="thin">
        <color theme="0" tint="-0.24994659260841701"/>
      </right>
      <top style="thin">
        <color indexed="64"/>
      </top>
      <bottom style="thin">
        <color theme="0" tint="-0.24994659260841701"/>
      </bottom>
      <diagonal/>
    </border>
    <border>
      <left style="thin">
        <color theme="0" tint="-0.24994659260841701"/>
      </left>
      <right/>
      <top style="thin">
        <color indexed="64"/>
      </top>
      <bottom style="thin">
        <color theme="0" tint="-0.24994659260841701"/>
      </bottom>
      <diagonal/>
    </border>
    <border>
      <left/>
      <right style="thin">
        <color theme="0" tint="-0.24994659260841701"/>
      </right>
      <top style="thin">
        <color indexed="64"/>
      </top>
      <bottom style="thin">
        <color theme="0" tint="-0.24994659260841701"/>
      </bottom>
      <diagonal/>
    </border>
    <border>
      <left style="thin">
        <color theme="0" tint="-0.24994659260841701"/>
      </left>
      <right style="thin">
        <color indexed="64"/>
      </right>
      <top style="thin">
        <color indexed="64"/>
      </top>
      <bottom style="thin">
        <color theme="0" tint="-0.24994659260841701"/>
      </bottom>
      <diagonal/>
    </border>
    <border>
      <left style="thin">
        <color indexed="64"/>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indexed="64"/>
      </bottom>
      <diagonal/>
    </border>
    <border>
      <left/>
      <right style="thin">
        <color theme="0" tint="-0.24994659260841701"/>
      </right>
      <top style="thin">
        <color theme="0" tint="-0.24994659260841701"/>
      </top>
      <bottom style="thin">
        <color indexed="64"/>
      </bottom>
      <diagonal/>
    </border>
    <border>
      <left style="medium">
        <color auto="1"/>
      </left>
      <right style="thin">
        <color theme="0" tint="-0.34998626667073579"/>
      </right>
      <top style="thin">
        <color theme="0" tint="-0.34998626667073579"/>
      </top>
      <bottom style="thin">
        <color theme="0" tint="-0.34998626667073579"/>
      </bottom>
      <diagonal/>
    </border>
    <border>
      <left/>
      <right style="thin">
        <color theme="0" tint="-0.34998626667073579"/>
      </right>
      <top style="thin">
        <color theme="0" tint="-0.34998626667073579"/>
      </top>
      <bottom/>
      <diagonal/>
    </border>
    <border>
      <left style="thin">
        <color theme="0" tint="-0.34998626667073579"/>
      </left>
      <right/>
      <top style="thin">
        <color theme="0" tint="-0.24994659260841701"/>
      </top>
      <bottom style="thin">
        <color theme="0" tint="-0.24994659260841701"/>
      </bottom>
      <diagonal/>
    </border>
    <border>
      <left/>
      <right style="thin">
        <color theme="0" tint="-0.34998626667073579"/>
      </right>
      <top style="thin">
        <color theme="0" tint="-0.24994659260841701"/>
      </top>
      <bottom style="thin">
        <color theme="0" tint="-0.24994659260841701"/>
      </bottom>
      <diagonal/>
    </border>
    <border>
      <left style="thin">
        <color indexed="64"/>
      </left>
      <right style="thin">
        <color indexed="22"/>
      </right>
      <top style="thin">
        <color indexed="64"/>
      </top>
      <bottom/>
      <diagonal/>
    </border>
    <border>
      <left style="thin">
        <color indexed="22"/>
      </left>
      <right style="thin">
        <color indexed="22"/>
      </right>
      <top style="thin">
        <color indexed="64"/>
      </top>
      <bottom/>
      <diagonal/>
    </border>
    <border>
      <left style="thin">
        <color indexed="22"/>
      </left>
      <right style="thin">
        <color indexed="64"/>
      </right>
      <top style="thin">
        <color indexed="64"/>
      </top>
      <bottom/>
      <diagonal/>
    </border>
    <border>
      <left style="thin">
        <color theme="0" tint="-0.24994659260841701"/>
      </left>
      <right style="thin">
        <color indexed="64"/>
      </right>
      <top style="thin">
        <color theme="0" tint="-0.34998626667073579"/>
      </top>
      <bottom style="thin">
        <color indexed="64"/>
      </bottom>
      <diagonal/>
    </border>
    <border>
      <left style="thin">
        <color theme="0" tint="-0.24994659260841701"/>
      </left>
      <right style="thin">
        <color theme="0" tint="-0.24994659260841701"/>
      </right>
      <top style="thin">
        <color theme="0" tint="-0.34998626667073579"/>
      </top>
      <bottom style="thin">
        <color indexed="64"/>
      </bottom>
      <diagonal/>
    </border>
    <border>
      <left style="thin">
        <color indexed="64"/>
      </left>
      <right/>
      <top/>
      <bottom/>
      <diagonal/>
    </border>
    <border>
      <left style="thin">
        <color theme="0" tint="-0.24994659260841701"/>
      </left>
      <right style="thin">
        <color indexed="64"/>
      </right>
      <top style="thin">
        <color theme="0" tint="-0.24994659260841701"/>
      </top>
      <bottom style="thin">
        <color theme="0" tint="-0.24994659260841701"/>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thin">
        <color indexed="64"/>
      </left>
      <right style="thin">
        <color theme="0" tint="-0.24994659260841701"/>
      </right>
      <top style="thin">
        <color theme="0" tint="-0.24994659260841701"/>
      </top>
      <bottom style="thin">
        <color indexed="64"/>
      </bottom>
      <diagonal/>
    </border>
    <border>
      <left style="thin">
        <color theme="0" tint="-0.24994659260841701"/>
      </left>
      <right style="thin">
        <color theme="0" tint="-0.24994659260841701"/>
      </right>
      <top style="thin">
        <color theme="0" tint="-0.24994659260841701"/>
      </top>
      <bottom style="thin">
        <color indexed="64"/>
      </bottom>
      <diagonal/>
    </border>
    <border>
      <left style="thin">
        <color theme="0" tint="-0.24994659260841701"/>
      </left>
      <right style="thin">
        <color indexed="64"/>
      </right>
      <top style="thin">
        <color theme="0" tint="-0.24994659260841701"/>
      </top>
      <bottom style="thin">
        <color indexed="64"/>
      </bottom>
      <diagonal/>
    </border>
  </borders>
  <cellStyleXfs count="63">
    <xf numFmtId="0" fontId="0" fillId="0" borderId="0"/>
    <xf numFmtId="0" fontId="9"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64" fontId="18" fillId="0" borderId="0" applyFill="0" applyBorder="0" applyAlignment="0" applyProtection="0"/>
    <xf numFmtId="165" fontId="19" fillId="0" borderId="0">
      <protection locked="0"/>
    </xf>
    <xf numFmtId="166" fontId="19" fillId="0" borderId="0">
      <protection locked="0"/>
    </xf>
    <xf numFmtId="167" fontId="20" fillId="0" borderId="0">
      <protection locked="0"/>
    </xf>
    <xf numFmtId="167" fontId="20" fillId="0" borderId="0">
      <protection locked="0"/>
    </xf>
    <xf numFmtId="0" fontId="8" fillId="0" borderId="0"/>
    <xf numFmtId="0" fontId="8" fillId="0" borderId="0"/>
    <xf numFmtId="0" fontId="8" fillId="0" borderId="0"/>
    <xf numFmtId="0" fontId="8" fillId="0" borderId="0"/>
    <xf numFmtId="0" fontId="8" fillId="0" borderId="0"/>
    <xf numFmtId="0" fontId="8" fillId="0" borderId="0"/>
    <xf numFmtId="0" fontId="18"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1" fillId="0" borderId="0"/>
    <xf numFmtId="0" fontId="21" fillId="0" borderId="0"/>
    <xf numFmtId="0" fontId="18" fillId="0" borderId="0"/>
    <xf numFmtId="0" fontId="7" fillId="0" borderId="0"/>
    <xf numFmtId="43" fontId="7" fillId="0" borderId="0" applyFont="0" applyFill="0" applyBorder="0" applyAlignment="0" applyProtection="0"/>
    <xf numFmtId="0" fontId="6" fillId="0" borderId="0"/>
    <xf numFmtId="0" fontId="21" fillId="0" borderId="0"/>
    <xf numFmtId="0" fontId="5" fillId="0" borderId="0"/>
    <xf numFmtId="0" fontId="5" fillId="0" borderId="0"/>
    <xf numFmtId="0" fontId="37" fillId="0" borderId="0"/>
    <xf numFmtId="0" fontId="5" fillId="0" borderId="0"/>
    <xf numFmtId="43" fontId="38" fillId="0" borderId="0" applyFont="0" applyFill="0" applyBorder="0" applyAlignment="0" applyProtection="0"/>
    <xf numFmtId="0" fontId="5" fillId="0" borderId="0"/>
    <xf numFmtId="0" fontId="10" fillId="0" borderId="0"/>
    <xf numFmtId="0" fontId="4" fillId="0" borderId="0"/>
    <xf numFmtId="0" fontId="3" fillId="0" borderId="0"/>
    <xf numFmtId="0" fontId="10" fillId="0" borderId="0"/>
    <xf numFmtId="0" fontId="38" fillId="0" borderId="0"/>
    <xf numFmtId="0" fontId="3" fillId="0" borderId="0"/>
    <xf numFmtId="0" fontId="2" fillId="0" borderId="0"/>
    <xf numFmtId="0" fontId="2" fillId="0" borderId="0"/>
    <xf numFmtId="0" fontId="2" fillId="0" borderId="0"/>
    <xf numFmtId="0" fontId="2" fillId="0" borderId="0"/>
    <xf numFmtId="0" fontId="2" fillId="0" borderId="0"/>
    <xf numFmtId="0" fontId="45" fillId="0" borderId="0"/>
    <xf numFmtId="0" fontId="1" fillId="0" borderId="0"/>
    <xf numFmtId="0" fontId="1" fillId="0" borderId="0"/>
    <xf numFmtId="0" fontId="38" fillId="0" borderId="0"/>
    <xf numFmtId="0" fontId="25" fillId="0" borderId="0" applyProtection="0"/>
    <xf numFmtId="0" fontId="38" fillId="0" borderId="0"/>
  </cellStyleXfs>
  <cellXfs count="383">
    <xf numFmtId="0" fontId="0" fillId="0" borderId="0" xfId="0"/>
    <xf numFmtId="0" fontId="10" fillId="0" borderId="0" xfId="0" applyFont="1"/>
    <xf numFmtId="0" fontId="14" fillId="0" borderId="0" xfId="0" applyFont="1" applyAlignment="1">
      <alignment horizontal="right" vertical="top" wrapText="1"/>
    </xf>
    <xf numFmtId="0" fontId="14" fillId="0" borderId="0" xfId="0" applyFont="1"/>
    <xf numFmtId="0" fontId="14" fillId="0" borderId="0" xfId="0" applyFont="1" applyAlignment="1">
      <alignment horizontal="left"/>
    </xf>
    <xf numFmtId="0" fontId="10" fillId="0" borderId="0" xfId="27" applyFont="1"/>
    <xf numFmtId="0" fontId="11" fillId="0" borderId="0" xfId="27" applyFont="1" applyAlignment="1">
      <alignment horizontal="right"/>
    </xf>
    <xf numFmtId="0" fontId="12" fillId="0" borderId="0" xfId="27" applyFont="1" applyAlignment="1">
      <alignment horizontal="center"/>
    </xf>
    <xf numFmtId="0" fontId="22" fillId="0" borderId="0" xfId="27" applyFont="1" applyAlignment="1">
      <alignment horizontal="right" vertical="center" wrapText="1"/>
    </xf>
    <xf numFmtId="0" fontId="14" fillId="0" borderId="0" xfId="27" applyFont="1" applyAlignment="1">
      <alignment horizontal="right"/>
    </xf>
    <xf numFmtId="0" fontId="8" fillId="0" borderId="0" xfId="27"/>
    <xf numFmtId="0" fontId="14" fillId="0" borderId="0" xfId="0" applyFont="1" applyAlignment="1">
      <alignment horizontal="right"/>
    </xf>
    <xf numFmtId="0" fontId="12" fillId="4" borderId="10" xfId="33" applyFont="1" applyFill="1" applyBorder="1" applyAlignment="1" applyProtection="1">
      <alignment vertical="center" wrapText="1"/>
      <protection locked="0"/>
    </xf>
    <xf numFmtId="0" fontId="25" fillId="0" borderId="9" xfId="34" applyFont="1" applyBorder="1" applyAlignment="1" applyProtection="1">
      <alignment horizontal="center" vertical="center"/>
      <protection locked="0"/>
    </xf>
    <xf numFmtId="0" fontId="25" fillId="7" borderId="9" xfId="34" applyFont="1" applyFill="1" applyBorder="1" applyAlignment="1" applyProtection="1">
      <alignment horizontal="center" vertical="center"/>
      <protection locked="0"/>
    </xf>
    <xf numFmtId="0" fontId="28" fillId="0" borderId="0" xfId="36" applyFont="1"/>
    <xf numFmtId="0" fontId="28" fillId="0" borderId="0" xfId="36" applyFont="1" applyAlignment="1">
      <alignment horizontal="right" vertical="center"/>
    </xf>
    <xf numFmtId="0" fontId="29" fillId="0" borderId="0" xfId="36" applyFont="1" applyAlignment="1">
      <alignment vertical="center"/>
    </xf>
    <xf numFmtId="0" fontId="28" fillId="0" borderId="0" xfId="36" applyFont="1" applyAlignment="1">
      <alignment vertical="center"/>
    </xf>
    <xf numFmtId="0" fontId="28" fillId="8" borderId="0" xfId="36" applyFont="1" applyFill="1" applyAlignment="1">
      <alignment horizontal="right" vertical="center"/>
    </xf>
    <xf numFmtId="0" fontId="29" fillId="0" borderId="0" xfId="36" applyFont="1"/>
    <xf numFmtId="0" fontId="27" fillId="0" borderId="0" xfId="36" applyFont="1"/>
    <xf numFmtId="164" fontId="31" fillId="0" borderId="0" xfId="36" applyNumberFormat="1" applyFont="1"/>
    <xf numFmtId="0" fontId="28" fillId="8" borderId="0" xfId="36" applyFont="1" applyFill="1" applyAlignment="1">
      <alignment vertical="center"/>
    </xf>
    <xf numFmtId="0" fontId="27" fillId="0" borderId="13" xfId="36" applyFont="1" applyBorder="1" applyAlignment="1">
      <alignment horizontal="center" vertical="center"/>
    </xf>
    <xf numFmtId="2" fontId="27" fillId="0" borderId="11" xfId="36" applyNumberFormat="1" applyFont="1" applyBorder="1" applyAlignment="1">
      <alignment horizontal="center" vertical="center"/>
    </xf>
    <xf numFmtId="2" fontId="26" fillId="0" borderId="11" xfId="36" applyNumberFormat="1" applyFont="1" applyBorder="1" applyAlignment="1">
      <alignment horizontal="center" vertical="center"/>
    </xf>
    <xf numFmtId="2" fontId="27" fillId="7" borderId="11" xfId="36" applyNumberFormat="1" applyFont="1" applyFill="1" applyBorder="1" applyAlignment="1">
      <alignment horizontal="center" vertical="center"/>
    </xf>
    <xf numFmtId="2" fontId="27" fillId="0" borderId="14" xfId="36" applyNumberFormat="1" applyFont="1" applyBorder="1" applyAlignment="1">
      <alignment horizontal="center" vertical="center"/>
    </xf>
    <xf numFmtId="0" fontId="27" fillId="0" borderId="15" xfId="36" applyFont="1" applyBorder="1" applyAlignment="1">
      <alignment horizontal="center" vertical="center"/>
    </xf>
    <xf numFmtId="0" fontId="27" fillId="0" borderId="16" xfId="36" applyFont="1" applyBorder="1" applyAlignment="1">
      <alignment horizontal="center" vertical="center"/>
    </xf>
    <xf numFmtId="0" fontId="27" fillId="0" borderId="17" xfId="36" applyFont="1" applyBorder="1" applyAlignment="1">
      <alignment vertical="center" wrapText="1"/>
    </xf>
    <xf numFmtId="0" fontId="27" fillId="0" borderId="17" xfId="36" applyFont="1" applyBorder="1" applyAlignment="1">
      <alignment horizontal="center" vertical="center" wrapText="1"/>
    </xf>
    <xf numFmtId="2" fontId="27" fillId="0" borderId="17" xfId="36" applyNumberFormat="1" applyFont="1" applyBorder="1" applyAlignment="1">
      <alignment horizontal="center" vertical="center"/>
    </xf>
    <xf numFmtId="2" fontId="27" fillId="7" borderId="17" xfId="36" applyNumberFormat="1" applyFont="1" applyFill="1" applyBorder="1" applyAlignment="1">
      <alignment horizontal="center" vertical="center"/>
    </xf>
    <xf numFmtId="2" fontId="27" fillId="0" borderId="18" xfId="36" applyNumberFormat="1" applyFont="1" applyBorder="1" applyAlignment="1">
      <alignment horizontal="center" vertical="center"/>
    </xf>
    <xf numFmtId="0" fontId="28" fillId="0" borderId="5" xfId="36" applyFont="1" applyBorder="1" applyAlignment="1">
      <alignment vertical="top"/>
    </xf>
    <xf numFmtId="164" fontId="15" fillId="0" borderId="20" xfId="36" applyNumberFormat="1" applyFont="1" applyBorder="1" applyAlignment="1">
      <alignment horizontal="right" vertical="center"/>
    </xf>
    <xf numFmtId="0" fontId="27" fillId="0" borderId="0" xfId="36" applyFont="1" applyAlignment="1">
      <alignment vertical="top"/>
    </xf>
    <xf numFmtId="0" fontId="27" fillId="0" borderId="0" xfId="36" applyFont="1" applyAlignment="1">
      <alignment vertical="center" wrapText="1"/>
    </xf>
    <xf numFmtId="0" fontId="30" fillId="0" borderId="0" xfId="36" applyFont="1" applyAlignment="1">
      <alignment vertical="center"/>
    </xf>
    <xf numFmtId="0" fontId="28" fillId="0" borderId="0" xfId="36" applyFont="1" applyAlignment="1">
      <alignment horizontal="left" vertical="center"/>
    </xf>
    <xf numFmtId="2" fontId="26" fillId="0" borderId="11" xfId="0" applyNumberFormat="1" applyFont="1" applyBorder="1" applyAlignment="1">
      <alignment horizontal="center" vertical="center"/>
    </xf>
    <xf numFmtId="0" fontId="32" fillId="0" borderId="11" xfId="0" applyFont="1" applyBorder="1" applyAlignment="1">
      <alignment horizontal="center" vertical="center" wrapText="1"/>
    </xf>
    <xf numFmtId="0" fontId="29" fillId="7" borderId="0" xfId="36" applyFont="1" applyFill="1"/>
    <xf numFmtId="0" fontId="27" fillId="7" borderId="0" xfId="36" applyFont="1" applyFill="1" applyAlignment="1">
      <alignment vertical="top"/>
    </xf>
    <xf numFmtId="0" fontId="28" fillId="7" borderId="0" xfId="36" applyFont="1" applyFill="1" applyAlignment="1">
      <alignment vertical="center"/>
    </xf>
    <xf numFmtId="0" fontId="28" fillId="7" borderId="0" xfId="36" applyFont="1" applyFill="1"/>
    <xf numFmtId="2" fontId="27" fillId="7" borderId="21" xfId="36" applyNumberFormat="1" applyFont="1" applyFill="1" applyBorder="1" applyAlignment="1">
      <alignment horizontal="center" vertical="center"/>
    </xf>
    <xf numFmtId="2" fontId="26" fillId="7" borderId="11" xfId="36" applyNumberFormat="1" applyFont="1" applyFill="1" applyBorder="1" applyAlignment="1">
      <alignment horizontal="center" vertical="center"/>
    </xf>
    <xf numFmtId="2" fontId="26" fillId="7" borderId="21" xfId="0" applyNumberFormat="1" applyFont="1" applyFill="1" applyBorder="1" applyAlignment="1">
      <alignment horizontal="center" vertical="center"/>
    </xf>
    <xf numFmtId="4" fontId="10" fillId="3" borderId="11" xfId="0" applyNumberFormat="1" applyFont="1" applyFill="1" applyBorder="1" applyAlignment="1">
      <alignment horizontal="center"/>
    </xf>
    <xf numFmtId="4" fontId="26" fillId="0" borderId="14" xfId="0" applyNumberFormat="1" applyFont="1" applyBorder="1" applyAlignment="1">
      <alignment horizontal="center"/>
    </xf>
    <xf numFmtId="0" fontId="16" fillId="0" borderId="0" xfId="20" applyFont="1" applyAlignment="1">
      <alignment horizontal="center"/>
    </xf>
    <xf numFmtId="0" fontId="10" fillId="0" borderId="0" xfId="20"/>
    <xf numFmtId="0" fontId="16" fillId="0" borderId="0" xfId="20" applyFont="1" applyAlignment="1">
      <alignment horizontal="right" vertical="top" wrapText="1"/>
    </xf>
    <xf numFmtId="0" fontId="16" fillId="0" borderId="0" xfId="20" applyFont="1" applyAlignment="1">
      <alignment horizontal="center" vertical="top" wrapText="1"/>
    </xf>
    <xf numFmtId="4" fontId="15" fillId="7" borderId="7" xfId="20" applyNumberFormat="1" applyFont="1" applyFill="1" applyBorder="1" applyAlignment="1">
      <alignment horizontal="center" vertical="center" wrapText="1"/>
    </xf>
    <xf numFmtId="0" fontId="15" fillId="0" borderId="0" xfId="20" applyFont="1" applyAlignment="1">
      <alignment horizontal="left" vertical="center"/>
    </xf>
    <xf numFmtId="0" fontId="10" fillId="0" borderId="0" xfId="20" applyAlignment="1">
      <alignment horizontal="center"/>
    </xf>
    <xf numFmtId="0" fontId="11" fillId="0" borderId="0" xfId="20" applyFont="1" applyAlignment="1">
      <alignment vertical="top" wrapText="1"/>
    </xf>
    <xf numFmtId="0" fontId="14" fillId="0" borderId="0" xfId="20" applyFont="1"/>
    <xf numFmtId="0" fontId="23" fillId="0" borderId="0" xfId="20" applyFont="1" applyAlignment="1">
      <alignment vertical="top" wrapText="1"/>
    </xf>
    <xf numFmtId="0" fontId="33" fillId="0" borderId="0" xfId="20" applyFont="1" applyAlignment="1">
      <alignment horizontal="left"/>
    </xf>
    <xf numFmtId="0" fontId="23" fillId="0" borderId="27" xfId="20" applyFont="1" applyBorder="1" applyAlignment="1">
      <alignment horizontal="justify" vertical="top" wrapText="1"/>
    </xf>
    <xf numFmtId="0" fontId="23" fillId="0" borderId="28" xfId="20" applyFont="1" applyBorder="1" applyAlignment="1">
      <alignment horizontal="justify" vertical="top" wrapText="1"/>
    </xf>
    <xf numFmtId="0" fontId="23" fillId="0" borderId="31" xfId="20" applyFont="1" applyBorder="1" applyAlignment="1">
      <alignment horizontal="justify" vertical="top" wrapText="1"/>
    </xf>
    <xf numFmtId="0" fontId="24" fillId="0" borderId="32" xfId="20" applyFont="1" applyBorder="1" applyAlignment="1">
      <alignment horizontal="center" vertical="center" wrapText="1"/>
    </xf>
    <xf numFmtId="49" fontId="24" fillId="0" borderId="9" xfId="20" applyNumberFormat="1" applyFont="1" applyBorder="1" applyAlignment="1">
      <alignment horizontal="center" vertical="center" wrapText="1"/>
    </xf>
    <xf numFmtId="4" fontId="10" fillId="3" borderId="9" xfId="20" applyNumberFormat="1" applyFill="1" applyBorder="1" applyAlignment="1">
      <alignment horizontal="center"/>
    </xf>
    <xf numFmtId="0" fontId="24" fillId="0" borderId="32" xfId="20" applyFont="1" applyBorder="1" applyAlignment="1">
      <alignment horizontal="center" vertical="top" wrapText="1"/>
    </xf>
    <xf numFmtId="49" fontId="24" fillId="0" borderId="9" xfId="20" applyNumberFormat="1" applyFont="1" applyBorder="1" applyAlignment="1">
      <alignment horizontal="center" vertical="top" wrapText="1"/>
    </xf>
    <xf numFmtId="0" fontId="12" fillId="0" borderId="5" xfId="20" applyFont="1" applyBorder="1" applyAlignment="1">
      <alignment horizontal="right" vertical="top" wrapText="1"/>
    </xf>
    <xf numFmtId="4" fontId="15" fillId="6" borderId="5" xfId="20" applyNumberFormat="1" applyFont="1" applyFill="1" applyBorder="1" applyAlignment="1">
      <alignment horizontal="center" vertical="top" wrapText="1"/>
    </xf>
    <xf numFmtId="9" fontId="12" fillId="0" borderId="5" xfId="20" applyNumberFormat="1" applyFont="1" applyBorder="1" applyAlignment="1">
      <alignment horizontal="center" vertical="center" wrapText="1"/>
    </xf>
    <xf numFmtId="4" fontId="15" fillId="0" borderId="5" xfId="20" applyNumberFormat="1" applyFont="1" applyBorder="1" applyAlignment="1">
      <alignment horizontal="center" vertical="top" wrapText="1"/>
    </xf>
    <xf numFmtId="4" fontId="15" fillId="4" borderId="5" xfId="20" applyNumberFormat="1" applyFont="1" applyFill="1" applyBorder="1" applyAlignment="1">
      <alignment horizontal="center" vertical="top" wrapText="1"/>
    </xf>
    <xf numFmtId="0" fontId="23" fillId="0" borderId="0" xfId="20" applyFont="1" applyAlignment="1">
      <alignment horizontal="justify"/>
    </xf>
    <xf numFmtId="0" fontId="14" fillId="0" borderId="0" xfId="20" applyFont="1" applyAlignment="1">
      <alignment horizontal="right" vertical="top" wrapText="1"/>
    </xf>
    <xf numFmtId="0" fontId="14" fillId="0" borderId="0" xfId="20" applyFont="1" applyAlignment="1">
      <alignment vertical="top" wrapText="1"/>
    </xf>
    <xf numFmtId="0" fontId="14" fillId="0" borderId="0" xfId="20" applyFont="1" applyAlignment="1">
      <alignment horizontal="left"/>
    </xf>
    <xf numFmtId="0" fontId="11" fillId="0" borderId="0" xfId="20" applyFont="1" applyAlignment="1">
      <alignment horizontal="right" vertical="top" wrapText="1"/>
    </xf>
    <xf numFmtId="0" fontId="27" fillId="7" borderId="12" xfId="36" applyFont="1" applyFill="1" applyBorder="1" applyAlignment="1">
      <alignment horizontal="center" vertical="center"/>
    </xf>
    <xf numFmtId="4" fontId="0" fillId="0" borderId="11" xfId="0" applyNumberFormat="1" applyBorder="1" applyAlignment="1">
      <alignment horizontal="center" vertical="center" wrapText="1"/>
    </xf>
    <xf numFmtId="4" fontId="0" fillId="0" borderId="11" xfId="0" applyNumberFormat="1" applyBorder="1" applyAlignment="1">
      <alignment horizontal="left" vertical="center" wrapText="1"/>
    </xf>
    <xf numFmtId="3" fontId="0" fillId="0" borderId="35" xfId="0" applyNumberFormat="1" applyBorder="1" applyAlignment="1">
      <alignment horizontal="center" vertical="center" wrapText="1"/>
    </xf>
    <xf numFmtId="4" fontId="34" fillId="0" borderId="11" xfId="0" applyNumberFormat="1" applyFont="1" applyBorder="1" applyAlignment="1">
      <alignment horizontal="center" vertical="center" wrapText="1"/>
    </xf>
    <xf numFmtId="2" fontId="27" fillId="0" borderId="11" xfId="0" applyNumberFormat="1" applyFont="1" applyBorder="1" applyAlignment="1">
      <alignment horizontal="center" vertical="center"/>
    </xf>
    <xf numFmtId="2" fontId="27" fillId="0" borderId="14" xfId="0" applyNumberFormat="1" applyFont="1" applyBorder="1" applyAlignment="1">
      <alignment horizontal="center" vertical="center"/>
    </xf>
    <xf numFmtId="49" fontId="29" fillId="0" borderId="0" xfId="36" applyNumberFormat="1" applyFont="1" applyAlignment="1">
      <alignment horizontal="center"/>
    </xf>
    <xf numFmtId="0" fontId="28" fillId="7" borderId="0" xfId="36" applyFont="1" applyFill="1" applyAlignment="1">
      <alignment horizontal="right" vertical="center"/>
    </xf>
    <xf numFmtId="0" fontId="28" fillId="7" borderId="0" xfId="36" applyFont="1" applyFill="1" applyAlignment="1">
      <alignment horizontal="left" vertical="center"/>
    </xf>
    <xf numFmtId="0" fontId="30" fillId="7" borderId="0" xfId="36" applyFont="1" applyFill="1" applyAlignment="1">
      <alignment vertical="center"/>
    </xf>
    <xf numFmtId="0" fontId="32" fillId="7" borderId="11" xfId="34" applyFont="1" applyFill="1" applyBorder="1" applyAlignment="1">
      <alignment horizontal="center" vertical="center" wrapText="1"/>
    </xf>
    <xf numFmtId="0" fontId="27" fillId="7" borderId="16" xfId="36" applyFont="1" applyFill="1" applyBorder="1" applyAlignment="1">
      <alignment horizontal="center" vertical="center"/>
    </xf>
    <xf numFmtId="0" fontId="28" fillId="7" borderId="5" xfId="36" applyFont="1" applyFill="1" applyBorder="1" applyAlignment="1">
      <alignment vertical="top"/>
    </xf>
    <xf numFmtId="0" fontId="29" fillId="7" borderId="0" xfId="36" applyFont="1" applyFill="1" applyAlignment="1">
      <alignment vertical="center"/>
    </xf>
    <xf numFmtId="0" fontId="12" fillId="0" borderId="5" xfId="20" applyFont="1" applyBorder="1" applyAlignment="1">
      <alignment horizontal="right" vertical="center" wrapText="1"/>
    </xf>
    <xf numFmtId="0" fontId="23" fillId="0" borderId="5" xfId="20" applyFont="1" applyBorder="1" applyAlignment="1">
      <alignment horizontal="justify" vertical="top" wrapText="1"/>
    </xf>
    <xf numFmtId="49" fontId="29" fillId="0" borderId="0" xfId="36" applyNumberFormat="1" applyFont="1"/>
    <xf numFmtId="0" fontId="10" fillId="0" borderId="0" xfId="40" applyFont="1"/>
    <xf numFmtId="0" fontId="35" fillId="0" borderId="0" xfId="41" applyFont="1"/>
    <xf numFmtId="0" fontId="15" fillId="0" borderId="39" xfId="40" applyFont="1" applyBorder="1" applyAlignment="1">
      <alignment horizontal="center" vertical="top" wrapText="1"/>
    </xf>
    <xf numFmtId="0" fontId="15" fillId="0" borderId="40" xfId="40" applyFont="1" applyBorder="1" applyAlignment="1">
      <alignment horizontal="justify" vertical="top" wrapText="1"/>
    </xf>
    <xf numFmtId="4" fontId="15" fillId="3" borderId="41" xfId="40" applyNumberFormat="1" applyFont="1" applyFill="1" applyBorder="1" applyAlignment="1">
      <alignment horizontal="center" vertical="top" wrapText="1"/>
    </xf>
    <xf numFmtId="0" fontId="15" fillId="0" borderId="5" xfId="40" applyFont="1" applyBorder="1" applyAlignment="1">
      <alignment horizontal="center" vertical="center" wrapText="1"/>
    </xf>
    <xf numFmtId="0" fontId="15" fillId="0" borderId="5" xfId="40" applyFont="1" applyBorder="1" applyAlignment="1">
      <alignment horizontal="left" vertical="center" wrapText="1"/>
    </xf>
    <xf numFmtId="0" fontId="15" fillId="0" borderId="5" xfId="40" applyFont="1" applyBorder="1" applyAlignment="1">
      <alignment horizontal="center" vertical="top" wrapText="1"/>
    </xf>
    <xf numFmtId="0" fontId="15" fillId="0" borderId="5" xfId="40" applyFont="1" applyBorder="1" applyAlignment="1">
      <alignment horizontal="justify" vertical="top" wrapText="1"/>
    </xf>
    <xf numFmtId="0" fontId="11" fillId="0" borderId="5" xfId="0" applyFont="1" applyBorder="1" applyAlignment="1">
      <alignment horizontal="justify" vertical="top" wrapText="1"/>
    </xf>
    <xf numFmtId="0" fontId="12" fillId="0" borderId="5" xfId="0" applyFont="1" applyBorder="1" applyAlignment="1">
      <alignment horizontal="right" vertical="top" wrapText="1"/>
    </xf>
    <xf numFmtId="4" fontId="15" fillId="0" borderId="5" xfId="0" applyNumberFormat="1" applyFont="1" applyBorder="1" applyAlignment="1">
      <alignment horizontal="center" vertical="top" wrapText="1"/>
    </xf>
    <xf numFmtId="0" fontId="25" fillId="0" borderId="5" xfId="0" applyFont="1" applyBorder="1" applyAlignment="1">
      <alignment horizontal="right"/>
    </xf>
    <xf numFmtId="0" fontId="17" fillId="3" borderId="0" xfId="40" applyFont="1" applyFill="1" applyAlignment="1">
      <alignment horizontal="right" vertical="top" wrapText="1"/>
    </xf>
    <xf numFmtId="4" fontId="15" fillId="3" borderId="0" xfId="40" applyNumberFormat="1" applyFont="1" applyFill="1" applyAlignment="1">
      <alignment horizontal="center" vertical="top" wrapText="1"/>
    </xf>
    <xf numFmtId="0" fontId="10" fillId="3" borderId="0" xfId="40" applyFont="1" applyFill="1"/>
    <xf numFmtId="0" fontId="5" fillId="0" borderId="0" xfId="40"/>
    <xf numFmtId="0" fontId="10" fillId="0" borderId="0" xfId="40" applyFont="1" applyAlignment="1">
      <alignment horizontal="justify"/>
    </xf>
    <xf numFmtId="4" fontId="10" fillId="0" borderId="0" xfId="40" applyNumberFormat="1" applyFont="1"/>
    <xf numFmtId="0" fontId="36" fillId="0" borderId="20" xfId="0" applyFont="1" applyBorder="1" applyAlignment="1">
      <alignment horizontal="right"/>
    </xf>
    <xf numFmtId="0" fontId="14" fillId="0" borderId="0" xfId="0" applyFont="1" applyAlignment="1">
      <alignment horizontal="center"/>
    </xf>
    <xf numFmtId="0" fontId="14" fillId="0" borderId="0" xfId="0" applyFont="1" applyAlignment="1">
      <alignment horizontal="center" vertical="top" wrapText="1"/>
    </xf>
    <xf numFmtId="0" fontId="35" fillId="3" borderId="0" xfId="41" applyFont="1" applyFill="1"/>
    <xf numFmtId="0" fontId="24" fillId="0" borderId="0" xfId="45" applyFont="1" applyAlignment="1">
      <alignment horizontal="left" vertical="center" wrapText="1"/>
    </xf>
    <xf numFmtId="0" fontId="0" fillId="0" borderId="0" xfId="45" applyFont="1" applyAlignment="1">
      <alignment vertical="center"/>
    </xf>
    <xf numFmtId="0" fontId="14" fillId="0" borderId="0" xfId="41" applyFont="1"/>
    <xf numFmtId="0" fontId="12" fillId="0" borderId="5" xfId="20" applyFont="1" applyBorder="1" applyAlignment="1">
      <alignment horizontal="center" vertical="center" wrapText="1"/>
    </xf>
    <xf numFmtId="0" fontId="27" fillId="0" borderId="5" xfId="36" applyFont="1" applyBorder="1" applyAlignment="1">
      <alignment horizontal="center" vertical="center" textRotation="90" wrapText="1"/>
    </xf>
    <xf numFmtId="3" fontId="0" fillId="0" borderId="36" xfId="0" applyNumberFormat="1" applyBorder="1" applyAlignment="1">
      <alignment horizontal="center" vertical="center" wrapText="1"/>
    </xf>
    <xf numFmtId="0" fontId="32" fillId="7" borderId="36" xfId="34" applyFont="1" applyFill="1" applyBorder="1" applyAlignment="1">
      <alignment horizontal="center" vertical="center" wrapText="1"/>
    </xf>
    <xf numFmtId="4" fontId="0" fillId="0" borderId="21" xfId="0" applyNumberFormat="1" applyBorder="1" applyAlignment="1">
      <alignment horizontal="left" vertical="center" wrapText="1"/>
    </xf>
    <xf numFmtId="4" fontId="0" fillId="0" borderId="21" xfId="0" applyNumberFormat="1" applyBorder="1" applyAlignment="1">
      <alignment horizontal="center" vertical="center" wrapText="1"/>
    </xf>
    <xf numFmtId="4" fontId="34" fillId="0" borderId="21" xfId="0" applyNumberFormat="1" applyFont="1" applyBorder="1" applyAlignment="1">
      <alignment horizontal="center" vertical="center" wrapText="1"/>
    </xf>
    <xf numFmtId="2" fontId="27" fillId="0" borderId="21" xfId="0" applyNumberFormat="1" applyFont="1" applyBorder="1" applyAlignment="1">
      <alignment horizontal="center" vertical="center"/>
    </xf>
    <xf numFmtId="2" fontId="26" fillId="0" borderId="21" xfId="0" applyNumberFormat="1" applyFont="1" applyBorder="1" applyAlignment="1">
      <alignment horizontal="center" vertical="center"/>
    </xf>
    <xf numFmtId="2" fontId="27" fillId="0" borderId="22" xfId="0" applyNumberFormat="1" applyFont="1" applyBorder="1" applyAlignment="1">
      <alignment horizontal="center" vertical="center"/>
    </xf>
    <xf numFmtId="4" fontId="39" fillId="0" borderId="0" xfId="20" applyNumberFormat="1" applyFont="1"/>
    <xf numFmtId="0" fontId="29" fillId="7" borderId="0" xfId="36" applyFont="1" applyFill="1" applyAlignment="1">
      <alignment horizontal="right" vertical="center"/>
    </xf>
    <xf numFmtId="0" fontId="29" fillId="0" borderId="0" xfId="36" applyFont="1" applyAlignment="1">
      <alignment horizontal="right" vertical="center"/>
    </xf>
    <xf numFmtId="4" fontId="10" fillId="3" borderId="43" xfId="20" applyNumberFormat="1" applyFill="1" applyBorder="1" applyAlignment="1">
      <alignment horizontal="center"/>
    </xf>
    <xf numFmtId="4" fontId="10" fillId="0" borderId="42" xfId="20" applyNumberFormat="1" applyBorder="1" applyAlignment="1">
      <alignment horizontal="center"/>
    </xf>
    <xf numFmtId="0" fontId="33" fillId="7" borderId="0" xfId="27" applyFont="1" applyFill="1" applyAlignment="1">
      <alignment horizontal="right"/>
    </xf>
    <xf numFmtId="0" fontId="32" fillId="7" borderId="9" xfId="34" applyFont="1" applyFill="1" applyBorder="1" applyAlignment="1">
      <alignment horizontal="center" vertical="center" wrapText="1"/>
    </xf>
    <xf numFmtId="0" fontId="12" fillId="4" borderId="9" xfId="33" applyFont="1" applyFill="1" applyBorder="1" applyAlignment="1" applyProtection="1">
      <alignment vertical="center" wrapText="1"/>
      <protection locked="0"/>
    </xf>
    <xf numFmtId="4" fontId="0" fillId="0" borderId="9" xfId="0" applyNumberFormat="1" applyBorder="1" applyAlignment="1">
      <alignment horizontal="center" vertical="center" wrapText="1"/>
    </xf>
    <xf numFmtId="4" fontId="34" fillId="7" borderId="9" xfId="0" applyNumberFormat="1" applyFont="1" applyFill="1" applyBorder="1" applyAlignment="1">
      <alignment horizontal="center" vertical="center" wrapText="1"/>
    </xf>
    <xf numFmtId="0" fontId="28" fillId="7" borderId="0" xfId="48" applyFont="1" applyFill="1"/>
    <xf numFmtId="3" fontId="10" fillId="0" borderId="32" xfId="0" applyNumberFormat="1" applyFont="1" applyBorder="1" applyAlignment="1">
      <alignment horizontal="center" vertical="center" wrapText="1"/>
    </xf>
    <xf numFmtId="0" fontId="0" fillId="9" borderId="9" xfId="0" applyFill="1" applyBorder="1" applyAlignment="1">
      <alignment horizontal="center" vertical="center" wrapText="1"/>
    </xf>
    <xf numFmtId="0" fontId="0" fillId="7" borderId="9" xfId="49" applyFont="1" applyFill="1" applyBorder="1" applyAlignment="1">
      <alignment horizontal="left" vertical="center" wrapText="1"/>
    </xf>
    <xf numFmtId="0" fontId="0" fillId="7" borderId="9" xfId="50" applyFont="1" applyFill="1" applyBorder="1" applyAlignment="1">
      <alignment horizontal="center" vertical="center" wrapText="1"/>
    </xf>
    <xf numFmtId="2" fontId="25" fillId="7" borderId="9" xfId="0" applyNumberFormat="1" applyFont="1" applyFill="1" applyBorder="1" applyAlignment="1">
      <alignment horizontal="center" vertical="center"/>
    </xf>
    <xf numFmtId="2" fontId="0" fillId="7" borderId="9" xfId="50" applyNumberFormat="1" applyFont="1" applyFill="1" applyBorder="1" applyAlignment="1">
      <alignment horizontal="center" vertical="center"/>
    </xf>
    <xf numFmtId="2" fontId="0" fillId="7" borderId="9" xfId="0" applyNumberFormat="1" applyFill="1" applyBorder="1" applyAlignment="1">
      <alignment horizontal="center" vertical="center"/>
    </xf>
    <xf numFmtId="0" fontId="0" fillId="7" borderId="9" xfId="49" applyFont="1" applyFill="1" applyBorder="1" applyAlignment="1">
      <alignment horizontal="left" vertical="top" wrapText="1"/>
    </xf>
    <xf numFmtId="2" fontId="0" fillId="7" borderId="9" xfId="48" applyNumberFormat="1" applyFont="1" applyFill="1" applyBorder="1" applyAlignment="1">
      <alignment horizontal="center" vertical="center"/>
    </xf>
    <xf numFmtId="2" fontId="10" fillId="7" borderId="9" xfId="0" applyNumberFormat="1" applyFont="1" applyFill="1" applyBorder="1" applyAlignment="1">
      <alignment horizontal="center" vertical="center"/>
    </xf>
    <xf numFmtId="2" fontId="43" fillId="7" borderId="9" xfId="0" applyNumberFormat="1" applyFont="1" applyFill="1" applyBorder="1" applyAlignment="1">
      <alignment horizontal="center" vertical="center"/>
    </xf>
    <xf numFmtId="2" fontId="43" fillId="7" borderId="9" xfId="51" applyNumberFormat="1" applyFont="1" applyFill="1" applyBorder="1" applyAlignment="1">
      <alignment horizontal="center" vertical="center"/>
    </xf>
    <xf numFmtId="0" fontId="10" fillId="0" borderId="9" xfId="34" applyFont="1" applyBorder="1" applyAlignment="1">
      <alignment horizontal="center" vertical="center" wrapText="1"/>
    </xf>
    <xf numFmtId="2" fontId="0" fillId="7" borderId="9" xfId="34" applyNumberFormat="1" applyFont="1" applyFill="1" applyBorder="1" applyAlignment="1" applyProtection="1">
      <alignment horizontal="center" vertical="center"/>
      <protection locked="0"/>
    </xf>
    <xf numFmtId="4" fontId="0" fillId="7" borderId="9" xfId="34" applyNumberFormat="1" applyFont="1" applyFill="1" applyBorder="1" applyAlignment="1" applyProtection="1">
      <alignment horizontal="center" vertical="center"/>
      <protection locked="0"/>
    </xf>
    <xf numFmtId="0" fontId="10" fillId="0" borderId="9" xfId="50" applyFont="1" applyBorder="1" applyAlignment="1">
      <alignment horizontal="center" vertical="center"/>
    </xf>
    <xf numFmtId="0" fontId="0" fillId="7" borderId="9" xfId="50" applyFont="1" applyFill="1" applyBorder="1" applyAlignment="1">
      <alignment horizontal="left" vertical="center" wrapText="1"/>
    </xf>
    <xf numFmtId="0" fontId="10" fillId="7" borderId="9" xfId="50" applyFont="1" applyFill="1" applyBorder="1" applyAlignment="1">
      <alignment horizontal="center" vertical="center"/>
    </xf>
    <xf numFmtId="3" fontId="10" fillId="0" borderId="44" xfId="0" applyNumberFormat="1" applyFont="1" applyBorder="1" applyAlignment="1">
      <alignment horizontal="center" vertical="center" wrapText="1"/>
    </xf>
    <xf numFmtId="4" fontId="3" fillId="7" borderId="9" xfId="51" applyNumberFormat="1" applyFill="1" applyBorder="1" applyAlignment="1">
      <alignment horizontal="center" vertical="center" wrapText="1"/>
    </xf>
    <xf numFmtId="4" fontId="27" fillId="7" borderId="9" xfId="51" applyNumberFormat="1" applyFont="1" applyFill="1" applyBorder="1" applyAlignment="1">
      <alignment horizontal="center" vertical="center" wrapText="1"/>
    </xf>
    <xf numFmtId="0" fontId="43" fillId="7" borderId="9" xfId="48" applyFont="1" applyFill="1" applyBorder="1" applyAlignment="1">
      <alignment horizontal="center"/>
    </xf>
    <xf numFmtId="0" fontId="0" fillId="0" borderId="9" xfId="50" applyFont="1" applyBorder="1" applyAlignment="1">
      <alignment horizontal="left" wrapText="1"/>
    </xf>
    <xf numFmtId="0" fontId="10" fillId="7" borderId="9" xfId="50" applyFont="1" applyFill="1" applyBorder="1" applyAlignment="1">
      <alignment horizontal="center" vertical="center" wrapText="1"/>
    </xf>
    <xf numFmtId="4" fontId="27" fillId="7" borderId="9" xfId="51" applyNumberFormat="1" applyFont="1" applyFill="1" applyBorder="1" applyAlignment="1">
      <alignment horizontal="left" vertical="center" wrapText="1"/>
    </xf>
    <xf numFmtId="0" fontId="32" fillId="0" borderId="9" xfId="0" applyFont="1" applyBorder="1" applyAlignment="1">
      <alignment horizontal="center" vertical="center" wrapText="1"/>
    </xf>
    <xf numFmtId="4" fontId="24" fillId="7" borderId="9" xfId="0" applyNumberFormat="1" applyFont="1" applyFill="1" applyBorder="1" applyAlignment="1">
      <alignment vertical="center" wrapText="1"/>
    </xf>
    <xf numFmtId="4" fontId="10" fillId="7" borderId="9" xfId="0" applyNumberFormat="1" applyFont="1" applyFill="1" applyBorder="1" applyAlignment="1">
      <alignment horizontal="center" vertical="center"/>
    </xf>
    <xf numFmtId="2" fontId="27" fillId="7" borderId="9" xfId="52" applyNumberFormat="1" applyFont="1" applyFill="1" applyBorder="1" applyAlignment="1">
      <alignment horizontal="center" vertical="center"/>
    </xf>
    <xf numFmtId="0" fontId="32" fillId="7" borderId="9" xfId="53" applyFont="1" applyFill="1" applyBorder="1" applyAlignment="1">
      <alignment horizontal="center" vertical="center" wrapText="1"/>
    </xf>
    <xf numFmtId="0" fontId="0" fillId="7" borderId="9" xfId="34" applyFont="1" applyFill="1" applyBorder="1" applyAlignment="1" applyProtection="1">
      <alignment vertical="center" wrapText="1"/>
      <protection locked="0"/>
    </xf>
    <xf numFmtId="0" fontId="10" fillId="7" borderId="9" xfId="34" applyFont="1" applyFill="1" applyBorder="1" applyAlignment="1" applyProtection="1">
      <alignment horizontal="center" vertical="center"/>
      <protection locked="0"/>
    </xf>
    <xf numFmtId="0" fontId="0" fillId="7" borderId="32" xfId="34" applyFont="1" applyFill="1" applyBorder="1" applyAlignment="1">
      <alignment horizontal="center" vertical="center" wrapText="1"/>
    </xf>
    <xf numFmtId="0" fontId="32" fillId="7" borderId="9" xfId="55" applyFont="1" applyFill="1" applyBorder="1" applyAlignment="1">
      <alignment horizontal="center" vertical="center" wrapText="1"/>
    </xf>
    <xf numFmtId="0" fontId="10" fillId="7" borderId="9" xfId="0" applyFont="1" applyFill="1" applyBorder="1" applyAlignment="1">
      <alignment horizontal="left" wrapText="1"/>
    </xf>
    <xf numFmtId="0" fontId="25" fillId="7" borderId="9" xfId="0" applyFont="1" applyFill="1" applyBorder="1" applyAlignment="1">
      <alignment horizontal="center" vertical="center" wrapText="1" shrinkToFit="1"/>
    </xf>
    <xf numFmtId="0" fontId="43" fillId="7" borderId="9" xfId="41" applyFont="1" applyFill="1" applyBorder="1" applyAlignment="1">
      <alignment horizontal="center"/>
    </xf>
    <xf numFmtId="0" fontId="0" fillId="0" borderId="9" xfId="50" applyFont="1" applyBorder="1" applyAlignment="1">
      <alignment horizontal="left" vertical="center" wrapText="1"/>
    </xf>
    <xf numFmtId="0" fontId="0" fillId="7" borderId="9" xfId="50" applyFont="1" applyFill="1" applyBorder="1" applyAlignment="1">
      <alignment horizontal="center" vertical="center"/>
    </xf>
    <xf numFmtId="0" fontId="0" fillId="7" borderId="9" xfId="34" applyFont="1" applyFill="1" applyBorder="1" applyAlignment="1" applyProtection="1">
      <alignment horizontal="center" vertical="center"/>
      <protection locked="0"/>
    </xf>
    <xf numFmtId="0" fontId="10" fillId="0" borderId="0" xfId="34" applyFont="1" applyAlignment="1">
      <alignment horizontal="center" vertical="center" wrapText="1"/>
    </xf>
    <xf numFmtId="2" fontId="0" fillId="7" borderId="0" xfId="0" applyNumberFormat="1" applyFill="1" applyAlignment="1">
      <alignment horizontal="center" vertical="center"/>
    </xf>
    <xf numFmtId="2" fontId="0" fillId="7" borderId="0" xfId="34" applyNumberFormat="1" applyFont="1" applyFill="1" applyAlignment="1" applyProtection="1">
      <alignment horizontal="center" vertical="center"/>
      <protection locked="0"/>
    </xf>
    <xf numFmtId="4" fontId="0" fillId="7" borderId="0" xfId="34" applyNumberFormat="1" applyFont="1" applyFill="1" applyAlignment="1" applyProtection="1">
      <alignment horizontal="center" vertical="center"/>
      <protection locked="0"/>
    </xf>
    <xf numFmtId="4" fontId="0" fillId="7" borderId="0" xfId="0" applyNumberFormat="1" applyFill="1" applyAlignment="1">
      <alignment horizontal="center" vertical="center" wrapText="1"/>
    </xf>
    <xf numFmtId="4" fontId="0" fillId="7" borderId="9" xfId="0" applyNumberFormat="1" applyFill="1" applyBorder="1" applyAlignment="1">
      <alignment horizontal="left" vertical="center" wrapText="1"/>
    </xf>
    <xf numFmtId="0" fontId="32" fillId="3" borderId="9" xfId="58" applyFont="1" applyFill="1" applyBorder="1" applyAlignment="1">
      <alignment horizontal="center" vertical="center" wrapText="1"/>
    </xf>
    <xf numFmtId="0" fontId="43" fillId="7" borderId="9" xfId="0" applyFont="1" applyFill="1" applyBorder="1" applyAlignment="1">
      <alignment wrapText="1"/>
    </xf>
    <xf numFmtId="2" fontId="0" fillId="0" borderId="9" xfId="0" applyNumberFormat="1" applyBorder="1" applyAlignment="1">
      <alignment horizontal="center" vertical="center"/>
    </xf>
    <xf numFmtId="2" fontId="27" fillId="0" borderId="9" xfId="0" applyNumberFormat="1" applyFont="1" applyBorder="1" applyAlignment="1">
      <alignment horizontal="center" vertical="center"/>
    </xf>
    <xf numFmtId="2" fontId="27" fillId="0" borderId="45" xfId="0" applyNumberFormat="1" applyFont="1" applyBorder="1" applyAlignment="1">
      <alignment horizontal="center" vertical="center"/>
    </xf>
    <xf numFmtId="0" fontId="28" fillId="7" borderId="0" xfId="52" applyFont="1" applyFill="1"/>
    <xf numFmtId="0" fontId="27" fillId="7" borderId="9" xfId="34" applyFont="1" applyFill="1" applyBorder="1" applyAlignment="1" applyProtection="1">
      <alignment vertical="center" wrapText="1"/>
      <protection locked="0"/>
    </xf>
    <xf numFmtId="0" fontId="10" fillId="7" borderId="9" xfId="55" applyFont="1" applyFill="1" applyBorder="1" applyAlignment="1">
      <alignment horizontal="center" vertical="center" wrapText="1"/>
    </xf>
    <xf numFmtId="0" fontId="10" fillId="7" borderId="9" xfId="34" applyFont="1" applyFill="1" applyBorder="1" applyAlignment="1" applyProtection="1">
      <alignment vertical="center" wrapText="1"/>
      <protection locked="0"/>
    </xf>
    <xf numFmtId="2" fontId="10" fillId="7" borderId="9" xfId="34" applyNumberFormat="1" applyFont="1" applyFill="1" applyBorder="1" applyAlignment="1" applyProtection="1">
      <alignment horizontal="center" vertical="center"/>
      <protection locked="0"/>
    </xf>
    <xf numFmtId="0" fontId="28" fillId="0" borderId="6" xfId="36" applyFont="1" applyBorder="1" applyAlignment="1">
      <alignment vertical="top"/>
    </xf>
    <xf numFmtId="164" fontId="15" fillId="0" borderId="47" xfId="36" applyNumberFormat="1" applyFont="1" applyBorder="1" applyAlignment="1">
      <alignment horizontal="right" vertical="center"/>
    </xf>
    <xf numFmtId="0" fontId="27" fillId="0" borderId="27" xfId="36" applyFont="1" applyBorder="1" applyAlignment="1">
      <alignment horizontal="center" vertical="center"/>
    </xf>
    <xf numFmtId="0" fontId="27" fillId="0" borderId="28" xfId="36" applyFont="1" applyBorder="1" applyAlignment="1">
      <alignment horizontal="center" vertical="center"/>
    </xf>
    <xf numFmtId="0" fontId="12" fillId="4" borderId="28" xfId="33" applyFont="1" applyFill="1" applyBorder="1" applyAlignment="1" applyProtection="1">
      <alignment vertical="center" wrapText="1"/>
      <protection locked="0"/>
    </xf>
    <xf numFmtId="0" fontId="25" fillId="7" borderId="28" xfId="34" applyFont="1" applyFill="1" applyBorder="1" applyAlignment="1" applyProtection="1">
      <alignment horizontal="center" vertical="center"/>
      <protection locked="0"/>
    </xf>
    <xf numFmtId="2" fontId="27" fillId="0" borderId="28" xfId="36" applyNumberFormat="1" applyFont="1" applyBorder="1" applyAlignment="1">
      <alignment horizontal="center" vertical="center"/>
    </xf>
    <xf numFmtId="2" fontId="26" fillId="0" borderId="28" xfId="36" applyNumberFormat="1" applyFont="1" applyBorder="1" applyAlignment="1">
      <alignment horizontal="center" vertical="center"/>
    </xf>
    <xf numFmtId="2" fontId="27" fillId="7" borderId="28" xfId="36" applyNumberFormat="1" applyFont="1" applyFill="1" applyBorder="1" applyAlignment="1">
      <alignment horizontal="center" vertical="center"/>
    </xf>
    <xf numFmtId="2" fontId="27" fillId="0" borderId="31" xfId="36" applyNumberFormat="1" applyFont="1" applyBorder="1" applyAlignment="1">
      <alignment horizontal="center" vertical="center"/>
    </xf>
    <xf numFmtId="2" fontId="26" fillId="0" borderId="9" xfId="0" applyNumberFormat="1" applyFont="1" applyBorder="1" applyAlignment="1">
      <alignment horizontal="center" vertical="center"/>
    </xf>
    <xf numFmtId="0" fontId="27" fillId="10" borderId="32" xfId="48" applyFont="1" applyFill="1" applyBorder="1" applyAlignment="1">
      <alignment horizontal="center" vertical="center"/>
    </xf>
    <xf numFmtId="0" fontId="27" fillId="10" borderId="9" xfId="48" applyFont="1" applyFill="1" applyBorder="1" applyAlignment="1">
      <alignment horizontal="center" vertical="center"/>
    </xf>
    <xf numFmtId="0" fontId="41" fillId="0" borderId="9" xfId="0" applyFont="1" applyBorder="1" applyAlignment="1">
      <alignment wrapText="1"/>
    </xf>
    <xf numFmtId="0" fontId="40" fillId="10" borderId="9" xfId="34" applyFont="1" applyFill="1" applyBorder="1" applyAlignment="1" applyProtection="1">
      <alignment horizontal="center" vertical="center"/>
      <protection locked="0"/>
    </xf>
    <xf numFmtId="0" fontId="27" fillId="0" borderId="48" xfId="36" applyFont="1" applyBorder="1" applyAlignment="1">
      <alignment horizontal="center" vertical="center"/>
    </xf>
    <xf numFmtId="0" fontId="27" fillId="0" borderId="49" xfId="36" applyFont="1" applyBorder="1" applyAlignment="1">
      <alignment horizontal="center" vertical="center"/>
    </xf>
    <xf numFmtId="0" fontId="27" fillId="0" borderId="49" xfId="36" applyFont="1" applyBorder="1" applyAlignment="1">
      <alignment vertical="center" wrapText="1"/>
    </xf>
    <xf numFmtId="0" fontId="27" fillId="0" borderId="49" xfId="36" applyFont="1" applyBorder="1" applyAlignment="1">
      <alignment horizontal="center" vertical="center" wrapText="1"/>
    </xf>
    <xf numFmtId="2" fontId="27" fillId="0" borderId="49" xfId="36" applyNumberFormat="1" applyFont="1" applyBorder="1" applyAlignment="1">
      <alignment horizontal="center" vertical="center"/>
    </xf>
    <xf numFmtId="2" fontId="27" fillId="7" borderId="49" xfId="36" applyNumberFormat="1" applyFont="1" applyFill="1" applyBorder="1" applyAlignment="1">
      <alignment horizontal="center" vertical="center"/>
    </xf>
    <xf numFmtId="2" fontId="27" fillId="0" borderId="50" xfId="36" applyNumberFormat="1" applyFont="1" applyBorder="1" applyAlignment="1">
      <alignment horizontal="center" vertical="center"/>
    </xf>
    <xf numFmtId="4" fontId="48" fillId="7" borderId="9" xfId="0" applyNumberFormat="1" applyFont="1" applyFill="1" applyBorder="1" applyAlignment="1">
      <alignment vertical="center" wrapText="1"/>
    </xf>
    <xf numFmtId="0" fontId="32" fillId="0" borderId="28" xfId="0" applyFont="1" applyBorder="1" applyAlignment="1">
      <alignment horizontal="center" vertical="center" wrapText="1"/>
    </xf>
    <xf numFmtId="0" fontId="25" fillId="0" borderId="28" xfId="34" applyFont="1" applyBorder="1" applyAlignment="1" applyProtection="1">
      <alignment horizontal="center" vertical="center"/>
      <protection locked="0"/>
    </xf>
    <xf numFmtId="0" fontId="12" fillId="7" borderId="9" xfId="33" applyFont="1" applyFill="1" applyBorder="1" applyAlignment="1" applyProtection="1">
      <alignment vertical="center" wrapText="1"/>
      <protection locked="0"/>
    </xf>
    <xf numFmtId="0" fontId="0" fillId="0" borderId="9" xfId="0" applyBorder="1" applyAlignment="1">
      <alignment wrapText="1"/>
    </xf>
    <xf numFmtId="0" fontId="47" fillId="0" borderId="9" xfId="0" applyFont="1" applyBorder="1" applyAlignment="1">
      <alignment wrapText="1"/>
    </xf>
    <xf numFmtId="0" fontId="25" fillId="0" borderId="49" xfId="34" applyFont="1" applyBorder="1" applyAlignment="1" applyProtection="1">
      <alignment horizontal="left" vertical="center" wrapText="1" indent="1"/>
      <protection locked="0"/>
    </xf>
    <xf numFmtId="0" fontId="25" fillId="0" borderId="49" xfId="34" applyFont="1" applyBorder="1" applyAlignment="1" applyProtection="1">
      <alignment horizontal="center" vertical="center"/>
      <protection locked="0"/>
    </xf>
    <xf numFmtId="2" fontId="26" fillId="0" borderId="49" xfId="36" applyNumberFormat="1" applyFont="1" applyBorder="1" applyAlignment="1">
      <alignment horizontal="center" vertical="center"/>
    </xf>
    <xf numFmtId="3" fontId="0" fillId="0" borderId="32" xfId="0" applyNumberFormat="1" applyBorder="1" applyAlignment="1">
      <alignment horizontal="center" vertical="center"/>
    </xf>
    <xf numFmtId="0" fontId="32" fillId="10" borderId="9" xfId="34" applyFont="1" applyFill="1" applyBorder="1" applyAlignment="1">
      <alignment horizontal="center" vertical="center"/>
    </xf>
    <xf numFmtId="4" fontId="0" fillId="10" borderId="9" xfId="0" applyNumberFormat="1" applyFill="1" applyBorder="1" applyAlignment="1">
      <alignment horizontal="center" vertical="center" wrapText="1"/>
    </xf>
    <xf numFmtId="0" fontId="27" fillId="7" borderId="48" xfId="36" applyFont="1" applyFill="1" applyBorder="1" applyAlignment="1">
      <alignment horizontal="center" vertical="center"/>
    </xf>
    <xf numFmtId="0" fontId="27" fillId="7" borderId="49" xfId="36" applyFont="1" applyFill="1" applyBorder="1" applyAlignment="1">
      <alignment horizontal="center" vertical="center"/>
    </xf>
    <xf numFmtId="0" fontId="25" fillId="7" borderId="49" xfId="34" applyFont="1" applyFill="1" applyBorder="1" applyAlignment="1" applyProtection="1">
      <alignment horizontal="left" vertical="center" wrapText="1" indent="1"/>
      <protection locked="0"/>
    </xf>
    <xf numFmtId="0" fontId="25" fillId="7" borderId="49" xfId="34" applyFont="1" applyFill="1" applyBorder="1" applyAlignment="1" applyProtection="1">
      <alignment horizontal="center" vertical="center"/>
      <protection locked="0"/>
    </xf>
    <xf numFmtId="2" fontId="26" fillId="7" borderId="49" xfId="36" applyNumberFormat="1" applyFont="1" applyFill="1" applyBorder="1" applyAlignment="1">
      <alignment horizontal="center" vertical="center"/>
    </xf>
    <xf numFmtId="2" fontId="27" fillId="7" borderId="50" xfId="36" applyNumberFormat="1" applyFont="1" applyFill="1" applyBorder="1" applyAlignment="1">
      <alignment horizontal="center" vertical="center"/>
    </xf>
    <xf numFmtId="2" fontId="27" fillId="10" borderId="9" xfId="48" applyNumberFormat="1" applyFont="1" applyFill="1" applyBorder="1" applyAlignment="1">
      <alignment horizontal="center" vertical="center"/>
    </xf>
    <xf numFmtId="2" fontId="10" fillId="7" borderId="9" xfId="50" applyNumberFormat="1" applyFont="1" applyFill="1" applyBorder="1" applyAlignment="1">
      <alignment horizontal="center" vertical="center" wrapText="1"/>
    </xf>
    <xf numFmtId="168" fontId="10" fillId="7" borderId="9" xfId="50" applyNumberFormat="1" applyFont="1" applyFill="1" applyBorder="1" applyAlignment="1">
      <alignment horizontal="center" vertical="center"/>
    </xf>
    <xf numFmtId="4" fontId="0" fillId="7" borderId="9" xfId="0" applyNumberFormat="1" applyFill="1" applyBorder="1" applyAlignment="1">
      <alignment horizontal="center" vertical="center" wrapText="1"/>
    </xf>
    <xf numFmtId="4" fontId="10" fillId="7" borderId="9" xfId="0" applyNumberFormat="1" applyFont="1" applyFill="1" applyBorder="1" applyAlignment="1">
      <alignment horizontal="center" vertical="center" wrapText="1"/>
    </xf>
    <xf numFmtId="2" fontId="25" fillId="7" borderId="9" xfId="57" applyNumberFormat="1" applyFont="1" applyFill="1" applyBorder="1" applyAlignment="1">
      <alignment horizontal="center" vertical="center"/>
    </xf>
    <xf numFmtId="2" fontId="43" fillId="7" borderId="9" xfId="57" applyNumberFormat="1" applyFont="1" applyFill="1" applyBorder="1" applyAlignment="1">
      <alignment horizontal="center" vertical="center"/>
    </xf>
    <xf numFmtId="2" fontId="26" fillId="0" borderId="28" xfId="0" applyNumberFormat="1" applyFont="1" applyBorder="1" applyAlignment="1">
      <alignment horizontal="center" vertical="center"/>
    </xf>
    <xf numFmtId="3" fontId="0" fillId="0" borderId="32" xfId="0" applyNumberFormat="1" applyBorder="1" applyAlignment="1">
      <alignment horizontal="center" vertical="center" wrapText="1"/>
    </xf>
    <xf numFmtId="2" fontId="27" fillId="7" borderId="9" xfId="36" applyNumberFormat="1" applyFont="1" applyFill="1" applyBorder="1" applyAlignment="1">
      <alignment horizontal="center" vertical="center"/>
    </xf>
    <xf numFmtId="0" fontId="44" fillId="7" borderId="9" xfId="0" applyFont="1" applyFill="1" applyBorder="1" applyAlignment="1">
      <alignment horizontal="left" vertical="center" wrapText="1"/>
    </xf>
    <xf numFmtId="2" fontId="27" fillId="7" borderId="9" xfId="0" applyNumberFormat="1" applyFont="1" applyFill="1" applyBorder="1" applyAlignment="1">
      <alignment horizontal="center" vertical="center"/>
    </xf>
    <xf numFmtId="2" fontId="26" fillId="7" borderId="9" xfId="0" applyNumberFormat="1" applyFont="1" applyFill="1" applyBorder="1" applyAlignment="1">
      <alignment horizontal="center" vertical="center"/>
    </xf>
    <xf numFmtId="2" fontId="27" fillId="7" borderId="45" xfId="0" applyNumberFormat="1" applyFont="1" applyFill="1" applyBorder="1" applyAlignment="1">
      <alignment horizontal="center" vertical="center"/>
    </xf>
    <xf numFmtId="0" fontId="44" fillId="7" borderId="9" xfId="0" applyFont="1" applyFill="1" applyBorder="1" applyAlignment="1">
      <alignment horizontal="center" vertical="center" wrapText="1"/>
    </xf>
    <xf numFmtId="2" fontId="0" fillId="7" borderId="9" xfId="50" applyNumberFormat="1" applyFont="1" applyFill="1" applyBorder="1" applyAlignment="1">
      <alignment horizontal="center" vertical="center" wrapText="1"/>
    </xf>
    <xf numFmtId="2" fontId="25" fillId="7" borderId="9" xfId="50" applyNumberFormat="1" applyFont="1" applyFill="1" applyBorder="1" applyAlignment="1">
      <alignment horizontal="center" vertical="center"/>
    </xf>
    <xf numFmtId="2" fontId="0" fillId="7" borderId="11" xfId="0" applyNumberFormat="1" applyFill="1" applyBorder="1" applyAlignment="1">
      <alignment horizontal="center" vertical="center"/>
    </xf>
    <xf numFmtId="2" fontId="0" fillId="7" borderId="11" xfId="36" applyNumberFormat="1" applyFont="1" applyFill="1" applyBorder="1" applyAlignment="1">
      <alignment horizontal="center" vertical="center"/>
    </xf>
    <xf numFmtId="4" fontId="42" fillId="10" borderId="9" xfId="0" applyNumberFormat="1" applyFont="1" applyFill="1" applyBorder="1" applyAlignment="1">
      <alignment horizontal="center" vertical="center"/>
    </xf>
    <xf numFmtId="4" fontId="10" fillId="3" borderId="11" xfId="0" applyNumberFormat="1" applyFont="1" applyFill="1" applyBorder="1" applyAlignment="1">
      <alignment horizontal="center" vertical="center"/>
    </xf>
    <xf numFmtId="4" fontId="26" fillId="0" borderId="14" xfId="0" applyNumberFormat="1" applyFont="1" applyBorder="1" applyAlignment="1">
      <alignment horizontal="center" vertical="center"/>
    </xf>
    <xf numFmtId="0" fontId="27" fillId="0" borderId="32" xfId="48" applyFont="1" applyBorder="1" applyAlignment="1">
      <alignment horizontal="center" vertical="center"/>
    </xf>
    <xf numFmtId="0" fontId="27" fillId="7" borderId="9" xfId="48" applyFont="1" applyFill="1" applyBorder="1" applyAlignment="1">
      <alignment horizontal="center" vertical="center"/>
    </xf>
    <xf numFmtId="2" fontId="26" fillId="7" borderId="9" xfId="48" applyNumberFormat="1" applyFont="1" applyFill="1" applyBorder="1" applyAlignment="1">
      <alignment horizontal="center" vertical="center"/>
    </xf>
    <xf numFmtId="2" fontId="27" fillId="7" borderId="9" xfId="48" applyNumberFormat="1" applyFont="1" applyFill="1" applyBorder="1" applyAlignment="1">
      <alignment horizontal="center" vertical="center"/>
    </xf>
    <xf numFmtId="2" fontId="27" fillId="0" borderId="9" xfId="48" applyNumberFormat="1" applyFont="1" applyBorder="1" applyAlignment="1">
      <alignment horizontal="center" vertical="center"/>
    </xf>
    <xf numFmtId="0" fontId="32" fillId="3" borderId="9" xfId="34" applyFont="1" applyFill="1" applyBorder="1" applyAlignment="1">
      <alignment horizontal="center" vertical="center" wrapText="1"/>
    </xf>
    <xf numFmtId="4" fontId="0" fillId="0" borderId="9" xfId="0" applyNumberFormat="1" applyBorder="1" applyAlignment="1">
      <alignment horizontal="left" vertical="center" wrapText="1"/>
    </xf>
    <xf numFmtId="2" fontId="43" fillId="7" borderId="9" xfId="56" applyNumberFormat="1" applyFont="1" applyFill="1" applyBorder="1" applyAlignment="1">
      <alignment horizontal="center" vertical="center"/>
    </xf>
    <xf numFmtId="4" fontId="24" fillId="11" borderId="9" xfId="0" applyNumberFormat="1" applyFont="1" applyFill="1" applyBorder="1" applyAlignment="1">
      <alignment horizontal="left" vertical="center" wrapText="1"/>
    </xf>
    <xf numFmtId="4" fontId="42" fillId="7" borderId="9" xfId="0" applyNumberFormat="1" applyFont="1" applyFill="1" applyBorder="1" applyAlignment="1">
      <alignment horizontal="center" vertical="center" wrapText="1"/>
    </xf>
    <xf numFmtId="4" fontId="49" fillId="0" borderId="9" xfId="0" applyNumberFormat="1" applyFont="1" applyBorder="1" applyAlignment="1">
      <alignment horizontal="left" vertical="center" wrapText="1"/>
    </xf>
    <xf numFmtId="4" fontId="0" fillId="0" borderId="9" xfId="0" applyNumberFormat="1" applyBorder="1" applyAlignment="1">
      <alignment vertical="center" wrapText="1"/>
    </xf>
    <xf numFmtId="4" fontId="0" fillId="0" borderId="9" xfId="20" applyNumberFormat="1" applyFont="1" applyBorder="1" applyAlignment="1">
      <alignment horizontal="left" vertical="center" wrapText="1"/>
    </xf>
    <xf numFmtId="4" fontId="10" fillId="0" borderId="9" xfId="20" applyNumberFormat="1" applyBorder="1" applyAlignment="1">
      <alignment horizontal="center" vertical="center" wrapText="1"/>
    </xf>
    <xf numFmtId="4" fontId="10" fillId="7" borderId="9" xfId="20" applyNumberFormat="1" applyFill="1" applyBorder="1" applyAlignment="1">
      <alignment horizontal="center" vertical="center" wrapText="1"/>
    </xf>
    <xf numFmtId="2" fontId="43" fillId="7" borderId="9" xfId="59" applyNumberFormat="1" applyFont="1" applyFill="1" applyBorder="1" applyAlignment="1">
      <alignment horizontal="center" vertical="center"/>
    </xf>
    <xf numFmtId="2" fontId="25" fillId="7" borderId="9" xfId="0" applyNumberFormat="1" applyFont="1" applyFill="1" applyBorder="1" applyAlignment="1">
      <alignment horizontal="left" vertical="center"/>
    </xf>
    <xf numFmtId="2" fontId="25" fillId="7" borderId="9" xfId="60" applyNumberFormat="1" applyFont="1" applyFill="1" applyBorder="1" applyAlignment="1">
      <alignment horizontal="center" vertical="center"/>
    </xf>
    <xf numFmtId="2" fontId="50" fillId="7" borderId="9" xfId="60" applyNumberFormat="1" applyFont="1" applyFill="1" applyBorder="1" applyAlignment="1">
      <alignment horizontal="center" vertical="center"/>
    </xf>
    <xf numFmtId="2" fontId="10" fillId="0" borderId="9" xfId="61" applyNumberFormat="1" applyFont="1" applyBorder="1" applyAlignment="1">
      <alignment horizontal="center" vertical="center" shrinkToFit="1"/>
    </xf>
    <xf numFmtId="4" fontId="51" fillId="7" borderId="9" xfId="0" applyNumberFormat="1" applyFont="1" applyFill="1" applyBorder="1" applyAlignment="1" applyProtection="1">
      <alignment horizontal="center" vertical="center" shrinkToFit="1"/>
      <protection locked="0"/>
    </xf>
    <xf numFmtId="2" fontId="10" fillId="0" borderId="9" xfId="0" applyNumberFormat="1" applyFont="1" applyBorder="1" applyAlignment="1">
      <alignment horizontal="center" vertical="center"/>
    </xf>
    <xf numFmtId="2" fontId="25" fillId="0" borderId="9" xfId="0" applyNumberFormat="1" applyFont="1" applyBorder="1" applyAlignment="1">
      <alignment horizontal="center" vertical="center"/>
    </xf>
    <xf numFmtId="2" fontId="10" fillId="7" borderId="9" xfId="0" applyNumberFormat="1" applyFont="1" applyFill="1" applyBorder="1" applyAlignment="1">
      <alignment horizontal="center" vertical="center" wrapText="1"/>
    </xf>
    <xf numFmtId="2" fontId="27" fillId="7" borderId="9" xfId="59" applyNumberFormat="1" applyFont="1" applyFill="1" applyBorder="1" applyAlignment="1">
      <alignment horizontal="center" vertical="center"/>
    </xf>
    <xf numFmtId="0" fontId="43" fillId="7" borderId="9" xfId="62" applyFont="1" applyFill="1" applyBorder="1" applyAlignment="1">
      <alignment horizontal="center" vertical="center"/>
    </xf>
    <xf numFmtId="2" fontId="25" fillId="0" borderId="9" xfId="0" applyNumberFormat="1" applyFont="1" applyBorder="1" applyAlignment="1">
      <alignment horizontal="center" vertical="center" wrapText="1"/>
    </xf>
    <xf numFmtId="0" fontId="44" fillId="0" borderId="9" xfId="20" applyFont="1" applyBorder="1" applyAlignment="1">
      <alignment horizontal="center"/>
    </xf>
    <xf numFmtId="4" fontId="25" fillId="7" borderId="9" xfId="0" applyNumberFormat="1" applyFont="1" applyFill="1" applyBorder="1" applyAlignment="1">
      <alignment horizontal="center" vertical="center"/>
    </xf>
    <xf numFmtId="2" fontId="25" fillId="0" borderId="9" xfId="49" applyNumberFormat="1" applyFont="1" applyBorder="1" applyAlignment="1">
      <alignment horizontal="center" vertical="center"/>
    </xf>
    <xf numFmtId="2" fontId="25" fillId="7" borderId="9" xfId="41" applyNumberFormat="1" applyFont="1" applyFill="1" applyBorder="1" applyAlignment="1">
      <alignment horizontal="center" vertical="center"/>
    </xf>
    <xf numFmtId="2" fontId="25" fillId="0" borderId="9" xfId="41" applyNumberFormat="1" applyFont="1" applyBorder="1" applyAlignment="1">
      <alignment horizontal="center" vertical="center"/>
    </xf>
    <xf numFmtId="2" fontId="10" fillId="3" borderId="9" xfId="0" applyNumberFormat="1" applyFont="1" applyFill="1" applyBorder="1" applyAlignment="1">
      <alignment horizontal="center" vertical="center"/>
    </xf>
    <xf numFmtId="2" fontId="10" fillId="0" borderId="9" xfId="49" applyNumberFormat="1" applyBorder="1" applyAlignment="1">
      <alignment horizontal="center" vertical="center"/>
    </xf>
    <xf numFmtId="2" fontId="10" fillId="7" borderId="9" xfId="49" applyNumberFormat="1" applyFill="1" applyBorder="1" applyAlignment="1">
      <alignment horizontal="center" vertical="center"/>
    </xf>
    <xf numFmtId="0" fontId="28" fillId="7" borderId="6" xfId="36" applyFont="1" applyFill="1" applyBorder="1" applyAlignment="1">
      <alignment vertical="top"/>
    </xf>
    <xf numFmtId="0" fontId="27" fillId="7" borderId="28" xfId="36" applyFont="1" applyFill="1" applyBorder="1" applyAlignment="1">
      <alignment horizontal="center" vertical="center"/>
    </xf>
    <xf numFmtId="2" fontId="26" fillId="7" borderId="28" xfId="36" applyNumberFormat="1" applyFont="1" applyFill="1" applyBorder="1" applyAlignment="1">
      <alignment horizontal="center" vertical="center"/>
    </xf>
    <xf numFmtId="0" fontId="0" fillId="0" borderId="9" xfId="0" applyBorder="1" applyAlignment="1">
      <alignment horizontal="center" vertical="center"/>
    </xf>
    <xf numFmtId="0" fontId="46" fillId="0" borderId="9" xfId="0" applyFont="1" applyBorder="1" applyAlignment="1">
      <alignment wrapText="1"/>
    </xf>
    <xf numFmtId="0" fontId="52" fillId="7" borderId="9" xfId="0" applyFont="1" applyFill="1" applyBorder="1" applyAlignment="1">
      <alignment horizontal="center" vertical="top"/>
    </xf>
    <xf numFmtId="0" fontId="52" fillId="7" borderId="9" xfId="0" applyFont="1" applyFill="1" applyBorder="1" applyAlignment="1">
      <alignment horizontal="left" vertical="top" wrapText="1"/>
    </xf>
    <xf numFmtId="0" fontId="44" fillId="7" borderId="9" xfId="0" applyFont="1" applyFill="1" applyBorder="1" applyAlignment="1">
      <alignment vertical="center" wrapText="1"/>
    </xf>
    <xf numFmtId="0" fontId="52" fillId="7" borderId="9" xfId="0" applyFont="1" applyFill="1" applyBorder="1" applyAlignment="1">
      <alignment vertical="center" wrapText="1"/>
    </xf>
    <xf numFmtId="0" fontId="52" fillId="7" borderId="9" xfId="0" applyFont="1" applyFill="1" applyBorder="1"/>
    <xf numFmtId="0" fontId="53" fillId="7" borderId="9" xfId="0" applyFont="1" applyFill="1" applyBorder="1" applyAlignment="1">
      <alignment horizontal="left" vertical="top"/>
    </xf>
    <xf numFmtId="0" fontId="25" fillId="7" borderId="9" xfId="34" applyFont="1" applyFill="1" applyBorder="1" applyAlignment="1">
      <alignment horizontal="center" vertical="center" wrapText="1"/>
    </xf>
    <xf numFmtId="4" fontId="46" fillId="0" borderId="9" xfId="0" applyNumberFormat="1" applyFont="1" applyBorder="1" applyAlignment="1">
      <alignment horizontal="left" vertical="center" wrapText="1"/>
    </xf>
    <xf numFmtId="4" fontId="25" fillId="0" borderId="9" xfId="0" applyNumberFormat="1" applyFont="1" applyBorder="1" applyAlignment="1">
      <alignment horizontal="left" vertical="center" wrapText="1"/>
    </xf>
    <xf numFmtId="4" fontId="25" fillId="0" borderId="9" xfId="0" applyNumberFormat="1" applyFont="1" applyBorder="1" applyAlignment="1">
      <alignment horizontal="center" vertical="center" wrapText="1"/>
    </xf>
    <xf numFmtId="0" fontId="52" fillId="7" borderId="9" xfId="0" applyFont="1" applyFill="1" applyBorder="1" applyAlignment="1">
      <alignment horizontal="center" vertical="center"/>
    </xf>
    <xf numFmtId="0" fontId="52" fillId="7" borderId="9" xfId="0" applyFont="1" applyFill="1" applyBorder="1" applyAlignment="1">
      <alignment vertical="center"/>
    </xf>
    <xf numFmtId="0" fontId="25" fillId="7" borderId="9" xfId="0" applyFont="1" applyFill="1" applyBorder="1" applyAlignment="1">
      <alignment horizontal="center" vertical="center"/>
    </xf>
    <xf numFmtId="0" fontId="52" fillId="7" borderId="9" xfId="0" applyFont="1" applyFill="1" applyBorder="1" applyAlignment="1">
      <alignment horizontal="center" vertical="center" wrapText="1"/>
    </xf>
    <xf numFmtId="0" fontId="52" fillId="7" borderId="9" xfId="0" applyFont="1" applyFill="1" applyBorder="1" applyAlignment="1">
      <alignment horizontal="left" vertical="center" wrapText="1"/>
    </xf>
    <xf numFmtId="0" fontId="52" fillId="7" borderId="9" xfId="0" applyFont="1" applyFill="1" applyBorder="1" applyAlignment="1">
      <alignment horizontal="center"/>
    </xf>
    <xf numFmtId="0" fontId="25" fillId="3" borderId="32" xfId="0" applyFont="1" applyFill="1" applyBorder="1" applyAlignment="1">
      <alignment horizontal="center" vertical="center" wrapText="1"/>
    </xf>
    <xf numFmtId="49" fontId="25" fillId="0" borderId="9" xfId="0" applyNumberFormat="1" applyFont="1" applyBorder="1" applyAlignment="1">
      <alignment vertical="center" textRotation="90"/>
    </xf>
    <xf numFmtId="0" fontId="25" fillId="0" borderId="9" xfId="0" applyFont="1" applyBorder="1" applyAlignment="1">
      <alignment horizontal="left" vertical="center" wrapText="1"/>
    </xf>
    <xf numFmtId="0" fontId="25" fillId="0" borderId="9" xfId="0" applyFont="1" applyBorder="1" applyAlignment="1">
      <alignment horizontal="center" vertical="center"/>
    </xf>
    <xf numFmtId="0" fontId="46" fillId="7" borderId="9" xfId="0" applyFont="1" applyFill="1" applyBorder="1" applyAlignment="1">
      <alignment horizontal="left" vertical="center" wrapText="1"/>
    </xf>
    <xf numFmtId="0" fontId="25" fillId="7" borderId="9" xfId="0" applyFont="1" applyFill="1" applyBorder="1" applyAlignment="1">
      <alignment horizontal="left" vertical="center" wrapText="1"/>
    </xf>
    <xf numFmtId="4" fontId="15" fillId="7" borderId="5" xfId="40" applyNumberFormat="1" applyFont="1" applyFill="1" applyBorder="1" applyAlignment="1">
      <alignment horizontal="center" vertical="center" wrapText="1"/>
    </xf>
    <xf numFmtId="4" fontId="15" fillId="7" borderId="5" xfId="40" applyNumberFormat="1" applyFont="1" applyFill="1" applyBorder="1" applyAlignment="1">
      <alignment horizontal="center" vertical="top" wrapText="1"/>
    </xf>
    <xf numFmtId="0" fontId="0" fillId="7" borderId="9" xfId="0" applyFill="1" applyBorder="1" applyAlignment="1">
      <alignment wrapText="1"/>
    </xf>
    <xf numFmtId="0" fontId="0" fillId="7" borderId="9" xfId="0" applyFill="1" applyBorder="1" applyAlignment="1">
      <alignment horizontal="center" vertical="center"/>
    </xf>
    <xf numFmtId="0" fontId="13" fillId="2" borderId="1" xfId="27" applyFont="1" applyFill="1" applyBorder="1" applyAlignment="1">
      <alignment horizontal="center"/>
    </xf>
    <xf numFmtId="0" fontId="13" fillId="2" borderId="2" xfId="27" applyFont="1" applyFill="1" applyBorder="1" applyAlignment="1">
      <alignment horizontal="center"/>
    </xf>
    <xf numFmtId="0" fontId="13" fillId="2" borderId="3" xfId="27" applyFont="1" applyFill="1" applyBorder="1" applyAlignment="1">
      <alignment horizontal="center"/>
    </xf>
    <xf numFmtId="0" fontId="22" fillId="0" borderId="0" xfId="27" applyFont="1" applyAlignment="1">
      <alignment horizontal="left" vertical="center" wrapText="1"/>
    </xf>
    <xf numFmtId="0" fontId="11" fillId="0" borderId="4" xfId="40" applyFont="1" applyBorder="1" applyAlignment="1">
      <alignment horizontal="center" vertical="top" wrapText="1"/>
    </xf>
    <xf numFmtId="0" fontId="11" fillId="0" borderId="6" xfId="40" applyFont="1" applyBorder="1" applyAlignment="1">
      <alignment horizontal="center" vertical="top" wrapText="1"/>
    </xf>
    <xf numFmtId="0" fontId="11" fillId="0" borderId="5" xfId="40" applyFont="1" applyBorder="1" applyAlignment="1">
      <alignment horizontal="center" vertical="top" wrapText="1"/>
    </xf>
    <xf numFmtId="0" fontId="23" fillId="0" borderId="5" xfId="20" applyFont="1" applyBorder="1" applyAlignment="1">
      <alignment horizontal="justify" vertical="top" wrapText="1"/>
    </xf>
    <xf numFmtId="0" fontId="11" fillId="0" borderId="0" xfId="20" applyFont="1" applyAlignment="1">
      <alignment horizontal="left" vertical="top" wrapText="1"/>
    </xf>
    <xf numFmtId="0" fontId="12" fillId="0" borderId="5" xfId="20" applyFont="1" applyBorder="1" applyAlignment="1">
      <alignment horizontal="center" vertical="center" wrapText="1"/>
    </xf>
    <xf numFmtId="0" fontId="24" fillId="0" borderId="37" xfId="0" applyFont="1" applyBorder="1" applyAlignment="1">
      <alignment horizontal="left" vertical="center" wrapText="1"/>
    </xf>
    <xf numFmtId="0" fontId="24" fillId="0" borderId="38" xfId="0" applyFont="1" applyBorder="1" applyAlignment="1">
      <alignment horizontal="left" vertical="center" wrapText="1"/>
    </xf>
    <xf numFmtId="0" fontId="12" fillId="0" borderId="5" xfId="20" applyFont="1" applyBorder="1" applyAlignment="1">
      <alignment horizontal="right" vertical="center" wrapText="1"/>
    </xf>
    <xf numFmtId="0" fontId="11" fillId="0" borderId="0" xfId="20" applyFont="1" applyAlignment="1">
      <alignment horizontal="right" vertical="top" wrapText="1"/>
    </xf>
    <xf numFmtId="0" fontId="12" fillId="0" borderId="23" xfId="20" applyFont="1" applyBorder="1" applyAlignment="1">
      <alignment horizontal="center" vertical="center" wrapText="1"/>
    </xf>
    <xf numFmtId="0" fontId="12" fillId="0" borderId="24" xfId="20" applyFont="1" applyBorder="1" applyAlignment="1">
      <alignment horizontal="center" vertical="center" wrapText="1"/>
    </xf>
    <xf numFmtId="0" fontId="12" fillId="0" borderId="25" xfId="20" applyFont="1" applyBorder="1" applyAlignment="1">
      <alignment horizontal="center" vertical="center" wrapText="1"/>
    </xf>
    <xf numFmtId="0" fontId="12" fillId="0" borderId="26" xfId="20" applyFont="1" applyBorder="1" applyAlignment="1">
      <alignment horizontal="center" vertical="center" wrapText="1"/>
    </xf>
    <xf numFmtId="0" fontId="16" fillId="0" borderId="0" xfId="0" applyFont="1" applyAlignment="1">
      <alignment horizontal="center"/>
    </xf>
    <xf numFmtId="0" fontId="24" fillId="0" borderId="33" xfId="20" applyFont="1" applyBorder="1" applyAlignment="1">
      <alignment horizontal="center" vertical="top" wrapText="1"/>
    </xf>
    <xf numFmtId="0" fontId="24" fillId="0" borderId="34" xfId="20" applyFont="1" applyBorder="1" applyAlignment="1">
      <alignment horizontal="center" vertical="top" wrapText="1"/>
    </xf>
    <xf numFmtId="0" fontId="12" fillId="0" borderId="0" xfId="20" applyFont="1" applyAlignment="1">
      <alignment horizontal="center" vertical="top" wrapText="1"/>
    </xf>
    <xf numFmtId="0" fontId="12" fillId="0" borderId="8" xfId="20" applyFont="1" applyBorder="1" applyAlignment="1">
      <alignment horizontal="center" vertical="top" wrapText="1"/>
    </xf>
    <xf numFmtId="0" fontId="23" fillId="0" borderId="29" xfId="20" applyFont="1" applyBorder="1" applyAlignment="1">
      <alignment horizontal="center" vertical="top" wrapText="1"/>
    </xf>
    <xf numFmtId="0" fontId="23" fillId="0" borderId="30" xfId="20" applyFont="1" applyBorder="1" applyAlignment="1">
      <alignment horizontal="center" vertical="top" wrapText="1"/>
    </xf>
    <xf numFmtId="0" fontId="16" fillId="5" borderId="1" xfId="20" applyFont="1" applyFill="1" applyBorder="1" applyAlignment="1">
      <alignment horizontal="center"/>
    </xf>
    <xf numFmtId="0" fontId="16" fillId="5" borderId="2" xfId="20" applyFont="1" applyFill="1" applyBorder="1" applyAlignment="1">
      <alignment horizontal="center"/>
    </xf>
    <xf numFmtId="0" fontId="16" fillId="5" borderId="3" xfId="20" applyFont="1" applyFill="1" applyBorder="1" applyAlignment="1">
      <alignment horizontal="center"/>
    </xf>
    <xf numFmtId="0" fontId="11" fillId="0" borderId="0" xfId="20" applyFont="1" applyAlignment="1">
      <alignment horizontal="right" vertical="center" wrapText="1"/>
    </xf>
    <xf numFmtId="0" fontId="24" fillId="0" borderId="0" xfId="0" applyFont="1" applyAlignment="1">
      <alignment horizontal="left" vertical="center" wrapText="1"/>
    </xf>
    <xf numFmtId="0" fontId="14" fillId="0" borderId="0" xfId="0" applyFont="1" applyAlignment="1">
      <alignment horizontal="center" vertical="top" wrapText="1"/>
    </xf>
    <xf numFmtId="0" fontId="14" fillId="0" borderId="0" xfId="0" applyFont="1" applyAlignment="1">
      <alignment horizontal="center"/>
    </xf>
    <xf numFmtId="0" fontId="28" fillId="0" borderId="5" xfId="36" applyFont="1" applyBorder="1" applyAlignment="1">
      <alignment horizontal="center" vertical="center"/>
    </xf>
    <xf numFmtId="0" fontId="0" fillId="0" borderId="0" xfId="0" applyAlignment="1">
      <alignment horizontal="left" vertical="center" wrapText="1"/>
    </xf>
    <xf numFmtId="0" fontId="27" fillId="0" borderId="5" xfId="36" applyFont="1" applyBorder="1" applyAlignment="1">
      <alignment horizontal="center" vertical="center" textRotation="90"/>
    </xf>
    <xf numFmtId="0" fontId="27" fillId="7" borderId="4" xfId="36" applyFont="1" applyFill="1" applyBorder="1" applyAlignment="1">
      <alignment horizontal="center" vertical="center" textRotation="90"/>
    </xf>
    <xf numFmtId="0" fontId="27" fillId="7" borderId="6" xfId="36" applyFont="1" applyFill="1" applyBorder="1" applyAlignment="1">
      <alignment horizontal="center" vertical="center" textRotation="90"/>
    </xf>
    <xf numFmtId="0" fontId="28" fillId="0" borderId="5" xfId="36" applyFont="1" applyBorder="1" applyAlignment="1">
      <alignment horizontal="center" vertical="center" wrapText="1"/>
    </xf>
    <xf numFmtId="0" fontId="27" fillId="0" borderId="5" xfId="36" applyFont="1" applyBorder="1" applyAlignment="1">
      <alignment horizontal="center" vertical="center" textRotation="90" wrapText="1"/>
    </xf>
    <xf numFmtId="0" fontId="15" fillId="0" borderId="19" xfId="36" applyFont="1" applyBorder="1" applyAlignment="1">
      <alignment horizontal="right" vertical="center" wrapText="1"/>
    </xf>
    <xf numFmtId="0" fontId="15" fillId="0" borderId="20" xfId="36" applyFont="1" applyBorder="1" applyAlignment="1">
      <alignment horizontal="right" vertical="center" wrapText="1"/>
    </xf>
    <xf numFmtId="0" fontId="29" fillId="0" borderId="0" xfId="36" applyFont="1" applyAlignment="1">
      <alignment horizontal="center" vertical="center"/>
    </xf>
    <xf numFmtId="0" fontId="27" fillId="0" borderId="0" xfId="36" applyFont="1" applyAlignment="1">
      <alignment horizontal="left" vertical="center" wrapText="1"/>
    </xf>
    <xf numFmtId="0" fontId="29" fillId="0" borderId="0" xfId="36" applyFont="1" applyAlignment="1">
      <alignment horizontal="left" vertical="center"/>
    </xf>
    <xf numFmtId="0" fontId="27" fillId="0" borderId="4" xfId="36" applyFont="1" applyBorder="1" applyAlignment="1">
      <alignment horizontal="center" vertical="center" textRotation="90"/>
    </xf>
    <xf numFmtId="0" fontId="27" fillId="0" borderId="6" xfId="36" applyFont="1" applyBorder="1" applyAlignment="1">
      <alignment horizontal="center" vertical="center" textRotation="90"/>
    </xf>
    <xf numFmtId="0" fontId="15" fillId="0" borderId="46" xfId="36" applyFont="1" applyBorder="1" applyAlignment="1">
      <alignment horizontal="right" vertical="center" wrapText="1"/>
    </xf>
    <xf numFmtId="0" fontId="15" fillId="0" borderId="47" xfId="36" applyFont="1" applyBorder="1" applyAlignment="1">
      <alignment horizontal="right" vertical="center" wrapText="1"/>
    </xf>
    <xf numFmtId="0" fontId="28" fillId="0" borderId="23" xfId="36" applyFont="1" applyBorder="1" applyAlignment="1">
      <alignment horizontal="center" vertical="center" wrapText="1"/>
    </xf>
    <xf numFmtId="0" fontId="28" fillId="0" borderId="24" xfId="36" applyFont="1" applyBorder="1" applyAlignment="1">
      <alignment horizontal="center" vertical="center" wrapText="1"/>
    </xf>
    <xf numFmtId="0" fontId="28" fillId="0" borderId="25" xfId="36" applyFont="1" applyBorder="1" applyAlignment="1">
      <alignment horizontal="center" vertical="center" wrapText="1"/>
    </xf>
    <xf numFmtId="0" fontId="28" fillId="0" borderId="26" xfId="36" applyFont="1" applyBorder="1" applyAlignment="1">
      <alignment horizontal="center" vertical="center" wrapText="1"/>
    </xf>
  </cellXfs>
  <cellStyles count="63">
    <cellStyle name="Comma 2" xfId="2" xr:uid="{00000000-0005-0000-0000-000000000000}"/>
    <cellStyle name="Comma 2 2" xfId="3" xr:uid="{00000000-0005-0000-0000-000001000000}"/>
    <cellStyle name="Comma 2 3" xfId="4" xr:uid="{00000000-0005-0000-0000-000002000000}"/>
    <cellStyle name="Comma 2 3 2" xfId="5" xr:uid="{00000000-0005-0000-0000-000003000000}"/>
    <cellStyle name="Comma 3" xfId="6" xr:uid="{00000000-0005-0000-0000-000004000000}"/>
    <cellStyle name="Comma 4" xfId="7" xr:uid="{00000000-0005-0000-0000-000005000000}"/>
    <cellStyle name="Comma 5" xfId="37" xr:uid="{00000000-0005-0000-0000-000006000000}"/>
    <cellStyle name="Comma 5 2" xfId="44" xr:uid="{00000000-0005-0000-0000-000007000000}"/>
    <cellStyle name="Date" xfId="8" xr:uid="{00000000-0005-0000-0000-000008000000}"/>
    <cellStyle name="Excel Built-in Normal" xfId="42" xr:uid="{00000000-0005-0000-0000-000009000000}"/>
    <cellStyle name="Excel Built-in Normal 5" xfId="62" xr:uid="{929312ED-F17F-4DB2-A285-623F5613A128}"/>
    <cellStyle name="Fixed" xfId="9" xr:uid="{00000000-0005-0000-0000-00000A000000}"/>
    <cellStyle name="Heading1" xfId="10" xr:uid="{00000000-0005-0000-0000-00000B000000}"/>
    <cellStyle name="Heading2" xfId="11" xr:uid="{00000000-0005-0000-0000-00000C000000}"/>
    <cellStyle name="Normal" xfId="0" builtinId="0"/>
    <cellStyle name="Normal 10" xfId="12" xr:uid="{00000000-0005-0000-0000-00000E000000}"/>
    <cellStyle name="Normal 10 2" xfId="13" xr:uid="{00000000-0005-0000-0000-00000F000000}"/>
    <cellStyle name="Normal 10 3" xfId="14" xr:uid="{00000000-0005-0000-0000-000010000000}"/>
    <cellStyle name="Normal 10 3 2" xfId="15" xr:uid="{00000000-0005-0000-0000-000011000000}"/>
    <cellStyle name="Normal 10 3 3" xfId="16" xr:uid="{00000000-0005-0000-0000-000012000000}"/>
    <cellStyle name="Normal 10 3 4" xfId="17" xr:uid="{00000000-0005-0000-0000-000013000000}"/>
    <cellStyle name="Normal 10 4" xfId="45" xr:uid="{00000000-0005-0000-0000-000014000000}"/>
    <cellStyle name="Normal 10 4 2 2" xfId="51" xr:uid="{A38FEE03-CF4D-4211-9879-48963FACC69D}"/>
    <cellStyle name="Normal 11" xfId="18" xr:uid="{00000000-0005-0000-0000-000015000000}"/>
    <cellStyle name="Normal 12" xfId="36" xr:uid="{00000000-0005-0000-0000-000016000000}"/>
    <cellStyle name="Normal 12 2" xfId="41" xr:uid="{00000000-0005-0000-0000-000017000000}"/>
    <cellStyle name="Normal 12 2 2" xfId="52" xr:uid="{5675E315-7801-45C8-96E4-F0A73D0BDABB}"/>
    <cellStyle name="Normal 12 2 2 2 2" xfId="54" xr:uid="{8929C458-6CB5-4F8E-B47C-6672216976AD}"/>
    <cellStyle name="Normal 12 2 2 2 2 2 3" xfId="48" xr:uid="{67A5D1B0-410E-4982-A90B-1962237BD861}"/>
    <cellStyle name="Normal 12 3" xfId="60" xr:uid="{02F2627E-4286-40B4-8CF0-9CA192BFD3A9}"/>
    <cellStyle name="Normal 12 3 2 2" xfId="56" xr:uid="{9FE394A9-DC7D-4569-BB6F-0A2DB8172402}"/>
    <cellStyle name="Normal 12 3 2 2 2" xfId="59" xr:uid="{9FB3AB89-73FD-4A41-B446-E4BEE5B75123}"/>
    <cellStyle name="Normal 13" xfId="46" xr:uid="{857EE179-CAB0-4D93-A846-EDCBA3DC95A4}"/>
    <cellStyle name="Normal 14" xfId="57" xr:uid="{DC7EC45B-4334-4637-A076-4106245A7AFA}"/>
    <cellStyle name="Normal 15" xfId="43" xr:uid="{00000000-0005-0000-0000-000018000000}"/>
    <cellStyle name="Normal 15 2 2" xfId="58" xr:uid="{BC855A75-0306-4D20-B524-02895E428DF6}"/>
    <cellStyle name="Normal 15 2 2 2" xfId="53" xr:uid="{D49D4CAF-57F7-4B28-9BEC-61F780CE69FD}"/>
    <cellStyle name="Normal 15 3 2" xfId="55" xr:uid="{08E9B428-7131-481B-AB9E-AB86B108A094}"/>
    <cellStyle name="Normal 16 2" xfId="50" xr:uid="{75DCBDF1-43F8-4B6F-995E-9C26E4BC8F49}"/>
    <cellStyle name="Normal 2" xfId="19" xr:uid="{00000000-0005-0000-0000-000019000000}"/>
    <cellStyle name="Normal 2 2" xfId="20" xr:uid="{00000000-0005-0000-0000-00001A000000}"/>
    <cellStyle name="Normal 2 2 2" xfId="21" xr:uid="{00000000-0005-0000-0000-00001B000000}"/>
    <cellStyle name="Normal 2 2_OlainesPP_Magonite_08_12_1(no groz)" xfId="22" xr:uid="{00000000-0005-0000-0000-00001C000000}"/>
    <cellStyle name="Normal 2 3" xfId="23" xr:uid="{00000000-0005-0000-0000-00001D000000}"/>
    <cellStyle name="Normal 2 3 2" xfId="24" xr:uid="{00000000-0005-0000-0000-00001E000000}"/>
    <cellStyle name="Normal 3" xfId="25" xr:uid="{00000000-0005-0000-0000-00001F000000}"/>
    <cellStyle name="Normal 4" xfId="26" xr:uid="{00000000-0005-0000-0000-000020000000}"/>
    <cellStyle name="Normal 5" xfId="1" xr:uid="{00000000-0005-0000-0000-000021000000}"/>
    <cellStyle name="Normal 5 2" xfId="27" xr:uid="{00000000-0005-0000-0000-000022000000}"/>
    <cellStyle name="Normal 5 2 2" xfId="38" xr:uid="{00000000-0005-0000-0000-000023000000}"/>
    <cellStyle name="Normal 5 2 3" xfId="40" xr:uid="{00000000-0005-0000-0000-000024000000}"/>
    <cellStyle name="Normal 5 2 3 2" xfId="47" xr:uid="{CE31AAE6-5814-4FD5-AD24-1B49BC951930}"/>
    <cellStyle name="Normal 5 3" xfId="28" xr:uid="{00000000-0005-0000-0000-000025000000}"/>
    <cellStyle name="Normal 6" xfId="29" xr:uid="{00000000-0005-0000-0000-000026000000}"/>
    <cellStyle name="Normal 7" xfId="30" xr:uid="{00000000-0005-0000-0000-000027000000}"/>
    <cellStyle name="Normal 8" xfId="31" xr:uid="{00000000-0005-0000-0000-000028000000}"/>
    <cellStyle name="Normal 9" xfId="32" xr:uid="{00000000-0005-0000-0000-000029000000}"/>
    <cellStyle name="Normal_Būvdarbi 2" xfId="49" xr:uid="{B4D07F21-48DB-4626-9724-A0D23EC5CBDD}"/>
    <cellStyle name="Normal_Ford tame new" xfId="61" xr:uid="{C710825F-B458-4941-9BD9-C6780E05E442}"/>
    <cellStyle name="Normal_SandisP_rem_07" xfId="33" xr:uid="{00000000-0005-0000-0000-00002A000000}"/>
    <cellStyle name="Style 1" xfId="34" xr:uid="{00000000-0005-0000-0000-00002B000000}"/>
    <cellStyle name="Обычный_Jelgava 1.internatskola tame (version 1)" xfId="39" xr:uid="{00000000-0005-0000-0000-00002C000000}"/>
    <cellStyle name="Стиль 1" xfId="35" xr:uid="{00000000-0005-0000-0000-00002D000000}"/>
  </cellStyles>
  <dxfs count="552">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ont>
        <condense val="0"/>
        <extend val="0"/>
        <color indexed="9"/>
      </font>
    </dxf>
    <dxf>
      <font>
        <condense val="0"/>
        <extend val="0"/>
        <color indexed="9"/>
      </font>
    </dxf>
    <dxf>
      <font>
        <condense val="0"/>
        <extend val="0"/>
        <color indexed="9"/>
      </font>
    </dxf>
    <dxf>
      <font>
        <condense val="0"/>
        <extend val="0"/>
        <color indexed="9"/>
      </font>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rgb="FFFFC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C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C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20</xdr:row>
      <xdr:rowOff>0</xdr:rowOff>
    </xdr:from>
    <xdr:to>
      <xdr:col>2</xdr:col>
      <xdr:colOff>76200</xdr:colOff>
      <xdr:row>20</xdr:row>
      <xdr:rowOff>167640</xdr:rowOff>
    </xdr:to>
    <xdr:sp macro="" textlink="">
      <xdr:nvSpPr>
        <xdr:cNvPr id="13" name="Text Box 2">
          <a:extLst>
            <a:ext uri="{FF2B5EF4-FFF2-40B4-BE49-F238E27FC236}">
              <a16:creationId xmlns:a16="http://schemas.microsoft.com/office/drawing/2014/main" id="{656F3CA9-D750-414F-A059-3985B3C67437}"/>
            </a:ext>
          </a:extLst>
        </xdr:cNvPr>
        <xdr:cNvSpPr txBox="1">
          <a:spLocks noChangeArrowheads="1"/>
        </xdr:cNvSpPr>
      </xdr:nvSpPr>
      <xdr:spPr bwMode="auto">
        <a:xfrm>
          <a:off x="324196" y="321702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20</xdr:row>
      <xdr:rowOff>0</xdr:rowOff>
    </xdr:from>
    <xdr:to>
      <xdr:col>2</xdr:col>
      <xdr:colOff>76200</xdr:colOff>
      <xdr:row>20</xdr:row>
      <xdr:rowOff>167640</xdr:rowOff>
    </xdr:to>
    <xdr:sp macro="" textlink="">
      <xdr:nvSpPr>
        <xdr:cNvPr id="14" name="Text Box 3">
          <a:extLst>
            <a:ext uri="{FF2B5EF4-FFF2-40B4-BE49-F238E27FC236}">
              <a16:creationId xmlns:a16="http://schemas.microsoft.com/office/drawing/2014/main" id="{13558835-A7EC-4B60-8DE0-DABA34B95CD0}"/>
            </a:ext>
          </a:extLst>
        </xdr:cNvPr>
        <xdr:cNvSpPr txBox="1">
          <a:spLocks noChangeArrowheads="1"/>
        </xdr:cNvSpPr>
      </xdr:nvSpPr>
      <xdr:spPr bwMode="auto">
        <a:xfrm>
          <a:off x="324196" y="321702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20</xdr:row>
      <xdr:rowOff>0</xdr:rowOff>
    </xdr:from>
    <xdr:to>
      <xdr:col>2</xdr:col>
      <xdr:colOff>76200</xdr:colOff>
      <xdr:row>20</xdr:row>
      <xdr:rowOff>167640</xdr:rowOff>
    </xdr:to>
    <xdr:sp macro="" textlink="">
      <xdr:nvSpPr>
        <xdr:cNvPr id="15" name="Text Box 4">
          <a:extLst>
            <a:ext uri="{FF2B5EF4-FFF2-40B4-BE49-F238E27FC236}">
              <a16:creationId xmlns:a16="http://schemas.microsoft.com/office/drawing/2014/main" id="{19D9FBC3-1080-403E-9340-8658284FA1A0}"/>
            </a:ext>
          </a:extLst>
        </xdr:cNvPr>
        <xdr:cNvSpPr txBox="1">
          <a:spLocks noChangeArrowheads="1"/>
        </xdr:cNvSpPr>
      </xdr:nvSpPr>
      <xdr:spPr bwMode="auto">
        <a:xfrm>
          <a:off x="324196" y="321702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20</xdr:row>
      <xdr:rowOff>0</xdr:rowOff>
    </xdr:from>
    <xdr:to>
      <xdr:col>2</xdr:col>
      <xdr:colOff>76200</xdr:colOff>
      <xdr:row>20</xdr:row>
      <xdr:rowOff>167640</xdr:rowOff>
    </xdr:to>
    <xdr:sp macro="" textlink="">
      <xdr:nvSpPr>
        <xdr:cNvPr id="16" name="Text Box 5">
          <a:extLst>
            <a:ext uri="{FF2B5EF4-FFF2-40B4-BE49-F238E27FC236}">
              <a16:creationId xmlns:a16="http://schemas.microsoft.com/office/drawing/2014/main" id="{D9FD4547-E626-4889-8AA9-2FEDC3064621}"/>
            </a:ext>
          </a:extLst>
        </xdr:cNvPr>
        <xdr:cNvSpPr txBox="1">
          <a:spLocks noChangeArrowheads="1"/>
        </xdr:cNvSpPr>
      </xdr:nvSpPr>
      <xdr:spPr bwMode="auto">
        <a:xfrm>
          <a:off x="324196" y="321702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20</xdr:row>
      <xdr:rowOff>0</xdr:rowOff>
    </xdr:from>
    <xdr:to>
      <xdr:col>2</xdr:col>
      <xdr:colOff>76200</xdr:colOff>
      <xdr:row>20</xdr:row>
      <xdr:rowOff>167640</xdr:rowOff>
    </xdr:to>
    <xdr:sp macro="" textlink="">
      <xdr:nvSpPr>
        <xdr:cNvPr id="17" name="Text Box 2">
          <a:extLst>
            <a:ext uri="{FF2B5EF4-FFF2-40B4-BE49-F238E27FC236}">
              <a16:creationId xmlns:a16="http://schemas.microsoft.com/office/drawing/2014/main" id="{240E34EA-F09D-41D2-9E25-898A2D647E4B}"/>
            </a:ext>
          </a:extLst>
        </xdr:cNvPr>
        <xdr:cNvSpPr txBox="1">
          <a:spLocks noChangeArrowheads="1"/>
        </xdr:cNvSpPr>
      </xdr:nvSpPr>
      <xdr:spPr bwMode="auto">
        <a:xfrm>
          <a:off x="324196" y="321702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20</xdr:row>
      <xdr:rowOff>0</xdr:rowOff>
    </xdr:from>
    <xdr:to>
      <xdr:col>2</xdr:col>
      <xdr:colOff>76200</xdr:colOff>
      <xdr:row>20</xdr:row>
      <xdr:rowOff>167640</xdr:rowOff>
    </xdr:to>
    <xdr:sp macro="" textlink="">
      <xdr:nvSpPr>
        <xdr:cNvPr id="18" name="Text Box 3">
          <a:extLst>
            <a:ext uri="{FF2B5EF4-FFF2-40B4-BE49-F238E27FC236}">
              <a16:creationId xmlns:a16="http://schemas.microsoft.com/office/drawing/2014/main" id="{E979D605-57F7-4282-AA71-689296D29DA7}"/>
            </a:ext>
          </a:extLst>
        </xdr:cNvPr>
        <xdr:cNvSpPr txBox="1">
          <a:spLocks noChangeArrowheads="1"/>
        </xdr:cNvSpPr>
      </xdr:nvSpPr>
      <xdr:spPr bwMode="auto">
        <a:xfrm>
          <a:off x="324196" y="321702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20</xdr:row>
      <xdr:rowOff>0</xdr:rowOff>
    </xdr:from>
    <xdr:to>
      <xdr:col>2</xdr:col>
      <xdr:colOff>76200</xdr:colOff>
      <xdr:row>20</xdr:row>
      <xdr:rowOff>167640</xdr:rowOff>
    </xdr:to>
    <xdr:sp macro="" textlink="">
      <xdr:nvSpPr>
        <xdr:cNvPr id="19" name="Text Box 4">
          <a:extLst>
            <a:ext uri="{FF2B5EF4-FFF2-40B4-BE49-F238E27FC236}">
              <a16:creationId xmlns:a16="http://schemas.microsoft.com/office/drawing/2014/main" id="{1F823165-F89C-401B-8E82-EF66A6AA89AC}"/>
            </a:ext>
          </a:extLst>
        </xdr:cNvPr>
        <xdr:cNvSpPr txBox="1">
          <a:spLocks noChangeArrowheads="1"/>
        </xdr:cNvSpPr>
      </xdr:nvSpPr>
      <xdr:spPr bwMode="auto">
        <a:xfrm>
          <a:off x="324196" y="321702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20</xdr:row>
      <xdr:rowOff>0</xdr:rowOff>
    </xdr:from>
    <xdr:to>
      <xdr:col>2</xdr:col>
      <xdr:colOff>76200</xdr:colOff>
      <xdr:row>20</xdr:row>
      <xdr:rowOff>167640</xdr:rowOff>
    </xdr:to>
    <xdr:sp macro="" textlink="">
      <xdr:nvSpPr>
        <xdr:cNvPr id="20" name="Text Box 5">
          <a:extLst>
            <a:ext uri="{FF2B5EF4-FFF2-40B4-BE49-F238E27FC236}">
              <a16:creationId xmlns:a16="http://schemas.microsoft.com/office/drawing/2014/main" id="{78C72786-F436-4D57-A710-F4B166FC4E62}"/>
            </a:ext>
          </a:extLst>
        </xdr:cNvPr>
        <xdr:cNvSpPr txBox="1">
          <a:spLocks noChangeArrowheads="1"/>
        </xdr:cNvSpPr>
      </xdr:nvSpPr>
      <xdr:spPr bwMode="auto">
        <a:xfrm>
          <a:off x="324196" y="321702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20</xdr:row>
      <xdr:rowOff>0</xdr:rowOff>
    </xdr:from>
    <xdr:to>
      <xdr:col>2</xdr:col>
      <xdr:colOff>76200</xdr:colOff>
      <xdr:row>20</xdr:row>
      <xdr:rowOff>167640</xdr:rowOff>
    </xdr:to>
    <xdr:sp macro="" textlink="">
      <xdr:nvSpPr>
        <xdr:cNvPr id="21" name="Text Box 2">
          <a:extLst>
            <a:ext uri="{FF2B5EF4-FFF2-40B4-BE49-F238E27FC236}">
              <a16:creationId xmlns:a16="http://schemas.microsoft.com/office/drawing/2014/main" id="{13EF9BCE-8724-4649-9240-B9641B5D071E}"/>
            </a:ext>
          </a:extLst>
        </xdr:cNvPr>
        <xdr:cNvSpPr txBox="1">
          <a:spLocks noChangeArrowheads="1"/>
        </xdr:cNvSpPr>
      </xdr:nvSpPr>
      <xdr:spPr bwMode="auto">
        <a:xfrm>
          <a:off x="324196" y="321702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20</xdr:row>
      <xdr:rowOff>0</xdr:rowOff>
    </xdr:from>
    <xdr:to>
      <xdr:col>2</xdr:col>
      <xdr:colOff>76200</xdr:colOff>
      <xdr:row>20</xdr:row>
      <xdr:rowOff>167640</xdr:rowOff>
    </xdr:to>
    <xdr:sp macro="" textlink="">
      <xdr:nvSpPr>
        <xdr:cNvPr id="22" name="Text Box 3">
          <a:extLst>
            <a:ext uri="{FF2B5EF4-FFF2-40B4-BE49-F238E27FC236}">
              <a16:creationId xmlns:a16="http://schemas.microsoft.com/office/drawing/2014/main" id="{5B704E27-2BC8-4E64-9017-B6F3DC05C52D}"/>
            </a:ext>
          </a:extLst>
        </xdr:cNvPr>
        <xdr:cNvSpPr txBox="1">
          <a:spLocks noChangeArrowheads="1"/>
        </xdr:cNvSpPr>
      </xdr:nvSpPr>
      <xdr:spPr bwMode="auto">
        <a:xfrm>
          <a:off x="324196" y="321702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20</xdr:row>
      <xdr:rowOff>0</xdr:rowOff>
    </xdr:from>
    <xdr:to>
      <xdr:col>2</xdr:col>
      <xdr:colOff>76200</xdr:colOff>
      <xdr:row>20</xdr:row>
      <xdr:rowOff>167640</xdr:rowOff>
    </xdr:to>
    <xdr:sp macro="" textlink="">
      <xdr:nvSpPr>
        <xdr:cNvPr id="23" name="Text Box 4">
          <a:extLst>
            <a:ext uri="{FF2B5EF4-FFF2-40B4-BE49-F238E27FC236}">
              <a16:creationId xmlns:a16="http://schemas.microsoft.com/office/drawing/2014/main" id="{039841F2-A272-47DB-A990-F82CFF14710B}"/>
            </a:ext>
          </a:extLst>
        </xdr:cNvPr>
        <xdr:cNvSpPr txBox="1">
          <a:spLocks noChangeArrowheads="1"/>
        </xdr:cNvSpPr>
      </xdr:nvSpPr>
      <xdr:spPr bwMode="auto">
        <a:xfrm>
          <a:off x="324196" y="321702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Tame2\c\Tames&amp;Tames\Formati\kop-tamem-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t,rād."/>
      <sheetName val="KOPRĀME-1"/>
      <sheetName val=" veids2"/>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00"/>
      <sheetName val="Sat,rād_"/>
      <sheetName val="_veids2"/>
      <sheetName val="Sat,rād_1"/>
      <sheetName val="_veids21"/>
      <sheetName val="Sat,rād_2"/>
      <sheetName val="_veids22"/>
      <sheetName val="Sat,rād_3"/>
      <sheetName val="_veids23"/>
      <sheetName val="Sat,rād_4"/>
      <sheetName val="Sat,rād_5"/>
      <sheetName val="_veids24"/>
      <sheetName val="Sat,rād_6"/>
      <sheetName val="_veids25"/>
      <sheetName val="Sat,rād_7"/>
      <sheetName val="_veids26"/>
      <sheetName val="Sat,rād_8"/>
      <sheetName val="_veids27"/>
      <sheetName val="Sat,rād_9"/>
      <sheetName val="_veids28"/>
      <sheetName val="Sat,rād_10"/>
      <sheetName val="_veids29"/>
      <sheetName val="Sat,rād_11"/>
      <sheetName val="_veids210"/>
      <sheetName val="Taul4"/>
      <sheetName val="Sat,rād_12"/>
      <sheetName val="_veids211"/>
      <sheetName val="kops2"/>
      <sheetName val="2,2"/>
      <sheetName val="Sat,rād_13"/>
      <sheetName val="_veids212"/>
      <sheetName val="Sat,rād_14"/>
      <sheetName val="_veids213"/>
      <sheetName val="Sat,rād_16"/>
      <sheetName val="_veids215"/>
      <sheetName val="Sat,rād_15"/>
      <sheetName val="_veids214"/>
      <sheetName val="Sat,rād_17"/>
      <sheetName val="_veids216"/>
      <sheetName val="Sat,rād_18"/>
      <sheetName val="_veids217"/>
      <sheetName val="Sat,rād_19"/>
      <sheetName val="_veids218"/>
      <sheetName val="Sat,rād_20"/>
      <sheetName val="_veids219"/>
      <sheetName val="3-1"/>
      <sheetName val="3-2"/>
      <sheetName val="3-3"/>
      <sheetName val="3-4"/>
      <sheetName val="3-5"/>
      <sheetName val="3-6"/>
      <sheetName val="3-7"/>
      <sheetName val="3-8"/>
      <sheetName val="3-9"/>
      <sheetName val="5-1"/>
      <sheetName val="5-5"/>
      <sheetName val="2k.1-1"/>
      <sheetName val="2k.1-2"/>
      <sheetName val="Sat,rād_22"/>
      <sheetName val="_veids221"/>
      <sheetName val="Sat,rād_21"/>
      <sheetName val="_veids220"/>
      <sheetName val="Sat,rād_23"/>
      <sheetName val="_veids222"/>
      <sheetName val="Sat,rād_24"/>
      <sheetName val="_veids223"/>
      <sheetName val="Sat,rād_25"/>
      <sheetName val="_veids224"/>
      <sheetName val="Sat,rād_32"/>
      <sheetName val="_veids231"/>
      <sheetName val="Sat,rād_27"/>
      <sheetName val="_veids226"/>
      <sheetName val="Sat,rād_26"/>
      <sheetName val="_veids225"/>
      <sheetName val="Sat,rād_30"/>
      <sheetName val="_veids229"/>
      <sheetName val="Sat,rād_29"/>
      <sheetName val="_veids228"/>
      <sheetName val="Sat,rād_28"/>
      <sheetName val="_veids227"/>
      <sheetName val="Sat,rād_31"/>
      <sheetName val="_veids230"/>
      <sheetName val="2k_1-1"/>
      <sheetName val="2k_1-2"/>
      <sheetName val="2k_1-11"/>
      <sheetName val="2k_1-21"/>
      <sheetName val="Sat,rād_33"/>
      <sheetName val="_veids232"/>
      <sheetName val="Sat,rād_34"/>
      <sheetName val="_veids233"/>
      <sheetName val="2k_1-12"/>
      <sheetName val="2k_1-22"/>
    </sheetNames>
    <sheetDataSet>
      <sheetData sheetId="0" refreshError="1"/>
      <sheetData sheetId="1" refreshError="1"/>
      <sheetData sheetId="2" refreshError="1"/>
      <sheetData sheetId="3" refreshError="1"/>
      <sheetData sheetId="4" refreshError="1">
        <row r="1">
          <cell r="A1">
            <v>1.5</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B1:E25"/>
  <sheetViews>
    <sheetView showZeros="0" view="pageBreakPreview" zoomScaleNormal="100" zoomScaleSheetLayoutView="100" workbookViewId="0">
      <selection activeCell="H22" sqref="H22"/>
    </sheetView>
  </sheetViews>
  <sheetFormatPr defaultColWidth="9.109375" defaultRowHeight="14.4"/>
  <cols>
    <col min="1" max="1" width="2.33203125" style="10" customWidth="1"/>
    <col min="2" max="2" width="26.109375" style="5" customWidth="1"/>
    <col min="3" max="3" width="42" style="5" customWidth="1"/>
    <col min="4" max="4" width="20.44140625" style="5" customWidth="1"/>
    <col min="5" max="5" width="9.109375" style="5"/>
    <col min="6" max="16384" width="9.109375" style="10"/>
  </cols>
  <sheetData>
    <row r="1" spans="2:5" ht="15.6">
      <c r="B1" s="7"/>
    </row>
    <row r="2" spans="2:5" ht="21">
      <c r="B2" s="331" t="s">
        <v>0</v>
      </c>
      <c r="C2" s="332"/>
      <c r="D2" s="333"/>
    </row>
    <row r="3" spans="2:5" ht="15.6">
      <c r="D3" s="6"/>
    </row>
    <row r="4" spans="2:5" ht="15.6">
      <c r="B4" s="8" t="s">
        <v>2</v>
      </c>
      <c r="C4" s="334" t="s">
        <v>71</v>
      </c>
      <c r="D4" s="334"/>
    </row>
    <row r="5" spans="2:5" ht="25.5" customHeight="1">
      <c r="B5" s="8" t="s">
        <v>20</v>
      </c>
      <c r="C5" s="334" t="s">
        <v>72</v>
      </c>
      <c r="D5" s="334"/>
    </row>
    <row r="6" spans="2:5" ht="15.6">
      <c r="B6" s="8" t="s">
        <v>3</v>
      </c>
      <c r="C6" s="334" t="s">
        <v>73</v>
      </c>
      <c r="D6" s="334"/>
    </row>
    <row r="7" spans="2:5" ht="15.6">
      <c r="D7" s="6"/>
    </row>
    <row r="8" spans="2:5">
      <c r="D8" s="9"/>
    </row>
    <row r="9" spans="2:5" ht="15.6">
      <c r="B9" s="141" t="s">
        <v>74</v>
      </c>
    </row>
    <row r="10" spans="2:5" s="116" customFormat="1">
      <c r="B10" s="335" t="s">
        <v>33</v>
      </c>
      <c r="C10" s="337" t="s">
        <v>1</v>
      </c>
      <c r="D10" s="335" t="s">
        <v>51</v>
      </c>
      <c r="E10" s="100"/>
    </row>
    <row r="11" spans="2:5" s="116" customFormat="1" ht="19.649999999999999" customHeight="1">
      <c r="B11" s="336"/>
      <c r="C11" s="337"/>
      <c r="D11" s="336"/>
      <c r="E11" s="100"/>
    </row>
    <row r="12" spans="2:5" s="116" customFormat="1">
      <c r="B12" s="102"/>
      <c r="C12" s="103"/>
      <c r="D12" s="104"/>
      <c r="E12" s="100"/>
    </row>
    <row r="13" spans="2:5" s="116" customFormat="1">
      <c r="B13" s="105">
        <v>1</v>
      </c>
      <c r="C13" s="106" t="s">
        <v>23</v>
      </c>
      <c r="D13" s="327"/>
      <c r="E13" s="100"/>
    </row>
    <row r="14" spans="2:5" s="116" customFormat="1">
      <c r="B14" s="105">
        <v>2</v>
      </c>
      <c r="C14" s="106" t="s">
        <v>39</v>
      </c>
      <c r="D14" s="327"/>
      <c r="E14" s="100"/>
    </row>
    <row r="15" spans="2:5" s="116" customFormat="1">
      <c r="B15" s="105">
        <v>3</v>
      </c>
      <c r="C15" s="106" t="s">
        <v>40</v>
      </c>
      <c r="D15" s="327"/>
      <c r="E15" s="100"/>
    </row>
    <row r="16" spans="2:5" s="116" customFormat="1">
      <c r="B16" s="107">
        <v>4</v>
      </c>
      <c r="C16" s="108" t="s">
        <v>34</v>
      </c>
      <c r="D16" s="328"/>
      <c r="E16" s="100"/>
    </row>
    <row r="17" spans="2:5" s="1" customFormat="1" ht="15.6">
      <c r="B17" s="109"/>
      <c r="C17" s="110" t="s">
        <v>307</v>
      </c>
      <c r="D17" s="111"/>
    </row>
    <row r="18" spans="2:5" s="1" customFormat="1" ht="15">
      <c r="B18" s="109"/>
      <c r="C18" s="112" t="s">
        <v>35</v>
      </c>
      <c r="D18" s="111"/>
    </row>
    <row r="19" spans="2:5" s="1" customFormat="1" ht="15.6">
      <c r="B19" s="109"/>
      <c r="C19" s="110" t="s">
        <v>12</v>
      </c>
      <c r="D19" s="111"/>
    </row>
    <row r="20" spans="2:5" s="116" customFormat="1" ht="16.8">
      <c r="B20" s="113"/>
      <c r="C20" s="113"/>
      <c r="D20" s="114"/>
      <c r="E20" s="115"/>
    </row>
    <row r="21" spans="2:5" s="116" customFormat="1" ht="16.8">
      <c r="B21" s="113"/>
      <c r="C21" s="113"/>
      <c r="D21" s="114"/>
      <c r="E21" s="115"/>
    </row>
    <row r="22" spans="2:5" s="116" customFormat="1" ht="16.8">
      <c r="B22" s="113"/>
      <c r="C22" s="113"/>
      <c r="D22" s="114"/>
      <c r="E22" s="115"/>
    </row>
    <row r="23" spans="2:5" s="116" customFormat="1" ht="16.8">
      <c r="B23" s="113"/>
      <c r="C23" s="113"/>
      <c r="D23" s="114"/>
      <c r="E23" s="115"/>
    </row>
    <row r="24" spans="2:5" s="116" customFormat="1" ht="16.8">
      <c r="B24" s="113"/>
      <c r="C24" s="113"/>
      <c r="D24" s="114"/>
      <c r="E24" s="115"/>
    </row>
    <row r="25" spans="2:5" s="116" customFormat="1">
      <c r="B25" s="117"/>
      <c r="C25" s="100"/>
      <c r="D25" s="118"/>
      <c r="E25" s="100"/>
    </row>
  </sheetData>
  <mergeCells count="7">
    <mergeCell ref="B2:D2"/>
    <mergeCell ref="C5:D5"/>
    <mergeCell ref="B10:B11"/>
    <mergeCell ref="C10:C11"/>
    <mergeCell ref="D10:D11"/>
    <mergeCell ref="C4:D4"/>
    <mergeCell ref="C6:D6"/>
  </mergeCells>
  <pageMargins left="0.52" right="0.56999999999999995" top="0.75" bottom="0.75" header="0.3" footer="0.3"/>
  <pageSetup paperSize="9"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39997558519241921"/>
  </sheetPr>
  <dimension ref="A1:I55"/>
  <sheetViews>
    <sheetView showZeros="0" tabSelected="1" view="pageBreakPreview" topLeftCell="A7" zoomScaleNormal="100" zoomScaleSheetLayoutView="100" workbookViewId="0">
      <selection activeCell="F21" sqref="F21"/>
    </sheetView>
  </sheetViews>
  <sheetFormatPr defaultColWidth="9.109375" defaultRowHeight="13.2"/>
  <cols>
    <col min="1" max="1" width="10.33203125" style="54" customWidth="1"/>
    <col min="2" max="2" width="12.6640625" style="54" customWidth="1"/>
    <col min="3" max="3" width="32.6640625" style="54" customWidth="1"/>
    <col min="4" max="4" width="10" style="54" customWidth="1"/>
    <col min="5" max="5" width="13.33203125" style="54" customWidth="1"/>
    <col min="6" max="6" width="13.6640625" style="54" customWidth="1"/>
    <col min="7" max="7" width="17.5546875" style="54" customWidth="1"/>
    <col min="8" max="8" width="12.88671875" style="54" customWidth="1"/>
    <col min="9" max="9" width="16" style="54" customWidth="1"/>
    <col min="10" max="16384" width="9.109375" style="54"/>
  </cols>
  <sheetData>
    <row r="1" spans="1:9" ht="17.399999999999999">
      <c r="A1" s="53"/>
    </row>
    <row r="2" spans="1:9" ht="18" customHeight="1">
      <c r="A2" s="349" t="s">
        <v>64</v>
      </c>
      <c r="B2" s="349"/>
      <c r="C2" s="349"/>
      <c r="D2" s="349"/>
      <c r="E2" s="349"/>
      <c r="F2" s="349"/>
      <c r="G2" s="349"/>
      <c r="H2" s="349"/>
      <c r="I2" s="349"/>
    </row>
    <row r="3" spans="1:9" ht="17.399999999999999">
      <c r="C3" s="55"/>
      <c r="D3" s="56"/>
      <c r="F3" s="60"/>
      <c r="G3" s="60"/>
      <c r="H3" s="60"/>
      <c r="I3" s="60"/>
    </row>
    <row r="4" spans="1:9" ht="17.399999999999999">
      <c r="C4" s="55"/>
      <c r="D4" s="56"/>
      <c r="F4" s="60"/>
      <c r="G4" s="60"/>
      <c r="H4" s="60"/>
      <c r="I4" s="60"/>
    </row>
    <row r="5" spans="1:9">
      <c r="A5" s="59"/>
    </row>
    <row r="6" spans="1:9" ht="17.399999999999999">
      <c r="A6" s="356" t="str">
        <f>Koptame!C13</f>
        <v>Vispārējie būvdarbi</v>
      </c>
      <c r="B6" s="357"/>
      <c r="C6" s="357"/>
      <c r="D6" s="357"/>
      <c r="E6" s="357"/>
      <c r="F6" s="357"/>
      <c r="G6" s="357"/>
      <c r="H6" s="357"/>
      <c r="I6" s="358"/>
    </row>
    <row r="7" spans="1:9">
      <c r="A7" s="59"/>
    </row>
    <row r="8" spans="1:9" ht="15">
      <c r="A8" s="359" t="s">
        <v>2</v>
      </c>
      <c r="B8" s="359"/>
      <c r="C8" s="339" t="str">
        <f>Koptame!C4</f>
        <v>Āra lifts</v>
      </c>
      <c r="D8" s="339"/>
      <c r="E8" s="339"/>
      <c r="F8" s="339"/>
      <c r="G8" s="339"/>
      <c r="H8" s="339"/>
      <c r="I8" s="339"/>
    </row>
    <row r="9" spans="1:9" ht="15.9" customHeight="1">
      <c r="A9" s="344" t="s">
        <v>20</v>
      </c>
      <c r="B9" s="344"/>
      <c r="C9" s="339" t="str">
        <f>Koptame!C5</f>
        <v>Āra lifta izbūve Ādažu vidusskolai</v>
      </c>
      <c r="D9" s="339"/>
      <c r="E9" s="339"/>
      <c r="F9" s="339"/>
      <c r="G9" s="339"/>
      <c r="H9" s="339"/>
      <c r="I9" s="339"/>
    </row>
    <row r="10" spans="1:9" ht="15">
      <c r="A10" s="344" t="s">
        <v>3</v>
      </c>
      <c r="B10" s="344"/>
      <c r="C10" s="339" t="str">
        <f>Koptame!C6</f>
        <v>Gaujas iela 30, Ādaži, Ādažu novads, LV-2164</v>
      </c>
      <c r="D10" s="339"/>
      <c r="E10" s="339"/>
      <c r="F10" s="339"/>
      <c r="G10" s="339"/>
      <c r="H10" s="339"/>
      <c r="I10" s="339"/>
    </row>
    <row r="11" spans="1:9" ht="15.15" customHeight="1">
      <c r="A11" s="81"/>
      <c r="B11" s="81"/>
      <c r="C11" s="60"/>
      <c r="D11" s="60"/>
      <c r="F11" s="61"/>
      <c r="G11" s="61"/>
      <c r="H11" s="61"/>
      <c r="I11" s="61"/>
    </row>
    <row r="12" spans="1:9" ht="18" customHeight="1">
      <c r="A12" s="62"/>
      <c r="F12" s="352" t="s">
        <v>46</v>
      </c>
      <c r="G12" s="353"/>
      <c r="H12" s="57">
        <f>E33</f>
        <v>0</v>
      </c>
      <c r="I12" s="58"/>
    </row>
    <row r="13" spans="1:9" ht="17.399999999999999">
      <c r="A13" s="62"/>
      <c r="F13" s="352" t="s">
        <v>7</v>
      </c>
      <c r="G13" s="353"/>
      <c r="H13" s="57">
        <f>I29</f>
        <v>0</v>
      </c>
      <c r="I13" s="58"/>
    </row>
    <row r="14" spans="1:9">
      <c r="H14" s="136">
        <f>H13+kops2!H13+kops3!H13+kops4!H13</f>
        <v>0</v>
      </c>
    </row>
    <row r="15" spans="1:9" ht="13.8">
      <c r="G15" s="11"/>
      <c r="H15" s="11">
        <f>Koptame!D8</f>
        <v>0</v>
      </c>
    </row>
    <row r="16" spans="1:9" ht="15">
      <c r="A16" s="63"/>
    </row>
    <row r="17" spans="1:9" ht="51.15" customHeight="1">
      <c r="A17" s="340" t="s">
        <v>8</v>
      </c>
      <c r="B17" s="340" t="s">
        <v>9</v>
      </c>
      <c r="C17" s="345" t="s">
        <v>62</v>
      </c>
      <c r="D17" s="346"/>
      <c r="E17" s="340" t="s">
        <v>47</v>
      </c>
      <c r="F17" s="340" t="s">
        <v>10</v>
      </c>
      <c r="G17" s="340"/>
      <c r="H17" s="340"/>
      <c r="I17" s="340" t="s">
        <v>11</v>
      </c>
    </row>
    <row r="18" spans="1:9" ht="40.65" customHeight="1">
      <c r="A18" s="340"/>
      <c r="B18" s="340"/>
      <c r="C18" s="347"/>
      <c r="D18" s="348"/>
      <c r="E18" s="340"/>
      <c r="F18" s="126" t="s">
        <v>48</v>
      </c>
      <c r="G18" s="126" t="s">
        <v>60</v>
      </c>
      <c r="H18" s="126" t="s">
        <v>50</v>
      </c>
      <c r="I18" s="340"/>
    </row>
    <row r="19" spans="1:9" ht="17.399999999999999">
      <c r="A19" s="64"/>
      <c r="B19" s="65"/>
      <c r="C19" s="354"/>
      <c r="D19" s="355"/>
      <c r="E19" s="65"/>
      <c r="F19" s="65"/>
      <c r="G19" s="65"/>
      <c r="H19" s="65"/>
      <c r="I19" s="66"/>
    </row>
    <row r="20" spans="1:9">
      <c r="A20" s="67">
        <v>1</v>
      </c>
      <c r="B20" s="68" t="s">
        <v>24</v>
      </c>
      <c r="C20" s="341" t="s">
        <v>75</v>
      </c>
      <c r="D20" s="342"/>
      <c r="E20" s="263">
        <f>'1,1'!P22</f>
        <v>0</v>
      </c>
      <c r="F20" s="263">
        <f>'1,1'!M22</f>
        <v>0</v>
      </c>
      <c r="G20" s="263">
        <f>'1,1'!N22</f>
        <v>0</v>
      </c>
      <c r="H20" s="263">
        <f>'1,1'!O22</f>
        <v>0</v>
      </c>
      <c r="I20" s="264">
        <f>'1,1'!L22</f>
        <v>0</v>
      </c>
    </row>
    <row r="21" spans="1:9">
      <c r="A21" s="67">
        <v>2</v>
      </c>
      <c r="B21" s="68" t="s">
        <v>36</v>
      </c>
      <c r="C21" s="341" t="s">
        <v>78</v>
      </c>
      <c r="D21" s="342"/>
      <c r="E21" s="263">
        <f>'1,2'!P17</f>
        <v>0</v>
      </c>
      <c r="F21" s="263">
        <f>'1,2'!M17</f>
        <v>0</v>
      </c>
      <c r="G21" s="263">
        <f>'1,2'!N17</f>
        <v>0</v>
      </c>
      <c r="H21" s="263">
        <f>'1,2'!O17</f>
        <v>0</v>
      </c>
      <c r="I21" s="264">
        <f>'1,2'!L17</f>
        <v>0</v>
      </c>
    </row>
    <row r="22" spans="1:9">
      <c r="A22" s="67">
        <v>3</v>
      </c>
      <c r="B22" s="68" t="s">
        <v>25</v>
      </c>
      <c r="C22" s="341" t="s">
        <v>83</v>
      </c>
      <c r="D22" s="342"/>
      <c r="E22" s="263">
        <f>'1,3'!P26</f>
        <v>0</v>
      </c>
      <c r="F22" s="263">
        <f>'1,3'!M26</f>
        <v>0</v>
      </c>
      <c r="G22" s="263">
        <f>'1,3'!N26</f>
        <v>0</v>
      </c>
      <c r="H22" s="263">
        <f>'1,3'!O26</f>
        <v>0</v>
      </c>
      <c r="I22" s="264">
        <f>'1,3'!L26</f>
        <v>0</v>
      </c>
    </row>
    <row r="23" spans="1:9">
      <c r="A23" s="67">
        <v>4</v>
      </c>
      <c r="B23" s="68" t="s">
        <v>26</v>
      </c>
      <c r="C23" s="341" t="s">
        <v>159</v>
      </c>
      <c r="D23" s="342"/>
      <c r="E23" s="263">
        <f>'1,4'!P75</f>
        <v>0</v>
      </c>
      <c r="F23" s="263">
        <f>'1,4'!M75</f>
        <v>0</v>
      </c>
      <c r="G23" s="263">
        <f>'1,4'!N75</f>
        <v>0</v>
      </c>
      <c r="H23" s="263">
        <f>'1,4'!O75</f>
        <v>0</v>
      </c>
      <c r="I23" s="264">
        <f>'1,4'!L75</f>
        <v>0</v>
      </c>
    </row>
    <row r="24" spans="1:9" ht="12.75" customHeight="1">
      <c r="A24" s="67">
        <v>5</v>
      </c>
      <c r="B24" s="68" t="s">
        <v>27</v>
      </c>
      <c r="C24" s="341" t="s">
        <v>94</v>
      </c>
      <c r="D24" s="342"/>
      <c r="E24" s="263">
        <f>'1,5'!P28</f>
        <v>0</v>
      </c>
      <c r="F24" s="263">
        <f>'1,5'!M28</f>
        <v>0</v>
      </c>
      <c r="G24" s="263">
        <f>'1,5'!N28</f>
        <v>0</v>
      </c>
      <c r="H24" s="263">
        <f>'1,5'!O28</f>
        <v>0</v>
      </c>
      <c r="I24" s="264">
        <f>'1,5'!L28</f>
        <v>0</v>
      </c>
    </row>
    <row r="25" spans="1:9" ht="12.75" customHeight="1">
      <c r="A25" s="67">
        <v>6</v>
      </c>
      <c r="B25" s="68" t="s">
        <v>28</v>
      </c>
      <c r="C25" s="341" t="s">
        <v>108</v>
      </c>
      <c r="D25" s="342"/>
      <c r="E25" s="263">
        <f>'1,6'!P26</f>
        <v>0</v>
      </c>
      <c r="F25" s="263">
        <f>'1,6'!M26</f>
        <v>0</v>
      </c>
      <c r="G25" s="263">
        <f>'1,6'!N26</f>
        <v>0</v>
      </c>
      <c r="H25" s="263">
        <f>'1,6'!O26</f>
        <v>0</v>
      </c>
      <c r="I25" s="264">
        <f>'1,6'!L26</f>
        <v>0</v>
      </c>
    </row>
    <row r="26" spans="1:9">
      <c r="A26" s="67">
        <v>7</v>
      </c>
      <c r="B26" s="68" t="s">
        <v>29</v>
      </c>
      <c r="C26" s="341" t="s">
        <v>123</v>
      </c>
      <c r="D26" s="342"/>
      <c r="E26" s="263">
        <f>'1,7'!P25</f>
        <v>0</v>
      </c>
      <c r="F26" s="263">
        <f>'1,7'!M25</f>
        <v>0</v>
      </c>
      <c r="G26" s="263">
        <f>'1,7'!N25</f>
        <v>0</v>
      </c>
      <c r="H26" s="263">
        <f>'1,7'!O25</f>
        <v>0</v>
      </c>
      <c r="I26" s="264">
        <f>'1,7'!L25</f>
        <v>0</v>
      </c>
    </row>
    <row r="27" spans="1:9">
      <c r="A27" s="67">
        <v>8</v>
      </c>
      <c r="B27" s="68" t="s">
        <v>30</v>
      </c>
      <c r="C27" s="341" t="s">
        <v>32</v>
      </c>
      <c r="D27" s="342"/>
      <c r="E27" s="263">
        <f>'1,8'!P15</f>
        <v>0</v>
      </c>
      <c r="F27" s="263">
        <f>'1,8'!M15</f>
        <v>0</v>
      </c>
      <c r="G27" s="263">
        <f>'1,8'!N15</f>
        <v>0</v>
      </c>
      <c r="H27" s="263">
        <f>'1,8'!O15</f>
        <v>0</v>
      </c>
      <c r="I27" s="264">
        <f>'1,8'!L15</f>
        <v>0</v>
      </c>
    </row>
    <row r="28" spans="1:9">
      <c r="A28" s="70"/>
      <c r="B28" s="71"/>
      <c r="C28" s="350"/>
      <c r="D28" s="351"/>
      <c r="E28" s="69"/>
      <c r="F28" s="139"/>
      <c r="G28" s="139"/>
      <c r="H28" s="139"/>
      <c r="I28" s="140"/>
    </row>
    <row r="29" spans="1:9" ht="16.5" customHeight="1">
      <c r="A29" s="98"/>
      <c r="B29" s="98"/>
      <c r="C29" s="72" t="s">
        <v>12</v>
      </c>
      <c r="D29" s="72"/>
      <c r="E29" s="73">
        <f>SUM(E19:E28)</f>
        <v>0</v>
      </c>
      <c r="F29" s="73">
        <f>SUM(F19:F28)</f>
        <v>0</v>
      </c>
      <c r="G29" s="73">
        <f>SUM(G19:G28)</f>
        <v>0</v>
      </c>
      <c r="H29" s="73">
        <f>SUM(H19:H28)</f>
        <v>0</v>
      </c>
      <c r="I29" s="73">
        <f>SUM(I19:I28)</f>
        <v>0</v>
      </c>
    </row>
    <row r="30" spans="1:9" ht="15.6">
      <c r="A30" s="343" t="s">
        <v>31</v>
      </c>
      <c r="B30" s="343"/>
      <c r="C30" s="343"/>
      <c r="D30" s="74"/>
      <c r="E30" s="75">
        <f>ROUND(E29*D30,2)</f>
        <v>0</v>
      </c>
      <c r="F30" s="61"/>
    </row>
    <row r="31" spans="1:9" ht="15.6">
      <c r="A31" s="97"/>
      <c r="B31" s="97"/>
      <c r="C31" s="119" t="s">
        <v>37</v>
      </c>
      <c r="D31" s="74"/>
      <c r="E31" s="75">
        <f>E30*0.1</f>
        <v>0</v>
      </c>
      <c r="F31" s="61"/>
    </row>
    <row r="32" spans="1:9" ht="15.6">
      <c r="A32" s="343" t="s">
        <v>21</v>
      </c>
      <c r="B32" s="343"/>
      <c r="C32" s="343"/>
      <c r="D32" s="74"/>
      <c r="E32" s="75">
        <f>ROUND(E29*D32,2)</f>
        <v>0</v>
      </c>
      <c r="F32" s="61"/>
    </row>
    <row r="33" spans="1:6" ht="18" customHeight="1">
      <c r="A33" s="338"/>
      <c r="B33" s="338"/>
      <c r="C33" s="72" t="s">
        <v>13</v>
      </c>
      <c r="D33" s="72"/>
      <c r="E33" s="76">
        <f>E32+E30+E29</f>
        <v>0</v>
      </c>
      <c r="F33" s="61"/>
    </row>
    <row r="34" spans="1:6" ht="17.399999999999999">
      <c r="A34" s="77"/>
    </row>
    <row r="35" spans="1:6" ht="17.399999999999999">
      <c r="A35" s="77"/>
    </row>
    <row r="36" spans="1:6" ht="13.8">
      <c r="A36" s="78"/>
      <c r="B36" s="2"/>
      <c r="C36" s="3"/>
      <c r="F36" s="61"/>
    </row>
    <row r="37" spans="1:6" ht="13.8">
      <c r="A37" s="61"/>
      <c r="B37" s="3"/>
      <c r="C37" s="121"/>
      <c r="D37" s="79"/>
      <c r="E37" s="79"/>
      <c r="F37" s="61"/>
    </row>
    <row r="38" spans="1:6" ht="13.8">
      <c r="A38" s="80"/>
      <c r="B38" s="2"/>
      <c r="C38" s="120"/>
      <c r="D38" s="61"/>
      <c r="E38" s="61"/>
      <c r="F38" s="61"/>
    </row>
    <row r="39" spans="1:6" ht="13.8">
      <c r="B39" s="2"/>
      <c r="C39" s="120"/>
    </row>
    <row r="40" spans="1:6" ht="13.8">
      <c r="B40" s="2"/>
    </row>
    <row r="41" spans="1:6" ht="13.8">
      <c r="B41" s="4"/>
      <c r="C41" s="1"/>
    </row>
    <row r="42" spans="1:6" ht="13.8">
      <c r="B42" s="2"/>
      <c r="C42" s="100"/>
    </row>
    <row r="43" spans="1:6" ht="13.8">
      <c r="B43" s="3"/>
      <c r="C43" s="121"/>
    </row>
    <row r="44" spans="1:6" ht="13.8">
      <c r="B44" s="2"/>
      <c r="C44" s="120"/>
    </row>
    <row r="47" spans="1:6">
      <c r="C47" s="360"/>
      <c r="D47" s="360"/>
    </row>
    <row r="48" spans="1:6">
      <c r="C48" s="360"/>
      <c r="D48" s="360"/>
    </row>
    <row r="49" spans="3:4">
      <c r="C49" s="360"/>
      <c r="D49" s="360"/>
    </row>
    <row r="50" spans="3:4">
      <c r="C50" s="360"/>
      <c r="D50" s="360"/>
    </row>
    <row r="51" spans="3:4">
      <c r="C51" s="360"/>
      <c r="D51" s="360"/>
    </row>
    <row r="52" spans="3:4">
      <c r="C52" s="360"/>
      <c r="D52" s="360"/>
    </row>
    <row r="53" spans="3:4">
      <c r="C53" s="360"/>
      <c r="D53" s="360"/>
    </row>
    <row r="54" spans="3:4">
      <c r="C54" s="360"/>
      <c r="D54" s="360"/>
    </row>
    <row r="55" spans="3:4">
      <c r="C55" s="360"/>
      <c r="D55" s="360"/>
    </row>
  </sheetData>
  <mergeCells count="38">
    <mergeCell ref="C52:D52"/>
    <mergeCell ref="C53:D53"/>
    <mergeCell ref="C54:D54"/>
    <mergeCell ref="C55:D55"/>
    <mergeCell ref="C47:D47"/>
    <mergeCell ref="C48:D48"/>
    <mergeCell ref="C49:D49"/>
    <mergeCell ref="C50:D50"/>
    <mergeCell ref="C51:D51"/>
    <mergeCell ref="A2:I2"/>
    <mergeCell ref="C28:D28"/>
    <mergeCell ref="C23:D23"/>
    <mergeCell ref="C24:D24"/>
    <mergeCell ref="C25:D25"/>
    <mergeCell ref="C26:D26"/>
    <mergeCell ref="C27:D27"/>
    <mergeCell ref="F12:G12"/>
    <mergeCell ref="F13:G13"/>
    <mergeCell ref="C19:D19"/>
    <mergeCell ref="C20:D20"/>
    <mergeCell ref="A17:A18"/>
    <mergeCell ref="A6:I6"/>
    <mergeCell ref="A8:B8"/>
    <mergeCell ref="I17:I18"/>
    <mergeCell ref="A33:B33"/>
    <mergeCell ref="C8:I8"/>
    <mergeCell ref="C9:I9"/>
    <mergeCell ref="C10:I10"/>
    <mergeCell ref="E17:E18"/>
    <mergeCell ref="F17:H17"/>
    <mergeCell ref="C21:D21"/>
    <mergeCell ref="C22:D22"/>
    <mergeCell ref="A30:C30"/>
    <mergeCell ref="A32:C32"/>
    <mergeCell ref="A9:B9"/>
    <mergeCell ref="A10:B10"/>
    <mergeCell ref="B17:B18"/>
    <mergeCell ref="C17:D18"/>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P32"/>
  <sheetViews>
    <sheetView showZeros="0" view="pageBreakPreview" topLeftCell="A13" zoomScaleNormal="80" zoomScaleSheetLayoutView="100" workbookViewId="0">
      <selection activeCell="E36" sqref="E36"/>
    </sheetView>
  </sheetViews>
  <sheetFormatPr defaultColWidth="9.109375" defaultRowHeight="13.8"/>
  <cols>
    <col min="1" max="1" width="9" style="15" customWidth="1"/>
    <col min="2" max="2" width="9.44140625" style="47" customWidth="1"/>
    <col min="3" max="3" width="40.33203125" style="15" customWidth="1"/>
    <col min="4" max="4" width="8.109375" style="15" customWidth="1"/>
    <col min="5" max="5" width="9.109375" style="15"/>
    <col min="6" max="7" width="9.109375" style="47"/>
    <col min="8" max="11" width="9.109375" style="15"/>
    <col min="12" max="12" width="14.44140625" style="15" customWidth="1"/>
    <col min="13" max="13" width="12.33203125" style="15" customWidth="1"/>
    <col min="14" max="14" width="12.6640625" style="15" customWidth="1"/>
    <col min="15" max="15" width="11.5546875" style="15" customWidth="1"/>
    <col min="16" max="16" width="12.88671875" style="15" customWidth="1"/>
    <col min="17" max="16384" width="9.109375" style="15"/>
  </cols>
  <sheetData>
    <row r="1" spans="1:16" s="20" customFormat="1">
      <c r="B1" s="44"/>
      <c r="E1" s="17"/>
      <c r="F1" s="96"/>
      <c r="G1" s="137" t="s">
        <v>59</v>
      </c>
      <c r="H1" s="99" t="str">
        <f>kops1!B20</f>
        <v>1,1</v>
      </c>
    </row>
    <row r="2" spans="1:16" s="20" customFormat="1">
      <c r="A2" s="372" t="str">
        <f>C12</f>
        <v>Demontāžas darbi</v>
      </c>
      <c r="B2" s="372"/>
      <c r="C2" s="372"/>
      <c r="D2" s="372"/>
      <c r="E2" s="372"/>
      <c r="F2" s="372"/>
      <c r="G2" s="372"/>
      <c r="H2" s="372"/>
      <c r="I2" s="372"/>
      <c r="J2" s="372"/>
      <c r="K2" s="372"/>
      <c r="L2" s="372"/>
      <c r="M2" s="372"/>
      <c r="N2" s="372"/>
      <c r="O2" s="372"/>
      <c r="P2" s="372"/>
    </row>
    <row r="3" spans="1:16">
      <c r="A3" s="16"/>
      <c r="B3" s="90"/>
      <c r="C3" s="16" t="s">
        <v>4</v>
      </c>
      <c r="D3" s="374" t="str">
        <f>Koptame!C4</f>
        <v>Āra lifts</v>
      </c>
      <c r="E3" s="374"/>
      <c r="F3" s="374"/>
      <c r="G3" s="374"/>
      <c r="H3" s="374"/>
      <c r="I3" s="374"/>
      <c r="J3" s="374"/>
      <c r="K3" s="374"/>
      <c r="L3" s="374"/>
      <c r="M3" s="374"/>
      <c r="N3" s="374"/>
      <c r="O3" s="374"/>
      <c r="P3" s="374"/>
    </row>
    <row r="4" spans="1:16">
      <c r="A4" s="16"/>
      <c r="B4" s="90"/>
      <c r="C4" s="16" t="s">
        <v>5</v>
      </c>
      <c r="D4" s="374" t="str">
        <f>Koptame!C5</f>
        <v>Āra lifta izbūve Ādažu vidusskolai</v>
      </c>
      <c r="E4" s="374"/>
      <c r="F4" s="374"/>
      <c r="G4" s="374"/>
      <c r="H4" s="374"/>
      <c r="I4" s="374"/>
      <c r="J4" s="374"/>
      <c r="K4" s="374"/>
      <c r="L4" s="374"/>
      <c r="M4" s="374"/>
      <c r="N4" s="374"/>
      <c r="O4" s="374"/>
      <c r="P4" s="374"/>
    </row>
    <row r="5" spans="1:16">
      <c r="A5" s="16"/>
      <c r="B5" s="90"/>
      <c r="C5" s="16" t="s">
        <v>6</v>
      </c>
      <c r="D5" s="374" t="str">
        <f>Koptame!C6</f>
        <v>Gaujas iela 30, Ādaži, Ādažu novads, LV-2164</v>
      </c>
      <c r="E5" s="374"/>
      <c r="F5" s="374"/>
      <c r="G5" s="374"/>
      <c r="H5" s="374"/>
      <c r="I5" s="374"/>
      <c r="J5" s="374"/>
      <c r="K5" s="374"/>
      <c r="L5" s="374"/>
      <c r="M5" s="374"/>
      <c r="N5" s="374"/>
      <c r="O5" s="374"/>
      <c r="P5" s="374"/>
    </row>
    <row r="6" spans="1:16">
      <c r="A6" s="3"/>
      <c r="B6" s="91"/>
      <c r="D6" s="18"/>
      <c r="E6" s="18"/>
      <c r="F6" s="46"/>
      <c r="G6" s="46"/>
      <c r="H6" s="18"/>
      <c r="I6" s="18"/>
      <c r="J6" s="18"/>
      <c r="K6" s="38"/>
      <c r="L6" s="38"/>
      <c r="M6" s="38"/>
      <c r="N6" s="38"/>
      <c r="O6" s="16" t="s">
        <v>58</v>
      </c>
      <c r="P6" s="22"/>
    </row>
    <row r="7" spans="1:16">
      <c r="A7" s="19"/>
      <c r="B7" s="90"/>
      <c r="D7" s="23"/>
      <c r="E7" s="38"/>
      <c r="F7" s="45"/>
      <c r="G7" s="45"/>
      <c r="H7" s="38"/>
      <c r="I7" s="38"/>
      <c r="J7" s="38"/>
      <c r="K7" s="38"/>
      <c r="N7" s="38"/>
      <c r="O7" s="38"/>
      <c r="P7" s="21"/>
    </row>
    <row r="8" spans="1:16" ht="15.15" customHeight="1">
      <c r="A8" s="40"/>
      <c r="B8" s="92"/>
      <c r="J8" s="39"/>
      <c r="K8" s="39"/>
      <c r="L8" s="373">
        <f>Koptame!D8</f>
        <v>0</v>
      </c>
      <c r="M8" s="373"/>
      <c r="N8" s="373"/>
      <c r="O8" s="373"/>
      <c r="P8" s="39"/>
    </row>
    <row r="9" spans="1:16" ht="15">
      <c r="A9" s="40"/>
      <c r="B9" s="92"/>
    </row>
    <row r="10" spans="1:16" ht="14.25" customHeight="1">
      <c r="A10" s="365" t="s">
        <v>8</v>
      </c>
      <c r="B10" s="366" t="s">
        <v>14</v>
      </c>
      <c r="C10" s="368" t="s">
        <v>63</v>
      </c>
      <c r="D10" s="369" t="s">
        <v>15</v>
      </c>
      <c r="E10" s="365" t="s">
        <v>16</v>
      </c>
      <c r="F10" s="363" t="s">
        <v>17</v>
      </c>
      <c r="G10" s="363"/>
      <c r="H10" s="363"/>
      <c r="I10" s="363"/>
      <c r="J10" s="363"/>
      <c r="K10" s="363"/>
      <c r="L10" s="363" t="s">
        <v>18</v>
      </c>
      <c r="M10" s="363"/>
      <c r="N10" s="363"/>
      <c r="O10" s="363"/>
      <c r="P10" s="363"/>
    </row>
    <row r="11" spans="1:16" ht="73.5" customHeight="1">
      <c r="A11" s="365"/>
      <c r="B11" s="367"/>
      <c r="C11" s="368"/>
      <c r="D11" s="369"/>
      <c r="E11" s="365"/>
      <c r="F11" s="127" t="s">
        <v>19</v>
      </c>
      <c r="G11" s="127" t="s">
        <v>41</v>
      </c>
      <c r="H11" s="127" t="s">
        <v>42</v>
      </c>
      <c r="I11" s="127" t="s">
        <v>61</v>
      </c>
      <c r="J11" s="127" t="s">
        <v>43</v>
      </c>
      <c r="K11" s="127" t="s">
        <v>44</v>
      </c>
      <c r="L11" s="127" t="s">
        <v>11</v>
      </c>
      <c r="M11" s="127" t="s">
        <v>42</v>
      </c>
      <c r="N11" s="127" t="s">
        <v>61</v>
      </c>
      <c r="O11" s="127" t="s">
        <v>43</v>
      </c>
      <c r="P11" s="127" t="s">
        <v>45</v>
      </c>
    </row>
    <row r="12" spans="1:16" ht="15.6">
      <c r="A12" s="24"/>
      <c r="B12" s="82"/>
      <c r="C12" s="12" t="str">
        <f>kops1!C20</f>
        <v>Demontāžas darbi</v>
      </c>
      <c r="D12" s="13"/>
      <c r="E12" s="14"/>
      <c r="F12" s="49"/>
      <c r="G12" s="27"/>
      <c r="H12" s="27"/>
      <c r="I12" s="25"/>
      <c r="J12" s="25"/>
      <c r="K12" s="25">
        <f t="shared" ref="K12" si="0">SUM(H12:J12)</f>
        <v>0</v>
      </c>
      <c r="L12" s="26">
        <f t="shared" ref="L12" si="1">ROUND(F12*E12,2)</f>
        <v>0</v>
      </c>
      <c r="M12" s="25">
        <f t="shared" ref="M12" si="2">ROUND(H12*E12,2)</f>
        <v>0</v>
      </c>
      <c r="N12" s="25">
        <f t="shared" ref="N12" si="3">ROUND(I12*E12,2)</f>
        <v>0</v>
      </c>
      <c r="O12" s="25">
        <f t="shared" ref="O12" si="4">ROUND(J12*E12,2)</f>
        <v>0</v>
      </c>
      <c r="P12" s="28">
        <f t="shared" ref="P12" si="5">SUM(M12:O12)</f>
        <v>0</v>
      </c>
    </row>
    <row r="13" spans="1:16" s="146" customFormat="1" ht="39.6">
      <c r="A13" s="165">
        <v>1</v>
      </c>
      <c r="B13" s="187"/>
      <c r="C13" s="192" t="s">
        <v>141</v>
      </c>
      <c r="D13" s="191" t="s">
        <v>22</v>
      </c>
      <c r="E13" s="191">
        <v>67</v>
      </c>
      <c r="F13" s="188"/>
      <c r="G13" s="188"/>
      <c r="H13" s="153"/>
      <c r="I13" s="189"/>
      <c r="J13" s="190"/>
      <c r="K13" s="87"/>
      <c r="L13" s="42"/>
      <c r="M13" s="87"/>
      <c r="N13" s="87"/>
      <c r="O13" s="87"/>
      <c r="P13" s="88"/>
    </row>
    <row r="14" spans="1:16" s="146" customFormat="1" ht="39.6">
      <c r="A14" s="165">
        <v>2</v>
      </c>
      <c r="B14" s="187"/>
      <c r="C14" s="192" t="s">
        <v>142</v>
      </c>
      <c r="D14" s="191" t="s">
        <v>22</v>
      </c>
      <c r="E14" s="191">
        <v>1</v>
      </c>
      <c r="F14" s="188"/>
      <c r="G14" s="188"/>
      <c r="H14" s="153"/>
      <c r="I14" s="189"/>
      <c r="J14" s="190"/>
      <c r="K14" s="87"/>
      <c r="L14" s="42"/>
      <c r="M14" s="87"/>
      <c r="N14" s="87"/>
      <c r="O14" s="87"/>
      <c r="P14" s="88"/>
    </row>
    <row r="15" spans="1:16" s="146" customFormat="1" ht="52.8">
      <c r="A15" s="147">
        <f>IF(COUNTBLANK(E15)=1," ",COUNTA($E$13:E15))</f>
        <v>3</v>
      </c>
      <c r="B15" s="159"/>
      <c r="C15" s="192" t="s">
        <v>285</v>
      </c>
      <c r="D15" s="144" t="s">
        <v>85</v>
      </c>
      <c r="E15" s="246">
        <v>3</v>
      </c>
      <c r="F15" s="153"/>
      <c r="G15" s="153"/>
      <c r="H15" s="153"/>
      <c r="I15" s="160"/>
      <c r="J15" s="161"/>
      <c r="K15" s="87"/>
      <c r="L15" s="42"/>
      <c r="M15" s="87"/>
      <c r="N15" s="87"/>
      <c r="O15" s="87"/>
      <c r="P15" s="88"/>
    </row>
    <row r="16" spans="1:16" s="146" customFormat="1" ht="52.8">
      <c r="A16" s="147">
        <f>IF(COUNTBLANK(E16)=1," ",COUNTA($E$13:E16))</f>
        <v>4</v>
      </c>
      <c r="B16" s="159"/>
      <c r="C16" s="192" t="s">
        <v>284</v>
      </c>
      <c r="D16" s="144" t="s">
        <v>85</v>
      </c>
      <c r="E16" s="246">
        <v>1</v>
      </c>
      <c r="F16" s="153"/>
      <c r="G16" s="153"/>
      <c r="H16" s="153"/>
      <c r="I16" s="160"/>
      <c r="J16" s="161"/>
      <c r="K16" s="87"/>
      <c r="L16" s="42"/>
      <c r="M16" s="87"/>
      <c r="N16" s="87"/>
      <c r="O16" s="87"/>
      <c r="P16" s="88"/>
    </row>
    <row r="17" spans="1:16" s="146" customFormat="1" ht="39.6">
      <c r="A17" s="147">
        <f>IF(COUNTBLANK(E17)=1," ",COUNTA($E$13:E17))</f>
        <v>5</v>
      </c>
      <c r="B17" s="159"/>
      <c r="C17" s="192" t="s">
        <v>143</v>
      </c>
      <c r="D17" s="144" t="s">
        <v>22</v>
      </c>
      <c r="E17" s="246">
        <f>1.3*3</f>
        <v>3.9000000000000004</v>
      </c>
      <c r="F17" s="153"/>
      <c r="G17" s="153"/>
      <c r="H17" s="153"/>
      <c r="I17" s="160"/>
      <c r="J17" s="161"/>
      <c r="K17" s="87"/>
      <c r="L17" s="42"/>
      <c r="M17" s="87"/>
      <c r="N17" s="87"/>
      <c r="O17" s="87"/>
      <c r="P17" s="88"/>
    </row>
    <row r="18" spans="1:16" s="146" customFormat="1" ht="39.6">
      <c r="A18" s="147">
        <f>IF(COUNTBLANK(E18)=1," ",COUNTA($E$13:E18))</f>
        <v>6</v>
      </c>
      <c r="B18" s="159"/>
      <c r="C18" s="192" t="s">
        <v>144</v>
      </c>
      <c r="D18" s="144" t="s">
        <v>22</v>
      </c>
      <c r="E18" s="246">
        <v>2.1</v>
      </c>
      <c r="F18" s="153"/>
      <c r="G18" s="153"/>
      <c r="H18" s="153"/>
      <c r="I18" s="160"/>
      <c r="J18" s="161"/>
      <c r="K18" s="87"/>
      <c r="L18" s="42"/>
      <c r="M18" s="87"/>
      <c r="N18" s="87"/>
      <c r="O18" s="87"/>
      <c r="P18" s="88"/>
    </row>
    <row r="19" spans="1:16" s="146" customFormat="1" ht="52.8">
      <c r="A19" s="147">
        <f>IF(COUNTBLANK(E19)=1," ",COUNTA($E$13:E19))</f>
        <v>7</v>
      </c>
      <c r="B19" s="159"/>
      <c r="C19" s="192" t="s">
        <v>286</v>
      </c>
      <c r="D19" s="144" t="s">
        <v>22</v>
      </c>
      <c r="E19" s="246">
        <v>21.24</v>
      </c>
      <c r="F19" s="153"/>
      <c r="G19" s="153"/>
      <c r="H19" s="153"/>
      <c r="I19" s="160"/>
      <c r="J19" s="161"/>
      <c r="K19" s="87"/>
      <c r="L19" s="42"/>
      <c r="M19" s="87"/>
      <c r="N19" s="87"/>
      <c r="O19" s="87"/>
      <c r="P19" s="88"/>
    </row>
    <row r="20" spans="1:16" s="146" customFormat="1" ht="52.8">
      <c r="A20" s="147">
        <f>IF(COUNTBLANK(E20)=1," ",COUNTA($E$13:E20))</f>
        <v>8</v>
      </c>
      <c r="B20" s="159"/>
      <c r="C20" s="192" t="s">
        <v>287</v>
      </c>
      <c r="D20" s="144" t="s">
        <v>22</v>
      </c>
      <c r="E20" s="246">
        <v>2.7</v>
      </c>
      <c r="F20" s="153"/>
      <c r="G20" s="153"/>
      <c r="H20" s="153"/>
      <c r="I20" s="160"/>
      <c r="J20" s="161"/>
      <c r="K20" s="87"/>
      <c r="L20" s="42"/>
      <c r="M20" s="87"/>
      <c r="N20" s="87"/>
      <c r="O20" s="87"/>
      <c r="P20" s="88"/>
    </row>
    <row r="21" spans="1:16">
      <c r="A21" s="29"/>
      <c r="B21" s="94"/>
      <c r="C21" s="31"/>
      <c r="D21" s="32"/>
      <c r="E21" s="33"/>
      <c r="F21" s="34">
        <v>0</v>
      </c>
      <c r="G21" s="34">
        <v>0</v>
      </c>
      <c r="H21" s="34"/>
      <c r="I21" s="33"/>
      <c r="J21" s="33"/>
      <c r="K21" s="33"/>
      <c r="L21" s="33"/>
      <c r="M21" s="33"/>
      <c r="N21" s="33"/>
      <c r="O21" s="33"/>
      <c r="P21" s="35"/>
    </row>
    <row r="22" spans="1:16" ht="15.15" customHeight="1">
      <c r="A22" s="36"/>
      <c r="B22" s="95"/>
      <c r="C22" s="370" t="s">
        <v>69</v>
      </c>
      <c r="D22" s="371"/>
      <c r="E22" s="371"/>
      <c r="F22" s="371"/>
      <c r="G22" s="371"/>
      <c r="H22" s="371"/>
      <c r="I22" s="371"/>
      <c r="J22" s="371"/>
      <c r="K22" s="371"/>
      <c r="L22" s="37"/>
      <c r="M22" s="37"/>
      <c r="N22" s="37"/>
      <c r="O22" s="37"/>
      <c r="P22" s="37"/>
    </row>
    <row r="23" spans="1:16" s="101" customFormat="1">
      <c r="I23" s="122"/>
    </row>
    <row r="24" spans="1:16" customFormat="1" ht="12.75" customHeight="1">
      <c r="B24" s="123" t="s">
        <v>38</v>
      </c>
    </row>
    <row r="25" spans="1:16" customFormat="1" ht="45" customHeight="1">
      <c r="A25" s="364" t="s">
        <v>68</v>
      </c>
      <c r="B25" s="364"/>
      <c r="C25" s="364"/>
      <c r="D25" s="364"/>
      <c r="E25" s="364"/>
      <c r="F25" s="364"/>
      <c r="G25" s="364"/>
      <c r="H25" s="364"/>
      <c r="I25" s="364"/>
      <c r="J25" s="364"/>
      <c r="K25" s="364"/>
      <c r="L25" s="364"/>
      <c r="M25" s="364"/>
      <c r="N25" s="364"/>
      <c r="O25" s="364"/>
      <c r="P25" s="364"/>
    </row>
    <row r="26" spans="1:16" customFormat="1" ht="90.9" customHeight="1">
      <c r="A26" s="364"/>
      <c r="B26" s="364"/>
      <c r="C26" s="364"/>
      <c r="D26" s="364"/>
      <c r="E26" s="364"/>
      <c r="F26" s="364"/>
      <c r="G26" s="364"/>
      <c r="H26" s="364"/>
      <c r="I26" s="364"/>
      <c r="J26" s="364"/>
      <c r="K26" s="364"/>
      <c r="L26" s="364"/>
      <c r="M26" s="364"/>
      <c r="N26" s="364"/>
      <c r="O26" s="364"/>
      <c r="P26" s="364"/>
    </row>
    <row r="27" spans="1:16" customFormat="1" ht="12.75" customHeight="1">
      <c r="B27" s="124"/>
    </row>
    <row r="28" spans="1:16" customFormat="1" ht="12.75" customHeight="1">
      <c r="B28" s="124"/>
    </row>
    <row r="29" spans="1:16" s="101" customFormat="1">
      <c r="L29" s="125"/>
      <c r="M29" s="125"/>
      <c r="N29" s="125"/>
      <c r="O29" s="125"/>
      <c r="P29" s="125"/>
    </row>
    <row r="30" spans="1:16" s="101" customFormat="1" ht="14.25" customHeight="1">
      <c r="C30" s="121"/>
      <c r="L30" s="121"/>
      <c r="M30" s="361"/>
      <c r="N30" s="361"/>
      <c r="O30" s="125"/>
      <c r="P30" s="125"/>
    </row>
    <row r="31" spans="1:16" s="101" customFormat="1">
      <c r="C31" s="120"/>
      <c r="L31" s="120"/>
      <c r="M31" s="362"/>
      <c r="N31" s="362"/>
      <c r="O31" s="125"/>
      <c r="P31" s="125"/>
    </row>
    <row r="32" spans="1:16" s="101" customFormat="1" collapsed="1">
      <c r="B32" s="122"/>
      <c r="F32" s="122"/>
      <c r="G32" s="122"/>
    </row>
  </sheetData>
  <mergeCells count="17">
    <mergeCell ref="A2:P2"/>
    <mergeCell ref="L8:O8"/>
    <mergeCell ref="D3:P3"/>
    <mergeCell ref="D4:P4"/>
    <mergeCell ref="D5:P5"/>
    <mergeCell ref="M30:N30"/>
    <mergeCell ref="M31:N31"/>
    <mergeCell ref="L10:P10"/>
    <mergeCell ref="A26:P26"/>
    <mergeCell ref="A25:P25"/>
    <mergeCell ref="A10:A11"/>
    <mergeCell ref="B10:B11"/>
    <mergeCell ref="C10:C11"/>
    <mergeCell ref="D10:D11"/>
    <mergeCell ref="C22:K22"/>
    <mergeCell ref="E10:E11"/>
    <mergeCell ref="F10:K10"/>
  </mergeCells>
  <conditionalFormatting sqref="I13:I20">
    <cfRule type="expression" dxfId="551" priority="1523">
      <formula>#REF!=1</formula>
    </cfRule>
    <cfRule type="expression" dxfId="550" priority="1524">
      <formula>#REF!&gt;0</formula>
    </cfRule>
    <cfRule type="expression" dxfId="549" priority="1525">
      <formula>#REF!=3</formula>
    </cfRule>
    <cfRule type="expression" dxfId="548" priority="1526">
      <formula>#REF!=2</formula>
    </cfRule>
    <cfRule type="expression" dxfId="547" priority="1527" stopIfTrue="1">
      <formula>I13=#REF!=FALSE</formula>
    </cfRule>
  </conditionalFormatting>
  <printOptions horizontalCentered="1"/>
  <pageMargins left="0.27559055118110237" right="0.27559055118110237" top="0.74803149606299213" bottom="0.74803149606299213" header="0.31496062992125984" footer="0.31496062992125984"/>
  <pageSetup paperSize="9" scale="64"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P27"/>
  <sheetViews>
    <sheetView showZeros="0" view="pageBreakPreview" zoomScale="90" zoomScaleNormal="100" zoomScaleSheetLayoutView="90" workbookViewId="0">
      <selection activeCell="S21" sqref="S21"/>
    </sheetView>
  </sheetViews>
  <sheetFormatPr defaultColWidth="9.109375" defaultRowHeight="13.8"/>
  <cols>
    <col min="1" max="1" width="9" style="15" customWidth="1"/>
    <col min="2" max="2" width="9.44140625" style="15" customWidth="1"/>
    <col min="3" max="3" width="40.33203125" style="15" customWidth="1"/>
    <col min="4" max="4" width="8.109375" style="15" customWidth="1"/>
    <col min="5" max="8" width="9.109375" style="15"/>
    <col min="9" max="9" width="9.109375" style="47"/>
    <col min="10" max="11" width="9.109375" style="15"/>
    <col min="12" max="12" width="11.5546875" style="15" customWidth="1"/>
    <col min="13" max="13" width="12.33203125" style="15" customWidth="1"/>
    <col min="14" max="14" width="12.6640625" style="15" customWidth="1"/>
    <col min="15" max="15" width="11.5546875" style="15" customWidth="1"/>
    <col min="16" max="16" width="12.88671875" style="15" customWidth="1"/>
    <col min="17" max="16384" width="9.109375" style="15"/>
  </cols>
  <sheetData>
    <row r="1" spans="1:16" s="20" customFormat="1">
      <c r="E1" s="17"/>
      <c r="F1" s="17"/>
      <c r="G1" s="138" t="s">
        <v>59</v>
      </c>
      <c r="H1" s="99" t="str">
        <f>kops1!B21</f>
        <v>1,2</v>
      </c>
      <c r="I1" s="44"/>
    </row>
    <row r="2" spans="1:16" s="20" customFormat="1">
      <c r="A2" s="372" t="str">
        <f>C12</f>
        <v>Zemes darbi</v>
      </c>
      <c r="B2" s="372"/>
      <c r="C2" s="372"/>
      <c r="D2" s="372"/>
      <c r="E2" s="372"/>
      <c r="F2" s="372"/>
      <c r="G2" s="372"/>
      <c r="H2" s="372"/>
      <c r="I2" s="372"/>
      <c r="J2" s="372"/>
      <c r="K2" s="372"/>
      <c r="L2" s="372"/>
      <c r="M2" s="372"/>
      <c r="N2" s="372"/>
      <c r="O2" s="372"/>
      <c r="P2" s="372"/>
    </row>
    <row r="3" spans="1:16">
      <c r="A3" s="16"/>
      <c r="B3" s="16"/>
      <c r="C3" s="16" t="s">
        <v>4</v>
      </c>
      <c r="D3" s="374" t="str">
        <f>Koptame!C4</f>
        <v>Āra lifts</v>
      </c>
      <c r="E3" s="374"/>
      <c r="F3" s="374"/>
      <c r="G3" s="374"/>
      <c r="H3" s="374"/>
      <c r="I3" s="374"/>
      <c r="J3" s="374"/>
      <c r="K3" s="374"/>
      <c r="L3" s="374"/>
      <c r="M3" s="374"/>
      <c r="N3" s="374"/>
      <c r="O3" s="374"/>
      <c r="P3" s="374"/>
    </row>
    <row r="4" spans="1:16">
      <c r="A4" s="16"/>
      <c r="B4" s="16"/>
      <c r="C4" s="16" t="s">
        <v>5</v>
      </c>
      <c r="D4" s="374" t="str">
        <f>Koptame!C5</f>
        <v>Āra lifta izbūve Ādažu vidusskolai</v>
      </c>
      <c r="E4" s="374"/>
      <c r="F4" s="374"/>
      <c r="G4" s="374"/>
      <c r="H4" s="374"/>
      <c r="I4" s="374"/>
      <c r="J4" s="374"/>
      <c r="K4" s="374"/>
      <c r="L4" s="374"/>
      <c r="M4" s="374"/>
      <c r="N4" s="374"/>
      <c r="O4" s="374"/>
      <c r="P4" s="374"/>
    </row>
    <row r="5" spans="1:16">
      <c r="A5" s="16"/>
      <c r="B5" s="16"/>
      <c r="C5" s="16" t="s">
        <v>6</v>
      </c>
      <c r="D5" s="374" t="str">
        <f>Koptame!C6</f>
        <v>Gaujas iela 30, Ādaži, Ādažu novads, LV-2164</v>
      </c>
      <c r="E5" s="374"/>
      <c r="F5" s="374"/>
      <c r="G5" s="374"/>
      <c r="H5" s="374"/>
      <c r="I5" s="374"/>
      <c r="J5" s="374"/>
      <c r="K5" s="374"/>
      <c r="L5" s="374"/>
      <c r="M5" s="374"/>
      <c r="N5" s="374"/>
      <c r="O5" s="374"/>
      <c r="P5" s="374"/>
    </row>
    <row r="6" spans="1:16">
      <c r="A6" s="3"/>
      <c r="B6" s="41"/>
      <c r="D6" s="18"/>
      <c r="E6" s="18"/>
      <c r="F6" s="18"/>
      <c r="G6" s="18"/>
      <c r="H6" s="18"/>
      <c r="I6" s="46"/>
      <c r="J6" s="18"/>
      <c r="K6" s="38"/>
      <c r="L6" s="38"/>
      <c r="M6" s="38"/>
      <c r="N6" s="38"/>
      <c r="O6" s="16" t="s">
        <v>58</v>
      </c>
      <c r="P6" s="22"/>
    </row>
    <row r="7" spans="1:16">
      <c r="A7" s="19"/>
      <c r="B7" s="19"/>
      <c r="D7" s="23"/>
      <c r="E7" s="38"/>
      <c r="F7" s="38"/>
      <c r="G7" s="38"/>
      <c r="H7" s="38"/>
      <c r="I7" s="45"/>
      <c r="J7" s="38"/>
      <c r="K7" s="38"/>
      <c r="N7" s="38"/>
      <c r="O7" s="38"/>
      <c r="P7" s="21"/>
    </row>
    <row r="8" spans="1:16" ht="15.15" customHeight="1">
      <c r="A8" s="40"/>
      <c r="B8" s="40"/>
      <c r="J8" s="39"/>
      <c r="K8" s="39"/>
      <c r="L8" s="373">
        <f>Koptame!D8</f>
        <v>0</v>
      </c>
      <c r="M8" s="373"/>
      <c r="N8" s="373"/>
      <c r="O8" s="373"/>
      <c r="P8" s="39"/>
    </row>
    <row r="9" spans="1:16" ht="15">
      <c r="A9" s="40"/>
      <c r="B9" s="40"/>
    </row>
    <row r="10" spans="1:16" ht="14.25" customHeight="1">
      <c r="A10" s="365" t="s">
        <v>8</v>
      </c>
      <c r="B10" s="375" t="s">
        <v>14</v>
      </c>
      <c r="C10" s="368" t="s">
        <v>63</v>
      </c>
      <c r="D10" s="369" t="s">
        <v>15</v>
      </c>
      <c r="E10" s="365" t="s">
        <v>16</v>
      </c>
      <c r="F10" s="363" t="s">
        <v>17</v>
      </c>
      <c r="G10" s="363"/>
      <c r="H10" s="363"/>
      <c r="I10" s="363"/>
      <c r="J10" s="363"/>
      <c r="K10" s="363"/>
      <c r="L10" s="363" t="s">
        <v>18</v>
      </c>
      <c r="M10" s="363"/>
      <c r="N10" s="363"/>
      <c r="O10" s="363"/>
      <c r="P10" s="363"/>
    </row>
    <row r="11" spans="1:16" ht="63.9" customHeight="1">
      <c r="A11" s="365"/>
      <c r="B11" s="376"/>
      <c r="C11" s="368"/>
      <c r="D11" s="369"/>
      <c r="E11" s="365"/>
      <c r="F11" s="127" t="s">
        <v>19</v>
      </c>
      <c r="G11" s="127" t="s">
        <v>41</v>
      </c>
      <c r="H11" s="127" t="s">
        <v>42</v>
      </c>
      <c r="I11" s="127" t="s">
        <v>61</v>
      </c>
      <c r="J11" s="127" t="s">
        <v>43</v>
      </c>
      <c r="K11" s="127" t="s">
        <v>44</v>
      </c>
      <c r="L11" s="127" t="s">
        <v>11</v>
      </c>
      <c r="M11" s="127" t="s">
        <v>42</v>
      </c>
      <c r="N11" s="127" t="s">
        <v>61</v>
      </c>
      <c r="O11" s="127" t="s">
        <v>43</v>
      </c>
      <c r="P11" s="127" t="s">
        <v>45</v>
      </c>
    </row>
    <row r="12" spans="1:16" ht="15.6">
      <c r="A12" s="24"/>
      <c r="B12" s="43">
        <v>0</v>
      </c>
      <c r="C12" s="12" t="str">
        <f>kops1!C21</f>
        <v>Zemes darbi</v>
      </c>
      <c r="D12" s="13"/>
      <c r="E12" s="14"/>
      <c r="F12" s="26">
        <v>0</v>
      </c>
      <c r="G12" s="25">
        <v>0</v>
      </c>
      <c r="H12" s="27">
        <v>0</v>
      </c>
      <c r="I12" s="25">
        <v>0</v>
      </c>
      <c r="J12" s="25">
        <v>0</v>
      </c>
      <c r="K12" s="25">
        <f t="shared" ref="K12" si="0">SUM(H12:J12)</f>
        <v>0</v>
      </c>
      <c r="L12" s="26">
        <f t="shared" ref="L12" si="1">ROUND(F12*E12,2)</f>
        <v>0</v>
      </c>
      <c r="M12" s="25">
        <f t="shared" ref="M12" si="2">ROUND(H12*E12,2)</f>
        <v>0</v>
      </c>
      <c r="N12" s="25">
        <f t="shared" ref="N12" si="3">ROUND(I12*E12,2)</f>
        <v>0</v>
      </c>
      <c r="O12" s="25">
        <f t="shared" ref="O12" si="4">ROUND(J12*E12,2)</f>
        <v>0</v>
      </c>
      <c r="P12" s="28">
        <f t="shared" ref="P12" si="5">SUM(M12:O12)</f>
        <v>0</v>
      </c>
    </row>
    <row r="13" spans="1:16" s="47" customFormat="1">
      <c r="A13" s="147">
        <v>1</v>
      </c>
      <c r="B13" s="148"/>
      <c r="C13" s="149" t="s">
        <v>136</v>
      </c>
      <c r="D13" s="150" t="s">
        <v>79</v>
      </c>
      <c r="E13" s="258">
        <v>40</v>
      </c>
      <c r="F13" s="151"/>
      <c r="G13" s="151"/>
      <c r="H13" s="152"/>
      <c r="I13" s="153"/>
      <c r="J13" s="153"/>
      <c r="K13" s="87"/>
      <c r="L13" s="42"/>
      <c r="M13" s="87"/>
      <c r="N13" s="87"/>
      <c r="O13" s="87"/>
      <c r="P13" s="88"/>
    </row>
    <row r="14" spans="1:16" s="47" customFormat="1" ht="26.4">
      <c r="A14" s="147">
        <v>2</v>
      </c>
      <c r="B14" s="148"/>
      <c r="C14" s="149" t="s">
        <v>80</v>
      </c>
      <c r="D14" s="150" t="s">
        <v>79</v>
      </c>
      <c r="E14" s="258">
        <v>35</v>
      </c>
      <c r="F14" s="151"/>
      <c r="G14" s="151"/>
      <c r="H14" s="152"/>
      <c r="I14" s="153"/>
      <c r="J14" s="153"/>
      <c r="K14" s="87"/>
      <c r="L14" s="42"/>
      <c r="M14" s="87"/>
      <c r="N14" s="87"/>
      <c r="O14" s="87"/>
      <c r="P14" s="88"/>
    </row>
    <row r="15" spans="1:16" s="47" customFormat="1">
      <c r="A15" s="147">
        <v>3</v>
      </c>
      <c r="B15" s="148"/>
      <c r="C15" s="154" t="s">
        <v>81</v>
      </c>
      <c r="D15" s="150" t="s">
        <v>79</v>
      </c>
      <c r="E15" s="258">
        <v>40</v>
      </c>
      <c r="F15" s="151"/>
      <c r="G15" s="151"/>
      <c r="H15" s="152"/>
      <c r="I15" s="153"/>
      <c r="J15" s="153"/>
      <c r="K15" s="87"/>
      <c r="L15" s="42"/>
      <c r="M15" s="87"/>
      <c r="N15" s="87"/>
      <c r="O15" s="87"/>
      <c r="P15" s="88"/>
    </row>
    <row r="16" spans="1:16" s="47" customFormat="1" ht="14.4">
      <c r="A16" s="128"/>
      <c r="B16" s="129"/>
      <c r="C16" s="130"/>
      <c r="D16" s="131"/>
      <c r="E16" s="132"/>
      <c r="F16" s="50"/>
      <c r="G16" s="50"/>
      <c r="H16" s="48"/>
      <c r="I16" s="48"/>
      <c r="J16" s="48"/>
      <c r="K16" s="133"/>
      <c r="L16" s="134"/>
      <c r="M16" s="133"/>
      <c r="N16" s="133"/>
      <c r="O16" s="133"/>
      <c r="P16" s="135"/>
    </row>
    <row r="17" spans="1:16" ht="15.15" customHeight="1">
      <c r="A17" s="36"/>
      <c r="B17" s="36"/>
      <c r="C17" s="370" t="s">
        <v>69</v>
      </c>
      <c r="D17" s="371"/>
      <c r="E17" s="371"/>
      <c r="F17" s="371"/>
      <c r="G17" s="371"/>
      <c r="H17" s="371"/>
      <c r="I17" s="371"/>
      <c r="J17" s="371"/>
      <c r="K17" s="371"/>
      <c r="L17" s="37"/>
      <c r="M17" s="37"/>
      <c r="N17" s="37"/>
      <c r="O17" s="37"/>
      <c r="P17" s="37"/>
    </row>
    <row r="18" spans="1:16" s="101" customFormat="1">
      <c r="I18" s="122"/>
    </row>
    <row r="19" spans="1:16" customFormat="1" ht="12.75" customHeight="1">
      <c r="B19" s="123" t="str">
        <f>'1,1'!B24</f>
        <v>Piezīmes:</v>
      </c>
    </row>
    <row r="20" spans="1:16" customFormat="1" ht="45" customHeight="1">
      <c r="A20" s="364" t="str">
        <f>'1,1'!A25:G25</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20" s="364"/>
      <c r="C20" s="364"/>
      <c r="D20" s="364"/>
      <c r="E20" s="364"/>
      <c r="F20" s="364"/>
      <c r="G20" s="364"/>
      <c r="H20" s="364"/>
      <c r="I20" s="364"/>
      <c r="J20" s="364"/>
      <c r="K20" s="364"/>
      <c r="L20" s="364"/>
      <c r="M20" s="364"/>
      <c r="N20" s="364"/>
      <c r="O20" s="364"/>
      <c r="P20" s="364"/>
    </row>
    <row r="21" spans="1:16" customFormat="1" ht="79.5" customHeight="1">
      <c r="A21" s="364"/>
      <c r="B21" s="364"/>
      <c r="C21" s="364"/>
      <c r="D21" s="364"/>
      <c r="E21" s="364"/>
      <c r="F21" s="364"/>
      <c r="G21" s="364"/>
      <c r="H21" s="364"/>
      <c r="I21" s="364"/>
      <c r="J21" s="364"/>
      <c r="K21" s="364"/>
      <c r="L21" s="364"/>
      <c r="M21" s="364"/>
      <c r="N21" s="364"/>
      <c r="O21" s="364"/>
      <c r="P21" s="364"/>
    </row>
    <row r="22" spans="1:16" customFormat="1" ht="12.75" customHeight="1">
      <c r="B22" s="124"/>
    </row>
    <row r="23" spans="1:16" customFormat="1" ht="12.75" customHeight="1">
      <c r="B23" s="124"/>
    </row>
    <row r="24" spans="1:16" s="101" customFormat="1">
      <c r="L24" s="125"/>
      <c r="M24" s="125"/>
      <c r="N24" s="125"/>
      <c r="O24" s="125"/>
      <c r="P24" s="125"/>
    </row>
    <row r="25" spans="1:16" s="101" customFormat="1" ht="14.25" customHeight="1">
      <c r="C25" s="121"/>
      <c r="L25" s="121"/>
      <c r="M25" s="361"/>
      <c r="N25" s="361"/>
      <c r="O25" s="125"/>
      <c r="P25" s="125"/>
    </row>
    <row r="26" spans="1:16" s="101" customFormat="1">
      <c r="C26" s="120"/>
      <c r="L26" s="120"/>
      <c r="M26" s="362"/>
      <c r="N26" s="362"/>
      <c r="O26" s="125"/>
      <c r="P26" s="125"/>
    </row>
    <row r="27" spans="1:16" s="101" customFormat="1" collapsed="1">
      <c r="B27" s="122"/>
      <c r="F27" s="122"/>
      <c r="G27" s="122"/>
    </row>
  </sheetData>
  <mergeCells count="17">
    <mergeCell ref="A2:P2"/>
    <mergeCell ref="L8:O8"/>
    <mergeCell ref="D3:P3"/>
    <mergeCell ref="D4:P4"/>
    <mergeCell ref="D5:P5"/>
    <mergeCell ref="M25:N25"/>
    <mergeCell ref="M26:N26"/>
    <mergeCell ref="L10:P10"/>
    <mergeCell ref="A21:P21"/>
    <mergeCell ref="A20:P20"/>
    <mergeCell ref="A10:A11"/>
    <mergeCell ref="B10:B11"/>
    <mergeCell ref="C10:C11"/>
    <mergeCell ref="D10:D11"/>
    <mergeCell ref="C17:K17"/>
    <mergeCell ref="E10:E11"/>
    <mergeCell ref="F10:K10"/>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P36"/>
  <sheetViews>
    <sheetView showZeros="0" view="pageBreakPreview" zoomScale="90" zoomScaleNormal="100" zoomScaleSheetLayoutView="90" workbookViewId="0">
      <selection activeCell="Q58" sqref="Q58"/>
    </sheetView>
  </sheetViews>
  <sheetFormatPr defaultColWidth="9.109375" defaultRowHeight="13.8"/>
  <cols>
    <col min="1" max="1" width="9" style="15" customWidth="1"/>
    <col min="2" max="2" width="10.5546875" style="15" customWidth="1"/>
    <col min="3" max="3" width="40.33203125" style="15" customWidth="1"/>
    <col min="4" max="4" width="8.109375" style="15" customWidth="1"/>
    <col min="5" max="8" width="9.109375" style="15"/>
    <col min="9" max="9" width="9.109375" style="47"/>
    <col min="10" max="11" width="9.109375" style="15"/>
    <col min="12" max="12" width="13.44140625" style="15" customWidth="1"/>
    <col min="13" max="13" width="12.33203125" style="15" customWidth="1"/>
    <col min="14" max="14" width="12.6640625" style="15" customWidth="1"/>
    <col min="15" max="15" width="11.5546875" style="15" customWidth="1"/>
    <col min="16" max="16" width="12.88671875" style="15" customWidth="1"/>
    <col min="17" max="16384" width="9.109375" style="15"/>
  </cols>
  <sheetData>
    <row r="1" spans="1:16" s="20" customFormat="1">
      <c r="E1" s="17"/>
      <c r="F1" s="17"/>
      <c r="G1" s="138" t="s">
        <v>59</v>
      </c>
      <c r="H1" s="99" t="str">
        <f>kops1!$B$22</f>
        <v>1,3</v>
      </c>
      <c r="I1" s="44"/>
    </row>
    <row r="2" spans="1:16" s="20" customFormat="1">
      <c r="A2" s="372" t="str">
        <f>C12</f>
        <v>Pamati</v>
      </c>
      <c r="B2" s="372"/>
      <c r="C2" s="372"/>
      <c r="D2" s="372"/>
      <c r="E2" s="372"/>
      <c r="F2" s="372"/>
      <c r="G2" s="372"/>
      <c r="H2" s="372"/>
      <c r="I2" s="372"/>
      <c r="J2" s="372"/>
      <c r="K2" s="372"/>
      <c r="L2" s="372"/>
      <c r="M2" s="372"/>
      <c r="N2" s="372"/>
      <c r="O2" s="372"/>
      <c r="P2" s="372"/>
    </row>
    <row r="3" spans="1:16">
      <c r="A3" s="16"/>
      <c r="B3" s="16"/>
      <c r="C3" s="16" t="s">
        <v>4</v>
      </c>
      <c r="D3" s="374" t="str">
        <f>Koptame!C4</f>
        <v>Āra lifts</v>
      </c>
      <c r="E3" s="374"/>
      <c r="F3" s="374"/>
      <c r="G3" s="374"/>
      <c r="H3" s="374"/>
      <c r="I3" s="374"/>
      <c r="J3" s="374"/>
      <c r="K3" s="374"/>
      <c r="L3" s="374"/>
      <c r="M3" s="374"/>
      <c r="N3" s="374"/>
      <c r="O3" s="374"/>
      <c r="P3" s="374"/>
    </row>
    <row r="4" spans="1:16">
      <c r="A4" s="16"/>
      <c r="B4" s="16"/>
      <c r="C4" s="16" t="s">
        <v>5</v>
      </c>
      <c r="D4" s="374" t="str">
        <f>Koptame!C5</f>
        <v>Āra lifta izbūve Ādažu vidusskolai</v>
      </c>
      <c r="E4" s="374"/>
      <c r="F4" s="374"/>
      <c r="G4" s="374"/>
      <c r="H4" s="374"/>
      <c r="I4" s="374"/>
      <c r="J4" s="374"/>
      <c r="K4" s="374"/>
      <c r="L4" s="374"/>
      <c r="M4" s="374"/>
      <c r="N4" s="374"/>
      <c r="O4" s="374"/>
      <c r="P4" s="374"/>
    </row>
    <row r="5" spans="1:16">
      <c r="A5" s="16"/>
      <c r="B5" s="16"/>
      <c r="C5" s="16" t="s">
        <v>6</v>
      </c>
      <c r="D5" s="374" t="str">
        <f>Koptame!C6</f>
        <v>Gaujas iela 30, Ādaži, Ādažu novads, LV-2164</v>
      </c>
      <c r="E5" s="374"/>
      <c r="F5" s="374"/>
      <c r="G5" s="374"/>
      <c r="H5" s="374"/>
      <c r="I5" s="374"/>
      <c r="J5" s="374"/>
      <c r="K5" s="374"/>
      <c r="L5" s="374"/>
      <c r="M5" s="374"/>
      <c r="N5" s="374"/>
      <c r="O5" s="374"/>
      <c r="P5" s="374"/>
    </row>
    <row r="6" spans="1:16">
      <c r="A6" s="3"/>
      <c r="B6" s="41"/>
      <c r="D6" s="18"/>
      <c r="E6" s="18"/>
      <c r="F6" s="18"/>
      <c r="G6" s="18"/>
      <c r="H6" s="18"/>
      <c r="I6" s="46"/>
      <c r="J6" s="18"/>
      <c r="K6" s="38"/>
      <c r="L6" s="38"/>
      <c r="M6" s="38"/>
      <c r="N6" s="38"/>
      <c r="O6" s="16" t="s">
        <v>58</v>
      </c>
      <c r="P6" s="22"/>
    </row>
    <row r="7" spans="1:16">
      <c r="A7" s="19"/>
      <c r="B7" s="19"/>
      <c r="D7" s="23"/>
      <c r="E7" s="38"/>
      <c r="F7" s="38"/>
      <c r="G7" s="38"/>
      <c r="H7" s="38"/>
      <c r="I7" s="45"/>
      <c r="J7" s="38"/>
      <c r="K7" s="38"/>
      <c r="N7" s="38"/>
      <c r="O7" s="38"/>
      <c r="P7" s="21"/>
    </row>
    <row r="8" spans="1:16" ht="15.15" customHeight="1">
      <c r="A8" s="40"/>
      <c r="B8" s="40"/>
      <c r="J8" s="39"/>
      <c r="K8" s="39"/>
      <c r="L8" s="373">
        <f>Koptame!D8</f>
        <v>0</v>
      </c>
      <c r="M8" s="373"/>
      <c r="N8" s="373"/>
      <c r="O8" s="373"/>
      <c r="P8" s="39"/>
    </row>
    <row r="9" spans="1:16" ht="15">
      <c r="A9" s="40"/>
      <c r="B9" s="40"/>
    </row>
    <row r="10" spans="1:16" ht="14.25" customHeight="1">
      <c r="A10" s="365" t="s">
        <v>8</v>
      </c>
      <c r="B10" s="375" t="s">
        <v>14</v>
      </c>
      <c r="C10" s="368" t="s">
        <v>63</v>
      </c>
      <c r="D10" s="369" t="s">
        <v>15</v>
      </c>
      <c r="E10" s="365" t="s">
        <v>16</v>
      </c>
      <c r="F10" s="363" t="s">
        <v>17</v>
      </c>
      <c r="G10" s="363"/>
      <c r="H10" s="363"/>
      <c r="I10" s="363"/>
      <c r="J10" s="363"/>
      <c r="K10" s="363"/>
      <c r="L10" s="363" t="s">
        <v>18</v>
      </c>
      <c r="M10" s="363"/>
      <c r="N10" s="363"/>
      <c r="O10" s="363"/>
      <c r="P10" s="363"/>
    </row>
    <row r="11" spans="1:16" ht="63.9" customHeight="1">
      <c r="A11" s="365"/>
      <c r="B11" s="376"/>
      <c r="C11" s="368"/>
      <c r="D11" s="369"/>
      <c r="E11" s="365"/>
      <c r="F11" s="127" t="s">
        <v>19</v>
      </c>
      <c r="G11" s="127" t="s">
        <v>41</v>
      </c>
      <c r="H11" s="127" t="s">
        <v>42</v>
      </c>
      <c r="I11" s="127" t="s">
        <v>61</v>
      </c>
      <c r="J11" s="127" t="s">
        <v>43</v>
      </c>
      <c r="K11" s="127" t="s">
        <v>44</v>
      </c>
      <c r="L11" s="127" t="s">
        <v>11</v>
      </c>
      <c r="M11" s="127" t="s">
        <v>42</v>
      </c>
      <c r="N11" s="127" t="s">
        <v>61</v>
      </c>
      <c r="O11" s="127" t="s">
        <v>43</v>
      </c>
      <c r="P11" s="127" t="s">
        <v>45</v>
      </c>
    </row>
    <row r="12" spans="1:16" ht="15.6">
      <c r="A12" s="205"/>
      <c r="B12" s="226">
        <v>0</v>
      </c>
      <c r="C12" s="207" t="str">
        <f>kops1!C22</f>
        <v>Pamati</v>
      </c>
      <c r="D12" s="227"/>
      <c r="E12" s="208"/>
      <c r="F12" s="210">
        <v>0</v>
      </c>
      <c r="G12" s="209">
        <v>0</v>
      </c>
      <c r="H12" s="211">
        <v>0</v>
      </c>
      <c r="I12" s="209">
        <v>0</v>
      </c>
      <c r="J12" s="209">
        <v>0</v>
      </c>
      <c r="K12" s="209">
        <f t="shared" ref="K12" si="0">SUM(H12:J12)</f>
        <v>0</v>
      </c>
      <c r="L12" s="210">
        <f t="shared" ref="L12" si="1">ROUND(F12*E12,2)</f>
        <v>0</v>
      </c>
      <c r="M12" s="209">
        <f t="shared" ref="M12" si="2">ROUND(H12*E12,2)</f>
        <v>0</v>
      </c>
      <c r="N12" s="209">
        <f t="shared" ref="N12" si="3">ROUND(I12*E12,2)</f>
        <v>0</v>
      </c>
      <c r="O12" s="209">
        <f t="shared" ref="O12" si="4">ROUND(J12*E12,2)</f>
        <v>0</v>
      </c>
      <c r="P12" s="212">
        <f t="shared" ref="P12" si="5">SUM(M12:O12)</f>
        <v>0</v>
      </c>
    </row>
    <row r="13" spans="1:16" s="47" customFormat="1" ht="15.6">
      <c r="A13" s="147"/>
      <c r="B13" s="142"/>
      <c r="C13" s="228" t="s">
        <v>96</v>
      </c>
      <c r="D13" s="144"/>
      <c r="E13" s="145"/>
      <c r="F13" s="151"/>
      <c r="G13" s="151"/>
      <c r="H13" s="152"/>
      <c r="I13" s="155"/>
      <c r="J13" s="155"/>
      <c r="K13" s="196">
        <f t="shared" ref="K13" si="6">SUM(H13:J13)</f>
        <v>0</v>
      </c>
      <c r="L13" s="213">
        <f t="shared" ref="L13" si="7">ROUND(F13*E13,2)</f>
        <v>0</v>
      </c>
      <c r="M13" s="196">
        <f t="shared" ref="M13" si="8">ROUND(H13*E13,2)</f>
        <v>0</v>
      </c>
      <c r="N13" s="196">
        <f t="shared" ref="N13" si="9">ROUND(I13*E13,2)</f>
        <v>0</v>
      </c>
      <c r="O13" s="196">
        <f t="shared" ref="O13" si="10">ROUND(J13*E13,2)</f>
        <v>0</v>
      </c>
      <c r="P13" s="197">
        <f t="shared" ref="P13" si="11">SUM(M13:O13)</f>
        <v>0</v>
      </c>
    </row>
    <row r="14" spans="1:16" s="47" customFormat="1" ht="145.19999999999999">
      <c r="A14" s="234">
        <v>1</v>
      </c>
      <c r="B14" s="235"/>
      <c r="C14" s="216" t="s">
        <v>88</v>
      </c>
      <c r="D14" s="236" t="s">
        <v>84</v>
      </c>
      <c r="E14" s="262">
        <v>47.3</v>
      </c>
      <c r="F14" s="151"/>
      <c r="G14" s="156"/>
      <c r="H14" s="152"/>
      <c r="I14" s="156"/>
      <c r="J14" s="156"/>
      <c r="K14" s="196"/>
      <c r="L14" s="213"/>
      <c r="M14" s="196"/>
      <c r="N14" s="196"/>
      <c r="O14" s="196"/>
      <c r="P14" s="197"/>
    </row>
    <row r="15" spans="1:16" s="47" customFormat="1" ht="26.4">
      <c r="A15" s="214">
        <v>2</v>
      </c>
      <c r="B15" s="215"/>
      <c r="C15" s="216" t="s">
        <v>86</v>
      </c>
      <c r="D15" s="217" t="s">
        <v>79</v>
      </c>
      <c r="E15" s="243">
        <v>0.3</v>
      </c>
      <c r="F15" s="151"/>
      <c r="G15" s="156"/>
      <c r="H15" s="152"/>
      <c r="I15" s="156"/>
      <c r="J15" s="156"/>
      <c r="K15" s="196"/>
      <c r="L15" s="213"/>
      <c r="M15" s="196"/>
      <c r="N15" s="196"/>
      <c r="O15" s="196"/>
      <c r="P15" s="197"/>
    </row>
    <row r="16" spans="1:16" s="47" customFormat="1" ht="66">
      <c r="A16" s="234">
        <v>3</v>
      </c>
      <c r="B16" s="215"/>
      <c r="C16" s="216" t="s">
        <v>90</v>
      </c>
      <c r="D16" s="217" t="s">
        <v>79</v>
      </c>
      <c r="E16" s="243">
        <v>4.08</v>
      </c>
      <c r="F16" s="151"/>
      <c r="G16" s="156"/>
      <c r="H16" s="152"/>
      <c r="I16" s="156"/>
      <c r="J16" s="156"/>
      <c r="K16" s="196"/>
      <c r="L16" s="213"/>
      <c r="M16" s="196"/>
      <c r="N16" s="196"/>
      <c r="O16" s="196"/>
      <c r="P16" s="197"/>
    </row>
    <row r="17" spans="1:16" s="47" customFormat="1" ht="39.6">
      <c r="A17" s="214">
        <v>4</v>
      </c>
      <c r="B17" s="162"/>
      <c r="C17" s="163" t="s">
        <v>89</v>
      </c>
      <c r="D17" s="164" t="s">
        <v>79</v>
      </c>
      <c r="E17" s="244">
        <v>0.93</v>
      </c>
      <c r="F17" s="151"/>
      <c r="G17" s="156"/>
      <c r="H17" s="152"/>
      <c r="I17" s="153"/>
      <c r="J17" s="156"/>
      <c r="K17" s="196"/>
      <c r="L17" s="213"/>
      <c r="M17" s="196"/>
      <c r="N17" s="196"/>
      <c r="O17" s="196"/>
      <c r="P17" s="197"/>
    </row>
    <row r="18" spans="1:16" s="47" customFormat="1" ht="66">
      <c r="A18" s="234">
        <v>5</v>
      </c>
      <c r="B18" s="215"/>
      <c r="C18" s="216" t="s">
        <v>91</v>
      </c>
      <c r="D18" s="217" t="s">
        <v>79</v>
      </c>
      <c r="E18" s="243">
        <v>0.24</v>
      </c>
      <c r="F18" s="151"/>
      <c r="G18" s="156"/>
      <c r="H18" s="152"/>
      <c r="I18" s="156"/>
      <c r="J18" s="156"/>
      <c r="K18" s="196"/>
      <c r="L18" s="213"/>
      <c r="M18" s="196"/>
      <c r="N18" s="196"/>
      <c r="O18" s="196"/>
      <c r="P18" s="197"/>
    </row>
    <row r="19" spans="1:16" s="47" customFormat="1" ht="26.4">
      <c r="A19" s="214">
        <v>6</v>
      </c>
      <c r="B19" s="162"/>
      <c r="C19" s="163" t="s">
        <v>92</v>
      </c>
      <c r="D19" s="164" t="s">
        <v>79</v>
      </c>
      <c r="E19" s="244">
        <v>0.01</v>
      </c>
      <c r="F19" s="151"/>
      <c r="G19" s="156"/>
      <c r="H19" s="152"/>
      <c r="I19" s="153"/>
      <c r="J19" s="156"/>
      <c r="K19" s="196"/>
      <c r="L19" s="213"/>
      <c r="M19" s="196"/>
      <c r="N19" s="196"/>
      <c r="O19" s="196"/>
      <c r="P19" s="197"/>
    </row>
    <row r="20" spans="1:16" s="47" customFormat="1" ht="26.4">
      <c r="A20" s="234">
        <v>7</v>
      </c>
      <c r="B20" s="144"/>
      <c r="C20" s="171" t="s">
        <v>100</v>
      </c>
      <c r="D20" s="167" t="s">
        <v>22</v>
      </c>
      <c r="E20" s="258">
        <f>2.37/0.1</f>
        <v>23.7</v>
      </c>
      <c r="F20" s="153"/>
      <c r="G20" s="156"/>
      <c r="H20" s="152"/>
      <c r="I20" s="157"/>
      <c r="J20" s="157"/>
      <c r="K20" s="196"/>
      <c r="L20" s="213"/>
      <c r="M20" s="196"/>
      <c r="N20" s="196"/>
      <c r="O20" s="196"/>
      <c r="P20" s="197"/>
    </row>
    <row r="21" spans="1:16" s="47" customFormat="1" ht="26.4">
      <c r="A21" s="214">
        <v>8</v>
      </c>
      <c r="B21" s="144"/>
      <c r="C21" s="171" t="s">
        <v>101</v>
      </c>
      <c r="D21" s="167" t="s">
        <v>22</v>
      </c>
      <c r="E21" s="258">
        <v>1.7</v>
      </c>
      <c r="F21" s="153"/>
      <c r="G21" s="156"/>
      <c r="H21" s="152"/>
      <c r="I21" s="157"/>
      <c r="J21" s="157"/>
      <c r="K21" s="196"/>
      <c r="L21" s="213"/>
      <c r="M21" s="196"/>
      <c r="N21" s="196"/>
      <c r="O21" s="196"/>
      <c r="P21" s="197"/>
    </row>
    <row r="22" spans="1:16" s="47" customFormat="1" ht="26.4">
      <c r="A22" s="234">
        <v>9</v>
      </c>
      <c r="B22" s="144"/>
      <c r="C22" s="171" t="s">
        <v>102</v>
      </c>
      <c r="D22" s="167" t="s">
        <v>84</v>
      </c>
      <c r="E22" s="258">
        <v>9.1</v>
      </c>
      <c r="F22" s="153"/>
      <c r="G22" s="156"/>
      <c r="H22" s="152"/>
      <c r="I22" s="157"/>
      <c r="J22" s="157"/>
      <c r="K22" s="196"/>
      <c r="L22" s="213"/>
      <c r="M22" s="196"/>
      <c r="N22" s="196"/>
      <c r="O22" s="196"/>
      <c r="P22" s="197"/>
    </row>
    <row r="23" spans="1:16" s="47" customFormat="1" ht="26.4">
      <c r="A23" s="214">
        <v>10</v>
      </c>
      <c r="B23" s="144"/>
      <c r="C23" s="171" t="s">
        <v>282</v>
      </c>
      <c r="D23" s="167" t="s">
        <v>22</v>
      </c>
      <c r="E23" s="258">
        <v>63.9</v>
      </c>
      <c r="F23" s="153"/>
      <c r="G23" s="156"/>
      <c r="H23" s="152"/>
      <c r="I23" s="157"/>
      <c r="J23" s="157"/>
      <c r="K23" s="196"/>
      <c r="L23" s="213"/>
      <c r="M23" s="196"/>
      <c r="N23" s="196"/>
      <c r="O23" s="196"/>
      <c r="P23" s="197"/>
    </row>
    <row r="24" spans="1:16" s="47" customFormat="1">
      <c r="A24" s="234">
        <v>11</v>
      </c>
      <c r="B24" s="144"/>
      <c r="C24" s="171" t="s">
        <v>283</v>
      </c>
      <c r="D24" s="167" t="s">
        <v>22</v>
      </c>
      <c r="E24" s="258">
        <v>23.5</v>
      </c>
      <c r="F24" s="153"/>
      <c r="G24" s="156"/>
      <c r="H24" s="152"/>
      <c r="I24" s="157"/>
      <c r="J24" s="157"/>
      <c r="K24" s="196"/>
      <c r="L24" s="213"/>
      <c r="M24" s="196"/>
      <c r="N24" s="196"/>
      <c r="O24" s="196"/>
      <c r="P24" s="197"/>
    </row>
    <row r="25" spans="1:16" s="47" customFormat="1">
      <c r="A25" s="237"/>
      <c r="B25" s="238"/>
      <c r="C25" s="239"/>
      <c r="D25" s="240"/>
      <c r="E25" s="223"/>
      <c r="F25" s="241"/>
      <c r="G25" s="241"/>
      <c r="H25" s="223"/>
      <c r="I25" s="223"/>
      <c r="J25" s="223"/>
      <c r="K25" s="223"/>
      <c r="L25" s="241"/>
      <c r="M25" s="223"/>
      <c r="N25" s="223"/>
      <c r="O25" s="223"/>
      <c r="P25" s="242"/>
    </row>
    <row r="26" spans="1:16" ht="15.15" customHeight="1">
      <c r="A26" s="203"/>
      <c r="B26" s="203"/>
      <c r="C26" s="377" t="s">
        <v>69</v>
      </c>
      <c r="D26" s="378"/>
      <c r="E26" s="378"/>
      <c r="F26" s="378"/>
      <c r="G26" s="378"/>
      <c r="H26" s="378"/>
      <c r="I26" s="378"/>
      <c r="J26" s="378"/>
      <c r="K26" s="378"/>
      <c r="L26" s="204"/>
      <c r="M26" s="204"/>
      <c r="N26" s="204"/>
      <c r="O26" s="204"/>
      <c r="P26" s="204"/>
    </row>
    <row r="27" spans="1:16" s="101" customFormat="1" collapsed="1">
      <c r="I27" s="122"/>
    </row>
    <row r="28" spans="1:16" customFormat="1" ht="12.75" customHeight="1">
      <c r="B28" s="123" t="s">
        <v>38</v>
      </c>
    </row>
    <row r="29" spans="1:16" customFormat="1" ht="45" customHeight="1">
      <c r="A29" s="364" t="str">
        <f>'1,1'!A25:G25</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29" s="364"/>
      <c r="C29" s="364"/>
      <c r="D29" s="364"/>
      <c r="E29" s="364"/>
      <c r="F29" s="364"/>
      <c r="G29" s="364"/>
      <c r="H29" s="364"/>
      <c r="I29" s="364"/>
      <c r="J29" s="364"/>
      <c r="K29" s="364"/>
      <c r="L29" s="364"/>
      <c r="M29" s="364"/>
      <c r="N29" s="364"/>
      <c r="O29" s="364"/>
      <c r="P29" s="364"/>
    </row>
    <row r="30" spans="1:16" customFormat="1" ht="77.25" customHeight="1">
      <c r="A30" s="364"/>
      <c r="B30" s="364"/>
      <c r="C30" s="364"/>
      <c r="D30" s="364"/>
      <c r="E30" s="364"/>
      <c r="F30" s="364"/>
      <c r="G30" s="364"/>
      <c r="H30" s="364"/>
      <c r="I30" s="364"/>
      <c r="J30" s="364"/>
      <c r="K30" s="364"/>
      <c r="L30" s="364"/>
      <c r="M30" s="364"/>
      <c r="N30" s="364"/>
      <c r="O30" s="364"/>
      <c r="P30" s="364"/>
    </row>
    <row r="31" spans="1:16" customFormat="1" ht="12.75" customHeight="1">
      <c r="B31" s="124"/>
    </row>
    <row r="32" spans="1:16" customFormat="1" ht="12.75" customHeight="1">
      <c r="B32" s="124"/>
    </row>
    <row r="33" spans="2:16" s="101" customFormat="1">
      <c r="L33" s="125"/>
      <c r="M33" s="125"/>
      <c r="N33" s="125"/>
      <c r="O33" s="125"/>
      <c r="P33" s="125"/>
    </row>
    <row r="34" spans="2:16" s="101" customFormat="1" ht="14.25" customHeight="1">
      <c r="C34" s="121"/>
      <c r="L34" s="121"/>
      <c r="M34" s="361"/>
      <c r="N34" s="361"/>
      <c r="O34" s="125"/>
      <c r="P34" s="125"/>
    </row>
    <row r="35" spans="2:16" s="101" customFormat="1">
      <c r="C35" s="120"/>
      <c r="L35" s="120"/>
      <c r="M35" s="362"/>
      <c r="N35" s="362"/>
      <c r="O35" s="125"/>
      <c r="P35" s="125"/>
    </row>
    <row r="36" spans="2:16" s="101" customFormat="1" collapsed="1">
      <c r="B36" s="122"/>
      <c r="F36" s="122"/>
      <c r="G36" s="122"/>
    </row>
  </sheetData>
  <mergeCells count="17">
    <mergeCell ref="A30:P30"/>
    <mergeCell ref="M34:N34"/>
    <mergeCell ref="M35:N35"/>
    <mergeCell ref="D10:D11"/>
    <mergeCell ref="C26:K26"/>
    <mergeCell ref="A29:P29"/>
    <mergeCell ref="A2:P2"/>
    <mergeCell ref="L8:O8"/>
    <mergeCell ref="E10:E11"/>
    <mergeCell ref="F10:K10"/>
    <mergeCell ref="L10:P10"/>
    <mergeCell ref="D3:P3"/>
    <mergeCell ref="D4:P4"/>
    <mergeCell ref="D5:P5"/>
    <mergeCell ref="A10:A11"/>
    <mergeCell ref="B10:B11"/>
    <mergeCell ref="C10:C11"/>
  </mergeCells>
  <conditionalFormatting sqref="I20:I24">
    <cfRule type="expression" dxfId="546" priority="1" stopIfTrue="1">
      <formula>I20=#REF!=FALSE</formula>
    </cfRule>
    <cfRule type="expression" dxfId="545" priority="2">
      <formula>#REF!&gt;0</formula>
    </cfRule>
    <cfRule type="expression" dxfId="544" priority="3">
      <formula>#REF!=3</formula>
    </cfRule>
    <cfRule type="expression" dxfId="543" priority="4">
      <formula>#REF!=2</formula>
    </cfRule>
    <cfRule type="expression" dxfId="542" priority="5">
      <formula>#REF!=1</formula>
    </cfRule>
    <cfRule type="expression" dxfId="541" priority="6">
      <formula>#REF!&gt;0</formula>
    </cfRule>
    <cfRule type="expression" dxfId="540" priority="7">
      <formula>#REF!=3</formula>
    </cfRule>
    <cfRule type="expression" dxfId="539" priority="8">
      <formula>#REF!=2</formula>
    </cfRule>
    <cfRule type="expression" dxfId="538" priority="9">
      <formula>#REF!=1</formula>
    </cfRule>
    <cfRule type="expression" dxfId="537" priority="10" stopIfTrue="1">
      <formula>I20=#REF!=FALSE</formula>
    </cfRule>
    <cfRule type="expression" dxfId="536" priority="11">
      <formula>#REF!&gt;0</formula>
    </cfRule>
    <cfRule type="expression" dxfId="535" priority="12">
      <formula>#REF!=3</formula>
    </cfRule>
    <cfRule type="expression" dxfId="534" priority="13">
      <formula>#REF!=2</formula>
    </cfRule>
    <cfRule type="expression" dxfId="533" priority="14">
      <formula>#REF!=1</formula>
    </cfRule>
    <cfRule type="expression" dxfId="532" priority="15">
      <formula>#REF!&gt;0</formula>
    </cfRule>
    <cfRule type="expression" dxfId="531" priority="16">
      <formula>#REF!=3</formula>
    </cfRule>
    <cfRule type="expression" dxfId="530" priority="17">
      <formula>#REF!=2</formula>
    </cfRule>
    <cfRule type="expression" dxfId="529" priority="18">
      <formula>#REF!=1</formula>
    </cfRule>
    <cfRule type="expression" dxfId="528" priority="19" stopIfTrue="1">
      <formula>I20=#REF!=FALSE</formula>
    </cfRule>
    <cfRule type="expression" dxfId="527" priority="20">
      <formula>#REF!&gt;0</formula>
    </cfRule>
    <cfRule type="expression" dxfId="526" priority="21">
      <formula>#REF!=3</formula>
    </cfRule>
    <cfRule type="expression" dxfId="525" priority="22">
      <formula>#REF!=2</formula>
    </cfRule>
    <cfRule type="expression" dxfId="524" priority="23">
      <formula>#REF!=1</formula>
    </cfRule>
    <cfRule type="expression" dxfId="523" priority="24" stopIfTrue="1">
      <formula>I20=#REF!=FALSE</formula>
    </cfRule>
    <cfRule type="expression" dxfId="522" priority="25">
      <formula>#REF!&gt;0</formula>
    </cfRule>
    <cfRule type="expression" dxfId="521" priority="26">
      <formula>#REF!=3</formula>
    </cfRule>
    <cfRule type="expression" dxfId="520" priority="27">
      <formula>#REF!=2</formula>
    </cfRule>
    <cfRule type="expression" dxfId="519" priority="28">
      <formula>#REF!=1</formula>
    </cfRule>
    <cfRule type="expression" dxfId="518" priority="29" stopIfTrue="1">
      <formula>I20=#REF!=FALSE</formula>
    </cfRule>
    <cfRule type="expression" dxfId="517" priority="30">
      <formula>#REF!&gt;0</formula>
    </cfRule>
    <cfRule type="expression" dxfId="516" priority="31">
      <formula>#REF!=3</formula>
    </cfRule>
    <cfRule type="expression" dxfId="515" priority="32">
      <formula>#REF!=2</formula>
    </cfRule>
    <cfRule type="expression" dxfId="514" priority="33">
      <formula>#REF!=1</formula>
    </cfRule>
    <cfRule type="expression" dxfId="513" priority="34" stopIfTrue="1">
      <formula>I20=#REF!=FALSE</formula>
    </cfRule>
    <cfRule type="expression" dxfId="512" priority="35">
      <formula>#REF!&gt;0</formula>
    </cfRule>
    <cfRule type="expression" dxfId="511" priority="36">
      <formula>#REF!=3</formula>
    </cfRule>
    <cfRule type="expression" dxfId="510" priority="37">
      <formula>#REF!=2</formula>
    </cfRule>
    <cfRule type="expression" dxfId="509" priority="38">
      <formula>#REF!=1</formula>
    </cfRule>
    <cfRule type="expression" dxfId="508" priority="39" stopIfTrue="1">
      <formula>I20=#REF!=FALSE</formula>
    </cfRule>
  </conditionalFormatting>
  <printOptions horizontalCentered="1"/>
  <pageMargins left="0.27559055118110237" right="0.27559055118110237" top="0.74803149606299213" bottom="0.74803149606299213" header="0.31496062992125984" footer="0.31496062992125984"/>
  <pageSetup paperSize="9" scale="54"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P85"/>
  <sheetViews>
    <sheetView showZeros="0" view="pageBreakPreview" zoomScaleNormal="100" zoomScaleSheetLayoutView="100" workbookViewId="0">
      <selection activeCell="U9" sqref="U9"/>
    </sheetView>
  </sheetViews>
  <sheetFormatPr defaultColWidth="9.109375" defaultRowHeight="13.8"/>
  <cols>
    <col min="1" max="1" width="9" style="15" customWidth="1"/>
    <col min="2" max="2" width="9.44140625" style="15" customWidth="1"/>
    <col min="3" max="3" width="40.33203125" style="15" customWidth="1"/>
    <col min="4" max="4" width="8.109375" style="15" customWidth="1"/>
    <col min="5" max="11" width="9.109375" style="15"/>
    <col min="12" max="12" width="11.5546875" style="15" customWidth="1"/>
    <col min="13" max="13" width="12.33203125" style="15" customWidth="1"/>
    <col min="14" max="14" width="12.6640625" style="15" customWidth="1"/>
    <col min="15" max="15" width="11.5546875" style="15" customWidth="1"/>
    <col min="16" max="16" width="12.88671875" style="15" customWidth="1"/>
    <col min="17" max="16384" width="9.109375" style="15"/>
  </cols>
  <sheetData>
    <row r="1" spans="1:16" s="20" customFormat="1">
      <c r="E1" s="17"/>
      <c r="F1" s="17"/>
      <c r="G1" s="138" t="s">
        <v>59</v>
      </c>
      <c r="H1" s="89" t="str">
        <f>kops1!B23</f>
        <v>1,4</v>
      </c>
    </row>
    <row r="2" spans="1:16" s="20" customFormat="1">
      <c r="A2" s="372" t="str">
        <f>C12</f>
        <v>Sienas, karkass, iekšējā apdare</v>
      </c>
      <c r="B2" s="372"/>
      <c r="C2" s="372"/>
      <c r="D2" s="372"/>
      <c r="E2" s="372"/>
      <c r="F2" s="372"/>
      <c r="G2" s="372"/>
      <c r="H2" s="372"/>
      <c r="I2" s="372"/>
      <c r="J2" s="372"/>
      <c r="K2" s="372"/>
      <c r="L2" s="372"/>
      <c r="M2" s="372"/>
      <c r="N2" s="372"/>
      <c r="O2" s="372"/>
      <c r="P2" s="372"/>
    </row>
    <row r="3" spans="1:16">
      <c r="A3" s="16"/>
      <c r="B3" s="16"/>
      <c r="C3" s="16" t="s">
        <v>4</v>
      </c>
      <c r="D3" s="374" t="str">
        <f>Koptame!C4</f>
        <v>Āra lifts</v>
      </c>
      <c r="E3" s="374"/>
      <c r="F3" s="374"/>
      <c r="G3" s="374"/>
      <c r="H3" s="374"/>
      <c r="I3" s="374"/>
      <c r="J3" s="374"/>
      <c r="K3" s="374"/>
      <c r="L3" s="374"/>
      <c r="M3" s="374"/>
      <c r="N3" s="374"/>
      <c r="O3" s="374"/>
      <c r="P3" s="374"/>
    </row>
    <row r="4" spans="1:16">
      <c r="A4" s="16"/>
      <c r="B4" s="16"/>
      <c r="C4" s="16" t="s">
        <v>5</v>
      </c>
      <c r="D4" s="374" t="str">
        <f>Koptame!C5</f>
        <v>Āra lifta izbūve Ādažu vidusskolai</v>
      </c>
      <c r="E4" s="374"/>
      <c r="F4" s="374"/>
      <c r="G4" s="374"/>
      <c r="H4" s="374"/>
      <c r="I4" s="374"/>
      <c r="J4" s="374"/>
      <c r="K4" s="374"/>
      <c r="L4" s="374"/>
      <c r="M4" s="374"/>
      <c r="N4" s="374"/>
      <c r="O4" s="374"/>
      <c r="P4" s="374"/>
    </row>
    <row r="5" spans="1:16">
      <c r="A5" s="16"/>
      <c r="B5" s="16"/>
      <c r="C5" s="16" t="s">
        <v>6</v>
      </c>
      <c r="D5" s="374" t="str">
        <f>Koptame!C6</f>
        <v>Gaujas iela 30, Ādaži, Ādažu novads, LV-2164</v>
      </c>
      <c r="E5" s="374"/>
      <c r="F5" s="374"/>
      <c r="G5" s="374"/>
      <c r="H5" s="374"/>
      <c r="I5" s="374"/>
      <c r="J5" s="374"/>
      <c r="K5" s="374"/>
      <c r="L5" s="374"/>
      <c r="M5" s="374"/>
      <c r="N5" s="374"/>
      <c r="O5" s="374"/>
      <c r="P5" s="374"/>
    </row>
    <row r="6" spans="1:16">
      <c r="A6" s="3"/>
      <c r="B6" s="41"/>
      <c r="D6" s="18"/>
      <c r="E6" s="18"/>
      <c r="F6" s="18"/>
      <c r="G6" s="18"/>
      <c r="H6" s="18"/>
      <c r="I6" s="18"/>
      <c r="J6" s="18"/>
      <c r="K6" s="38"/>
      <c r="L6" s="38"/>
      <c r="M6" s="38"/>
      <c r="N6" s="38"/>
      <c r="O6" s="16" t="s">
        <v>58</v>
      </c>
      <c r="P6" s="22"/>
    </row>
    <row r="7" spans="1:16">
      <c r="A7" s="19"/>
      <c r="B7" s="19"/>
      <c r="D7" s="23"/>
      <c r="E7" s="38"/>
      <c r="F7" s="38"/>
      <c r="G7" s="38"/>
      <c r="H7" s="38"/>
      <c r="I7" s="38"/>
      <c r="J7" s="38"/>
      <c r="K7" s="38"/>
      <c r="N7" s="38"/>
      <c r="O7" s="38"/>
      <c r="P7" s="21"/>
    </row>
    <row r="8" spans="1:16" ht="15.15" customHeight="1">
      <c r="A8" s="40"/>
      <c r="B8" s="40"/>
      <c r="J8" s="39"/>
      <c r="K8" s="39"/>
      <c r="L8" s="373">
        <f>Koptame!D8</f>
        <v>0</v>
      </c>
      <c r="M8" s="373"/>
      <c r="N8" s="373"/>
      <c r="O8" s="373"/>
      <c r="P8" s="39"/>
    </row>
    <row r="9" spans="1:16" ht="15">
      <c r="A9" s="40"/>
      <c r="B9" s="40"/>
    </row>
    <row r="10" spans="1:16" ht="14.25" customHeight="1">
      <c r="A10" s="365" t="s">
        <v>8</v>
      </c>
      <c r="B10" s="375" t="s">
        <v>14</v>
      </c>
      <c r="C10" s="368" t="s">
        <v>63</v>
      </c>
      <c r="D10" s="369" t="s">
        <v>15</v>
      </c>
      <c r="E10" s="365" t="s">
        <v>16</v>
      </c>
      <c r="F10" s="363" t="s">
        <v>17</v>
      </c>
      <c r="G10" s="363"/>
      <c r="H10" s="363"/>
      <c r="I10" s="363"/>
      <c r="J10" s="363"/>
      <c r="K10" s="363"/>
      <c r="L10" s="363" t="s">
        <v>18</v>
      </c>
      <c r="M10" s="363"/>
      <c r="N10" s="363"/>
      <c r="O10" s="363"/>
      <c r="P10" s="363"/>
    </row>
    <row r="11" spans="1:16" ht="63.9" customHeight="1">
      <c r="A11" s="365"/>
      <c r="B11" s="376"/>
      <c r="C11" s="368"/>
      <c r="D11" s="369"/>
      <c r="E11" s="365"/>
      <c r="F11" s="127" t="s">
        <v>19</v>
      </c>
      <c r="G11" s="127" t="s">
        <v>41</v>
      </c>
      <c r="H11" s="127" t="s">
        <v>42</v>
      </c>
      <c r="I11" s="127" t="s">
        <v>61</v>
      </c>
      <c r="J11" s="127" t="s">
        <v>43</v>
      </c>
      <c r="K11" s="127" t="s">
        <v>44</v>
      </c>
      <c r="L11" s="127" t="s">
        <v>11</v>
      </c>
      <c r="M11" s="127" t="s">
        <v>42</v>
      </c>
      <c r="N11" s="127" t="s">
        <v>61</v>
      </c>
      <c r="O11" s="127" t="s">
        <v>43</v>
      </c>
      <c r="P11" s="127" t="s">
        <v>45</v>
      </c>
    </row>
    <row r="12" spans="1:16" ht="15.6">
      <c r="A12" s="205"/>
      <c r="B12" s="226">
        <v>0</v>
      </c>
      <c r="C12" s="207" t="str">
        <f>kops1!C23</f>
        <v>Sienas, karkass, iekšējā apdare</v>
      </c>
      <c r="D12" s="227"/>
      <c r="E12" s="208"/>
      <c r="F12" s="210">
        <v>0</v>
      </c>
      <c r="G12" s="209">
        <v>0</v>
      </c>
      <c r="H12" s="211">
        <v>0</v>
      </c>
      <c r="I12" s="209">
        <v>0</v>
      </c>
      <c r="J12" s="209">
        <v>0</v>
      </c>
      <c r="K12" s="209">
        <f t="shared" ref="K12" si="0">SUM(H12:J12)</f>
        <v>0</v>
      </c>
      <c r="L12" s="210">
        <f t="shared" ref="L12" si="1">ROUND(F12*E12,2)</f>
        <v>0</v>
      </c>
      <c r="M12" s="209">
        <f t="shared" ref="M12" si="2">ROUND(H12*E12,2)</f>
        <v>0</v>
      </c>
      <c r="N12" s="209">
        <f t="shared" ref="N12" si="3">ROUND(I12*E12,2)</f>
        <v>0</v>
      </c>
      <c r="O12" s="209">
        <f t="shared" ref="O12" si="4">ROUND(J12*E12,2)</f>
        <v>0</v>
      </c>
      <c r="P12" s="212">
        <f t="shared" ref="P12" si="5">SUM(M12:O12)</f>
        <v>0</v>
      </c>
    </row>
    <row r="13" spans="1:16" s="47" customFormat="1" ht="15.6">
      <c r="A13" s="147"/>
      <c r="B13" s="142"/>
      <c r="C13" s="228" t="s">
        <v>96</v>
      </c>
      <c r="D13" s="144"/>
      <c r="E13" s="145"/>
      <c r="F13" s="151"/>
      <c r="G13" s="151"/>
      <c r="H13" s="152"/>
      <c r="I13" s="155"/>
      <c r="J13" s="155"/>
      <c r="K13" s="196">
        <f t="shared" ref="K13" si="6">SUM(H13:J13)</f>
        <v>0</v>
      </c>
      <c r="L13" s="213">
        <f t="shared" ref="L13" si="7">ROUND(F13*E13,2)</f>
        <v>0</v>
      </c>
      <c r="M13" s="196">
        <f t="shared" ref="M13" si="8">ROUND(H13*E13,2)</f>
        <v>0</v>
      </c>
      <c r="N13" s="196">
        <f t="shared" ref="N13" si="9">ROUND(I13*E13,2)</f>
        <v>0</v>
      </c>
      <c r="O13" s="196">
        <f t="shared" ref="O13" si="10">ROUND(J13*E13,2)</f>
        <v>0</v>
      </c>
      <c r="P13" s="197">
        <f t="shared" ref="P13" si="11">SUM(M13:O13)</f>
        <v>0</v>
      </c>
    </row>
    <row r="14" spans="1:16" s="47" customFormat="1" ht="66">
      <c r="A14" s="147">
        <v>1</v>
      </c>
      <c r="B14" s="215"/>
      <c r="C14" s="216" t="s">
        <v>93</v>
      </c>
      <c r="D14" s="217" t="s">
        <v>79</v>
      </c>
      <c r="E14" s="243">
        <v>3.71</v>
      </c>
      <c r="F14" s="151"/>
      <c r="G14" s="156"/>
      <c r="H14" s="152"/>
      <c r="I14" s="156"/>
      <c r="J14" s="156"/>
      <c r="K14" s="196"/>
      <c r="L14" s="213"/>
      <c r="M14" s="196"/>
      <c r="N14" s="196"/>
      <c r="O14" s="196"/>
      <c r="P14" s="197"/>
    </row>
    <row r="15" spans="1:16" s="47" customFormat="1" ht="52.8">
      <c r="A15" s="147">
        <v>2</v>
      </c>
      <c r="B15" s="168"/>
      <c r="C15" s="169" t="s">
        <v>97</v>
      </c>
      <c r="D15" s="170" t="s">
        <v>87</v>
      </c>
      <c r="E15" s="244">
        <f>1.49+1.16+0.48+0.13+0.1+0.31+0.01</f>
        <v>3.6799999999999997</v>
      </c>
      <c r="F15" s="156"/>
      <c r="G15" s="156"/>
      <c r="H15" s="157"/>
      <c r="I15" s="158"/>
      <c r="J15" s="158"/>
      <c r="K15" s="196"/>
      <c r="L15" s="213"/>
      <c r="M15" s="196"/>
      <c r="N15" s="196"/>
      <c r="O15" s="196"/>
      <c r="P15" s="197"/>
    </row>
    <row r="16" spans="1:16" s="47" customFormat="1">
      <c r="A16" s="147">
        <v>3</v>
      </c>
      <c r="B16" s="215"/>
      <c r="C16" s="216" t="s">
        <v>98</v>
      </c>
      <c r="D16" s="217" t="s">
        <v>85</v>
      </c>
      <c r="E16" s="243">
        <v>16</v>
      </c>
      <c r="F16" s="151"/>
      <c r="G16" s="156"/>
      <c r="H16" s="152"/>
      <c r="I16" s="156"/>
      <c r="J16" s="156"/>
      <c r="K16" s="196"/>
      <c r="L16" s="213"/>
      <c r="M16" s="196"/>
      <c r="N16" s="196"/>
      <c r="O16" s="196"/>
      <c r="P16" s="197"/>
    </row>
    <row r="17" spans="1:16" s="47" customFormat="1">
      <c r="A17" s="147">
        <v>4</v>
      </c>
      <c r="B17" s="215"/>
      <c r="C17" s="216" t="s">
        <v>99</v>
      </c>
      <c r="D17" s="217" t="s">
        <v>85</v>
      </c>
      <c r="E17" s="243">
        <v>3</v>
      </c>
      <c r="F17" s="151"/>
      <c r="G17" s="156"/>
      <c r="H17" s="152"/>
      <c r="I17" s="156"/>
      <c r="J17" s="156"/>
      <c r="K17" s="196"/>
      <c r="L17" s="213"/>
      <c r="M17" s="196"/>
      <c r="N17" s="196"/>
      <c r="O17" s="196"/>
      <c r="P17" s="197"/>
    </row>
    <row r="18" spans="1:16" s="47" customFormat="1" ht="26.4">
      <c r="A18" s="147">
        <v>5</v>
      </c>
      <c r="B18" s="215"/>
      <c r="C18" s="216" t="s">
        <v>125</v>
      </c>
      <c r="D18" s="217" t="s">
        <v>77</v>
      </c>
      <c r="E18" s="243">
        <v>3</v>
      </c>
      <c r="F18" s="151"/>
      <c r="G18" s="156"/>
      <c r="H18" s="152"/>
      <c r="I18" s="156"/>
      <c r="J18" s="156"/>
      <c r="K18" s="196"/>
      <c r="L18" s="213"/>
      <c r="M18" s="196"/>
      <c r="N18" s="196"/>
      <c r="O18" s="196"/>
      <c r="P18" s="197"/>
    </row>
    <row r="19" spans="1:16" s="47" customFormat="1" ht="26.4">
      <c r="A19" s="147">
        <v>6</v>
      </c>
      <c r="B19" s="215"/>
      <c r="C19" s="216" t="s">
        <v>134</v>
      </c>
      <c r="D19" s="217" t="s">
        <v>77</v>
      </c>
      <c r="E19" s="243">
        <v>1</v>
      </c>
      <c r="F19" s="151"/>
      <c r="G19" s="156"/>
      <c r="H19" s="152"/>
      <c r="I19" s="156"/>
      <c r="J19" s="156"/>
      <c r="K19" s="196"/>
      <c r="L19" s="213"/>
      <c r="M19" s="196"/>
      <c r="N19" s="196"/>
      <c r="O19" s="196"/>
      <c r="P19" s="197"/>
    </row>
    <row r="20" spans="1:16" s="47" customFormat="1" ht="26.4">
      <c r="A20" s="147">
        <v>7</v>
      </c>
      <c r="B20" s="183"/>
      <c r="C20" s="184" t="s">
        <v>135</v>
      </c>
      <c r="D20" s="185" t="s">
        <v>22</v>
      </c>
      <c r="E20" s="245">
        <v>4</v>
      </c>
      <c r="F20" s="156"/>
      <c r="G20" s="156"/>
      <c r="H20" s="157"/>
      <c r="I20" s="158"/>
      <c r="J20" s="158"/>
      <c r="K20" s="196"/>
      <c r="L20" s="213"/>
      <c r="M20" s="196"/>
      <c r="N20" s="196"/>
      <c r="O20" s="196"/>
      <c r="P20" s="197"/>
    </row>
    <row r="21" spans="1:16" s="47" customFormat="1" ht="15.6">
      <c r="A21" s="147" t="s">
        <v>82</v>
      </c>
      <c r="B21" s="142"/>
      <c r="C21" s="228" t="s">
        <v>109</v>
      </c>
      <c r="D21" s="246"/>
      <c r="E21" s="145"/>
      <c r="F21" s="151"/>
      <c r="G21" s="151"/>
      <c r="H21" s="152"/>
      <c r="I21" s="155"/>
      <c r="J21" s="155"/>
      <c r="K21" s="196"/>
      <c r="L21" s="213"/>
      <c r="M21" s="196"/>
      <c r="N21" s="196"/>
      <c r="O21" s="196"/>
      <c r="P21" s="197"/>
    </row>
    <row r="22" spans="1:16" s="47" customFormat="1">
      <c r="A22" s="147" t="s">
        <v>82</v>
      </c>
      <c r="B22" s="172"/>
      <c r="C22" s="173" t="s">
        <v>112</v>
      </c>
      <c r="D22" s="14"/>
      <c r="E22" s="14"/>
      <c r="F22" s="151"/>
      <c r="G22" s="151"/>
      <c r="H22" s="174"/>
      <c r="I22" s="175"/>
      <c r="J22" s="175"/>
      <c r="K22" s="196"/>
      <c r="L22" s="213"/>
      <c r="M22" s="196"/>
      <c r="N22" s="196"/>
      <c r="O22" s="196"/>
      <c r="P22" s="197"/>
    </row>
    <row r="23" spans="1:16" s="47" customFormat="1" ht="39.6">
      <c r="A23" s="147">
        <v>8</v>
      </c>
      <c r="B23" s="176"/>
      <c r="C23" s="177" t="s">
        <v>110</v>
      </c>
      <c r="D23" s="178" t="s">
        <v>22</v>
      </c>
      <c r="E23" s="247">
        <f>10.5*3+1.5</f>
        <v>33</v>
      </c>
      <c r="F23" s="151"/>
      <c r="G23" s="156"/>
      <c r="H23" s="174"/>
      <c r="I23" s="157"/>
      <c r="J23" s="157"/>
      <c r="K23" s="196"/>
      <c r="L23" s="213"/>
      <c r="M23" s="196"/>
      <c r="N23" s="196"/>
      <c r="O23" s="196"/>
      <c r="P23" s="197"/>
    </row>
    <row r="24" spans="1:16" s="47" customFormat="1" ht="39.6">
      <c r="A24" s="147">
        <v>9</v>
      </c>
      <c r="B24" s="176"/>
      <c r="C24" s="177" t="s">
        <v>110</v>
      </c>
      <c r="D24" s="178" t="s">
        <v>22</v>
      </c>
      <c r="E24" s="247">
        <f t="shared" ref="E24:E27" si="12">10.5*3+1.5</f>
        <v>33</v>
      </c>
      <c r="F24" s="151"/>
      <c r="G24" s="156"/>
      <c r="H24" s="174"/>
      <c r="I24" s="157"/>
      <c r="J24" s="157"/>
      <c r="K24" s="196"/>
      <c r="L24" s="213"/>
      <c r="M24" s="196"/>
      <c r="N24" s="196"/>
      <c r="O24" s="196"/>
      <c r="P24" s="197"/>
    </row>
    <row r="25" spans="1:16" s="47" customFormat="1" ht="26.4">
      <c r="A25" s="147">
        <v>10</v>
      </c>
      <c r="B25" s="142"/>
      <c r="C25" s="177" t="s">
        <v>111</v>
      </c>
      <c r="D25" s="178" t="s">
        <v>22</v>
      </c>
      <c r="E25" s="247">
        <f t="shared" si="12"/>
        <v>33</v>
      </c>
      <c r="F25" s="151"/>
      <c r="G25" s="156"/>
      <c r="H25" s="174"/>
      <c r="I25" s="157"/>
      <c r="J25" s="157"/>
      <c r="K25" s="196"/>
      <c r="L25" s="213"/>
      <c r="M25" s="196"/>
      <c r="N25" s="196"/>
      <c r="O25" s="196"/>
      <c r="P25" s="197"/>
    </row>
    <row r="26" spans="1:16" s="47" customFormat="1" ht="39.6">
      <c r="A26" s="147">
        <v>11</v>
      </c>
      <c r="B26" s="176"/>
      <c r="C26" s="177" t="s">
        <v>113</v>
      </c>
      <c r="D26" s="178" t="s">
        <v>22</v>
      </c>
      <c r="E26" s="247">
        <f t="shared" si="12"/>
        <v>33</v>
      </c>
      <c r="F26" s="151"/>
      <c r="G26" s="156"/>
      <c r="H26" s="174"/>
      <c r="I26" s="157"/>
      <c r="J26" s="157"/>
      <c r="K26" s="196"/>
      <c r="L26" s="213"/>
      <c r="M26" s="196"/>
      <c r="N26" s="196"/>
      <c r="O26" s="196"/>
      <c r="P26" s="197"/>
    </row>
    <row r="27" spans="1:16" s="47" customFormat="1" ht="39.6">
      <c r="A27" s="147">
        <v>12</v>
      </c>
      <c r="B27" s="176"/>
      <c r="C27" s="177" t="s">
        <v>114</v>
      </c>
      <c r="D27" s="178" t="s">
        <v>22</v>
      </c>
      <c r="E27" s="247">
        <f t="shared" si="12"/>
        <v>33</v>
      </c>
      <c r="F27" s="151"/>
      <c r="G27" s="156"/>
      <c r="H27" s="174"/>
      <c r="I27" s="157"/>
      <c r="J27" s="157"/>
      <c r="K27" s="196"/>
      <c r="L27" s="213"/>
      <c r="M27" s="196"/>
      <c r="N27" s="196"/>
      <c r="O27" s="196"/>
      <c r="P27" s="197"/>
    </row>
    <row r="28" spans="1:16" s="198" customFormat="1" ht="26.4">
      <c r="A28" s="147">
        <v>13</v>
      </c>
      <c r="B28" s="193"/>
      <c r="C28" s="194" t="s">
        <v>161</v>
      </c>
      <c r="D28" s="186" t="s">
        <v>22</v>
      </c>
      <c r="E28" s="247">
        <f>1.8*3+0.3</f>
        <v>5.7</v>
      </c>
      <c r="F28" s="151"/>
      <c r="G28" s="156"/>
      <c r="H28" s="152"/>
      <c r="I28" s="157"/>
      <c r="J28" s="153"/>
      <c r="K28" s="153"/>
      <c r="L28" s="195"/>
      <c r="M28" s="196"/>
      <c r="N28" s="196"/>
      <c r="O28" s="196"/>
      <c r="P28" s="197"/>
    </row>
    <row r="29" spans="1:16" s="198" customFormat="1">
      <c r="A29" s="147">
        <v>14</v>
      </c>
      <c r="B29" s="193"/>
      <c r="C29" s="199" t="s">
        <v>162</v>
      </c>
      <c r="D29" s="186" t="s">
        <v>22</v>
      </c>
      <c r="E29" s="247">
        <f t="shared" ref="E29:E30" si="13">1.8*3+0.3</f>
        <v>5.7</v>
      </c>
      <c r="F29" s="151"/>
      <c r="G29" s="156"/>
      <c r="H29" s="152"/>
      <c r="I29" s="157"/>
      <c r="J29" s="153"/>
      <c r="K29" s="153"/>
      <c r="L29" s="195"/>
      <c r="M29" s="196"/>
      <c r="N29" s="196"/>
      <c r="O29" s="196"/>
      <c r="P29" s="197"/>
    </row>
    <row r="30" spans="1:16" s="198" customFormat="1" ht="26.4">
      <c r="A30" s="147">
        <v>15</v>
      </c>
      <c r="B30" s="200"/>
      <c r="C30" s="201" t="s">
        <v>163</v>
      </c>
      <c r="D30" s="178" t="s">
        <v>22</v>
      </c>
      <c r="E30" s="247">
        <f t="shared" si="13"/>
        <v>5.7</v>
      </c>
      <c r="F30" s="151"/>
      <c r="G30" s="156"/>
      <c r="H30" s="152"/>
      <c r="I30" s="202"/>
      <c r="J30" s="161"/>
      <c r="K30" s="153"/>
      <c r="L30" s="195"/>
      <c r="M30" s="196"/>
      <c r="N30" s="196"/>
      <c r="O30" s="196"/>
      <c r="P30" s="197"/>
    </row>
    <row r="31" spans="1:16" s="47" customFormat="1">
      <c r="A31" s="147" t="s">
        <v>82</v>
      </c>
      <c r="B31" s="176"/>
      <c r="C31" s="173" t="s">
        <v>145</v>
      </c>
      <c r="D31" s="178"/>
      <c r="E31" s="247"/>
      <c r="F31" s="151"/>
      <c r="G31" s="151"/>
      <c r="H31" s="174"/>
      <c r="I31" s="157"/>
      <c r="J31" s="157"/>
      <c r="K31" s="196"/>
      <c r="L31" s="213"/>
      <c r="M31" s="196"/>
      <c r="N31" s="196"/>
      <c r="O31" s="196"/>
      <c r="P31" s="197"/>
    </row>
    <row r="32" spans="1:16" s="47" customFormat="1" ht="39.6">
      <c r="A32" s="147">
        <v>13</v>
      </c>
      <c r="B32" s="176"/>
      <c r="C32" s="177" t="s">
        <v>160</v>
      </c>
      <c r="D32" s="178" t="s">
        <v>22</v>
      </c>
      <c r="E32" s="247">
        <v>3.5</v>
      </c>
      <c r="F32" s="151"/>
      <c r="G32" s="156"/>
      <c r="H32" s="174"/>
      <c r="I32" s="157"/>
      <c r="J32" s="157"/>
      <c r="K32" s="196"/>
      <c r="L32" s="213"/>
      <c r="M32" s="196"/>
      <c r="N32" s="196"/>
      <c r="O32" s="196"/>
      <c r="P32" s="197"/>
    </row>
    <row r="33" spans="1:16" s="198" customFormat="1" ht="26.4">
      <c r="A33" s="147">
        <v>14</v>
      </c>
      <c r="B33" s="193"/>
      <c r="C33" s="194" t="s">
        <v>161</v>
      </c>
      <c r="D33" s="186" t="s">
        <v>22</v>
      </c>
      <c r="E33" s="247">
        <v>3.5</v>
      </c>
      <c r="F33" s="151"/>
      <c r="G33" s="156"/>
      <c r="H33" s="152"/>
      <c r="I33" s="157"/>
      <c r="J33" s="153"/>
      <c r="K33" s="153"/>
      <c r="L33" s="195"/>
      <c r="M33" s="196"/>
      <c r="N33" s="196"/>
      <c r="O33" s="196"/>
      <c r="P33" s="197"/>
    </row>
    <row r="34" spans="1:16" s="198" customFormat="1">
      <c r="A34" s="147">
        <v>15</v>
      </c>
      <c r="B34" s="193"/>
      <c r="C34" s="199" t="s">
        <v>162</v>
      </c>
      <c r="D34" s="186" t="s">
        <v>22</v>
      </c>
      <c r="E34" s="247">
        <v>3.5</v>
      </c>
      <c r="F34" s="151"/>
      <c r="G34" s="156"/>
      <c r="H34" s="152"/>
      <c r="I34" s="157"/>
      <c r="J34" s="153"/>
      <c r="K34" s="153"/>
      <c r="L34" s="195"/>
      <c r="M34" s="196"/>
      <c r="N34" s="196"/>
      <c r="O34" s="196"/>
      <c r="P34" s="197"/>
    </row>
    <row r="35" spans="1:16" s="198" customFormat="1" ht="26.4">
      <c r="A35" s="147">
        <v>16</v>
      </c>
      <c r="B35" s="200"/>
      <c r="C35" s="201" t="s">
        <v>163</v>
      </c>
      <c r="D35" s="178" t="s">
        <v>22</v>
      </c>
      <c r="E35" s="247">
        <v>3.5</v>
      </c>
      <c r="F35" s="151"/>
      <c r="G35" s="156"/>
      <c r="H35" s="152"/>
      <c r="I35" s="202"/>
      <c r="J35" s="161"/>
      <c r="K35" s="153"/>
      <c r="L35" s="195"/>
      <c r="M35" s="196"/>
      <c r="N35" s="196"/>
      <c r="O35" s="196"/>
      <c r="P35" s="197"/>
    </row>
    <row r="36" spans="1:16" s="47" customFormat="1" ht="21" customHeight="1">
      <c r="A36" s="147">
        <v>17</v>
      </c>
      <c r="B36" s="229"/>
      <c r="C36" s="229" t="s">
        <v>164</v>
      </c>
      <c r="D36" s="178" t="s">
        <v>22</v>
      </c>
      <c r="E36" s="247">
        <v>3.5</v>
      </c>
      <c r="F36" s="151"/>
      <c r="G36" s="156"/>
      <c r="H36" s="174"/>
      <c r="I36" s="157"/>
      <c r="J36" s="157"/>
      <c r="K36" s="153"/>
      <c r="L36" s="195"/>
      <c r="M36" s="196"/>
      <c r="N36" s="196"/>
      <c r="O36" s="196"/>
      <c r="P36" s="197"/>
    </row>
    <row r="37" spans="1:16" s="47" customFormat="1">
      <c r="A37" s="147">
        <v>18</v>
      </c>
      <c r="B37" s="229"/>
      <c r="C37" s="229" t="s">
        <v>165</v>
      </c>
      <c r="D37" s="178" t="s">
        <v>22</v>
      </c>
      <c r="E37" s="247">
        <v>3.5</v>
      </c>
      <c r="F37" s="151"/>
      <c r="G37" s="151"/>
      <c r="H37" s="174"/>
      <c r="I37" s="157"/>
      <c r="J37" s="157"/>
      <c r="K37" s="153"/>
      <c r="L37" s="195"/>
      <c r="M37" s="196"/>
      <c r="N37" s="196"/>
      <c r="O37" s="196"/>
      <c r="P37" s="197"/>
    </row>
    <row r="38" spans="1:16" s="47" customFormat="1">
      <c r="A38" s="147" t="s">
        <v>82</v>
      </c>
      <c r="B38" s="229"/>
      <c r="C38" s="230" t="s">
        <v>146</v>
      </c>
      <c r="D38" s="178"/>
      <c r="E38" s="247"/>
      <c r="F38" s="151"/>
      <c r="G38" s="151"/>
      <c r="H38" s="174"/>
      <c r="I38" s="157"/>
      <c r="J38" s="157"/>
      <c r="K38" s="153"/>
      <c r="L38" s="195"/>
      <c r="M38" s="196"/>
      <c r="N38" s="196"/>
      <c r="O38" s="196"/>
      <c r="P38" s="197"/>
    </row>
    <row r="39" spans="1:16" s="47" customFormat="1">
      <c r="A39" s="147">
        <v>19</v>
      </c>
      <c r="B39" s="229"/>
      <c r="C39" s="229" t="s">
        <v>147</v>
      </c>
      <c r="D39" s="178" t="s">
        <v>22</v>
      </c>
      <c r="E39" s="247">
        <v>3.5</v>
      </c>
      <c r="F39" s="151"/>
      <c r="G39" s="156"/>
      <c r="H39" s="174"/>
      <c r="I39" s="157"/>
      <c r="J39" s="157"/>
      <c r="K39" s="153"/>
      <c r="L39" s="195"/>
      <c r="M39" s="196"/>
      <c r="N39" s="196"/>
      <c r="O39" s="196"/>
      <c r="P39" s="197"/>
    </row>
    <row r="40" spans="1:16" s="47" customFormat="1">
      <c r="A40" s="147">
        <v>20</v>
      </c>
      <c r="B40" s="229"/>
      <c r="C40" s="229" t="s">
        <v>148</v>
      </c>
      <c r="D40" s="178" t="s">
        <v>22</v>
      </c>
      <c r="E40" s="247">
        <v>3.5</v>
      </c>
      <c r="F40" s="151"/>
      <c r="G40" s="156"/>
      <c r="H40" s="174"/>
      <c r="I40" s="157"/>
      <c r="J40" s="157"/>
      <c r="K40" s="153"/>
      <c r="L40" s="195"/>
      <c r="M40" s="196"/>
      <c r="N40" s="196"/>
      <c r="O40" s="196"/>
      <c r="P40" s="197"/>
    </row>
    <row r="41" spans="1:16" s="47" customFormat="1">
      <c r="A41" s="147">
        <v>21</v>
      </c>
      <c r="B41" s="229"/>
      <c r="C41" s="229" t="s">
        <v>149</v>
      </c>
      <c r="D41" s="178" t="s">
        <v>22</v>
      </c>
      <c r="E41" s="247">
        <v>3.5</v>
      </c>
      <c r="F41" s="151"/>
      <c r="G41" s="156"/>
      <c r="H41" s="174"/>
      <c r="I41" s="157"/>
      <c r="J41" s="157"/>
      <c r="K41" s="153"/>
      <c r="L41" s="195"/>
      <c r="M41" s="196"/>
      <c r="N41" s="196"/>
      <c r="O41" s="196"/>
      <c r="P41" s="197"/>
    </row>
    <row r="42" spans="1:16" s="47" customFormat="1">
      <c r="A42" s="147">
        <v>22</v>
      </c>
      <c r="B42" s="229"/>
      <c r="C42" s="229" t="s">
        <v>150</v>
      </c>
      <c r="D42" s="178" t="s">
        <v>22</v>
      </c>
      <c r="E42" s="247">
        <v>3.5</v>
      </c>
      <c r="F42" s="151"/>
      <c r="G42" s="156"/>
      <c r="H42" s="174"/>
      <c r="I42" s="157"/>
      <c r="J42" s="157"/>
      <c r="K42" s="153"/>
      <c r="L42" s="195"/>
      <c r="M42" s="196"/>
      <c r="N42" s="196"/>
      <c r="O42" s="196"/>
      <c r="P42" s="197"/>
    </row>
    <row r="43" spans="1:16" s="47" customFormat="1">
      <c r="A43" s="147">
        <v>23</v>
      </c>
      <c r="B43" s="229"/>
      <c r="C43" s="229" t="s">
        <v>151</v>
      </c>
      <c r="D43" s="178" t="s">
        <v>22</v>
      </c>
      <c r="E43" s="247">
        <v>3.5</v>
      </c>
      <c r="F43" s="151"/>
      <c r="G43" s="156"/>
      <c r="H43" s="174"/>
      <c r="I43" s="157"/>
      <c r="J43" s="157"/>
      <c r="K43" s="153"/>
      <c r="L43" s="195"/>
      <c r="M43" s="196"/>
      <c r="N43" s="196"/>
      <c r="O43" s="196"/>
      <c r="P43" s="197"/>
    </row>
    <row r="44" spans="1:16" s="47" customFormat="1" ht="26.4">
      <c r="A44" s="147">
        <v>24</v>
      </c>
      <c r="B44" s="229"/>
      <c r="C44" s="229" t="s">
        <v>152</v>
      </c>
      <c r="D44" s="178" t="s">
        <v>22</v>
      </c>
      <c r="E44" s="247">
        <v>3.5</v>
      </c>
      <c r="F44" s="248"/>
      <c r="G44" s="156"/>
      <c r="H44" s="157"/>
      <c r="I44" s="153"/>
      <c r="J44" s="249"/>
      <c r="K44" s="153"/>
      <c r="L44" s="195"/>
      <c r="M44" s="196"/>
      <c r="N44" s="196"/>
      <c r="O44" s="196"/>
      <c r="P44" s="197"/>
    </row>
    <row r="45" spans="1:16" s="47" customFormat="1">
      <c r="A45" s="147" t="s">
        <v>82</v>
      </c>
      <c r="B45" s="176"/>
      <c r="C45" s="173" t="s">
        <v>153</v>
      </c>
      <c r="D45" s="178"/>
      <c r="E45" s="247"/>
      <c r="F45" s="151"/>
      <c r="G45" s="151"/>
      <c r="H45" s="174"/>
      <c r="I45" s="157"/>
      <c r="J45" s="157"/>
      <c r="K45" s="153">
        <f t="shared" ref="K45" si="14">SUM(H45:J45)</f>
        <v>0</v>
      </c>
      <c r="L45" s="195">
        <f t="shared" ref="L45" si="15">ROUND(F45*E45,2)</f>
        <v>0</v>
      </c>
      <c r="M45" s="196">
        <f t="shared" ref="M45" si="16">ROUND(H45*E45,2)</f>
        <v>0</v>
      </c>
      <c r="N45" s="196">
        <f t="shared" ref="N45" si="17">ROUND(I45*E45,2)</f>
        <v>0</v>
      </c>
      <c r="O45" s="196">
        <f t="shared" ref="O45" si="18">ROUND(J45*E45,2)</f>
        <v>0</v>
      </c>
      <c r="P45" s="197">
        <f t="shared" ref="P45" si="19">SUM(M45:O45)</f>
        <v>0</v>
      </c>
    </row>
    <row r="46" spans="1:16" s="47" customFormat="1">
      <c r="A46" s="147">
        <v>25</v>
      </c>
      <c r="B46" s="229"/>
      <c r="C46" s="229" t="s">
        <v>154</v>
      </c>
      <c r="D46" s="178" t="s">
        <v>22</v>
      </c>
      <c r="E46" s="247">
        <v>1.7</v>
      </c>
      <c r="F46" s="151"/>
      <c r="G46" s="156"/>
      <c r="H46" s="174"/>
      <c r="I46" s="157"/>
      <c r="J46" s="157"/>
      <c r="K46" s="153"/>
      <c r="L46" s="195"/>
      <c r="M46" s="196"/>
      <c r="N46" s="196"/>
      <c r="O46" s="196"/>
      <c r="P46" s="197"/>
    </row>
    <row r="47" spans="1:16" s="47" customFormat="1">
      <c r="A47" s="147" t="s">
        <v>82</v>
      </c>
      <c r="B47" s="229"/>
      <c r="C47" s="230" t="s">
        <v>155</v>
      </c>
      <c r="D47" s="178"/>
      <c r="E47" s="247"/>
      <c r="F47" s="151"/>
      <c r="G47" s="151"/>
      <c r="H47" s="174"/>
      <c r="I47" s="157"/>
      <c r="J47" s="157"/>
      <c r="K47" s="153"/>
      <c r="L47" s="195"/>
      <c r="M47" s="196"/>
      <c r="N47" s="196"/>
      <c r="O47" s="196"/>
      <c r="P47" s="197"/>
    </row>
    <row r="48" spans="1:16" s="47" customFormat="1">
      <c r="A48" s="147">
        <v>26</v>
      </c>
      <c r="B48" s="229"/>
      <c r="C48" s="229" t="s">
        <v>156</v>
      </c>
      <c r="D48" s="178" t="s">
        <v>22</v>
      </c>
      <c r="E48" s="247">
        <v>1.7</v>
      </c>
      <c r="F48" s="151"/>
      <c r="G48" s="156"/>
      <c r="H48" s="174"/>
      <c r="I48" s="157"/>
      <c r="J48" s="157"/>
      <c r="K48" s="153"/>
      <c r="L48" s="195"/>
      <c r="M48" s="196"/>
      <c r="N48" s="196"/>
      <c r="O48" s="196"/>
      <c r="P48" s="197"/>
    </row>
    <row r="49" spans="1:16" s="47" customFormat="1">
      <c r="A49" s="147">
        <v>27</v>
      </c>
      <c r="B49" s="229"/>
      <c r="C49" s="229" t="s">
        <v>157</v>
      </c>
      <c r="D49" s="178" t="s">
        <v>22</v>
      </c>
      <c r="E49" s="247">
        <v>1.7</v>
      </c>
      <c r="F49" s="151"/>
      <c r="G49" s="156"/>
      <c r="H49" s="174"/>
      <c r="I49" s="157"/>
      <c r="J49" s="157"/>
      <c r="K49" s="153"/>
      <c r="L49" s="195"/>
      <c r="M49" s="196"/>
      <c r="N49" s="196"/>
      <c r="O49" s="196"/>
      <c r="P49" s="197"/>
    </row>
    <row r="50" spans="1:16" s="47" customFormat="1">
      <c r="A50" s="147">
        <v>28</v>
      </c>
      <c r="B50" s="229"/>
      <c r="C50" s="229" t="s">
        <v>158</v>
      </c>
      <c r="D50" s="178" t="s">
        <v>22</v>
      </c>
      <c r="E50" s="247">
        <v>1.7</v>
      </c>
      <c r="F50" s="151"/>
      <c r="G50" s="156"/>
      <c r="H50" s="174"/>
      <c r="I50" s="157"/>
      <c r="J50" s="157"/>
      <c r="K50" s="153"/>
      <c r="L50" s="195"/>
      <c r="M50" s="196"/>
      <c r="N50" s="196"/>
      <c r="O50" s="196"/>
      <c r="P50" s="197"/>
    </row>
    <row r="51" spans="1:16" s="47" customFormat="1">
      <c r="A51" s="147">
        <v>29</v>
      </c>
      <c r="B51" s="229"/>
      <c r="C51" s="229" t="s">
        <v>150</v>
      </c>
      <c r="D51" s="178" t="s">
        <v>22</v>
      </c>
      <c r="E51" s="247">
        <v>1.7</v>
      </c>
      <c r="F51" s="151"/>
      <c r="G51" s="156"/>
      <c r="H51" s="174"/>
      <c r="I51" s="157"/>
      <c r="J51" s="157"/>
      <c r="K51" s="153"/>
      <c r="L51" s="195"/>
      <c r="M51" s="196"/>
      <c r="N51" s="196"/>
      <c r="O51" s="196"/>
      <c r="P51" s="197"/>
    </row>
    <row r="52" spans="1:16" s="47" customFormat="1">
      <c r="A52" s="147">
        <v>30</v>
      </c>
      <c r="B52" s="229"/>
      <c r="C52" s="229" t="s">
        <v>151</v>
      </c>
      <c r="D52" s="178" t="s">
        <v>22</v>
      </c>
      <c r="E52" s="247">
        <v>1.7</v>
      </c>
      <c r="F52" s="151"/>
      <c r="G52" s="156"/>
      <c r="H52" s="174"/>
      <c r="I52" s="157"/>
      <c r="J52" s="157"/>
      <c r="K52" s="153"/>
      <c r="L52" s="195"/>
      <c r="M52" s="196"/>
      <c r="N52" s="196"/>
      <c r="O52" s="196"/>
      <c r="P52" s="197"/>
    </row>
    <row r="53" spans="1:16" s="47" customFormat="1" ht="26.4">
      <c r="A53" s="147">
        <v>31</v>
      </c>
      <c r="B53" s="229"/>
      <c r="C53" s="229" t="s">
        <v>152</v>
      </c>
      <c r="D53" s="178" t="s">
        <v>22</v>
      </c>
      <c r="E53" s="247">
        <v>1.7</v>
      </c>
      <c r="F53" s="248"/>
      <c r="G53" s="156"/>
      <c r="H53" s="157"/>
      <c r="I53" s="153"/>
      <c r="J53" s="249"/>
      <c r="K53" s="153"/>
      <c r="L53" s="195"/>
      <c r="M53" s="196"/>
      <c r="N53" s="196"/>
      <c r="O53" s="196"/>
      <c r="P53" s="197"/>
    </row>
    <row r="54" spans="1:16" s="47" customFormat="1">
      <c r="A54" s="147" t="s">
        <v>82</v>
      </c>
      <c r="B54" s="176"/>
      <c r="C54" s="173" t="s">
        <v>154</v>
      </c>
      <c r="D54" s="178"/>
      <c r="E54" s="247"/>
      <c r="F54" s="151"/>
      <c r="G54" s="151"/>
      <c r="H54" s="174"/>
      <c r="I54" s="157"/>
      <c r="J54" s="157"/>
      <c r="K54" s="153"/>
      <c r="L54" s="195"/>
      <c r="M54" s="196"/>
      <c r="N54" s="196"/>
      <c r="O54" s="196"/>
      <c r="P54" s="197"/>
    </row>
    <row r="55" spans="1:16" s="47" customFormat="1">
      <c r="A55" s="147">
        <v>32</v>
      </c>
      <c r="B55" s="229"/>
      <c r="C55" s="229" t="s">
        <v>154</v>
      </c>
      <c r="D55" s="178" t="s">
        <v>22</v>
      </c>
      <c r="E55" s="247">
        <v>18.2</v>
      </c>
      <c r="F55" s="151"/>
      <c r="G55" s="156"/>
      <c r="H55" s="174"/>
      <c r="I55" s="157"/>
      <c r="J55" s="157"/>
      <c r="K55" s="153"/>
      <c r="L55" s="195"/>
      <c r="M55" s="196"/>
      <c r="N55" s="196"/>
      <c r="O55" s="196"/>
      <c r="P55" s="197"/>
    </row>
    <row r="56" spans="1:16" s="47" customFormat="1">
      <c r="A56" s="147" t="s">
        <v>82</v>
      </c>
      <c r="B56" s="176"/>
      <c r="C56" s="173" t="s">
        <v>170</v>
      </c>
      <c r="D56" s="178"/>
      <c r="E56" s="247"/>
      <c r="F56" s="151"/>
      <c r="G56" s="151"/>
      <c r="H56" s="174"/>
      <c r="I56" s="157"/>
      <c r="J56" s="157"/>
      <c r="K56" s="153"/>
      <c r="L56" s="195"/>
      <c r="M56" s="196"/>
      <c r="N56" s="196"/>
      <c r="O56" s="196"/>
      <c r="P56" s="197"/>
    </row>
    <row r="57" spans="1:16" s="47" customFormat="1">
      <c r="A57" s="147" t="s">
        <v>82</v>
      </c>
      <c r="B57" s="176"/>
      <c r="C57" s="225" t="s">
        <v>173</v>
      </c>
      <c r="D57" s="178"/>
      <c r="E57" s="247"/>
      <c r="F57" s="151"/>
      <c r="G57" s="151"/>
      <c r="H57" s="174"/>
      <c r="I57" s="157"/>
      <c r="J57" s="157"/>
      <c r="K57" s="153"/>
      <c r="L57" s="195"/>
      <c r="M57" s="196"/>
      <c r="N57" s="196"/>
      <c r="O57" s="196"/>
      <c r="P57" s="197"/>
    </row>
    <row r="58" spans="1:16" s="47" customFormat="1" ht="26.4">
      <c r="A58" s="147">
        <v>33</v>
      </c>
      <c r="B58" s="176"/>
      <c r="C58" s="177" t="s">
        <v>171</v>
      </c>
      <c r="D58" s="186" t="s">
        <v>22</v>
      </c>
      <c r="E58" s="247">
        <v>3</v>
      </c>
      <c r="F58" s="151"/>
      <c r="G58" s="156"/>
      <c r="H58" s="174"/>
      <c r="I58" s="156"/>
      <c r="J58" s="156"/>
      <c r="K58" s="153"/>
      <c r="L58" s="195"/>
      <c r="M58" s="196"/>
      <c r="N58" s="196"/>
      <c r="O58" s="196"/>
      <c r="P58" s="197"/>
    </row>
    <row r="59" spans="1:16" s="47" customFormat="1" ht="26.4">
      <c r="A59" s="147">
        <v>34</v>
      </c>
      <c r="B59" s="176"/>
      <c r="C59" s="177" t="s">
        <v>172</v>
      </c>
      <c r="D59" s="186" t="s">
        <v>22</v>
      </c>
      <c r="E59" s="247">
        <v>6.5</v>
      </c>
      <c r="F59" s="151"/>
      <c r="G59" s="156"/>
      <c r="H59" s="174"/>
      <c r="I59" s="156"/>
      <c r="J59" s="156"/>
      <c r="K59" s="153"/>
      <c r="L59" s="195"/>
      <c r="M59" s="196"/>
      <c r="N59" s="196"/>
      <c r="O59" s="196"/>
      <c r="P59" s="197"/>
    </row>
    <row r="60" spans="1:16" s="47" customFormat="1">
      <c r="A60" s="147">
        <v>36</v>
      </c>
      <c r="B60" s="176"/>
      <c r="C60" s="177" t="s">
        <v>291</v>
      </c>
      <c r="D60" s="186" t="s">
        <v>22</v>
      </c>
      <c r="E60" s="247">
        <v>2</v>
      </c>
      <c r="F60" s="151"/>
      <c r="G60" s="156"/>
      <c r="H60" s="174"/>
      <c r="I60" s="156"/>
      <c r="J60" s="156"/>
      <c r="K60" s="153"/>
      <c r="L60" s="195"/>
      <c r="M60" s="196"/>
      <c r="N60" s="196"/>
      <c r="O60" s="196"/>
      <c r="P60" s="197"/>
    </row>
    <row r="61" spans="1:16" s="47" customFormat="1" ht="39.6">
      <c r="A61" s="147">
        <v>37</v>
      </c>
      <c r="B61" s="176"/>
      <c r="C61" s="177" t="s">
        <v>160</v>
      </c>
      <c r="D61" s="178" t="s">
        <v>22</v>
      </c>
      <c r="E61" s="247">
        <v>2</v>
      </c>
      <c r="F61" s="151"/>
      <c r="G61" s="156"/>
      <c r="H61" s="174"/>
      <c r="I61" s="157"/>
      <c r="J61" s="157"/>
      <c r="K61" s="196"/>
      <c r="L61" s="213"/>
      <c r="M61" s="196"/>
      <c r="N61" s="196"/>
      <c r="O61" s="196"/>
      <c r="P61" s="197"/>
    </row>
    <row r="62" spans="1:16" s="198" customFormat="1" ht="26.4">
      <c r="A62" s="147">
        <v>38</v>
      </c>
      <c r="B62" s="193"/>
      <c r="C62" s="194" t="s">
        <v>161</v>
      </c>
      <c r="D62" s="186" t="s">
        <v>22</v>
      </c>
      <c r="E62" s="247">
        <v>1</v>
      </c>
      <c r="F62" s="151"/>
      <c r="G62" s="156"/>
      <c r="H62" s="152"/>
      <c r="I62" s="157"/>
      <c r="J62" s="153"/>
      <c r="K62" s="153"/>
      <c r="L62" s="195"/>
      <c r="M62" s="196"/>
      <c r="N62" s="196"/>
      <c r="O62" s="196"/>
      <c r="P62" s="197"/>
    </row>
    <row r="63" spans="1:16" s="198" customFormat="1">
      <c r="A63" s="147">
        <v>39</v>
      </c>
      <c r="B63" s="193"/>
      <c r="C63" s="199" t="s">
        <v>162</v>
      </c>
      <c r="D63" s="186" t="s">
        <v>22</v>
      </c>
      <c r="E63" s="247">
        <v>1</v>
      </c>
      <c r="F63" s="151"/>
      <c r="G63" s="156"/>
      <c r="H63" s="152"/>
      <c r="I63" s="157"/>
      <c r="J63" s="153"/>
      <c r="K63" s="153"/>
      <c r="L63" s="195"/>
      <c r="M63" s="196"/>
      <c r="N63" s="196"/>
      <c r="O63" s="196"/>
      <c r="P63" s="197"/>
    </row>
    <row r="64" spans="1:16" s="198" customFormat="1" ht="26.4">
      <c r="A64" s="147">
        <v>40</v>
      </c>
      <c r="B64" s="200"/>
      <c r="C64" s="201" t="s">
        <v>163</v>
      </c>
      <c r="D64" s="178" t="s">
        <v>22</v>
      </c>
      <c r="E64" s="247">
        <v>1</v>
      </c>
      <c r="F64" s="151"/>
      <c r="G64" s="156"/>
      <c r="H64" s="152"/>
      <c r="I64" s="202"/>
      <c r="J64" s="161"/>
      <c r="K64" s="153"/>
      <c r="L64" s="195"/>
      <c r="M64" s="196"/>
      <c r="N64" s="196"/>
      <c r="O64" s="196"/>
      <c r="P64" s="197"/>
    </row>
    <row r="65" spans="1:16" s="47" customFormat="1">
      <c r="A65" s="147" t="s">
        <v>82</v>
      </c>
      <c r="B65" s="176"/>
      <c r="C65" s="225" t="s">
        <v>174</v>
      </c>
      <c r="D65" s="178"/>
      <c r="E65" s="247"/>
      <c r="F65" s="151"/>
      <c r="G65" s="151"/>
      <c r="H65" s="174"/>
      <c r="I65" s="157"/>
      <c r="J65" s="157"/>
      <c r="K65" s="153"/>
      <c r="L65" s="195"/>
      <c r="M65" s="196"/>
      <c r="N65" s="196"/>
      <c r="O65" s="196"/>
      <c r="P65" s="197"/>
    </row>
    <row r="66" spans="1:16" s="47" customFormat="1" ht="26.4">
      <c r="A66" s="147">
        <v>35</v>
      </c>
      <c r="B66" s="176"/>
      <c r="C66" s="177" t="s">
        <v>175</v>
      </c>
      <c r="D66" s="186" t="s">
        <v>22</v>
      </c>
      <c r="E66" s="247">
        <f>1.8*3</f>
        <v>5.4</v>
      </c>
      <c r="F66" s="151"/>
      <c r="G66" s="156"/>
      <c r="H66" s="174"/>
      <c r="I66" s="156"/>
      <c r="J66" s="156"/>
      <c r="K66" s="153"/>
      <c r="L66" s="195"/>
      <c r="M66" s="196"/>
      <c r="N66" s="196"/>
      <c r="O66" s="196"/>
      <c r="P66" s="197"/>
    </row>
    <row r="67" spans="1:16" s="47" customFormat="1" ht="26.4">
      <c r="A67" s="147">
        <v>36</v>
      </c>
      <c r="B67" s="176"/>
      <c r="C67" s="177" t="s">
        <v>172</v>
      </c>
      <c r="D67" s="186" t="s">
        <v>22</v>
      </c>
      <c r="E67" s="247">
        <f>4*3</f>
        <v>12</v>
      </c>
      <c r="F67" s="151"/>
      <c r="G67" s="156"/>
      <c r="H67" s="174"/>
      <c r="I67" s="156"/>
      <c r="J67" s="156"/>
      <c r="K67" s="153"/>
      <c r="L67" s="195"/>
      <c r="M67" s="196"/>
      <c r="N67" s="196"/>
      <c r="O67" s="196"/>
      <c r="P67" s="197"/>
    </row>
    <row r="68" spans="1:16" s="47" customFormat="1">
      <c r="A68" s="147" t="s">
        <v>82</v>
      </c>
      <c r="B68" s="176"/>
      <c r="C68" s="173" t="s">
        <v>176</v>
      </c>
      <c r="D68" s="178"/>
      <c r="E68" s="247"/>
      <c r="F68" s="151"/>
      <c r="G68" s="151"/>
      <c r="H68" s="157"/>
      <c r="I68" s="157"/>
      <c r="J68" s="157"/>
      <c r="K68" s="153"/>
      <c r="L68" s="195"/>
      <c r="M68" s="196"/>
      <c r="N68" s="196"/>
      <c r="O68" s="196"/>
      <c r="P68" s="197"/>
    </row>
    <row r="69" spans="1:16" s="47" customFormat="1" ht="26.4">
      <c r="A69" s="147">
        <v>36</v>
      </c>
      <c r="B69" s="176"/>
      <c r="C69" s="177" t="s">
        <v>172</v>
      </c>
      <c r="D69" s="186" t="s">
        <v>22</v>
      </c>
      <c r="E69" s="247">
        <f>4*3</f>
        <v>12</v>
      </c>
      <c r="F69" s="151"/>
      <c r="G69" s="156"/>
      <c r="H69" s="174"/>
      <c r="I69" s="156"/>
      <c r="J69" s="156"/>
      <c r="K69" s="153"/>
      <c r="L69" s="195"/>
      <c r="M69" s="196"/>
      <c r="N69" s="196"/>
      <c r="O69" s="196"/>
      <c r="P69" s="197"/>
    </row>
    <row r="70" spans="1:16" s="47" customFormat="1" ht="39.6">
      <c r="A70" s="147">
        <v>37</v>
      </c>
      <c r="B70" s="176"/>
      <c r="C70" s="177" t="s">
        <v>160</v>
      </c>
      <c r="D70" s="178" t="s">
        <v>22</v>
      </c>
      <c r="E70" s="247">
        <v>2.6</v>
      </c>
      <c r="F70" s="151"/>
      <c r="G70" s="156"/>
      <c r="H70" s="174"/>
      <c r="I70" s="157"/>
      <c r="J70" s="157"/>
      <c r="K70" s="196"/>
      <c r="L70" s="213"/>
      <c r="M70" s="196"/>
      <c r="N70" s="196"/>
      <c r="O70" s="196"/>
      <c r="P70" s="197"/>
    </row>
    <row r="71" spans="1:16" s="198" customFormat="1" ht="26.4">
      <c r="A71" s="147">
        <v>38</v>
      </c>
      <c r="B71" s="193"/>
      <c r="C71" s="194" t="s">
        <v>161</v>
      </c>
      <c r="D71" s="186" t="s">
        <v>22</v>
      </c>
      <c r="E71" s="247">
        <v>2.6</v>
      </c>
      <c r="F71" s="151"/>
      <c r="G71" s="156"/>
      <c r="H71" s="152"/>
      <c r="I71" s="157"/>
      <c r="J71" s="153"/>
      <c r="K71" s="153"/>
      <c r="L71" s="195"/>
      <c r="M71" s="196"/>
      <c r="N71" s="196"/>
      <c r="O71" s="196"/>
      <c r="P71" s="197"/>
    </row>
    <row r="72" spans="1:16" s="198" customFormat="1">
      <c r="A72" s="147">
        <v>39</v>
      </c>
      <c r="B72" s="193"/>
      <c r="C72" s="199" t="s">
        <v>162</v>
      </c>
      <c r="D72" s="186" t="s">
        <v>22</v>
      </c>
      <c r="E72" s="247">
        <v>2.6</v>
      </c>
      <c r="F72" s="151"/>
      <c r="G72" s="156"/>
      <c r="H72" s="152"/>
      <c r="I72" s="157"/>
      <c r="J72" s="153"/>
      <c r="K72" s="153"/>
      <c r="L72" s="195"/>
      <c r="M72" s="196"/>
      <c r="N72" s="196"/>
      <c r="O72" s="196"/>
      <c r="P72" s="197"/>
    </row>
    <row r="73" spans="1:16" s="198" customFormat="1" ht="26.4">
      <c r="A73" s="147">
        <v>40</v>
      </c>
      <c r="B73" s="200"/>
      <c r="C73" s="201" t="s">
        <v>163</v>
      </c>
      <c r="D73" s="178" t="s">
        <v>22</v>
      </c>
      <c r="E73" s="247">
        <v>2.6</v>
      </c>
      <c r="F73" s="151"/>
      <c r="G73" s="156"/>
      <c r="H73" s="152"/>
      <c r="I73" s="202"/>
      <c r="J73" s="161"/>
      <c r="K73" s="153"/>
      <c r="L73" s="195"/>
      <c r="M73" s="196"/>
      <c r="N73" s="196"/>
      <c r="O73" s="196"/>
      <c r="P73" s="197"/>
    </row>
    <row r="74" spans="1:16">
      <c r="A74" s="218"/>
      <c r="B74" s="219"/>
      <c r="C74" s="231"/>
      <c r="D74" s="232"/>
      <c r="E74" s="222"/>
      <c r="F74" s="233"/>
      <c r="G74" s="233"/>
      <c r="H74" s="223"/>
      <c r="I74" s="222"/>
      <c r="J74" s="222"/>
      <c r="K74" s="222"/>
      <c r="L74" s="233"/>
      <c r="M74" s="222"/>
      <c r="N74" s="222"/>
      <c r="O74" s="222"/>
      <c r="P74" s="224"/>
    </row>
    <row r="75" spans="1:16" ht="15.15" customHeight="1">
      <c r="A75" s="203"/>
      <c r="B75" s="203"/>
      <c r="C75" s="377" t="s">
        <v>69</v>
      </c>
      <c r="D75" s="378"/>
      <c r="E75" s="378"/>
      <c r="F75" s="378"/>
      <c r="G75" s="378"/>
      <c r="H75" s="378"/>
      <c r="I75" s="378"/>
      <c r="J75" s="378"/>
      <c r="K75" s="378"/>
      <c r="L75" s="204"/>
      <c r="M75" s="204"/>
      <c r="N75" s="204"/>
      <c r="O75" s="204"/>
      <c r="P75" s="204"/>
    </row>
    <row r="76" spans="1:16" s="101" customFormat="1" collapsed="1">
      <c r="I76" s="122"/>
    </row>
    <row r="77" spans="1:16" customFormat="1" ht="12.75" customHeight="1">
      <c r="B77" s="123" t="s">
        <v>38</v>
      </c>
    </row>
    <row r="78" spans="1:16" customFormat="1" ht="45" customHeight="1">
      <c r="A78" s="364" t="str">
        <f>'1,1'!A25:G25</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78" s="364"/>
      <c r="C78" s="364"/>
      <c r="D78" s="364"/>
      <c r="E78" s="364"/>
      <c r="F78" s="364"/>
      <c r="G78" s="364"/>
      <c r="H78" s="364"/>
      <c r="I78" s="364"/>
      <c r="J78" s="364"/>
      <c r="K78" s="364"/>
      <c r="L78" s="364"/>
      <c r="M78" s="364"/>
      <c r="N78" s="364"/>
      <c r="O78" s="364"/>
      <c r="P78" s="364"/>
    </row>
    <row r="79" spans="1:16" customFormat="1" ht="77.25" customHeight="1">
      <c r="A79" s="364"/>
      <c r="B79" s="364"/>
      <c r="C79" s="364"/>
      <c r="D79" s="364"/>
      <c r="E79" s="364"/>
      <c r="F79" s="364"/>
      <c r="G79" s="364"/>
      <c r="H79" s="364"/>
      <c r="I79" s="364"/>
      <c r="J79" s="364"/>
      <c r="K79" s="364"/>
      <c r="L79" s="364"/>
      <c r="M79" s="364"/>
      <c r="N79" s="364"/>
      <c r="O79" s="364"/>
      <c r="P79" s="364"/>
    </row>
    <row r="80" spans="1:16" customFormat="1" ht="12.75" customHeight="1">
      <c r="B80" s="124"/>
    </row>
    <row r="81" spans="2:16" customFormat="1" ht="12.75" customHeight="1">
      <c r="B81" s="124"/>
    </row>
    <row r="82" spans="2:16" s="101" customFormat="1">
      <c r="L82" s="125"/>
      <c r="M82" s="125"/>
      <c r="N82" s="125"/>
      <c r="O82" s="125"/>
      <c r="P82" s="125"/>
    </row>
    <row r="83" spans="2:16" s="101" customFormat="1" ht="14.25" customHeight="1">
      <c r="C83" s="121"/>
      <c r="L83" s="121"/>
      <c r="M83" s="361"/>
      <c r="N83" s="361"/>
      <c r="O83" s="125"/>
      <c r="P83" s="125"/>
    </row>
    <row r="84" spans="2:16" s="101" customFormat="1">
      <c r="C84" s="120"/>
      <c r="L84" s="120"/>
      <c r="M84" s="362"/>
      <c r="N84" s="362"/>
      <c r="O84" s="125"/>
      <c r="P84" s="125"/>
    </row>
    <row r="85" spans="2:16" s="101" customFormat="1" collapsed="1">
      <c r="B85" s="122"/>
      <c r="F85" s="122"/>
      <c r="G85" s="122"/>
    </row>
  </sheetData>
  <autoFilter ref="G1:G85" xr:uid="{00000000-0001-0000-0500-000000000000}"/>
  <mergeCells count="17">
    <mergeCell ref="A2:P2"/>
    <mergeCell ref="L8:O8"/>
    <mergeCell ref="D3:P3"/>
    <mergeCell ref="D4:P4"/>
    <mergeCell ref="D5:P5"/>
    <mergeCell ref="M83:N83"/>
    <mergeCell ref="M84:N84"/>
    <mergeCell ref="L10:P10"/>
    <mergeCell ref="A79:P79"/>
    <mergeCell ref="A78:P78"/>
    <mergeCell ref="A10:A11"/>
    <mergeCell ref="B10:B11"/>
    <mergeCell ref="C10:C11"/>
    <mergeCell ref="D10:D11"/>
    <mergeCell ref="C75:K75"/>
    <mergeCell ref="E10:E11"/>
    <mergeCell ref="F10:K10"/>
  </mergeCells>
  <conditionalFormatting sqref="I15">
    <cfRule type="expression" dxfId="507" priority="290" stopIfTrue="1">
      <formula>I15=#REF!=FALSE</formula>
    </cfRule>
    <cfRule type="expression" dxfId="506" priority="292">
      <formula>#REF!=3</formula>
    </cfRule>
    <cfRule type="expression" dxfId="505" priority="293">
      <formula>#REF!=2</formula>
    </cfRule>
    <cfRule type="expression" dxfId="504" priority="294">
      <formula>#REF!=1</formula>
    </cfRule>
    <cfRule type="expression" dxfId="503" priority="291">
      <formula>#REF!&gt;0</formula>
    </cfRule>
    <cfRule type="expression" dxfId="502" priority="295" stopIfTrue="1">
      <formula>I15=#REF!=FALSE</formula>
    </cfRule>
  </conditionalFormatting>
  <conditionalFormatting sqref="I20">
    <cfRule type="expression" dxfId="501" priority="189">
      <formula>#REF!=3</formula>
    </cfRule>
    <cfRule type="expression" dxfId="500" priority="188">
      <formula>#REF!&gt;0</formula>
    </cfRule>
    <cfRule type="expression" dxfId="499" priority="187" stopIfTrue="1">
      <formula>I20=#REF!=FALSE</formula>
    </cfRule>
    <cfRule type="expression" dxfId="498" priority="190">
      <formula>#REF!=2</formula>
    </cfRule>
    <cfRule type="expression" dxfId="497" priority="191">
      <formula>#REF!=1</formula>
    </cfRule>
  </conditionalFormatting>
  <conditionalFormatting sqref="I22:I27 I31:I32 I36:I43 I45:I52 I54:I57 I61 I65 I70">
    <cfRule type="expression" dxfId="496" priority="285">
      <formula>#REF!=1</formula>
    </cfRule>
    <cfRule type="expression" dxfId="495" priority="289" stopIfTrue="1">
      <formula>I22=#REF!=FALSE</formula>
    </cfRule>
    <cfRule type="expression" dxfId="494" priority="288">
      <formula>#REF!=1</formula>
    </cfRule>
    <cfRule type="expression" dxfId="493" priority="287">
      <formula>#REF!=2</formula>
    </cfRule>
    <cfRule type="expression" dxfId="492" priority="286" stopIfTrue="1">
      <formula>I22=#REF!=FALSE</formula>
    </cfRule>
    <cfRule type="expression" dxfId="491" priority="284">
      <formula>#REF!=2</formula>
    </cfRule>
    <cfRule type="expression" dxfId="490" priority="283">
      <formula>#REF!=3</formula>
    </cfRule>
    <cfRule type="expression" dxfId="489" priority="282">
      <formula>#REF!&gt;0</formula>
    </cfRule>
  </conditionalFormatting>
  <conditionalFormatting sqref="I23:I24">
    <cfRule type="expression" dxfId="488" priority="254" stopIfTrue="1">
      <formula>I23=#REF!=FALSE</formula>
    </cfRule>
    <cfRule type="expression" dxfId="487" priority="255">
      <formula>#REF!&gt;0</formula>
    </cfRule>
    <cfRule type="expression" dxfId="486" priority="258">
      <formula>#REF!=1</formula>
    </cfRule>
    <cfRule type="expression" dxfId="485" priority="257">
      <formula>#REF!=2</formula>
    </cfRule>
    <cfRule type="expression" dxfId="484" priority="256">
      <formula>#REF!=3</formula>
    </cfRule>
  </conditionalFormatting>
  <conditionalFormatting sqref="I23:I25">
    <cfRule type="expression" dxfId="483" priority="273" stopIfTrue="1">
      <formula>I23=#REF!=FALSE</formula>
    </cfRule>
    <cfRule type="expression" dxfId="482" priority="272">
      <formula>#REF!=1</formula>
    </cfRule>
    <cfRule type="expression" dxfId="481" priority="274">
      <formula>#REF!&gt;0</formula>
    </cfRule>
    <cfRule type="expression" dxfId="480" priority="271">
      <formula>#REF!=2</formula>
    </cfRule>
    <cfRule type="expression" dxfId="479" priority="281">
      <formula>#REF!=1</formula>
    </cfRule>
    <cfRule type="expression" dxfId="478" priority="280">
      <formula>#REF!=2</formula>
    </cfRule>
    <cfRule type="expression" dxfId="477" priority="260">
      <formula>#REF!=3</formula>
    </cfRule>
    <cfRule type="expression" dxfId="476" priority="279">
      <formula>#REF!=3</formula>
    </cfRule>
    <cfRule type="expression" dxfId="475" priority="270">
      <formula>#REF!=3</formula>
    </cfRule>
    <cfRule type="expression" dxfId="474" priority="269">
      <formula>#REF!&gt;0</formula>
    </cfRule>
    <cfRule type="expression" dxfId="473" priority="278">
      <formula>#REF!&gt;0</formula>
    </cfRule>
    <cfRule type="expression" dxfId="472" priority="267">
      <formula>#REF!=1</formula>
    </cfRule>
    <cfRule type="expression" dxfId="471" priority="266">
      <formula>#REF!=2</formula>
    </cfRule>
    <cfRule type="expression" dxfId="470" priority="265">
      <formula>#REF!=3</formula>
    </cfRule>
    <cfRule type="expression" dxfId="469" priority="264">
      <formula>#REF!&gt;0</formula>
    </cfRule>
    <cfRule type="expression" dxfId="468" priority="263" stopIfTrue="1">
      <formula>I23=#REF!=FALSE</formula>
    </cfRule>
    <cfRule type="expression" dxfId="467" priority="268" stopIfTrue="1">
      <formula>I23=#REF!=FALSE</formula>
    </cfRule>
    <cfRule type="expression" dxfId="466" priority="261">
      <formula>#REF!=2</formula>
    </cfRule>
    <cfRule type="expression" dxfId="465" priority="259">
      <formula>#REF!&gt;0</formula>
    </cfRule>
    <cfRule type="expression" dxfId="464" priority="277">
      <formula>#REF!=1</formula>
    </cfRule>
    <cfRule type="expression" dxfId="463" priority="276">
      <formula>#REF!=2</formula>
    </cfRule>
    <cfRule type="expression" dxfId="462" priority="275">
      <formula>#REF!=3</formula>
    </cfRule>
    <cfRule type="expression" dxfId="461" priority="262">
      <formula>#REF!=1</formula>
    </cfRule>
  </conditionalFormatting>
  <conditionalFormatting sqref="I23:I27 I31:I32 I36:I43 I45:I52 I54:I57 I61 I65 I70">
    <cfRule type="expression" dxfId="460" priority="250">
      <formula>#REF!&gt;0</formula>
    </cfRule>
    <cfRule type="expression" dxfId="459" priority="251">
      <formula>#REF!=3</formula>
    </cfRule>
    <cfRule type="expression" dxfId="458" priority="252">
      <formula>#REF!=2</formula>
    </cfRule>
    <cfRule type="expression" dxfId="457" priority="253">
      <formula>#REF!=1</formula>
    </cfRule>
  </conditionalFormatting>
  <conditionalFormatting sqref="I25:I27 I31:I32 I36:I43 I45:I52 I54:I57 I61 I65 I70">
    <cfRule type="expression" dxfId="456" priority="245" stopIfTrue="1">
      <formula>I25=#REF!=FALSE</formula>
    </cfRule>
  </conditionalFormatting>
  <conditionalFormatting sqref="I26:I27 I31:I32 I36:I39 I42:I43 I45:I48 I51:I52 I54:I57 I61 I65 I70">
    <cfRule type="expression" dxfId="455" priority="235">
      <formula>#REF!=1</formula>
    </cfRule>
    <cfRule type="expression" dxfId="454" priority="202">
      <formula>#REF!=3</formula>
    </cfRule>
    <cfRule type="expression" dxfId="453" priority="201">
      <formula>#REF!&gt;0</formula>
    </cfRule>
    <cfRule type="expression" dxfId="452" priority="200" stopIfTrue="1">
      <formula>I26=#REF!=FALSE</formula>
    </cfRule>
    <cfRule type="expression" dxfId="451" priority="199">
      <formula>#REF!=1</formula>
    </cfRule>
    <cfRule type="expression" dxfId="450" priority="198">
      <formula>#REF!=2</formula>
    </cfRule>
    <cfRule type="expression" dxfId="449" priority="249">
      <formula>#REF!=1</formula>
    </cfRule>
    <cfRule type="expression" dxfId="448" priority="248">
      <formula>#REF!=2</formula>
    </cfRule>
    <cfRule type="expression" dxfId="447" priority="247">
      <formula>#REF!=3</formula>
    </cfRule>
    <cfRule type="expression" dxfId="446" priority="246">
      <formula>#REF!&gt;0</formula>
    </cfRule>
    <cfRule type="expression" dxfId="445" priority="244">
      <formula>#REF!=1</formula>
    </cfRule>
    <cfRule type="expression" dxfId="444" priority="243">
      <formula>#REF!=2</formula>
    </cfRule>
    <cfRule type="expression" dxfId="443" priority="242">
      <formula>#REF!=3</formula>
    </cfRule>
    <cfRule type="expression" dxfId="442" priority="241">
      <formula>#REF!&gt;0</formula>
    </cfRule>
    <cfRule type="expression" dxfId="441" priority="240">
      <formula>#REF!=1</formula>
    </cfRule>
    <cfRule type="expression" dxfId="440" priority="239">
      <formula>#REF!=2</formula>
    </cfRule>
    <cfRule type="expression" dxfId="439" priority="238">
      <formula>#REF!=3</formula>
    </cfRule>
    <cfRule type="expression" dxfId="438" priority="237">
      <formula>#REF!&gt;0</formula>
    </cfRule>
    <cfRule type="expression" dxfId="437" priority="236" stopIfTrue="1">
      <formula>I26=#REF!=FALSE</formula>
    </cfRule>
    <cfRule type="expression" dxfId="436" priority="225">
      <formula>#REF!=2</formula>
    </cfRule>
    <cfRule type="expression" dxfId="435" priority="234">
      <formula>#REF!=2</formula>
    </cfRule>
    <cfRule type="expression" dxfId="434" priority="233">
      <formula>#REF!=3</formula>
    </cfRule>
    <cfRule type="expression" dxfId="433" priority="232">
      <formula>#REF!&gt;0</formula>
    </cfRule>
    <cfRule type="expression" dxfId="432" priority="231" stopIfTrue="1">
      <formula>I26=#REF!=FALSE</formula>
    </cfRule>
    <cfRule type="expression" dxfId="431" priority="230">
      <formula>#REF!=1</formula>
    </cfRule>
    <cfRule type="expression" dxfId="430" priority="229">
      <formula>#REF!=2</formula>
    </cfRule>
    <cfRule type="expression" dxfId="429" priority="228">
      <formula>#REF!=3</formula>
    </cfRule>
    <cfRule type="expression" dxfId="428" priority="227">
      <formula>#REF!&gt;0</formula>
    </cfRule>
    <cfRule type="expression" dxfId="427" priority="226">
      <formula>#REF!=1</formula>
    </cfRule>
    <cfRule type="expression" dxfId="426" priority="224">
      <formula>#REF!=3</formula>
    </cfRule>
    <cfRule type="expression" dxfId="425" priority="223">
      <formula>#REF!&gt;0</formula>
    </cfRule>
    <cfRule type="expression" dxfId="424" priority="222">
      <formula>#REF!=1</formula>
    </cfRule>
    <cfRule type="expression" dxfId="423" priority="221">
      <formula>#REF!=2</formula>
    </cfRule>
    <cfRule type="expression" dxfId="422" priority="220">
      <formula>#REF!=3</formula>
    </cfRule>
    <cfRule type="expression" dxfId="421" priority="219">
      <formula>#REF!&gt;0</formula>
    </cfRule>
    <cfRule type="expression" dxfId="420" priority="218">
      <formula>#REF!=1</formula>
    </cfRule>
    <cfRule type="expression" dxfId="419" priority="217">
      <formula>#REF!=2</formula>
    </cfRule>
    <cfRule type="expression" dxfId="418" priority="216">
      <formula>#REF!=3</formula>
    </cfRule>
    <cfRule type="expression" dxfId="417" priority="215">
      <formula>#REF!&gt;0</formula>
    </cfRule>
    <cfRule type="expression" dxfId="416" priority="214" stopIfTrue="1">
      <formula>I26=#REF!=FALSE</formula>
    </cfRule>
    <cfRule type="expression" dxfId="415" priority="213">
      <formula>#REF!=1</formula>
    </cfRule>
    <cfRule type="expression" dxfId="414" priority="212">
      <formula>#REF!=2</formula>
    </cfRule>
    <cfRule type="expression" dxfId="413" priority="211">
      <formula>#REF!=3</formula>
    </cfRule>
    <cfRule type="expression" dxfId="412" priority="210">
      <formula>#REF!&gt;0</formula>
    </cfRule>
    <cfRule type="expression" dxfId="411" priority="209">
      <formula>#REF!=1</formula>
    </cfRule>
    <cfRule type="expression" dxfId="410" priority="208">
      <formula>#REF!=2</formula>
    </cfRule>
    <cfRule type="expression" dxfId="409" priority="207">
      <formula>#REF!=3</formula>
    </cfRule>
    <cfRule type="expression" dxfId="408" priority="206">
      <formula>#REF!&gt;0</formula>
    </cfRule>
    <cfRule type="expression" dxfId="407" priority="205" stopIfTrue="1">
      <formula>I26=#REF!=FALSE</formula>
    </cfRule>
    <cfRule type="expression" dxfId="406" priority="204">
      <formula>#REF!=1</formula>
    </cfRule>
    <cfRule type="expression" dxfId="405" priority="203">
      <formula>#REF!=2</formula>
    </cfRule>
  </conditionalFormatting>
  <conditionalFormatting sqref="I26:I27 I31:I32 I36:I39 I42:I43 I45:I48 I51:I52 I54:I57 I70 I61 I65">
    <cfRule type="expression" dxfId="404" priority="197">
      <formula>#REF!=3</formula>
    </cfRule>
    <cfRule type="expression" dxfId="403" priority="196">
      <formula>#REF!&gt;0</formula>
    </cfRule>
  </conditionalFormatting>
  <conditionalFormatting sqref="I26:I39">
    <cfRule type="expression" dxfId="402" priority="184">
      <formula>#REF!=2</formula>
    </cfRule>
    <cfRule type="expression" dxfId="401" priority="185">
      <formula>#REF!=1</formula>
    </cfRule>
    <cfRule type="expression" dxfId="400" priority="177">
      <formula>#REF!=3</formula>
    </cfRule>
    <cfRule type="expression" dxfId="399" priority="176">
      <formula>#REF!&gt;0</formula>
    </cfRule>
  </conditionalFormatting>
  <conditionalFormatting sqref="I28:I30">
    <cfRule type="expression" dxfId="398" priority="30" stopIfTrue="1">
      <formula>#REF!=#REF!=FALSE</formula>
    </cfRule>
    <cfRule type="expression" dxfId="397" priority="41" stopIfTrue="1">
      <formula>I28=#REF!=FALSE</formula>
    </cfRule>
    <cfRule type="expression" dxfId="396" priority="39">
      <formula>#REF!=2</formula>
    </cfRule>
    <cfRule type="expression" dxfId="395" priority="38">
      <formula>#REF!=1</formula>
    </cfRule>
    <cfRule type="expression" dxfId="394" priority="37">
      <formula>#REF!=2</formula>
    </cfRule>
    <cfRule type="expression" dxfId="393" priority="36" stopIfTrue="1">
      <formula>I28=#REF!=FALSE</formula>
    </cfRule>
    <cfRule type="expression" dxfId="392" priority="35">
      <formula>#REF!=1</formula>
    </cfRule>
    <cfRule type="expression" dxfId="391" priority="40">
      <formula>#REF!=1</formula>
    </cfRule>
    <cfRule type="expression" dxfId="390" priority="34">
      <formula>#REF!=2</formula>
    </cfRule>
    <cfRule type="expression" dxfId="389" priority="33">
      <formula>#REF!=3</formula>
    </cfRule>
    <cfRule type="expression" dxfId="388" priority="32">
      <formula>#REF!&gt;0</formula>
    </cfRule>
    <cfRule type="expression" dxfId="387" priority="31" stopIfTrue="1">
      <formula>I28=#REF!=FALSE</formula>
    </cfRule>
  </conditionalFormatting>
  <conditionalFormatting sqref="I30">
    <cfRule type="expression" dxfId="386" priority="26">
      <formula>#REF!&gt;0</formula>
    </cfRule>
    <cfRule type="expression" dxfId="385" priority="27">
      <formula>#REF!=3</formula>
    </cfRule>
    <cfRule type="expression" dxfId="384" priority="28">
      <formula>#REF!=2</formula>
    </cfRule>
    <cfRule type="expression" dxfId="383" priority="29">
      <formula>#REF!=1</formula>
    </cfRule>
  </conditionalFormatting>
  <conditionalFormatting sqref="I33:I35">
    <cfRule type="expression" dxfId="382" priority="183" stopIfTrue="1">
      <formula>I33=#REF!=FALSE</formula>
    </cfRule>
    <cfRule type="expression" dxfId="381" priority="182">
      <formula>#REF!=1</formula>
    </cfRule>
    <cfRule type="expression" dxfId="380" priority="175">
      <formula>#REF!=1</formula>
    </cfRule>
    <cfRule type="expression" dxfId="379" priority="174">
      <formula>#REF!=2</formula>
    </cfRule>
    <cfRule type="expression" dxfId="378" priority="173">
      <formula>#REF!=3</formula>
    </cfRule>
    <cfRule type="expression" dxfId="377" priority="172">
      <formula>#REF!&gt;0</formula>
    </cfRule>
    <cfRule type="expression" dxfId="376" priority="171" stopIfTrue="1">
      <formula>I33=#REF!=FALSE</formula>
    </cfRule>
    <cfRule type="expression" dxfId="375" priority="170" stopIfTrue="1">
      <formula>#REF!=#REF!=FALSE</formula>
    </cfRule>
    <cfRule type="expression" dxfId="374" priority="181">
      <formula>#REF!=2</formula>
    </cfRule>
    <cfRule type="expression" dxfId="373" priority="180">
      <formula>#REF!=1</formula>
    </cfRule>
    <cfRule type="expression" dxfId="372" priority="179">
      <formula>#REF!=2</formula>
    </cfRule>
    <cfRule type="expression" dxfId="371" priority="186" stopIfTrue="1">
      <formula>I33=#REF!=FALSE</formula>
    </cfRule>
    <cfRule type="expression" dxfId="370" priority="178" stopIfTrue="1">
      <formula>I33=#REF!=FALSE</formula>
    </cfRule>
  </conditionalFormatting>
  <conditionalFormatting sqref="I35">
    <cfRule type="expression" dxfId="369" priority="168">
      <formula>#REF!=2</formula>
    </cfRule>
    <cfRule type="expression" dxfId="368" priority="167">
      <formula>#REF!=3</formula>
    </cfRule>
    <cfRule type="expression" dxfId="367" priority="166">
      <formula>#REF!&gt;0</formula>
    </cfRule>
    <cfRule type="expression" dxfId="366" priority="169">
      <formula>#REF!=1</formula>
    </cfRule>
  </conditionalFormatting>
  <conditionalFormatting sqref="I40:I41">
    <cfRule type="expression" dxfId="365" priority="148">
      <formula>#REF!&gt;0</formula>
    </cfRule>
    <cfRule type="expression" dxfId="364" priority="149">
      <formula>#REF!=3</formula>
    </cfRule>
    <cfRule type="expression" dxfId="363" priority="150">
      <formula>#REF!=2</formula>
    </cfRule>
    <cfRule type="expression" dxfId="362" priority="151">
      <formula>#REF!=1</formula>
    </cfRule>
    <cfRule type="expression" dxfId="361" priority="152" stopIfTrue="1">
      <formula>I40=#REF!=FALSE</formula>
    </cfRule>
    <cfRule type="expression" dxfId="360" priority="153">
      <formula>#REF!&gt;0</formula>
    </cfRule>
    <cfRule type="expression" dxfId="359" priority="154">
      <formula>#REF!=3</formula>
    </cfRule>
    <cfRule type="expression" dxfId="358" priority="155">
      <formula>#REF!=2</formula>
    </cfRule>
    <cfRule type="expression" dxfId="357" priority="156">
      <formula>#REF!=1</formula>
    </cfRule>
    <cfRule type="expression" dxfId="356" priority="157" stopIfTrue="1">
      <formula>I40=#REF!=FALSE</formula>
    </cfRule>
    <cfRule type="expression" dxfId="355" priority="158">
      <formula>#REF!&gt;0</formula>
    </cfRule>
    <cfRule type="expression" dxfId="354" priority="159">
      <formula>#REF!=3</formula>
    </cfRule>
    <cfRule type="expression" dxfId="353" priority="160">
      <formula>#REF!=2</formula>
    </cfRule>
    <cfRule type="expression" dxfId="352" priority="161">
      <formula>#REF!=1</formula>
    </cfRule>
    <cfRule type="expression" dxfId="351" priority="143">
      <formula>#REF!&gt;0</formula>
    </cfRule>
    <cfRule type="expression" dxfId="350" priority="144">
      <formula>#REF!=3</formula>
    </cfRule>
    <cfRule type="expression" dxfId="349" priority="145">
      <formula>#REF!=2</formula>
    </cfRule>
    <cfRule type="expression" dxfId="348" priority="146">
      <formula>#REF!=1</formula>
    </cfRule>
    <cfRule type="expression" dxfId="347" priority="147" stopIfTrue="1">
      <formula>I40=#REF!=FALSE</formula>
    </cfRule>
  </conditionalFormatting>
  <conditionalFormatting sqref="I40:I43">
    <cfRule type="expression" dxfId="346" priority="165">
      <formula>#REF!=1</formula>
    </cfRule>
    <cfRule type="expression" dxfId="345" priority="164">
      <formula>#REF!=2</formula>
    </cfRule>
    <cfRule type="expression" dxfId="344" priority="162">
      <formula>#REF!&gt;0</formula>
    </cfRule>
    <cfRule type="expression" dxfId="343" priority="163">
      <formula>#REF!=3</formula>
    </cfRule>
  </conditionalFormatting>
  <conditionalFormatting sqref="I44">
    <cfRule type="expression" dxfId="342" priority="126">
      <formula>#REF!=2</formula>
    </cfRule>
    <cfRule type="expression" dxfId="341" priority="142" stopIfTrue="1">
      <formula>I44=#REF!=FALSE</formula>
    </cfRule>
    <cfRule type="expression" dxfId="340" priority="137" stopIfTrue="1">
      <formula>I44=#REF!=FALSE</formula>
    </cfRule>
    <cfRule type="expression" dxfId="339" priority="136">
      <formula>#REF!=1</formula>
    </cfRule>
    <cfRule type="expression" dxfId="338" priority="135">
      <formula>#REF!=2</formula>
    </cfRule>
    <cfRule type="expression" dxfId="337" priority="134">
      <formula>#REF!=3</formula>
    </cfRule>
    <cfRule type="expression" dxfId="336" priority="133">
      <formula>#REF!&gt;0</formula>
    </cfRule>
    <cfRule type="expression" dxfId="335" priority="132">
      <formula>#REF!=1</formula>
    </cfRule>
    <cfRule type="expression" dxfId="334" priority="131">
      <formula>#REF!=2</formula>
    </cfRule>
    <cfRule type="expression" dxfId="333" priority="130">
      <formula>#REF!=3</formula>
    </cfRule>
    <cfRule type="expression" dxfId="332" priority="129">
      <formula>#REF!&gt;0</formula>
    </cfRule>
    <cfRule type="expression" dxfId="331" priority="128" stopIfTrue="1">
      <formula>I44=#REF!=FALSE</formula>
    </cfRule>
    <cfRule type="expression" dxfId="330" priority="127">
      <formula>#REF!=1</formula>
    </cfRule>
    <cfRule type="expression" dxfId="329" priority="125">
      <formula>#REF!=3</formula>
    </cfRule>
    <cfRule type="expression" dxfId="328" priority="124">
      <formula>#REF!&gt;0</formula>
    </cfRule>
    <cfRule type="expression" dxfId="327" priority="123" stopIfTrue="1">
      <formula>I44=#REF!=FALSE</formula>
    </cfRule>
    <cfRule type="expression" dxfId="326" priority="122">
      <formula>#REF!=1</formula>
    </cfRule>
    <cfRule type="expression" dxfId="325" priority="121">
      <formula>#REF!=2</formula>
    </cfRule>
    <cfRule type="expression" dxfId="324" priority="120">
      <formula>#REF!=3</formula>
    </cfRule>
    <cfRule type="expression" dxfId="323" priority="119">
      <formula>#REF!&gt;0</formula>
    </cfRule>
    <cfRule type="expression" dxfId="322" priority="118">
      <formula>#REF!=1</formula>
    </cfRule>
    <cfRule type="expression" dxfId="321" priority="117">
      <formula>#REF!=2</formula>
    </cfRule>
    <cfRule type="expression" dxfId="320" priority="116">
      <formula>#REF!=3</formula>
    </cfRule>
    <cfRule type="expression" dxfId="319" priority="115">
      <formula>#REF!&gt;0</formula>
    </cfRule>
  </conditionalFormatting>
  <conditionalFormatting sqref="I44:I48">
    <cfRule type="expression" dxfId="318" priority="140">
      <formula>#REF!=2</formula>
    </cfRule>
    <cfRule type="expression" dxfId="317" priority="141">
      <formula>#REF!=1</formula>
    </cfRule>
    <cfRule type="expression" dxfId="316" priority="138">
      <formula>#REF!&gt;0</formula>
    </cfRule>
    <cfRule type="expression" dxfId="315" priority="139">
      <formula>#REF!=3</formula>
    </cfRule>
  </conditionalFormatting>
  <conditionalFormatting sqref="I49:I50">
    <cfRule type="expression" dxfId="314" priority="110">
      <formula>#REF!=1</formula>
    </cfRule>
    <cfRule type="expression" dxfId="313" priority="109">
      <formula>#REF!=2</formula>
    </cfRule>
    <cfRule type="expression" dxfId="312" priority="108">
      <formula>#REF!=3</formula>
    </cfRule>
    <cfRule type="expression" dxfId="311" priority="107">
      <formula>#REF!&gt;0</formula>
    </cfRule>
    <cfRule type="expression" dxfId="310" priority="106" stopIfTrue="1">
      <formula>I49=#REF!=FALSE</formula>
    </cfRule>
    <cfRule type="expression" dxfId="309" priority="105">
      <formula>#REF!=1</formula>
    </cfRule>
    <cfRule type="expression" dxfId="308" priority="104">
      <formula>#REF!=2</formula>
    </cfRule>
    <cfRule type="expression" dxfId="307" priority="103">
      <formula>#REF!=3</formula>
    </cfRule>
    <cfRule type="expression" dxfId="306" priority="102">
      <formula>#REF!&gt;0</formula>
    </cfRule>
    <cfRule type="expression" dxfId="305" priority="101" stopIfTrue="1">
      <formula>I49=#REF!=FALSE</formula>
    </cfRule>
    <cfRule type="expression" dxfId="304" priority="100">
      <formula>#REF!=1</formula>
    </cfRule>
    <cfRule type="expression" dxfId="303" priority="98">
      <formula>#REF!=3</formula>
    </cfRule>
    <cfRule type="expression" dxfId="302" priority="97">
      <formula>#REF!&gt;0</formula>
    </cfRule>
    <cfRule type="expression" dxfId="301" priority="96" stopIfTrue="1">
      <formula>I49=#REF!=FALSE</formula>
    </cfRule>
    <cfRule type="expression" dxfId="300" priority="95">
      <formula>#REF!=1</formula>
    </cfRule>
    <cfRule type="expression" dxfId="299" priority="94">
      <formula>#REF!=2</formula>
    </cfRule>
    <cfRule type="expression" dxfId="298" priority="99">
      <formula>#REF!=2</formula>
    </cfRule>
    <cfRule type="expression" dxfId="297" priority="92">
      <formula>#REF!&gt;0</formula>
    </cfRule>
    <cfRule type="expression" dxfId="296" priority="93">
      <formula>#REF!=3</formula>
    </cfRule>
  </conditionalFormatting>
  <conditionalFormatting sqref="I49:I52">
    <cfRule type="expression" dxfId="295" priority="112">
      <formula>#REF!=3</formula>
    </cfRule>
    <cfRule type="expression" dxfId="294" priority="111">
      <formula>#REF!&gt;0</formula>
    </cfRule>
    <cfRule type="expression" dxfId="293" priority="114">
      <formula>#REF!=1</formula>
    </cfRule>
    <cfRule type="expression" dxfId="292" priority="113">
      <formula>#REF!=2</formula>
    </cfRule>
  </conditionalFormatting>
  <conditionalFormatting sqref="I53">
    <cfRule type="expression" dxfId="291" priority="86" stopIfTrue="1">
      <formula>I53=#REF!=FALSE</formula>
    </cfRule>
    <cfRule type="expression" dxfId="290" priority="85">
      <formula>#REF!=1</formula>
    </cfRule>
    <cfRule type="expression" dxfId="289" priority="84">
      <formula>#REF!=2</formula>
    </cfRule>
    <cfRule type="expression" dxfId="288" priority="83">
      <formula>#REF!=3</formula>
    </cfRule>
    <cfRule type="expression" dxfId="287" priority="82">
      <formula>#REF!&gt;0</formula>
    </cfRule>
    <cfRule type="expression" dxfId="286" priority="81">
      <formula>#REF!=1</formula>
    </cfRule>
    <cfRule type="expression" dxfId="285" priority="80">
      <formula>#REF!=2</formula>
    </cfRule>
    <cfRule type="expression" dxfId="284" priority="79">
      <formula>#REF!=3</formula>
    </cfRule>
    <cfRule type="expression" dxfId="283" priority="78">
      <formula>#REF!&gt;0</formula>
    </cfRule>
    <cfRule type="expression" dxfId="282" priority="77" stopIfTrue="1">
      <formula>I53=#REF!=FALSE</formula>
    </cfRule>
    <cfRule type="expression" dxfId="281" priority="75">
      <formula>#REF!=2</formula>
    </cfRule>
    <cfRule type="expression" dxfId="280" priority="74">
      <formula>#REF!=3</formula>
    </cfRule>
    <cfRule type="expression" dxfId="279" priority="73">
      <formula>#REF!&gt;0</formula>
    </cfRule>
    <cfRule type="expression" dxfId="278" priority="72" stopIfTrue="1">
      <formula>I53=#REF!=FALSE</formula>
    </cfRule>
    <cfRule type="expression" dxfId="277" priority="71">
      <formula>#REF!=1</formula>
    </cfRule>
    <cfRule type="expression" dxfId="276" priority="70">
      <formula>#REF!=2</formula>
    </cfRule>
    <cfRule type="expression" dxfId="275" priority="69">
      <formula>#REF!=3</formula>
    </cfRule>
    <cfRule type="expression" dxfId="274" priority="68">
      <formula>#REF!&gt;0</formula>
    </cfRule>
    <cfRule type="expression" dxfId="273" priority="67">
      <formula>#REF!=1</formula>
    </cfRule>
    <cfRule type="expression" dxfId="272" priority="66">
      <formula>#REF!=2</formula>
    </cfRule>
    <cfRule type="expression" dxfId="271" priority="65">
      <formula>#REF!=3</formula>
    </cfRule>
    <cfRule type="expression" dxfId="270" priority="64">
      <formula>#REF!&gt;0</formula>
    </cfRule>
    <cfRule type="expression" dxfId="269" priority="76">
      <formula>#REF!=1</formula>
    </cfRule>
    <cfRule type="expression" dxfId="268" priority="91" stopIfTrue="1">
      <formula>I53=#REF!=FALSE</formula>
    </cfRule>
  </conditionalFormatting>
  <conditionalFormatting sqref="I53:I57">
    <cfRule type="expression" dxfId="267" priority="90">
      <formula>#REF!=1</formula>
    </cfRule>
    <cfRule type="expression" dxfId="266" priority="89">
      <formula>#REF!=2</formula>
    </cfRule>
    <cfRule type="expression" dxfId="265" priority="88">
      <formula>#REF!=3</formula>
    </cfRule>
    <cfRule type="expression" dxfId="264" priority="87">
      <formula>#REF!&gt;0</formula>
    </cfRule>
  </conditionalFormatting>
  <conditionalFormatting sqref="I61:I65">
    <cfRule type="expression" dxfId="263" priority="20">
      <formula>#REF!=1</formula>
    </cfRule>
    <cfRule type="expression" dxfId="262" priority="11">
      <formula>#REF!&gt;0</formula>
    </cfRule>
    <cfRule type="expression" dxfId="261" priority="12">
      <formula>#REF!=3</formula>
    </cfRule>
    <cfRule type="expression" dxfId="260" priority="19">
      <formula>#REF!=2</formula>
    </cfRule>
  </conditionalFormatting>
  <conditionalFormatting sqref="I62:I64">
    <cfRule type="expression" dxfId="259" priority="21" stopIfTrue="1">
      <formula>I62=#REF!=FALSE</formula>
    </cfRule>
    <cfRule type="expression" dxfId="258" priority="14">
      <formula>#REF!=2</formula>
    </cfRule>
    <cfRule type="expression" dxfId="257" priority="5" stopIfTrue="1">
      <formula>#REF!=#REF!=FALSE</formula>
    </cfRule>
    <cfRule type="expression" dxfId="256" priority="6" stopIfTrue="1">
      <formula>I62=#REF!=FALSE</formula>
    </cfRule>
    <cfRule type="expression" dxfId="255" priority="7">
      <formula>#REF!&gt;0</formula>
    </cfRule>
    <cfRule type="expression" dxfId="254" priority="8">
      <formula>#REF!=3</formula>
    </cfRule>
    <cfRule type="expression" dxfId="253" priority="9">
      <formula>#REF!=2</formula>
    </cfRule>
    <cfRule type="expression" dxfId="252" priority="10">
      <formula>#REF!=1</formula>
    </cfRule>
    <cfRule type="expression" dxfId="251" priority="13" stopIfTrue="1">
      <formula>I62=#REF!=FALSE</formula>
    </cfRule>
    <cfRule type="expression" dxfId="250" priority="15">
      <formula>#REF!=1</formula>
    </cfRule>
    <cfRule type="expression" dxfId="249" priority="16">
      <formula>#REF!=2</formula>
    </cfRule>
    <cfRule type="expression" dxfId="248" priority="17">
      <formula>#REF!=1</formula>
    </cfRule>
    <cfRule type="expression" dxfId="247" priority="18" stopIfTrue="1">
      <formula>I62=#REF!=FALSE</formula>
    </cfRule>
  </conditionalFormatting>
  <conditionalFormatting sqref="I64">
    <cfRule type="expression" dxfId="246" priority="1">
      <formula>#REF!&gt;0</formula>
    </cfRule>
    <cfRule type="expression" dxfId="245" priority="3">
      <formula>#REF!=2</formula>
    </cfRule>
    <cfRule type="expression" dxfId="244" priority="2">
      <formula>#REF!=3</formula>
    </cfRule>
    <cfRule type="expression" dxfId="243" priority="4">
      <formula>#REF!=1</formula>
    </cfRule>
  </conditionalFormatting>
  <conditionalFormatting sqref="I70:I73">
    <cfRule type="expression" dxfId="242" priority="61">
      <formula>#REF!=2</formula>
    </cfRule>
    <cfRule type="expression" dxfId="241" priority="53">
      <formula>#REF!&gt;0</formula>
    </cfRule>
    <cfRule type="expression" dxfId="240" priority="54">
      <formula>#REF!=3</formula>
    </cfRule>
    <cfRule type="expression" dxfId="239" priority="62">
      <formula>#REF!=1</formula>
    </cfRule>
  </conditionalFormatting>
  <conditionalFormatting sqref="I71:I73">
    <cfRule type="expression" dxfId="238" priority="47" stopIfTrue="1">
      <formula>#REF!=#REF!=FALSE</formula>
    </cfRule>
    <cfRule type="expression" dxfId="237" priority="49">
      <formula>#REF!&gt;0</formula>
    </cfRule>
    <cfRule type="expression" dxfId="236" priority="50">
      <formula>#REF!=3</formula>
    </cfRule>
    <cfRule type="expression" dxfId="235" priority="51">
      <formula>#REF!=2</formula>
    </cfRule>
    <cfRule type="expression" dxfId="234" priority="52">
      <formula>#REF!=1</formula>
    </cfRule>
    <cfRule type="expression" dxfId="233" priority="57">
      <formula>#REF!=1</formula>
    </cfRule>
    <cfRule type="expression" dxfId="232" priority="55" stopIfTrue="1">
      <formula>I71=#REF!=FALSE</formula>
    </cfRule>
    <cfRule type="expression" dxfId="231" priority="56">
      <formula>#REF!=2</formula>
    </cfRule>
    <cfRule type="expression" dxfId="230" priority="58">
      <formula>#REF!=2</formula>
    </cfRule>
    <cfRule type="expression" dxfId="229" priority="59">
      <formula>#REF!=1</formula>
    </cfRule>
    <cfRule type="expression" dxfId="228" priority="60" stopIfTrue="1">
      <formula>I71=#REF!=FALSE</formula>
    </cfRule>
    <cfRule type="expression" dxfId="227" priority="63" stopIfTrue="1">
      <formula>I71=#REF!=FALSE</formula>
    </cfRule>
    <cfRule type="expression" dxfId="226" priority="48" stopIfTrue="1">
      <formula>I71=#REF!=FALSE</formula>
    </cfRule>
  </conditionalFormatting>
  <conditionalFormatting sqref="I73">
    <cfRule type="expression" dxfId="225" priority="46">
      <formula>#REF!=1</formula>
    </cfRule>
    <cfRule type="expression" dxfId="224" priority="45">
      <formula>#REF!=2</formula>
    </cfRule>
    <cfRule type="expression" dxfId="223" priority="43">
      <formula>#REF!&gt;0</formula>
    </cfRule>
    <cfRule type="expression" dxfId="222" priority="44">
      <formula>#REF!=3</formula>
    </cfRule>
  </conditionalFormatting>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P38"/>
  <sheetViews>
    <sheetView showZeros="0" view="pageBreakPreview" zoomScale="90" zoomScaleNormal="100" zoomScaleSheetLayoutView="90" workbookViewId="0">
      <selection activeCell="W32" sqref="W32"/>
    </sheetView>
  </sheetViews>
  <sheetFormatPr defaultColWidth="9.109375" defaultRowHeight="13.8"/>
  <cols>
    <col min="1" max="1" width="9" style="15" customWidth="1"/>
    <col min="2" max="2" width="9.44140625" style="15" customWidth="1"/>
    <col min="3" max="3" width="40.33203125" style="15" customWidth="1"/>
    <col min="4" max="4" width="8.109375" style="15" customWidth="1"/>
    <col min="5" max="8" width="9.109375" style="15"/>
    <col min="9" max="9" width="9.109375" style="47"/>
    <col min="10" max="11" width="9.109375" style="15"/>
    <col min="12" max="12" width="11.5546875" style="15" customWidth="1"/>
    <col min="13" max="13" width="12.33203125" style="15" customWidth="1"/>
    <col min="14" max="14" width="12.6640625" style="15" customWidth="1"/>
    <col min="15" max="15" width="11.5546875" style="15" customWidth="1"/>
    <col min="16" max="16" width="12.88671875" style="15" customWidth="1"/>
    <col min="17" max="16384" width="9.109375" style="15"/>
  </cols>
  <sheetData>
    <row r="1" spans="1:16" s="20" customFormat="1">
      <c r="E1" s="17"/>
      <c r="F1" s="17"/>
      <c r="G1" s="138" t="s">
        <v>59</v>
      </c>
      <c r="H1" s="89" t="str">
        <f>kops1!B24</f>
        <v>1,5</v>
      </c>
      <c r="I1" s="44"/>
    </row>
    <row r="2" spans="1:16" s="20" customFormat="1">
      <c r="A2" s="372" t="str">
        <f>C12</f>
        <v>Jumts</v>
      </c>
      <c r="B2" s="372"/>
      <c r="C2" s="372"/>
      <c r="D2" s="372"/>
      <c r="E2" s="372"/>
      <c r="F2" s="372"/>
      <c r="G2" s="372"/>
      <c r="H2" s="372"/>
      <c r="I2" s="372"/>
      <c r="J2" s="372"/>
      <c r="K2" s="372"/>
      <c r="L2" s="372"/>
      <c r="M2" s="372"/>
      <c r="N2" s="372"/>
      <c r="O2" s="372"/>
      <c r="P2" s="372"/>
    </row>
    <row r="3" spans="1:16">
      <c r="A3" s="16"/>
      <c r="B3" s="16"/>
      <c r="C3" s="16" t="s">
        <v>4</v>
      </c>
      <c r="D3" s="374" t="str">
        <f>Koptame!C4</f>
        <v>Āra lifts</v>
      </c>
      <c r="E3" s="374"/>
      <c r="F3" s="374"/>
      <c r="G3" s="374"/>
      <c r="H3" s="374"/>
      <c r="I3" s="374"/>
      <c r="J3" s="374"/>
      <c r="K3" s="374"/>
      <c r="L3" s="374"/>
      <c r="M3" s="374"/>
      <c r="N3" s="374"/>
      <c r="O3" s="374"/>
      <c r="P3" s="374"/>
    </row>
    <row r="4" spans="1:16">
      <c r="A4" s="16"/>
      <c r="B4" s="16"/>
      <c r="C4" s="16" t="s">
        <v>5</v>
      </c>
      <c r="D4" s="374" t="str">
        <f>Koptame!C5</f>
        <v>Āra lifta izbūve Ādažu vidusskolai</v>
      </c>
      <c r="E4" s="374"/>
      <c r="F4" s="374"/>
      <c r="G4" s="374"/>
      <c r="H4" s="374"/>
      <c r="I4" s="374"/>
      <c r="J4" s="374"/>
      <c r="K4" s="374"/>
      <c r="L4" s="374"/>
      <c r="M4" s="374"/>
      <c r="N4" s="374"/>
      <c r="O4" s="374"/>
      <c r="P4" s="374"/>
    </row>
    <row r="5" spans="1:16">
      <c r="A5" s="16"/>
      <c r="B5" s="16"/>
      <c r="C5" s="16" t="s">
        <v>6</v>
      </c>
      <c r="D5" s="374" t="str">
        <f>Koptame!C6</f>
        <v>Gaujas iela 30, Ādaži, Ādažu novads, LV-2164</v>
      </c>
      <c r="E5" s="374"/>
      <c r="F5" s="374"/>
      <c r="G5" s="374"/>
      <c r="H5" s="374"/>
      <c r="I5" s="374"/>
      <c r="J5" s="374"/>
      <c r="K5" s="374"/>
      <c r="L5" s="374"/>
      <c r="M5" s="374"/>
      <c r="N5" s="374"/>
      <c r="O5" s="374"/>
      <c r="P5" s="374"/>
    </row>
    <row r="6" spans="1:16">
      <c r="A6" s="3"/>
      <c r="B6" s="41"/>
      <c r="D6" s="18"/>
      <c r="E6" s="18"/>
      <c r="F6" s="18"/>
      <c r="G6" s="18"/>
      <c r="H6" s="18"/>
      <c r="I6" s="46"/>
      <c r="J6" s="18"/>
      <c r="K6" s="38"/>
      <c r="L6" s="38"/>
      <c r="M6" s="38"/>
      <c r="N6" s="38"/>
      <c r="O6" s="16" t="s">
        <v>58</v>
      </c>
      <c r="P6" s="22"/>
    </row>
    <row r="7" spans="1:16">
      <c r="A7" s="19"/>
      <c r="B7" s="19"/>
      <c r="D7" s="23"/>
      <c r="E7" s="38"/>
      <c r="F7" s="38"/>
      <c r="G7" s="38"/>
      <c r="H7" s="38"/>
      <c r="I7" s="45"/>
      <c r="J7" s="38"/>
      <c r="K7" s="38"/>
      <c r="N7" s="38"/>
      <c r="O7" s="38"/>
      <c r="P7" s="21"/>
    </row>
    <row r="8" spans="1:16" ht="15.15" customHeight="1">
      <c r="A8" s="40"/>
      <c r="B8" s="40"/>
      <c r="J8" s="39"/>
      <c r="K8" s="39"/>
      <c r="L8" s="373">
        <f>Koptame!D8</f>
        <v>0</v>
      </c>
      <c r="M8" s="373"/>
      <c r="N8" s="373"/>
      <c r="O8" s="373"/>
      <c r="P8" s="39"/>
    </row>
    <row r="9" spans="1:16" ht="15">
      <c r="A9" s="40"/>
      <c r="B9" s="40"/>
    </row>
    <row r="10" spans="1:16" ht="14.25" customHeight="1">
      <c r="A10" s="365" t="s">
        <v>8</v>
      </c>
      <c r="B10" s="375" t="s">
        <v>14</v>
      </c>
      <c r="C10" s="368" t="s">
        <v>63</v>
      </c>
      <c r="D10" s="369" t="s">
        <v>15</v>
      </c>
      <c r="E10" s="365" t="s">
        <v>16</v>
      </c>
      <c r="F10" s="363" t="s">
        <v>17</v>
      </c>
      <c r="G10" s="363"/>
      <c r="H10" s="363"/>
      <c r="I10" s="363"/>
      <c r="J10" s="363"/>
      <c r="K10" s="363"/>
      <c r="L10" s="363" t="s">
        <v>18</v>
      </c>
      <c r="M10" s="363"/>
      <c r="N10" s="363"/>
      <c r="O10" s="363"/>
      <c r="P10" s="363"/>
    </row>
    <row r="11" spans="1:16" ht="63.9" customHeight="1">
      <c r="A11" s="365"/>
      <c r="B11" s="376"/>
      <c r="C11" s="368"/>
      <c r="D11" s="369"/>
      <c r="E11" s="365"/>
      <c r="F11" s="127" t="s">
        <v>19</v>
      </c>
      <c r="G11" s="127" t="s">
        <v>41</v>
      </c>
      <c r="H11" s="127" t="s">
        <v>42</v>
      </c>
      <c r="I11" s="127" t="s">
        <v>61</v>
      </c>
      <c r="J11" s="127" t="s">
        <v>43</v>
      </c>
      <c r="K11" s="127" t="s">
        <v>44</v>
      </c>
      <c r="L11" s="127" t="s">
        <v>11</v>
      </c>
      <c r="M11" s="127" t="s">
        <v>42</v>
      </c>
      <c r="N11" s="127" t="s">
        <v>61</v>
      </c>
      <c r="O11" s="127" t="s">
        <v>43</v>
      </c>
      <c r="P11" s="127" t="s">
        <v>45</v>
      </c>
    </row>
    <row r="12" spans="1:16" ht="15.6">
      <c r="A12" s="205"/>
      <c r="B12" s="226">
        <v>0</v>
      </c>
      <c r="C12" s="207" t="str">
        <f>kops1!C24</f>
        <v>Jumts</v>
      </c>
      <c r="D12" s="227"/>
      <c r="E12" s="208"/>
      <c r="F12" s="250">
        <v>0</v>
      </c>
      <c r="G12" s="250">
        <v>0</v>
      </c>
      <c r="H12" s="211">
        <v>0</v>
      </c>
      <c r="I12" s="209">
        <v>0</v>
      </c>
      <c r="J12" s="209">
        <v>0</v>
      </c>
      <c r="K12" s="209">
        <f t="shared" ref="K12" si="0">SUM(H12:J12)</f>
        <v>0</v>
      </c>
      <c r="L12" s="210">
        <f t="shared" ref="L12" si="1">ROUND(F12*E12,2)</f>
        <v>0</v>
      </c>
      <c r="M12" s="209">
        <f t="shared" ref="M12" si="2">ROUND(H12*E12,2)</f>
        <v>0</v>
      </c>
      <c r="N12" s="209">
        <f t="shared" ref="N12" si="3">ROUND(I12*E12,2)</f>
        <v>0</v>
      </c>
      <c r="O12" s="209">
        <f t="shared" ref="O12" si="4">ROUND(J12*E12,2)</f>
        <v>0</v>
      </c>
      <c r="P12" s="212">
        <f t="shared" ref="P12" si="5">SUM(M12:O12)</f>
        <v>0</v>
      </c>
    </row>
    <row r="13" spans="1:16" s="47" customFormat="1" ht="15.6">
      <c r="A13" s="147"/>
      <c r="B13" s="142"/>
      <c r="C13" s="228" t="s">
        <v>96</v>
      </c>
      <c r="D13" s="144"/>
      <c r="E13" s="145"/>
      <c r="F13" s="151"/>
      <c r="G13" s="151"/>
      <c r="H13" s="152"/>
      <c r="I13" s="155"/>
      <c r="J13" s="155"/>
      <c r="K13" s="196">
        <f t="shared" ref="K13" si="6">SUM(H13:J13)</f>
        <v>0</v>
      </c>
      <c r="L13" s="213">
        <f t="shared" ref="L13" si="7">ROUND(F13*E13,2)</f>
        <v>0</v>
      </c>
      <c r="M13" s="196">
        <f t="shared" ref="M13" si="8">ROUND(H13*E13,2)</f>
        <v>0</v>
      </c>
      <c r="N13" s="196">
        <f t="shared" ref="N13" si="9">ROUND(I13*E13,2)</f>
        <v>0</v>
      </c>
      <c r="O13" s="196">
        <f t="shared" ref="O13" si="10">ROUND(J13*E13,2)</f>
        <v>0</v>
      </c>
      <c r="P13" s="197">
        <f t="shared" ref="P13" si="11">SUM(M13:O13)</f>
        <v>0</v>
      </c>
    </row>
    <row r="14" spans="1:16" s="47" customFormat="1" ht="39.6">
      <c r="A14" s="147">
        <f>IF(COUNTBLANK(E14)=1," ",COUNTA($E$12:E14))</f>
        <v>1</v>
      </c>
      <c r="B14" s="166"/>
      <c r="C14" s="163" t="s">
        <v>95</v>
      </c>
      <c r="D14" s="166" t="s">
        <v>22</v>
      </c>
      <c r="E14" s="167">
        <v>5.33</v>
      </c>
      <c r="F14" s="153"/>
      <c r="G14" s="151"/>
      <c r="H14" s="152"/>
      <c r="I14" s="157"/>
      <c r="J14" s="157"/>
      <c r="K14" s="196"/>
      <c r="L14" s="213"/>
      <c r="M14" s="196"/>
      <c r="N14" s="196"/>
      <c r="O14" s="196"/>
      <c r="P14" s="197"/>
    </row>
    <row r="15" spans="1:16" s="47" customFormat="1" ht="15.6">
      <c r="A15" s="147"/>
      <c r="B15" s="166"/>
      <c r="C15" s="228" t="s">
        <v>122</v>
      </c>
      <c r="D15" s="166"/>
      <c r="E15" s="167"/>
      <c r="F15" s="153"/>
      <c r="G15" s="151"/>
      <c r="H15" s="152"/>
      <c r="I15" s="157"/>
      <c r="J15" s="157"/>
      <c r="K15" s="196"/>
      <c r="L15" s="213"/>
      <c r="M15" s="196"/>
      <c r="N15" s="196"/>
      <c r="O15" s="196"/>
      <c r="P15" s="197"/>
    </row>
    <row r="16" spans="1:16" s="47" customFormat="1" ht="52.8">
      <c r="A16" s="251">
        <v>2</v>
      </c>
      <c r="B16" s="142"/>
      <c r="C16" s="216" t="s">
        <v>119</v>
      </c>
      <c r="D16" s="144" t="s">
        <v>22</v>
      </c>
      <c r="E16" s="167">
        <v>6.3</v>
      </c>
      <c r="F16" s="153"/>
      <c r="G16" s="151"/>
      <c r="H16" s="152"/>
      <c r="I16" s="252"/>
      <c r="J16" s="252"/>
      <c r="K16" s="196"/>
      <c r="L16" s="213"/>
      <c r="M16" s="196"/>
      <c r="N16" s="196"/>
      <c r="O16" s="196"/>
      <c r="P16" s="197"/>
    </row>
    <row r="17" spans="1:16" s="47" customFormat="1">
      <c r="A17" s="251">
        <v>3</v>
      </c>
      <c r="B17" s="142"/>
      <c r="C17" s="229" t="s">
        <v>120</v>
      </c>
      <c r="D17" s="144" t="s">
        <v>22</v>
      </c>
      <c r="E17" s="167">
        <v>6.3</v>
      </c>
      <c r="F17" s="151"/>
      <c r="G17" s="151"/>
      <c r="H17" s="174"/>
      <c r="I17" s="252"/>
      <c r="J17" s="252"/>
      <c r="K17" s="196"/>
      <c r="L17" s="213"/>
      <c r="M17" s="196"/>
      <c r="N17" s="196"/>
      <c r="O17" s="196"/>
      <c r="P17" s="197"/>
    </row>
    <row r="18" spans="1:16" s="47" customFormat="1">
      <c r="A18" s="251">
        <v>4</v>
      </c>
      <c r="B18" s="142"/>
      <c r="C18" s="229" t="s">
        <v>116</v>
      </c>
      <c r="D18" s="144" t="s">
        <v>22</v>
      </c>
      <c r="E18" s="167">
        <v>6.3</v>
      </c>
      <c r="F18" s="151"/>
      <c r="G18" s="151"/>
      <c r="H18" s="174"/>
      <c r="I18" s="252"/>
      <c r="J18" s="252"/>
      <c r="K18" s="196"/>
      <c r="L18" s="213"/>
      <c r="M18" s="196"/>
      <c r="N18" s="196"/>
      <c r="O18" s="196"/>
      <c r="P18" s="197"/>
    </row>
    <row r="19" spans="1:16" s="47" customFormat="1">
      <c r="A19" s="251">
        <v>5</v>
      </c>
      <c r="B19" s="142"/>
      <c r="C19" s="229" t="s">
        <v>117</v>
      </c>
      <c r="D19" s="144" t="s">
        <v>22</v>
      </c>
      <c r="E19" s="167">
        <v>6.3</v>
      </c>
      <c r="F19" s="151"/>
      <c r="G19" s="151"/>
      <c r="H19" s="174"/>
      <c r="I19" s="252"/>
      <c r="J19" s="252"/>
      <c r="K19" s="196"/>
      <c r="L19" s="213"/>
      <c r="M19" s="196"/>
      <c r="N19" s="196"/>
      <c r="O19" s="196"/>
      <c r="P19" s="197"/>
    </row>
    <row r="20" spans="1:16" s="47" customFormat="1">
      <c r="A20" s="251">
        <v>6</v>
      </c>
      <c r="B20" s="142"/>
      <c r="C20" s="229" t="s">
        <v>118</v>
      </c>
      <c r="D20" s="144" t="s">
        <v>22</v>
      </c>
      <c r="E20" s="167">
        <v>6.3</v>
      </c>
      <c r="F20" s="151"/>
      <c r="G20" s="151"/>
      <c r="H20" s="174"/>
      <c r="I20" s="157"/>
      <c r="J20" s="157"/>
      <c r="K20" s="196"/>
      <c r="L20" s="213"/>
      <c r="M20" s="196"/>
      <c r="N20" s="196"/>
      <c r="O20" s="196"/>
      <c r="P20" s="197"/>
    </row>
    <row r="21" spans="1:16" s="47" customFormat="1">
      <c r="A21" s="251">
        <v>7</v>
      </c>
      <c r="B21" s="142"/>
      <c r="C21" s="229" t="s">
        <v>120</v>
      </c>
      <c r="D21" s="144" t="s">
        <v>22</v>
      </c>
      <c r="E21" s="167">
        <v>6.3</v>
      </c>
      <c r="F21" s="151"/>
      <c r="G21" s="151"/>
      <c r="H21" s="174"/>
      <c r="I21" s="252"/>
      <c r="J21" s="252"/>
      <c r="K21" s="196"/>
      <c r="L21" s="213"/>
      <c r="M21" s="196"/>
      <c r="N21" s="196"/>
      <c r="O21" s="196"/>
      <c r="P21" s="197"/>
    </row>
    <row r="22" spans="1:16" s="47" customFormat="1">
      <c r="A22" s="251">
        <v>8</v>
      </c>
      <c r="B22" s="142"/>
      <c r="C22" s="229" t="s">
        <v>121</v>
      </c>
      <c r="D22" s="144" t="s">
        <v>22</v>
      </c>
      <c r="E22" s="167">
        <v>6.3</v>
      </c>
      <c r="F22" s="151"/>
      <c r="G22" s="151"/>
      <c r="H22" s="174"/>
      <c r="I22" s="252"/>
      <c r="J22" s="252"/>
      <c r="K22" s="196"/>
      <c r="L22" s="213"/>
      <c r="M22" s="196"/>
      <c r="N22" s="196"/>
      <c r="O22" s="196"/>
      <c r="P22" s="197"/>
    </row>
    <row r="23" spans="1:16" s="47" customFormat="1" ht="26.4">
      <c r="A23" s="251">
        <v>9</v>
      </c>
      <c r="B23" s="142"/>
      <c r="C23" s="216" t="s">
        <v>137</v>
      </c>
      <c r="D23" s="217" t="s">
        <v>84</v>
      </c>
      <c r="E23" s="243">
        <v>8</v>
      </c>
      <c r="F23" s="151"/>
      <c r="G23" s="151"/>
      <c r="H23" s="174"/>
      <c r="I23" s="156"/>
      <c r="J23" s="157"/>
      <c r="K23" s="196"/>
      <c r="L23" s="213"/>
      <c r="M23" s="196"/>
      <c r="N23" s="196"/>
      <c r="O23" s="196"/>
      <c r="P23" s="197"/>
    </row>
    <row r="24" spans="1:16" s="47" customFormat="1" ht="39.6">
      <c r="A24" s="251">
        <v>10</v>
      </c>
      <c r="B24" s="176"/>
      <c r="C24" s="216" t="s">
        <v>139</v>
      </c>
      <c r="D24" s="186" t="s">
        <v>77</v>
      </c>
      <c r="E24" s="160">
        <v>1</v>
      </c>
      <c r="F24" s="153"/>
      <c r="G24" s="151"/>
      <c r="H24" s="152"/>
      <c r="I24" s="252"/>
      <c r="J24" s="252"/>
      <c r="K24" s="196"/>
      <c r="L24" s="213"/>
      <c r="M24" s="196"/>
      <c r="N24" s="196"/>
      <c r="O24" s="196"/>
      <c r="P24" s="197"/>
    </row>
    <row r="25" spans="1:16" s="47" customFormat="1">
      <c r="A25" s="251">
        <v>11</v>
      </c>
      <c r="B25" s="176"/>
      <c r="C25" s="216" t="s">
        <v>178</v>
      </c>
      <c r="D25" s="186" t="s">
        <v>22</v>
      </c>
      <c r="E25" s="160">
        <v>1</v>
      </c>
      <c r="F25" s="151"/>
      <c r="G25" s="151"/>
      <c r="H25" s="174"/>
      <c r="I25" s="156"/>
      <c r="J25" s="157"/>
      <c r="K25" s="196"/>
      <c r="L25" s="213"/>
      <c r="M25" s="196"/>
      <c r="N25" s="196"/>
      <c r="O25" s="196"/>
      <c r="P25" s="197"/>
    </row>
    <row r="26" spans="1:16" s="47" customFormat="1">
      <c r="A26" s="251">
        <v>12</v>
      </c>
      <c r="B26" s="176"/>
      <c r="C26" s="216" t="s">
        <v>179</v>
      </c>
      <c r="D26" s="186" t="s">
        <v>22</v>
      </c>
      <c r="E26" s="160">
        <v>2</v>
      </c>
      <c r="F26" s="151"/>
      <c r="G26" s="151"/>
      <c r="H26" s="174"/>
      <c r="I26" s="156"/>
      <c r="J26" s="157"/>
      <c r="K26" s="196"/>
      <c r="L26" s="213"/>
      <c r="M26" s="196"/>
      <c r="N26" s="196"/>
      <c r="O26" s="196"/>
      <c r="P26" s="197"/>
    </row>
    <row r="27" spans="1:16">
      <c r="A27" s="218"/>
      <c r="B27" s="219"/>
      <c r="C27" s="231"/>
      <c r="D27" s="232"/>
      <c r="E27" s="222"/>
      <c r="F27" s="233"/>
      <c r="G27" s="233"/>
      <c r="H27" s="223"/>
      <c r="I27" s="223"/>
      <c r="J27" s="222"/>
      <c r="K27" s="222"/>
      <c r="L27" s="233"/>
      <c r="M27" s="222"/>
      <c r="N27" s="222"/>
      <c r="O27" s="222"/>
      <c r="P27" s="224"/>
    </row>
    <row r="28" spans="1:16" ht="15.15" customHeight="1">
      <c r="A28" s="203"/>
      <c r="B28" s="203"/>
      <c r="C28" s="377" t="s">
        <v>69</v>
      </c>
      <c r="D28" s="378"/>
      <c r="E28" s="378"/>
      <c r="F28" s="378"/>
      <c r="G28" s="378"/>
      <c r="H28" s="378"/>
      <c r="I28" s="378"/>
      <c r="J28" s="378"/>
      <c r="K28" s="378"/>
      <c r="L28" s="204"/>
      <c r="M28" s="204"/>
      <c r="N28" s="204"/>
      <c r="O28" s="204"/>
      <c r="P28" s="204"/>
    </row>
    <row r="29" spans="1:16" s="101" customFormat="1" collapsed="1">
      <c r="I29" s="122"/>
    </row>
    <row r="30" spans="1:16" customFormat="1" ht="12.75" customHeight="1">
      <c r="B30" s="123" t="s">
        <v>38</v>
      </c>
    </row>
    <row r="31" spans="1:16" customFormat="1" ht="45" customHeight="1">
      <c r="A31" s="364" t="str">
        <f>'1,1'!A25:G25</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1" s="364"/>
      <c r="C31" s="364"/>
      <c r="D31" s="364"/>
      <c r="E31" s="364"/>
      <c r="F31" s="364"/>
      <c r="G31" s="364"/>
      <c r="H31" s="364"/>
      <c r="I31" s="364"/>
      <c r="J31" s="364"/>
      <c r="K31" s="364"/>
      <c r="L31" s="364"/>
      <c r="M31" s="364"/>
      <c r="N31" s="364"/>
      <c r="O31" s="364"/>
      <c r="P31" s="364"/>
    </row>
    <row r="32" spans="1:16" customFormat="1" ht="81" customHeight="1">
      <c r="A32" s="364"/>
      <c r="B32" s="364"/>
      <c r="C32" s="364"/>
      <c r="D32" s="364"/>
      <c r="E32" s="364"/>
      <c r="F32" s="364"/>
      <c r="G32" s="364"/>
      <c r="H32" s="364"/>
      <c r="I32" s="364"/>
      <c r="J32" s="364"/>
      <c r="K32" s="364"/>
      <c r="L32" s="364"/>
      <c r="M32" s="364"/>
      <c r="N32" s="364"/>
      <c r="O32" s="364"/>
      <c r="P32" s="364"/>
    </row>
    <row r="33" spans="2:16" customFormat="1" ht="12.75" customHeight="1">
      <c r="B33" s="124"/>
    </row>
    <row r="34" spans="2:16" customFormat="1" ht="12.75" customHeight="1">
      <c r="B34" s="124"/>
    </row>
    <row r="35" spans="2:16" s="101" customFormat="1">
      <c r="L35" s="125"/>
      <c r="M35" s="125"/>
      <c r="N35" s="125"/>
      <c r="O35" s="125"/>
      <c r="P35" s="125"/>
    </row>
    <row r="36" spans="2:16" s="101" customFormat="1" ht="14.25" customHeight="1">
      <c r="C36" s="121"/>
      <c r="L36" s="121"/>
      <c r="M36" s="361"/>
      <c r="N36" s="361"/>
      <c r="O36" s="125"/>
      <c r="P36" s="125"/>
    </row>
    <row r="37" spans="2:16" s="101" customFormat="1">
      <c r="C37" s="120"/>
      <c r="L37" s="120"/>
      <c r="M37" s="362"/>
      <c r="N37" s="362"/>
      <c r="O37" s="125"/>
      <c r="P37" s="125"/>
    </row>
    <row r="38" spans="2:16" s="101" customFormat="1" collapsed="1">
      <c r="B38" s="122"/>
      <c r="F38" s="122"/>
      <c r="G38" s="122"/>
    </row>
  </sheetData>
  <mergeCells count="17">
    <mergeCell ref="A2:P2"/>
    <mergeCell ref="L8:O8"/>
    <mergeCell ref="D3:P3"/>
    <mergeCell ref="D4:P4"/>
    <mergeCell ref="D5:P5"/>
    <mergeCell ref="M36:N36"/>
    <mergeCell ref="M37:N37"/>
    <mergeCell ref="L10:P10"/>
    <mergeCell ref="A32:P32"/>
    <mergeCell ref="A31:P31"/>
    <mergeCell ref="A10:A11"/>
    <mergeCell ref="B10:B11"/>
    <mergeCell ref="C10:C11"/>
    <mergeCell ref="D10:D11"/>
    <mergeCell ref="C28:K28"/>
    <mergeCell ref="E10:E11"/>
    <mergeCell ref="F10:K10"/>
  </mergeCells>
  <conditionalFormatting sqref="I14:I15">
    <cfRule type="expression" dxfId="221" priority="78">
      <formula>#REF!=2</formula>
    </cfRule>
    <cfRule type="expression" dxfId="220" priority="79">
      <formula>#REF!=1</formula>
    </cfRule>
    <cfRule type="expression" dxfId="219" priority="80" stopIfTrue="1">
      <formula>I14=#REF!=FALSE</formula>
    </cfRule>
    <cfRule type="expression" dxfId="218" priority="81">
      <formula>#REF!&gt;0</formula>
    </cfRule>
    <cfRule type="expression" dxfId="217" priority="82">
      <formula>#REF!=3</formula>
    </cfRule>
    <cfRule type="expression" dxfId="216" priority="83">
      <formula>#REF!=2</formula>
    </cfRule>
    <cfRule type="expression" dxfId="215" priority="84">
      <formula>#REF!=1</formula>
    </cfRule>
    <cfRule type="expression" dxfId="214" priority="85">
      <formula>#REF!&gt;0</formula>
    </cfRule>
    <cfRule type="expression" dxfId="213" priority="86">
      <formula>#REF!=3</formula>
    </cfRule>
    <cfRule type="expression" dxfId="212" priority="87">
      <formula>#REF!=2</formula>
    </cfRule>
    <cfRule type="expression" dxfId="211" priority="88">
      <formula>#REF!=1</formula>
    </cfRule>
    <cfRule type="expression" dxfId="210" priority="89" stopIfTrue="1">
      <formula>I14=#REF!=FALSE</formula>
    </cfRule>
    <cfRule type="expression" dxfId="209" priority="90">
      <formula>#REF!&gt;0</formula>
    </cfRule>
    <cfRule type="expression" dxfId="208" priority="91">
      <formula>#REF!=3</formula>
    </cfRule>
    <cfRule type="expression" dxfId="207" priority="57">
      <formula>#REF!=3</formula>
    </cfRule>
    <cfRule type="expression" dxfId="206" priority="92">
      <formula>#REF!=2</formula>
    </cfRule>
    <cfRule type="expression" dxfId="205" priority="93">
      <formula>#REF!=1</formula>
    </cfRule>
    <cfRule type="expression" dxfId="204" priority="94" stopIfTrue="1">
      <formula>I14=#REF!=FALSE</formula>
    </cfRule>
    <cfRule type="expression" dxfId="203" priority="95">
      <formula>#REF!&gt;0</formula>
    </cfRule>
    <cfRule type="expression" dxfId="202" priority="96">
      <formula>#REF!=3</formula>
    </cfRule>
    <cfRule type="expression" dxfId="201" priority="97">
      <formula>#REF!=2</formula>
    </cfRule>
    <cfRule type="expression" dxfId="200" priority="98">
      <formula>#REF!=1</formula>
    </cfRule>
    <cfRule type="expression" dxfId="199" priority="100">
      <formula>#REF!=2</formula>
    </cfRule>
    <cfRule type="expression" dxfId="198" priority="101">
      <formula>#REF!=1</formula>
    </cfRule>
    <cfRule type="expression" dxfId="197" priority="102" stopIfTrue="1">
      <formula>I14=#REF!=FALSE</formula>
    </cfRule>
    <cfRule type="expression" dxfId="196" priority="103">
      <formula>#REF!&gt;0</formula>
    </cfRule>
    <cfRule type="expression" dxfId="195" priority="104">
      <formula>#REF!=3</formula>
    </cfRule>
    <cfRule type="expression" dxfId="194" priority="105" stopIfTrue="1">
      <formula>I14=#REF!=FALSE</formula>
    </cfRule>
    <cfRule type="expression" dxfId="193" priority="106">
      <formula>#REF!&gt;0</formula>
    </cfRule>
    <cfRule type="expression" dxfId="192" priority="107">
      <formula>#REF!=3</formula>
    </cfRule>
    <cfRule type="expression" dxfId="191" priority="108">
      <formula>#REF!=2</formula>
    </cfRule>
    <cfRule type="expression" dxfId="190" priority="109">
      <formula>#REF!=1</formula>
    </cfRule>
    <cfRule type="expression" dxfId="189" priority="110">
      <formula>#REF!&gt;0</formula>
    </cfRule>
    <cfRule type="expression" dxfId="188" priority="111">
      <formula>#REF!=3</formula>
    </cfRule>
    <cfRule type="expression" dxfId="187" priority="112">
      <formula>#REF!=2</formula>
    </cfRule>
    <cfRule type="expression" dxfId="186" priority="113">
      <formula>#REF!=1</formula>
    </cfRule>
    <cfRule type="expression" dxfId="185" priority="37">
      <formula>#REF!&gt;0</formula>
    </cfRule>
    <cfRule type="expression" dxfId="184" priority="38">
      <formula>#REF!=3</formula>
    </cfRule>
    <cfRule type="expression" dxfId="183" priority="39">
      <formula>#REF!=2</formula>
    </cfRule>
    <cfRule type="expression" dxfId="182" priority="40">
      <formula>#REF!=1</formula>
    </cfRule>
    <cfRule type="expression" dxfId="181" priority="41" stopIfTrue="1">
      <formula>I14=#REF!=FALSE</formula>
    </cfRule>
    <cfRule type="expression" dxfId="180" priority="42">
      <formula>#REF!&gt;0</formula>
    </cfRule>
    <cfRule type="expression" dxfId="179" priority="43">
      <formula>#REF!=3</formula>
    </cfRule>
    <cfRule type="expression" dxfId="178" priority="44">
      <formula>#REF!=2</formula>
    </cfRule>
    <cfRule type="expression" dxfId="177" priority="45">
      <formula>#REF!=1</formula>
    </cfRule>
    <cfRule type="expression" dxfId="176" priority="46" stopIfTrue="1">
      <formula>I14=#REF!=FALSE</formula>
    </cfRule>
    <cfRule type="expression" dxfId="175" priority="47">
      <formula>#REF!&gt;0</formula>
    </cfRule>
    <cfRule type="expression" dxfId="174" priority="48">
      <formula>#REF!=3</formula>
    </cfRule>
    <cfRule type="expression" dxfId="173" priority="49">
      <formula>#REF!=2</formula>
    </cfRule>
    <cfRule type="expression" dxfId="172" priority="50">
      <formula>#REF!=1</formula>
    </cfRule>
    <cfRule type="expression" dxfId="171" priority="51">
      <formula>#REF!&gt;0</formula>
    </cfRule>
    <cfRule type="expression" dxfId="170" priority="52">
      <formula>#REF!=3</formula>
    </cfRule>
    <cfRule type="expression" dxfId="169" priority="53">
      <formula>#REF!=2</formula>
    </cfRule>
    <cfRule type="expression" dxfId="168" priority="54">
      <formula>#REF!=1</formula>
    </cfRule>
    <cfRule type="expression" dxfId="167" priority="55" stopIfTrue="1">
      <formula>I14=#REF!=FALSE</formula>
    </cfRule>
    <cfRule type="expression" dxfId="166" priority="56">
      <formula>#REF!&gt;0</formula>
    </cfRule>
    <cfRule type="expression" dxfId="165" priority="99" stopIfTrue="1">
      <formula>I14=#REF!=FALSE</formula>
    </cfRule>
    <cfRule type="expression" dxfId="164" priority="58">
      <formula>#REF!=2</formula>
    </cfRule>
    <cfRule type="expression" dxfId="163" priority="59">
      <formula>#REF!=1</formula>
    </cfRule>
    <cfRule type="expression" dxfId="162" priority="60" stopIfTrue="1">
      <formula>I14=#REF!=FALSE</formula>
    </cfRule>
    <cfRule type="expression" dxfId="161" priority="61">
      <formula>#REF!&gt;0</formula>
    </cfRule>
    <cfRule type="expression" dxfId="160" priority="62">
      <formula>#REF!=3</formula>
    </cfRule>
    <cfRule type="expression" dxfId="159" priority="63">
      <formula>#REF!=2</formula>
    </cfRule>
    <cfRule type="expression" dxfId="158" priority="64">
      <formula>#REF!=1</formula>
    </cfRule>
    <cfRule type="expression" dxfId="157" priority="65" stopIfTrue="1">
      <formula>I14=#REF!=FALSE</formula>
    </cfRule>
    <cfRule type="expression" dxfId="156" priority="66">
      <formula>#REF!&gt;0</formula>
    </cfRule>
    <cfRule type="expression" dxfId="155" priority="67">
      <formula>#REF!=3</formula>
    </cfRule>
    <cfRule type="expression" dxfId="154" priority="68">
      <formula>#REF!=2</formula>
    </cfRule>
    <cfRule type="expression" dxfId="153" priority="69">
      <formula>#REF!=1</formula>
    </cfRule>
    <cfRule type="expression" dxfId="152" priority="70" stopIfTrue="1">
      <formula>I14=#REF!=FALSE</formula>
    </cfRule>
    <cfRule type="expression" dxfId="151" priority="71">
      <formula>#REF!&gt;0</formula>
    </cfRule>
    <cfRule type="expression" dxfId="150" priority="72">
      <formula>#REF!=3</formula>
    </cfRule>
    <cfRule type="expression" dxfId="149" priority="73">
      <formula>#REF!=2</formula>
    </cfRule>
    <cfRule type="expression" dxfId="148" priority="74">
      <formula>#REF!=1</formula>
    </cfRule>
    <cfRule type="expression" dxfId="147" priority="75" stopIfTrue="1">
      <formula>I14=#REF!=FALSE</formula>
    </cfRule>
    <cfRule type="expression" dxfId="146" priority="76">
      <formula>#REF!&gt;0</formula>
    </cfRule>
    <cfRule type="expression" dxfId="145" priority="77">
      <formula>#REF!=3</formula>
    </cfRule>
  </conditionalFormatting>
  <conditionalFormatting sqref="I20">
    <cfRule type="expression" dxfId="144" priority="1" stopIfTrue="1">
      <formula>I20=#REF!=FALSE</formula>
    </cfRule>
    <cfRule type="expression" dxfId="143" priority="2">
      <formula>#REF!&gt;0</formula>
    </cfRule>
    <cfRule type="expression" dxfId="142" priority="3">
      <formula>#REF!=3</formula>
    </cfRule>
    <cfRule type="expression" dxfId="141" priority="4">
      <formula>#REF!=2</formula>
    </cfRule>
    <cfRule type="expression" dxfId="140" priority="5">
      <formula>#REF!=1</formula>
    </cfRule>
    <cfRule type="expression" dxfId="139" priority="6">
      <formula>#REF!&gt;0</formula>
    </cfRule>
    <cfRule type="expression" dxfId="138" priority="7">
      <formula>#REF!=3</formula>
    </cfRule>
    <cfRule type="expression" dxfId="137" priority="8">
      <formula>#REF!=2</formula>
    </cfRule>
    <cfRule type="expression" dxfId="136" priority="9">
      <formula>#REF!=1</formula>
    </cfRule>
    <cfRule type="expression" dxfId="135" priority="10" stopIfTrue="1">
      <formula>I20=#REF!=FALSE</formula>
    </cfRule>
    <cfRule type="expression" dxfId="134" priority="11">
      <formula>#REF!&gt;0</formula>
    </cfRule>
    <cfRule type="expression" dxfId="133" priority="12">
      <formula>#REF!=3</formula>
    </cfRule>
    <cfRule type="expression" dxfId="132" priority="13">
      <formula>#REF!=2</formula>
    </cfRule>
    <cfRule type="expression" dxfId="131" priority="14">
      <formula>#REF!=1</formula>
    </cfRule>
    <cfRule type="expression" dxfId="130" priority="16">
      <formula>#REF!&gt;0</formula>
    </cfRule>
    <cfRule type="expression" dxfId="129" priority="17">
      <formula>#REF!=3</formula>
    </cfRule>
    <cfRule type="expression" dxfId="128" priority="18">
      <formula>#REF!=2</formula>
    </cfRule>
    <cfRule type="expression" dxfId="127" priority="19">
      <formula>#REF!=1</formula>
    </cfRule>
    <cfRule type="expression" dxfId="126" priority="20" stopIfTrue="1">
      <formula>I20=#REF!=FALSE</formula>
    </cfRule>
    <cfRule type="expression" dxfId="125" priority="21">
      <formula>#REF!&gt;0</formula>
    </cfRule>
    <cfRule type="expression" dxfId="124" priority="22">
      <formula>#REF!=3</formula>
    </cfRule>
    <cfRule type="expression" dxfId="123" priority="23">
      <formula>#REF!=2</formula>
    </cfRule>
    <cfRule type="expression" dxfId="122" priority="24">
      <formula>#REF!=1</formula>
    </cfRule>
    <cfRule type="expression" dxfId="121" priority="25">
      <formula>#REF!&gt;0</formula>
    </cfRule>
    <cfRule type="expression" dxfId="120" priority="26">
      <formula>#REF!=3</formula>
    </cfRule>
    <cfRule type="expression" dxfId="119" priority="27">
      <formula>#REF!=2</formula>
    </cfRule>
    <cfRule type="expression" dxfId="118" priority="28">
      <formula>#REF!=1</formula>
    </cfRule>
    <cfRule type="expression" dxfId="117" priority="29">
      <formula>#REF!&gt;0</formula>
    </cfRule>
    <cfRule type="expression" dxfId="116" priority="30">
      <formula>#REF!=3</formula>
    </cfRule>
    <cfRule type="expression" dxfId="115" priority="31">
      <formula>#REF!=2</formula>
    </cfRule>
    <cfRule type="expression" dxfId="114" priority="32">
      <formula>#REF!=1</formula>
    </cfRule>
    <cfRule type="expression" dxfId="113" priority="33" stopIfTrue="1">
      <formula>I20=#REF!=FALSE</formula>
    </cfRule>
    <cfRule type="expression" dxfId="112" priority="34">
      <formula>#REF!=2</formula>
    </cfRule>
    <cfRule type="expression" dxfId="111" priority="35">
      <formula>#REF!=1</formula>
    </cfRule>
    <cfRule type="expression" dxfId="110" priority="36" stopIfTrue="1">
      <formula>I20=#REF!=FALSE</formula>
    </cfRule>
    <cfRule type="expression" dxfId="109" priority="15" stopIfTrue="1">
      <formula>I20=#REF!=FALSE</formula>
    </cfRule>
  </conditionalFormatting>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P36"/>
  <sheetViews>
    <sheetView showZeros="0" view="pageBreakPreview" zoomScale="90" zoomScaleNormal="100" zoomScaleSheetLayoutView="90" workbookViewId="0">
      <selection activeCell="U28" sqref="U28"/>
    </sheetView>
  </sheetViews>
  <sheetFormatPr defaultColWidth="9.109375" defaultRowHeight="13.8"/>
  <cols>
    <col min="1" max="1" width="9" style="15" customWidth="1"/>
    <col min="2" max="2" width="9.44140625" style="15" customWidth="1"/>
    <col min="3" max="3" width="40.33203125" style="15" customWidth="1"/>
    <col min="4" max="4" width="8.109375" style="15" customWidth="1"/>
    <col min="5" max="8" width="9.109375" style="15"/>
    <col min="9" max="9" width="9.109375" style="47"/>
    <col min="10" max="11" width="9.109375" style="15"/>
    <col min="12" max="12" width="11.5546875" style="15" customWidth="1"/>
    <col min="13" max="13" width="12.33203125" style="15" customWidth="1"/>
    <col min="14" max="14" width="12.6640625" style="15" customWidth="1"/>
    <col min="15" max="15" width="11.5546875" style="15" customWidth="1"/>
    <col min="16" max="16" width="12.88671875" style="15" customWidth="1"/>
    <col min="17" max="16384" width="9.109375" style="15"/>
  </cols>
  <sheetData>
    <row r="1" spans="1:16" s="20" customFormat="1">
      <c r="E1" s="17"/>
      <c r="F1" s="17"/>
      <c r="G1" s="138" t="s">
        <v>59</v>
      </c>
      <c r="H1" s="89" t="str">
        <f>kops1!B25</f>
        <v>1,6</v>
      </c>
      <c r="I1" s="44"/>
    </row>
    <row r="2" spans="1:16" s="20" customFormat="1">
      <c r="A2" s="372" t="str">
        <f>C12</f>
        <v>Grīda</v>
      </c>
      <c r="B2" s="372"/>
      <c r="C2" s="372"/>
      <c r="D2" s="372"/>
      <c r="E2" s="372"/>
      <c r="F2" s="372"/>
      <c r="G2" s="372"/>
      <c r="H2" s="372"/>
      <c r="I2" s="372"/>
      <c r="J2" s="372"/>
      <c r="K2" s="372"/>
      <c r="L2" s="372"/>
      <c r="M2" s="372"/>
      <c r="N2" s="372"/>
      <c r="O2" s="372"/>
      <c r="P2" s="372"/>
    </row>
    <row r="3" spans="1:16">
      <c r="A3" s="16"/>
      <c r="B3" s="16"/>
      <c r="C3" s="16" t="s">
        <v>4</v>
      </c>
      <c r="D3" s="374" t="str">
        <f>Koptame!C4</f>
        <v>Āra lifts</v>
      </c>
      <c r="E3" s="374"/>
      <c r="F3" s="374"/>
      <c r="G3" s="374"/>
      <c r="H3" s="374"/>
      <c r="I3" s="374"/>
      <c r="J3" s="374"/>
      <c r="K3" s="374"/>
      <c r="L3" s="374"/>
      <c r="M3" s="374"/>
      <c r="N3" s="374"/>
      <c r="O3" s="374"/>
      <c r="P3" s="374"/>
    </row>
    <row r="4" spans="1:16">
      <c r="A4" s="16"/>
      <c r="B4" s="16"/>
      <c r="C4" s="16" t="s">
        <v>5</v>
      </c>
      <c r="D4" s="374" t="str">
        <f>Koptame!C5</f>
        <v>Āra lifta izbūve Ādažu vidusskolai</v>
      </c>
      <c r="E4" s="374"/>
      <c r="F4" s="374"/>
      <c r="G4" s="374"/>
      <c r="H4" s="374"/>
      <c r="I4" s="374"/>
      <c r="J4" s="374"/>
      <c r="K4" s="374"/>
      <c r="L4" s="374"/>
      <c r="M4" s="374"/>
      <c r="N4" s="374"/>
      <c r="O4" s="374"/>
      <c r="P4" s="374"/>
    </row>
    <row r="5" spans="1:16">
      <c r="A5" s="16"/>
      <c r="B5" s="16"/>
      <c r="C5" s="16" t="s">
        <v>6</v>
      </c>
      <c r="D5" s="374" t="str">
        <f>Koptame!C6</f>
        <v>Gaujas iela 30, Ādaži, Ādažu novads, LV-2164</v>
      </c>
      <c r="E5" s="374"/>
      <c r="F5" s="374"/>
      <c r="G5" s="374"/>
      <c r="H5" s="374"/>
      <c r="I5" s="374"/>
      <c r="J5" s="374"/>
      <c r="K5" s="374"/>
      <c r="L5" s="374"/>
      <c r="M5" s="374"/>
      <c r="N5" s="374"/>
      <c r="O5" s="374"/>
      <c r="P5" s="374"/>
    </row>
    <row r="6" spans="1:16">
      <c r="A6" s="3"/>
      <c r="B6" s="41"/>
      <c r="D6" s="18"/>
      <c r="E6" s="18"/>
      <c r="F6" s="18"/>
      <c r="G6" s="18"/>
      <c r="H6" s="18"/>
      <c r="I6" s="46"/>
      <c r="J6" s="18"/>
      <c r="K6" s="38"/>
      <c r="L6" s="38"/>
      <c r="M6" s="38"/>
      <c r="N6" s="38"/>
      <c r="O6" s="16" t="s">
        <v>58</v>
      </c>
      <c r="P6" s="22"/>
    </row>
    <row r="7" spans="1:16">
      <c r="A7" s="19"/>
      <c r="B7" s="19"/>
      <c r="D7" s="23"/>
      <c r="E7" s="38"/>
      <c r="F7" s="38"/>
      <c r="G7" s="38"/>
      <c r="H7" s="38"/>
      <c r="I7" s="45"/>
      <c r="J7" s="38"/>
      <c r="K7" s="38"/>
      <c r="N7" s="38"/>
      <c r="O7" s="38"/>
      <c r="P7" s="21"/>
    </row>
    <row r="8" spans="1:16" ht="15.15" customHeight="1">
      <c r="A8" s="40"/>
      <c r="B8" s="40"/>
      <c r="J8" s="39"/>
      <c r="K8" s="39"/>
      <c r="L8" s="373">
        <f>Koptame!D8</f>
        <v>0</v>
      </c>
      <c r="M8" s="373"/>
      <c r="N8" s="373"/>
      <c r="O8" s="373"/>
      <c r="P8" s="39"/>
    </row>
    <row r="9" spans="1:16" ht="15">
      <c r="A9" s="40"/>
      <c r="B9" s="40"/>
    </row>
    <row r="10" spans="1:16" ht="14.25" customHeight="1">
      <c r="A10" s="365" t="s">
        <v>8</v>
      </c>
      <c r="B10" s="375" t="s">
        <v>14</v>
      </c>
      <c r="C10" s="368" t="s">
        <v>63</v>
      </c>
      <c r="D10" s="369" t="s">
        <v>15</v>
      </c>
      <c r="E10" s="365" t="s">
        <v>16</v>
      </c>
      <c r="F10" s="363" t="s">
        <v>17</v>
      </c>
      <c r="G10" s="363"/>
      <c r="H10" s="363"/>
      <c r="I10" s="363"/>
      <c r="J10" s="363"/>
      <c r="K10" s="363"/>
      <c r="L10" s="363" t="s">
        <v>18</v>
      </c>
      <c r="M10" s="363"/>
      <c r="N10" s="363"/>
      <c r="O10" s="363"/>
      <c r="P10" s="363"/>
    </row>
    <row r="11" spans="1:16" ht="63.9" customHeight="1">
      <c r="A11" s="365"/>
      <c r="B11" s="376"/>
      <c r="C11" s="368"/>
      <c r="D11" s="369"/>
      <c r="E11" s="365"/>
      <c r="F11" s="127" t="s">
        <v>19</v>
      </c>
      <c r="G11" s="127" t="s">
        <v>41</v>
      </c>
      <c r="H11" s="127" t="s">
        <v>42</v>
      </c>
      <c r="I11" s="127" t="s">
        <v>61</v>
      </c>
      <c r="J11" s="127" t="s">
        <v>43</v>
      </c>
      <c r="K11" s="127" t="s">
        <v>44</v>
      </c>
      <c r="L11" s="127" t="s">
        <v>11</v>
      </c>
      <c r="M11" s="127" t="s">
        <v>42</v>
      </c>
      <c r="N11" s="127" t="s">
        <v>61</v>
      </c>
      <c r="O11" s="127" t="s">
        <v>43</v>
      </c>
      <c r="P11" s="127" t="s">
        <v>45</v>
      </c>
    </row>
    <row r="12" spans="1:16" ht="15.6">
      <c r="A12" s="205"/>
      <c r="B12" s="226">
        <v>0</v>
      </c>
      <c r="C12" s="207" t="str">
        <f>kops1!C25</f>
        <v>Grīda</v>
      </c>
      <c r="D12" s="227"/>
      <c r="E12" s="208"/>
      <c r="F12" s="250">
        <v>0</v>
      </c>
      <c r="G12" s="250">
        <v>0</v>
      </c>
      <c r="H12" s="211">
        <v>0</v>
      </c>
      <c r="I12" s="209">
        <v>0</v>
      </c>
      <c r="J12" s="209">
        <v>0</v>
      </c>
      <c r="K12" s="209">
        <f t="shared" ref="K12" si="0">SUM(H12:J12)</f>
        <v>0</v>
      </c>
      <c r="L12" s="210">
        <f t="shared" ref="L12" si="1">ROUND(F12*E12,2)</f>
        <v>0</v>
      </c>
      <c r="M12" s="209">
        <f t="shared" ref="M12" si="2">ROUND(H12*E12,2)</f>
        <v>0</v>
      </c>
      <c r="N12" s="209">
        <f t="shared" ref="N12" si="3">ROUND(I12*E12,2)</f>
        <v>0</v>
      </c>
      <c r="O12" s="209">
        <f t="shared" ref="O12" si="4">ROUND(J12*E12,2)</f>
        <v>0</v>
      </c>
      <c r="P12" s="212">
        <f t="shared" ref="P12" si="5">SUM(M12:O12)</f>
        <v>0</v>
      </c>
    </row>
    <row r="13" spans="1:16" s="47" customFormat="1" ht="15.6">
      <c r="A13" s="147"/>
      <c r="B13" s="142"/>
      <c r="C13" s="228" t="s">
        <v>126</v>
      </c>
      <c r="D13" s="144"/>
      <c r="E13" s="145"/>
      <c r="F13" s="151"/>
      <c r="G13" s="151"/>
      <c r="H13" s="152"/>
      <c r="I13" s="155"/>
      <c r="J13" s="155"/>
      <c r="K13" s="196">
        <f t="shared" ref="K13" si="6">SUM(H13:J13)</f>
        <v>0</v>
      </c>
      <c r="L13" s="213">
        <f t="shared" ref="L13" si="7">ROUND(F13*E13,2)</f>
        <v>0</v>
      </c>
      <c r="M13" s="196">
        <f t="shared" ref="M13" si="8">ROUND(H13*E13,2)</f>
        <v>0</v>
      </c>
      <c r="N13" s="196">
        <f t="shared" ref="N13" si="9">ROUND(I13*E13,2)</f>
        <v>0</v>
      </c>
      <c r="O13" s="196">
        <f t="shared" ref="O13" si="10">ROUND(J13*E13,2)</f>
        <v>0</v>
      </c>
      <c r="P13" s="197">
        <f t="shared" ref="P13" si="11">SUM(M13:O13)</f>
        <v>0</v>
      </c>
    </row>
    <row r="14" spans="1:16" s="47" customFormat="1">
      <c r="A14" s="214">
        <v>1</v>
      </c>
      <c r="B14" s="215"/>
      <c r="C14" s="216" t="s">
        <v>103</v>
      </c>
      <c r="D14" s="217" t="s">
        <v>22</v>
      </c>
      <c r="E14" s="243">
        <v>1.8</v>
      </c>
      <c r="F14" s="151"/>
      <c r="G14" s="151"/>
      <c r="H14" s="174"/>
      <c r="I14" s="156"/>
      <c r="J14" s="156"/>
      <c r="K14" s="196"/>
      <c r="L14" s="213"/>
      <c r="M14" s="196"/>
      <c r="N14" s="196"/>
      <c r="O14" s="196"/>
      <c r="P14" s="197"/>
    </row>
    <row r="15" spans="1:16" s="47" customFormat="1" ht="26.4">
      <c r="A15" s="214">
        <v>2</v>
      </c>
      <c r="B15" s="215"/>
      <c r="C15" s="216" t="s">
        <v>104</v>
      </c>
      <c r="D15" s="217" t="s">
        <v>22</v>
      </c>
      <c r="E15" s="243">
        <v>1.8</v>
      </c>
      <c r="F15" s="151"/>
      <c r="G15" s="151"/>
      <c r="H15" s="174"/>
      <c r="I15" s="156"/>
      <c r="J15" s="156"/>
      <c r="K15" s="196"/>
      <c r="L15" s="213"/>
      <c r="M15" s="196"/>
      <c r="N15" s="196"/>
      <c r="O15" s="196"/>
      <c r="P15" s="197"/>
    </row>
    <row r="16" spans="1:16" s="47" customFormat="1">
      <c r="A16" s="214">
        <v>3</v>
      </c>
      <c r="B16" s="215"/>
      <c r="C16" s="216" t="s">
        <v>105</v>
      </c>
      <c r="D16" s="217" t="s">
        <v>22</v>
      </c>
      <c r="E16" s="243">
        <v>1.8</v>
      </c>
      <c r="F16" s="151"/>
      <c r="G16" s="151"/>
      <c r="H16" s="174"/>
      <c r="I16" s="156"/>
      <c r="J16" s="156"/>
      <c r="K16" s="196"/>
      <c r="L16" s="213"/>
      <c r="M16" s="196"/>
      <c r="N16" s="196"/>
      <c r="O16" s="196"/>
      <c r="P16" s="197"/>
    </row>
    <row r="17" spans="1:16" s="47" customFormat="1">
      <c r="A17" s="214">
        <v>4</v>
      </c>
      <c r="B17" s="215"/>
      <c r="C17" s="216" t="s">
        <v>106</v>
      </c>
      <c r="D17" s="217" t="s">
        <v>22</v>
      </c>
      <c r="E17" s="243">
        <v>1.8</v>
      </c>
      <c r="F17" s="151"/>
      <c r="G17" s="151"/>
      <c r="H17" s="174"/>
      <c r="I17" s="157"/>
      <c r="J17" s="157"/>
      <c r="K17" s="196"/>
      <c r="L17" s="213"/>
      <c r="M17" s="196"/>
      <c r="N17" s="196"/>
      <c r="O17" s="196"/>
      <c r="P17" s="197"/>
    </row>
    <row r="18" spans="1:16" s="47" customFormat="1" ht="26.4">
      <c r="A18" s="214">
        <v>5</v>
      </c>
      <c r="B18" s="215"/>
      <c r="C18" s="216" t="s">
        <v>107</v>
      </c>
      <c r="D18" s="217" t="s">
        <v>22</v>
      </c>
      <c r="E18" s="243">
        <v>1.8</v>
      </c>
      <c r="F18" s="151"/>
      <c r="G18" s="151"/>
      <c r="H18" s="174"/>
      <c r="I18" s="156"/>
      <c r="J18" s="157"/>
      <c r="K18" s="196"/>
      <c r="L18" s="213"/>
      <c r="M18" s="196"/>
      <c r="N18" s="196"/>
      <c r="O18" s="196"/>
      <c r="P18" s="197"/>
    </row>
    <row r="19" spans="1:16" s="47" customFormat="1" ht="15.6">
      <c r="A19" s="214"/>
      <c r="B19" s="215"/>
      <c r="C19" s="228" t="s">
        <v>115</v>
      </c>
      <c r="D19" s="217"/>
      <c r="E19" s="243"/>
      <c r="F19" s="151"/>
      <c r="G19" s="156"/>
      <c r="H19" s="152"/>
      <c r="I19" s="156"/>
      <c r="J19" s="156"/>
      <c r="K19" s="196"/>
      <c r="L19" s="213"/>
      <c r="M19" s="196"/>
      <c r="N19" s="196"/>
      <c r="O19" s="196"/>
      <c r="P19" s="197"/>
    </row>
    <row r="20" spans="1:16" s="47" customFormat="1">
      <c r="A20" s="251">
        <v>6</v>
      </c>
      <c r="B20" s="142"/>
      <c r="C20" s="216" t="s">
        <v>103</v>
      </c>
      <c r="D20" s="217" t="s">
        <v>22</v>
      </c>
      <c r="E20" s="243">
        <f>3.15*3</f>
        <v>9.4499999999999993</v>
      </c>
      <c r="F20" s="151"/>
      <c r="G20" s="151"/>
      <c r="H20" s="174"/>
      <c r="I20" s="156"/>
      <c r="J20" s="156"/>
      <c r="K20" s="196"/>
      <c r="L20" s="213"/>
      <c r="M20" s="196"/>
      <c r="N20" s="196"/>
      <c r="O20" s="196"/>
      <c r="P20" s="197"/>
    </row>
    <row r="21" spans="1:16" s="47" customFormat="1" ht="26.4">
      <c r="A21" s="251">
        <v>7</v>
      </c>
      <c r="B21" s="142"/>
      <c r="C21" s="216" t="s">
        <v>104</v>
      </c>
      <c r="D21" s="217" t="s">
        <v>22</v>
      </c>
      <c r="E21" s="243">
        <f t="shared" ref="E21:E24" si="12">3.15*3</f>
        <v>9.4499999999999993</v>
      </c>
      <c r="F21" s="151"/>
      <c r="G21" s="151"/>
      <c r="H21" s="174"/>
      <c r="I21" s="156"/>
      <c r="J21" s="156"/>
      <c r="K21" s="196"/>
      <c r="L21" s="213"/>
      <c r="M21" s="196"/>
      <c r="N21" s="196"/>
      <c r="O21" s="196"/>
      <c r="P21" s="197"/>
    </row>
    <row r="22" spans="1:16" s="47" customFormat="1">
      <c r="A22" s="251">
        <v>8</v>
      </c>
      <c r="B22" s="142"/>
      <c r="C22" s="216" t="s">
        <v>289</v>
      </c>
      <c r="D22" s="217" t="s">
        <v>22</v>
      </c>
      <c r="E22" s="243">
        <f t="shared" si="12"/>
        <v>9.4499999999999993</v>
      </c>
      <c r="F22" s="151"/>
      <c r="G22" s="151"/>
      <c r="H22" s="174"/>
      <c r="I22" s="252"/>
      <c r="J22" s="252"/>
      <c r="K22" s="196"/>
      <c r="L22" s="213"/>
      <c r="M22" s="196"/>
      <c r="N22" s="196"/>
      <c r="O22" s="196"/>
      <c r="P22" s="197"/>
    </row>
    <row r="23" spans="1:16" s="47" customFormat="1">
      <c r="A23" s="251">
        <v>9</v>
      </c>
      <c r="B23" s="142"/>
      <c r="C23" s="216" t="s">
        <v>106</v>
      </c>
      <c r="D23" s="217" t="s">
        <v>22</v>
      </c>
      <c r="E23" s="243">
        <f t="shared" si="12"/>
        <v>9.4499999999999993</v>
      </c>
      <c r="F23" s="151"/>
      <c r="G23" s="151"/>
      <c r="H23" s="174"/>
      <c r="I23" s="157"/>
      <c r="J23" s="157"/>
      <c r="K23" s="196"/>
      <c r="L23" s="213"/>
      <c r="M23" s="196"/>
      <c r="N23" s="196"/>
      <c r="O23" s="196"/>
      <c r="P23" s="197"/>
    </row>
    <row r="24" spans="1:16" s="47" customFormat="1" ht="26.4">
      <c r="A24" s="251">
        <v>10</v>
      </c>
      <c r="B24" s="142"/>
      <c r="C24" s="216" t="s">
        <v>290</v>
      </c>
      <c r="D24" s="217" t="s">
        <v>22</v>
      </c>
      <c r="E24" s="243">
        <f t="shared" si="12"/>
        <v>9.4499999999999993</v>
      </c>
      <c r="F24" s="151"/>
      <c r="G24" s="151"/>
      <c r="H24" s="174"/>
      <c r="I24" s="156"/>
      <c r="J24" s="157"/>
      <c r="K24" s="196"/>
      <c r="L24" s="213"/>
      <c r="M24" s="196"/>
      <c r="N24" s="196"/>
      <c r="O24" s="196"/>
      <c r="P24" s="197"/>
    </row>
    <row r="25" spans="1:16">
      <c r="A25" s="218"/>
      <c r="B25" s="219"/>
      <c r="C25" s="220"/>
      <c r="D25" s="221"/>
      <c r="E25" s="222"/>
      <c r="F25" s="222">
        <v>0</v>
      </c>
      <c r="G25" s="222">
        <v>0</v>
      </c>
      <c r="H25" s="223"/>
      <c r="I25" s="223"/>
      <c r="J25" s="222"/>
      <c r="K25" s="222"/>
      <c r="L25" s="222"/>
      <c r="M25" s="222"/>
      <c r="N25" s="222"/>
      <c r="O25" s="222"/>
      <c r="P25" s="224"/>
    </row>
    <row r="26" spans="1:16" ht="15.15" customHeight="1">
      <c r="A26" s="203"/>
      <c r="B26" s="203"/>
      <c r="C26" s="377" t="s">
        <v>69</v>
      </c>
      <c r="D26" s="378"/>
      <c r="E26" s="378"/>
      <c r="F26" s="378"/>
      <c r="G26" s="378"/>
      <c r="H26" s="378"/>
      <c r="I26" s="378"/>
      <c r="J26" s="378"/>
      <c r="K26" s="378"/>
      <c r="L26" s="204"/>
      <c r="M26" s="204"/>
      <c r="N26" s="204"/>
      <c r="O26" s="204"/>
      <c r="P26" s="204"/>
    </row>
    <row r="27" spans="1:16" s="101" customFormat="1" collapsed="1">
      <c r="I27" s="122"/>
    </row>
    <row r="28" spans="1:16" customFormat="1" ht="12.75" customHeight="1">
      <c r="B28" s="123" t="s">
        <v>38</v>
      </c>
    </row>
    <row r="29" spans="1:16" customFormat="1" ht="45" customHeight="1">
      <c r="A29" s="364" t="str">
        <f>'1,1'!A25:G25</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29" s="364"/>
      <c r="C29" s="364"/>
      <c r="D29" s="364"/>
      <c r="E29" s="364"/>
      <c r="F29" s="364"/>
      <c r="G29" s="364"/>
      <c r="H29" s="364"/>
      <c r="I29" s="364"/>
      <c r="J29" s="364"/>
      <c r="K29" s="364"/>
      <c r="L29" s="364"/>
      <c r="M29" s="364"/>
      <c r="N29" s="364"/>
      <c r="O29" s="364"/>
      <c r="P29" s="364"/>
    </row>
    <row r="30" spans="1:16" customFormat="1" ht="66.75" customHeight="1">
      <c r="A30" s="364"/>
      <c r="B30" s="364"/>
      <c r="C30" s="364"/>
      <c r="D30" s="364"/>
      <c r="E30" s="364"/>
      <c r="F30" s="364"/>
      <c r="G30" s="364"/>
      <c r="H30" s="364"/>
      <c r="I30" s="364"/>
      <c r="J30" s="364"/>
      <c r="K30" s="364"/>
      <c r="L30" s="364"/>
      <c r="M30" s="364"/>
      <c r="N30" s="364"/>
      <c r="O30" s="364"/>
      <c r="P30" s="364"/>
    </row>
    <row r="31" spans="1:16" customFormat="1" ht="12.75" customHeight="1">
      <c r="B31" s="124"/>
    </row>
    <row r="32" spans="1:16" customFormat="1" ht="12.75" customHeight="1">
      <c r="B32" s="124"/>
    </row>
    <row r="33" spans="2:16" s="101" customFormat="1">
      <c r="L33" s="125"/>
      <c r="M33" s="125"/>
      <c r="N33" s="125"/>
      <c r="O33" s="125"/>
      <c r="P33" s="125"/>
    </row>
    <row r="34" spans="2:16" s="101" customFormat="1" ht="14.25" customHeight="1">
      <c r="C34" s="121"/>
      <c r="L34" s="121"/>
      <c r="M34" s="361"/>
      <c r="N34" s="361"/>
      <c r="O34" s="125"/>
      <c r="P34" s="125"/>
    </row>
    <row r="35" spans="2:16" s="101" customFormat="1">
      <c r="C35" s="120"/>
      <c r="L35" s="120"/>
      <c r="M35" s="362"/>
      <c r="N35" s="362"/>
      <c r="O35" s="125"/>
      <c r="P35" s="125"/>
    </row>
    <row r="36" spans="2:16" s="101" customFormat="1" collapsed="1">
      <c r="B36" s="122"/>
      <c r="F36" s="122"/>
      <c r="G36" s="122"/>
    </row>
  </sheetData>
  <mergeCells count="17">
    <mergeCell ref="A2:P2"/>
    <mergeCell ref="L8:O8"/>
    <mergeCell ref="D3:P3"/>
    <mergeCell ref="D4:P4"/>
    <mergeCell ref="D5:P5"/>
    <mergeCell ref="M34:N34"/>
    <mergeCell ref="M35:N35"/>
    <mergeCell ref="L10:P10"/>
    <mergeCell ref="A30:P30"/>
    <mergeCell ref="A29:P29"/>
    <mergeCell ref="A10:A11"/>
    <mergeCell ref="B10:B11"/>
    <mergeCell ref="C10:C11"/>
    <mergeCell ref="D10:D11"/>
    <mergeCell ref="C26:K26"/>
    <mergeCell ref="E10:E11"/>
    <mergeCell ref="F10:K10"/>
  </mergeCells>
  <conditionalFormatting sqref="I17">
    <cfRule type="expression" dxfId="108" priority="63">
      <formula>#REF!=2</formula>
    </cfRule>
    <cfRule type="expression" dxfId="107" priority="38">
      <formula>#REF!&gt;0</formula>
    </cfRule>
    <cfRule type="expression" dxfId="106" priority="39">
      <formula>#REF!=3</formula>
    </cfRule>
    <cfRule type="expression" dxfId="105" priority="40">
      <formula>#REF!=2</formula>
    </cfRule>
    <cfRule type="expression" dxfId="104" priority="41">
      <formula>#REF!=1</formula>
    </cfRule>
    <cfRule type="expression" dxfId="103" priority="42">
      <formula>#REF!&gt;0</formula>
    </cfRule>
    <cfRule type="expression" dxfId="102" priority="43">
      <formula>#REF!=3</formula>
    </cfRule>
    <cfRule type="expression" dxfId="101" priority="44">
      <formula>#REF!=2</formula>
    </cfRule>
    <cfRule type="expression" dxfId="100" priority="45">
      <formula>#REF!=1</formula>
    </cfRule>
    <cfRule type="expression" dxfId="99" priority="46" stopIfTrue="1">
      <formula>I17=#REF!=FALSE</formula>
    </cfRule>
    <cfRule type="expression" dxfId="98" priority="47">
      <formula>#REF!&gt;0</formula>
    </cfRule>
    <cfRule type="expression" dxfId="97" priority="48">
      <formula>#REF!=3</formula>
    </cfRule>
    <cfRule type="expression" dxfId="96" priority="49">
      <formula>#REF!=2</formula>
    </cfRule>
    <cfRule type="expression" dxfId="95" priority="50">
      <formula>#REF!=1</formula>
    </cfRule>
    <cfRule type="expression" dxfId="94" priority="51" stopIfTrue="1">
      <formula>I17=#REF!=FALSE</formula>
    </cfRule>
    <cfRule type="expression" dxfId="93" priority="52">
      <formula>#REF!&gt;0</formula>
    </cfRule>
    <cfRule type="expression" dxfId="92" priority="53">
      <formula>#REF!=3</formula>
    </cfRule>
    <cfRule type="expression" dxfId="91" priority="54">
      <formula>#REF!=2</formula>
    </cfRule>
    <cfRule type="expression" dxfId="90" priority="55">
      <formula>#REF!=1</formula>
    </cfRule>
    <cfRule type="expression" dxfId="89" priority="56" stopIfTrue="1">
      <formula>I17=#REF!=FALSE</formula>
    </cfRule>
    <cfRule type="expression" dxfId="88" priority="57">
      <formula>#REF!&gt;0</formula>
    </cfRule>
    <cfRule type="expression" dxfId="87" priority="58">
      <formula>#REF!=3</formula>
    </cfRule>
    <cfRule type="expression" dxfId="86" priority="59">
      <formula>#REF!=2</formula>
    </cfRule>
    <cfRule type="expression" dxfId="85" priority="60">
      <formula>#REF!=1</formula>
    </cfRule>
    <cfRule type="expression" dxfId="84" priority="61">
      <formula>#REF!&gt;0</formula>
    </cfRule>
    <cfRule type="expression" dxfId="83" priority="62">
      <formula>#REF!=3</formula>
    </cfRule>
    <cfRule type="expression" dxfId="82" priority="64">
      <formula>#REF!=1</formula>
    </cfRule>
    <cfRule type="expression" dxfId="81" priority="37" stopIfTrue="1">
      <formula>I17=#REF!=FALSE</formula>
    </cfRule>
    <cfRule type="expression" dxfId="80" priority="65">
      <formula>#REF!&gt;0</formula>
    </cfRule>
    <cfRule type="expression" dxfId="79" priority="66">
      <formula>#REF!=3</formula>
    </cfRule>
    <cfRule type="expression" dxfId="78" priority="67">
      <formula>#REF!=2</formula>
    </cfRule>
    <cfRule type="expression" dxfId="77" priority="68">
      <formula>#REF!=1</formula>
    </cfRule>
    <cfRule type="expression" dxfId="76" priority="69" stopIfTrue="1">
      <formula>I17=#REF!=FALSE</formula>
    </cfRule>
    <cfRule type="expression" dxfId="75" priority="70">
      <formula>#REF!=2</formula>
    </cfRule>
    <cfRule type="expression" dxfId="74" priority="71">
      <formula>#REF!=1</formula>
    </cfRule>
    <cfRule type="expression" dxfId="73" priority="72" stopIfTrue="1">
      <formula>I17=#REF!=FALSE</formula>
    </cfRule>
  </conditionalFormatting>
  <conditionalFormatting sqref="I23">
    <cfRule type="expression" dxfId="72" priority="1" stopIfTrue="1">
      <formula>I23=#REF!=FALSE</formula>
    </cfRule>
    <cfRule type="expression" dxfId="71" priority="2">
      <formula>#REF!&gt;0</formula>
    </cfRule>
    <cfRule type="expression" dxfId="70" priority="3">
      <formula>#REF!=3</formula>
    </cfRule>
    <cfRule type="expression" dxfId="69" priority="4">
      <formula>#REF!=2</formula>
    </cfRule>
    <cfRule type="expression" dxfId="68" priority="5">
      <formula>#REF!=1</formula>
    </cfRule>
    <cfRule type="expression" dxfId="67" priority="6">
      <formula>#REF!&gt;0</formula>
    </cfRule>
    <cfRule type="expression" dxfId="66" priority="7">
      <formula>#REF!=3</formula>
    </cfRule>
    <cfRule type="expression" dxfId="65" priority="8">
      <formula>#REF!=2</formula>
    </cfRule>
    <cfRule type="expression" dxfId="64" priority="9">
      <formula>#REF!=1</formula>
    </cfRule>
    <cfRule type="expression" dxfId="63" priority="11">
      <formula>#REF!&gt;0</formula>
    </cfRule>
    <cfRule type="expression" dxfId="62" priority="12">
      <formula>#REF!=3</formula>
    </cfRule>
    <cfRule type="expression" dxfId="61" priority="13">
      <formula>#REF!=2</formula>
    </cfRule>
    <cfRule type="expression" dxfId="60" priority="14">
      <formula>#REF!=1</formula>
    </cfRule>
    <cfRule type="expression" dxfId="59" priority="15" stopIfTrue="1">
      <formula>I23=#REF!=FALSE</formula>
    </cfRule>
    <cfRule type="expression" dxfId="58" priority="16">
      <formula>#REF!&gt;0</formula>
    </cfRule>
    <cfRule type="expression" dxfId="57" priority="17">
      <formula>#REF!=3</formula>
    </cfRule>
    <cfRule type="expression" dxfId="56" priority="18">
      <formula>#REF!=2</formula>
    </cfRule>
    <cfRule type="expression" dxfId="55" priority="19">
      <formula>#REF!=1</formula>
    </cfRule>
    <cfRule type="expression" dxfId="54" priority="20" stopIfTrue="1">
      <formula>I23=#REF!=FALSE</formula>
    </cfRule>
    <cfRule type="expression" dxfId="53" priority="21">
      <formula>#REF!&gt;0</formula>
    </cfRule>
    <cfRule type="expression" dxfId="52" priority="22">
      <formula>#REF!=3</formula>
    </cfRule>
    <cfRule type="expression" dxfId="51" priority="23">
      <formula>#REF!=2</formula>
    </cfRule>
    <cfRule type="expression" dxfId="50" priority="24">
      <formula>#REF!=1</formula>
    </cfRule>
    <cfRule type="expression" dxfId="49" priority="25">
      <formula>#REF!&gt;0</formula>
    </cfRule>
    <cfRule type="expression" dxfId="48" priority="26">
      <formula>#REF!=3</formula>
    </cfRule>
    <cfRule type="expression" dxfId="47" priority="27">
      <formula>#REF!=2</formula>
    </cfRule>
    <cfRule type="expression" dxfId="46" priority="29">
      <formula>#REF!&gt;0</formula>
    </cfRule>
    <cfRule type="expression" dxfId="45" priority="30">
      <formula>#REF!=3</formula>
    </cfRule>
    <cfRule type="expression" dxfId="44" priority="31">
      <formula>#REF!=2</formula>
    </cfRule>
    <cfRule type="expression" dxfId="43" priority="32">
      <formula>#REF!=1</formula>
    </cfRule>
    <cfRule type="expression" dxfId="42" priority="33" stopIfTrue="1">
      <formula>I23=#REF!=FALSE</formula>
    </cfRule>
    <cfRule type="expression" dxfId="41" priority="34">
      <formula>#REF!=2</formula>
    </cfRule>
    <cfRule type="expression" dxfId="40" priority="35">
      <formula>#REF!=1</formula>
    </cfRule>
    <cfRule type="expression" dxfId="39" priority="36" stopIfTrue="1">
      <formula>I23=#REF!=FALSE</formula>
    </cfRule>
    <cfRule type="expression" dxfId="38" priority="10" stopIfTrue="1">
      <formula>I23=#REF!=FALSE</formula>
    </cfRule>
    <cfRule type="expression" dxfId="37" priority="28">
      <formula>#REF!=1</formula>
    </cfRule>
  </conditionalFormatting>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P35"/>
  <sheetViews>
    <sheetView showZeros="0" view="pageBreakPreview" zoomScale="90" zoomScaleNormal="100" zoomScaleSheetLayoutView="90" workbookViewId="0">
      <selection activeCell="T24" sqref="T24"/>
    </sheetView>
  </sheetViews>
  <sheetFormatPr defaultColWidth="9.109375" defaultRowHeight="13.8"/>
  <cols>
    <col min="1" max="1" width="9" style="15" customWidth="1"/>
    <col min="2" max="2" width="9.44140625" style="15" customWidth="1"/>
    <col min="3" max="3" width="40.33203125" style="15" customWidth="1"/>
    <col min="4" max="4" width="8.109375" style="15" customWidth="1"/>
    <col min="5" max="11" width="9.109375" style="15"/>
    <col min="12" max="12" width="11.5546875" style="15" customWidth="1"/>
    <col min="13" max="13" width="12.33203125" style="15" customWidth="1"/>
    <col min="14" max="14" width="12.6640625" style="15" customWidth="1"/>
    <col min="15" max="15" width="11.5546875" style="15" customWidth="1"/>
    <col min="16" max="16" width="12.88671875" style="15" customWidth="1"/>
    <col min="17" max="16384" width="9.109375" style="15"/>
  </cols>
  <sheetData>
    <row r="1" spans="1:16" s="20" customFormat="1">
      <c r="E1" s="17"/>
      <c r="F1" s="17"/>
      <c r="G1" s="138" t="s">
        <v>59</v>
      </c>
      <c r="H1" s="89" t="str">
        <f>kops1!B26</f>
        <v>1,7</v>
      </c>
    </row>
    <row r="2" spans="1:16" s="20" customFormat="1">
      <c r="A2" s="372" t="str">
        <f>C12</f>
        <v>Fasāde, stiklotas konstrukcijas</v>
      </c>
      <c r="B2" s="372"/>
      <c r="C2" s="372"/>
      <c r="D2" s="372"/>
      <c r="E2" s="372"/>
      <c r="F2" s="372"/>
      <c r="G2" s="372"/>
      <c r="H2" s="372"/>
      <c r="I2" s="372"/>
      <c r="J2" s="372"/>
      <c r="K2" s="372"/>
      <c r="L2" s="372"/>
      <c r="M2" s="372"/>
      <c r="N2" s="372"/>
      <c r="O2" s="372"/>
      <c r="P2" s="372"/>
    </row>
    <row r="3" spans="1:16">
      <c r="A3" s="16"/>
      <c r="B3" s="16"/>
      <c r="C3" s="16" t="s">
        <v>4</v>
      </c>
      <c r="D3" s="374" t="str">
        <f>Koptame!C4</f>
        <v>Āra lifts</v>
      </c>
      <c r="E3" s="374"/>
      <c r="F3" s="374"/>
      <c r="G3" s="374"/>
      <c r="H3" s="374"/>
      <c r="I3" s="374"/>
      <c r="J3" s="374"/>
      <c r="K3" s="374"/>
      <c r="L3" s="374"/>
      <c r="M3" s="374"/>
      <c r="N3" s="374"/>
      <c r="O3" s="374"/>
      <c r="P3" s="374"/>
    </row>
    <row r="4" spans="1:16">
      <c r="A4" s="16"/>
      <c r="B4" s="16"/>
      <c r="C4" s="16" t="s">
        <v>5</v>
      </c>
      <c r="D4" s="374" t="str">
        <f>Koptame!C5</f>
        <v>Āra lifta izbūve Ādažu vidusskolai</v>
      </c>
      <c r="E4" s="374"/>
      <c r="F4" s="374"/>
      <c r="G4" s="374"/>
      <c r="H4" s="374"/>
      <c r="I4" s="374"/>
      <c r="J4" s="374"/>
      <c r="K4" s="374"/>
      <c r="L4" s="374"/>
      <c r="M4" s="374"/>
      <c r="N4" s="374"/>
      <c r="O4" s="374"/>
      <c r="P4" s="374"/>
    </row>
    <row r="5" spans="1:16">
      <c r="A5" s="16"/>
      <c r="B5" s="16"/>
      <c r="C5" s="16" t="s">
        <v>6</v>
      </c>
      <c r="D5" s="374" t="str">
        <f>Koptame!C6</f>
        <v>Gaujas iela 30, Ādaži, Ādažu novads, LV-2164</v>
      </c>
      <c r="E5" s="374"/>
      <c r="F5" s="374"/>
      <c r="G5" s="374"/>
      <c r="H5" s="374"/>
      <c r="I5" s="374"/>
      <c r="J5" s="374"/>
      <c r="K5" s="374"/>
      <c r="L5" s="374"/>
      <c r="M5" s="374"/>
      <c r="N5" s="374"/>
      <c r="O5" s="374"/>
      <c r="P5" s="374"/>
    </row>
    <row r="6" spans="1:16">
      <c r="A6" s="3"/>
      <c r="B6" s="41"/>
      <c r="D6" s="18"/>
      <c r="E6" s="18"/>
      <c r="F6" s="18"/>
      <c r="G6" s="18"/>
      <c r="H6" s="18"/>
      <c r="I6" s="18"/>
      <c r="J6" s="18"/>
      <c r="K6" s="38"/>
      <c r="L6" s="38"/>
      <c r="M6" s="38"/>
      <c r="N6" s="38"/>
      <c r="O6" s="16" t="s">
        <v>58</v>
      </c>
      <c r="P6" s="22"/>
    </row>
    <row r="7" spans="1:16">
      <c r="A7" s="19"/>
      <c r="B7" s="19"/>
      <c r="D7" s="23"/>
      <c r="E7" s="38"/>
      <c r="F7" s="38"/>
      <c r="G7" s="38"/>
      <c r="H7" s="38"/>
      <c r="I7" s="38"/>
      <c r="J7" s="38"/>
      <c r="K7" s="38"/>
      <c r="N7" s="38"/>
      <c r="O7" s="38"/>
      <c r="P7" s="21"/>
    </row>
    <row r="8" spans="1:16" ht="15.15" customHeight="1">
      <c r="A8" s="40"/>
      <c r="B8" s="40"/>
      <c r="J8" s="39"/>
      <c r="K8" s="39"/>
      <c r="L8" s="373">
        <f>Koptame!D8</f>
        <v>0</v>
      </c>
      <c r="M8" s="373"/>
      <c r="N8" s="373"/>
      <c r="O8" s="373"/>
      <c r="P8" s="39"/>
    </row>
    <row r="9" spans="1:16" ht="15">
      <c r="A9" s="40"/>
      <c r="B9" s="40"/>
    </row>
    <row r="10" spans="1:16" ht="14.25" customHeight="1">
      <c r="A10" s="365" t="s">
        <v>8</v>
      </c>
      <c r="B10" s="375" t="s">
        <v>14</v>
      </c>
      <c r="C10" s="368" t="s">
        <v>63</v>
      </c>
      <c r="D10" s="369" t="s">
        <v>15</v>
      </c>
      <c r="E10" s="365" t="s">
        <v>16</v>
      </c>
      <c r="F10" s="363" t="s">
        <v>17</v>
      </c>
      <c r="G10" s="363"/>
      <c r="H10" s="363"/>
      <c r="I10" s="363"/>
      <c r="J10" s="363"/>
      <c r="K10" s="363"/>
      <c r="L10" s="363" t="s">
        <v>18</v>
      </c>
      <c r="M10" s="363"/>
      <c r="N10" s="363"/>
      <c r="O10" s="363"/>
      <c r="P10" s="363"/>
    </row>
    <row r="11" spans="1:16" ht="63.9" customHeight="1">
      <c r="A11" s="365"/>
      <c r="B11" s="376"/>
      <c r="C11" s="368"/>
      <c r="D11" s="369"/>
      <c r="E11" s="365"/>
      <c r="F11" s="127" t="s">
        <v>19</v>
      </c>
      <c r="G11" s="127" t="s">
        <v>41</v>
      </c>
      <c r="H11" s="127" t="s">
        <v>42</v>
      </c>
      <c r="I11" s="127" t="s">
        <v>61</v>
      </c>
      <c r="J11" s="127" t="s">
        <v>43</v>
      </c>
      <c r="K11" s="127" t="s">
        <v>44</v>
      </c>
      <c r="L11" s="127" t="s">
        <v>11</v>
      </c>
      <c r="M11" s="127" t="s">
        <v>42</v>
      </c>
      <c r="N11" s="127" t="s">
        <v>61</v>
      </c>
      <c r="O11" s="127" t="s">
        <v>43</v>
      </c>
      <c r="P11" s="127" t="s">
        <v>45</v>
      </c>
    </row>
    <row r="12" spans="1:16" ht="15.6">
      <c r="A12" s="205">
        <v>0</v>
      </c>
      <c r="B12" s="206"/>
      <c r="C12" s="207" t="str">
        <f>kops1!C26</f>
        <v>Fasāde, stiklotas konstrukcijas</v>
      </c>
      <c r="D12" s="208"/>
      <c r="E12" s="209"/>
      <c r="F12" s="210"/>
      <c r="G12" s="210"/>
      <c r="H12" s="211">
        <f t="shared" ref="H12" si="0">ROUND(G12*F12,2)</f>
        <v>0</v>
      </c>
      <c r="I12" s="209"/>
      <c r="J12" s="209"/>
      <c r="K12" s="209">
        <f t="shared" ref="K12" si="1">SUM(H12:J12)</f>
        <v>0</v>
      </c>
      <c r="L12" s="210">
        <f t="shared" ref="L12" si="2">ROUND(F12*E12,2)</f>
        <v>0</v>
      </c>
      <c r="M12" s="209">
        <f t="shared" ref="M12" si="3">ROUND(H12*E12,2)</f>
        <v>0</v>
      </c>
      <c r="N12" s="209">
        <f t="shared" ref="N12" si="4">ROUND(I12*E12,2)</f>
        <v>0</v>
      </c>
      <c r="O12" s="209">
        <f t="shared" ref="O12" si="5">ROUND(J12*E12,2)</f>
        <v>0</v>
      </c>
      <c r="P12" s="212">
        <f t="shared" ref="P12" si="6">SUM(M12:O12)</f>
        <v>0</v>
      </c>
    </row>
    <row r="13" spans="1:16" s="47" customFormat="1" ht="26.4">
      <c r="A13" s="179">
        <v>1</v>
      </c>
      <c r="B13" s="180"/>
      <c r="C13" s="181" t="s">
        <v>124</v>
      </c>
      <c r="D13" s="178" t="s">
        <v>22</v>
      </c>
      <c r="E13" s="258">
        <v>120</v>
      </c>
      <c r="F13" s="259"/>
      <c r="G13" s="151"/>
      <c r="H13" s="152"/>
      <c r="I13" s="157"/>
      <c r="J13" s="157"/>
      <c r="K13" s="196"/>
      <c r="L13" s="213"/>
      <c r="M13" s="196"/>
      <c r="N13" s="196"/>
      <c r="O13" s="196"/>
      <c r="P13" s="197"/>
    </row>
    <row r="14" spans="1:16" s="47" customFormat="1" ht="26.4">
      <c r="A14" s="214">
        <v>2</v>
      </c>
      <c r="B14" s="215"/>
      <c r="C14" s="216" t="s">
        <v>132</v>
      </c>
      <c r="D14" s="217" t="s">
        <v>77</v>
      </c>
      <c r="E14" s="243">
        <v>1</v>
      </c>
      <c r="F14" s="151"/>
      <c r="G14" s="156"/>
      <c r="H14" s="152"/>
      <c r="I14" s="156"/>
      <c r="J14" s="156"/>
      <c r="K14" s="196"/>
      <c r="L14" s="213"/>
      <c r="M14" s="196"/>
      <c r="N14" s="196"/>
      <c r="O14" s="196"/>
      <c r="P14" s="197"/>
    </row>
    <row r="15" spans="1:16" s="47" customFormat="1" ht="26.4">
      <c r="A15" s="179">
        <v>3</v>
      </c>
      <c r="B15" s="215"/>
      <c r="C15" s="216" t="s">
        <v>133</v>
      </c>
      <c r="D15" s="217" t="s">
        <v>77</v>
      </c>
      <c r="E15" s="243">
        <v>3</v>
      </c>
      <c r="F15" s="151"/>
      <c r="G15" s="156"/>
      <c r="H15" s="152"/>
      <c r="I15" s="156"/>
      <c r="J15" s="156"/>
      <c r="K15" s="196"/>
      <c r="L15" s="213"/>
      <c r="M15" s="196"/>
      <c r="N15" s="196"/>
      <c r="O15" s="196"/>
      <c r="P15" s="197"/>
    </row>
    <row r="16" spans="1:16" s="47" customFormat="1">
      <c r="A16" s="214">
        <v>4</v>
      </c>
      <c r="B16" s="142"/>
      <c r="C16" s="216" t="s">
        <v>138</v>
      </c>
      <c r="D16" s="217" t="s">
        <v>84</v>
      </c>
      <c r="E16" s="243">
        <f>2.4*3</f>
        <v>7.1999999999999993</v>
      </c>
      <c r="F16" s="151"/>
      <c r="G16" s="151"/>
      <c r="H16" s="174"/>
      <c r="I16" s="156"/>
      <c r="J16" s="157"/>
      <c r="K16" s="196"/>
      <c r="L16" s="213"/>
      <c r="M16" s="196"/>
      <c r="N16" s="196"/>
      <c r="O16" s="196"/>
      <c r="P16" s="197"/>
    </row>
    <row r="17" spans="1:16" s="47" customFormat="1" ht="26.4">
      <c r="A17" s="214">
        <v>4</v>
      </c>
      <c r="B17" s="142"/>
      <c r="C17" s="216" t="s">
        <v>177</v>
      </c>
      <c r="D17" s="217" t="s">
        <v>84</v>
      </c>
      <c r="E17" s="243">
        <v>2.37</v>
      </c>
      <c r="F17" s="151"/>
      <c r="G17" s="151"/>
      <c r="H17" s="174"/>
      <c r="I17" s="156"/>
      <c r="J17" s="157"/>
      <c r="K17" s="196"/>
      <c r="L17" s="213"/>
      <c r="M17" s="196"/>
      <c r="N17" s="196"/>
      <c r="O17" s="196"/>
      <c r="P17" s="197"/>
    </row>
    <row r="18" spans="1:16" s="47" customFormat="1" ht="26.4">
      <c r="A18" s="179">
        <v>5</v>
      </c>
      <c r="B18" s="142"/>
      <c r="C18" s="216" t="s">
        <v>166</v>
      </c>
      <c r="D18" s="217" t="s">
        <v>84</v>
      </c>
      <c r="E18" s="243">
        <v>9.6300000000000008</v>
      </c>
      <c r="F18" s="151"/>
      <c r="G18" s="151"/>
      <c r="H18" s="174"/>
      <c r="I18" s="156"/>
      <c r="J18" s="157"/>
      <c r="K18" s="196"/>
      <c r="L18" s="213"/>
      <c r="M18" s="196"/>
      <c r="N18" s="196"/>
      <c r="O18" s="196"/>
      <c r="P18" s="197"/>
    </row>
    <row r="19" spans="1:16" s="47" customFormat="1" ht="39.6">
      <c r="A19" s="214">
        <v>6</v>
      </c>
      <c r="B19" s="176"/>
      <c r="C19" s="253" t="s">
        <v>167</v>
      </c>
      <c r="D19" s="186" t="s">
        <v>22</v>
      </c>
      <c r="E19" s="160">
        <f>1.5*3</f>
        <v>4.5</v>
      </c>
      <c r="F19" s="248"/>
      <c r="G19" s="151"/>
      <c r="H19" s="157"/>
      <c r="I19" s="157"/>
      <c r="J19" s="157"/>
      <c r="K19" s="254"/>
      <c r="L19" s="255"/>
      <c r="M19" s="254"/>
      <c r="N19" s="254"/>
      <c r="O19" s="254"/>
      <c r="P19" s="256"/>
    </row>
    <row r="20" spans="1:16" s="47" customFormat="1" ht="26.4">
      <c r="A20" s="179">
        <v>7</v>
      </c>
      <c r="B20" s="182"/>
      <c r="C20" s="253" t="s">
        <v>168</v>
      </c>
      <c r="D20" s="257" t="s">
        <v>22</v>
      </c>
      <c r="E20" s="167">
        <v>2.5</v>
      </c>
      <c r="F20" s="248"/>
      <c r="G20" s="151"/>
      <c r="H20" s="157"/>
      <c r="I20" s="157"/>
      <c r="J20" s="157"/>
      <c r="K20" s="254"/>
      <c r="L20" s="255"/>
      <c r="M20" s="254"/>
      <c r="N20" s="254"/>
      <c r="O20" s="254"/>
      <c r="P20" s="256"/>
    </row>
    <row r="21" spans="1:16" s="47" customFormat="1" ht="79.2">
      <c r="A21" s="214">
        <v>8</v>
      </c>
      <c r="B21" s="176"/>
      <c r="C21" s="253" t="s">
        <v>140</v>
      </c>
      <c r="D21" s="186" t="s">
        <v>22</v>
      </c>
      <c r="E21" s="160">
        <f>0.4*3</f>
        <v>1.2000000000000002</v>
      </c>
      <c r="F21" s="248"/>
      <c r="G21" s="151"/>
      <c r="H21" s="157"/>
      <c r="I21" s="157"/>
      <c r="J21" s="157"/>
      <c r="K21" s="254"/>
      <c r="L21" s="255"/>
      <c r="M21" s="254"/>
      <c r="N21" s="254"/>
      <c r="O21" s="254"/>
      <c r="P21" s="256"/>
    </row>
    <row r="22" spans="1:16" s="47" customFormat="1" ht="39.6">
      <c r="A22" s="179">
        <v>9</v>
      </c>
      <c r="B22" s="176"/>
      <c r="C22" s="253" t="s">
        <v>169</v>
      </c>
      <c r="D22" s="186" t="s">
        <v>22</v>
      </c>
      <c r="E22" s="160">
        <v>6</v>
      </c>
      <c r="F22" s="248"/>
      <c r="G22" s="151"/>
      <c r="H22" s="157"/>
      <c r="I22" s="157"/>
      <c r="J22" s="157"/>
      <c r="K22" s="254"/>
      <c r="L22" s="255"/>
      <c r="M22" s="254"/>
      <c r="N22" s="254"/>
      <c r="O22" s="254"/>
      <c r="P22" s="256"/>
    </row>
    <row r="23" spans="1:16" s="47" customFormat="1" ht="39.6">
      <c r="A23" s="179">
        <v>7</v>
      </c>
      <c r="B23" s="182"/>
      <c r="C23" s="253" t="s">
        <v>288</v>
      </c>
      <c r="D23" s="257" t="s">
        <v>22</v>
      </c>
      <c r="E23" s="167">
        <v>37.799999999999997</v>
      </c>
      <c r="F23" s="248"/>
      <c r="G23" s="151"/>
      <c r="H23" s="157"/>
      <c r="I23" s="157"/>
      <c r="J23" s="157"/>
      <c r="K23" s="254"/>
      <c r="L23" s="255"/>
      <c r="M23" s="254"/>
      <c r="N23" s="254"/>
      <c r="O23" s="254"/>
      <c r="P23" s="256"/>
    </row>
    <row r="24" spans="1:16">
      <c r="A24" s="218"/>
      <c r="B24" s="219"/>
      <c r="C24" s="220"/>
      <c r="D24" s="221"/>
      <c r="E24" s="222"/>
      <c r="F24" s="222">
        <f t="shared" ref="F24" si="7">IFERROR(ROUND(H24/G24,2),0)</f>
        <v>0</v>
      </c>
      <c r="G24" s="222">
        <f t="shared" ref="G24" si="8">IF(H24&gt;0,3.75,0)</f>
        <v>0</v>
      </c>
      <c r="H24" s="223"/>
      <c r="I24" s="222"/>
      <c r="J24" s="222"/>
      <c r="K24" s="222"/>
      <c r="L24" s="222"/>
      <c r="M24" s="222"/>
      <c r="N24" s="222"/>
      <c r="O24" s="222"/>
      <c r="P24" s="224"/>
    </row>
    <row r="25" spans="1:16" ht="15.15" customHeight="1">
      <c r="A25" s="203"/>
      <c r="B25" s="203"/>
      <c r="C25" s="377" t="s">
        <v>69</v>
      </c>
      <c r="D25" s="378"/>
      <c r="E25" s="378"/>
      <c r="F25" s="378"/>
      <c r="G25" s="378"/>
      <c r="H25" s="378"/>
      <c r="I25" s="378"/>
      <c r="J25" s="378"/>
      <c r="K25" s="378"/>
      <c r="L25" s="204"/>
      <c r="M25" s="204"/>
      <c r="N25" s="204"/>
      <c r="O25" s="204"/>
      <c r="P25" s="204"/>
    </row>
    <row r="26" spans="1:16" s="101" customFormat="1" collapsed="1">
      <c r="I26" s="122"/>
    </row>
    <row r="27" spans="1:16" customFormat="1" ht="12.75" customHeight="1">
      <c r="B27" s="123" t="s">
        <v>38</v>
      </c>
    </row>
    <row r="28" spans="1:16" customFormat="1" ht="45" customHeight="1">
      <c r="A28" s="364" t="str">
        <f>'1,1'!A25:G25</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28" s="364"/>
      <c r="C28" s="364"/>
      <c r="D28" s="364"/>
      <c r="E28" s="364"/>
      <c r="F28" s="364"/>
      <c r="G28" s="364"/>
      <c r="H28" s="364"/>
      <c r="I28" s="364"/>
      <c r="J28" s="364"/>
      <c r="K28" s="364"/>
      <c r="L28" s="364"/>
      <c r="M28" s="364"/>
      <c r="N28" s="364"/>
      <c r="O28" s="364"/>
      <c r="P28" s="364"/>
    </row>
    <row r="29" spans="1:16" customFormat="1" ht="66.75" customHeight="1">
      <c r="A29" s="364"/>
      <c r="B29" s="364"/>
      <c r="C29" s="364"/>
      <c r="D29" s="364"/>
      <c r="E29" s="364"/>
      <c r="F29" s="364"/>
      <c r="G29" s="364"/>
      <c r="H29" s="364"/>
      <c r="I29" s="364"/>
      <c r="J29" s="364"/>
      <c r="K29" s="364"/>
      <c r="L29" s="364"/>
      <c r="M29" s="364"/>
      <c r="N29" s="364"/>
      <c r="O29" s="364"/>
      <c r="P29" s="364"/>
    </row>
    <row r="30" spans="1:16" customFormat="1" ht="12.75" customHeight="1">
      <c r="B30" s="124"/>
    </row>
    <row r="31" spans="1:16" customFormat="1" ht="12.75" customHeight="1">
      <c r="B31" s="124"/>
    </row>
    <row r="32" spans="1:16" s="101" customFormat="1">
      <c r="L32" s="125"/>
      <c r="M32" s="125"/>
      <c r="N32" s="125"/>
      <c r="O32" s="125"/>
      <c r="P32" s="125"/>
    </row>
    <row r="33" spans="2:16" s="101" customFormat="1" ht="14.25" customHeight="1">
      <c r="C33" s="121"/>
      <c r="L33" s="121"/>
      <c r="M33" s="361"/>
      <c r="N33" s="361"/>
      <c r="O33" s="125"/>
      <c r="P33" s="125"/>
    </row>
    <row r="34" spans="2:16" s="101" customFormat="1">
      <c r="C34" s="120"/>
      <c r="L34" s="120"/>
      <c r="M34" s="362"/>
      <c r="N34" s="362"/>
      <c r="O34" s="125"/>
      <c r="P34" s="125"/>
    </row>
    <row r="35" spans="2:16" s="101" customFormat="1" collapsed="1">
      <c r="B35" s="122"/>
      <c r="F35" s="122"/>
      <c r="G35" s="122"/>
    </row>
  </sheetData>
  <mergeCells count="17">
    <mergeCell ref="A2:P2"/>
    <mergeCell ref="L8:O8"/>
    <mergeCell ref="D3:P3"/>
    <mergeCell ref="D4:P4"/>
    <mergeCell ref="D5:P5"/>
    <mergeCell ref="M33:N33"/>
    <mergeCell ref="M34:N34"/>
    <mergeCell ref="L10:P10"/>
    <mergeCell ref="A29:P29"/>
    <mergeCell ref="A28:P28"/>
    <mergeCell ref="A10:A11"/>
    <mergeCell ref="B10:B11"/>
    <mergeCell ref="C10:C11"/>
    <mergeCell ref="D10:D11"/>
    <mergeCell ref="C25:K25"/>
    <mergeCell ref="E10:E11"/>
    <mergeCell ref="F10:K10"/>
  </mergeCells>
  <conditionalFormatting sqref="I13">
    <cfRule type="expression" dxfId="36" priority="44" stopIfTrue="1">
      <formula>I13=#REF!=FALSE</formula>
    </cfRule>
    <cfRule type="expression" dxfId="35" priority="45">
      <formula>#REF!&gt;0</formula>
    </cfRule>
    <cfRule type="expression" dxfId="34" priority="46">
      <formula>#REF!=3</formula>
    </cfRule>
    <cfRule type="expression" dxfId="33" priority="47">
      <formula>#REF!=2</formula>
    </cfRule>
    <cfRule type="expression" dxfId="32" priority="48">
      <formula>#REF!=1</formula>
    </cfRule>
    <cfRule type="expression" dxfId="31" priority="49" stopIfTrue="1">
      <formula>I13=#REF!=FALSE</formula>
    </cfRule>
    <cfRule type="expression" dxfId="30" priority="50">
      <formula>#REF!=1</formula>
    </cfRule>
    <cfRule type="expression" dxfId="29" priority="51">
      <formula>#REF!=2</formula>
    </cfRule>
    <cfRule type="expression" dxfId="28" priority="52">
      <formula>#REF!=1</formula>
    </cfRule>
    <cfRule type="expression" dxfId="27" priority="53" stopIfTrue="1">
      <formula>#REF!=#REF!=FALSE</formula>
    </cfRule>
    <cfRule type="expression" dxfId="26" priority="54">
      <formula>#REF!&gt;0</formula>
    </cfRule>
    <cfRule type="expression" dxfId="25" priority="55">
      <formula>#REF!=3</formula>
    </cfRule>
    <cfRule type="expression" dxfId="24" priority="56">
      <formula>#REF!=2</formula>
    </cfRule>
  </conditionalFormatting>
  <conditionalFormatting sqref="I19">
    <cfRule type="expression" dxfId="23" priority="1">
      <formula>#REF!=1</formula>
    </cfRule>
    <cfRule type="expression" dxfId="22" priority="2">
      <formula>#REF!=2</formula>
    </cfRule>
    <cfRule type="expression" dxfId="21" priority="3">
      <formula>#REF!=1</formula>
    </cfRule>
    <cfRule type="expression" dxfId="20" priority="4" stopIfTrue="1">
      <formula>#REF!=#REF!=FALSE</formula>
    </cfRule>
    <cfRule type="expression" dxfId="19" priority="5">
      <formula>#REF!&gt;0</formula>
    </cfRule>
    <cfRule type="expression" dxfId="18" priority="6">
      <formula>#REF!=3</formula>
    </cfRule>
    <cfRule type="expression" dxfId="17" priority="7">
      <formula>#REF!=2</formula>
    </cfRule>
  </conditionalFormatting>
  <conditionalFormatting sqref="I19:I23">
    <cfRule type="expression" dxfId="16" priority="35" stopIfTrue="1">
      <formula>I19=#REF!=FALSE</formula>
    </cfRule>
  </conditionalFormatting>
  <conditionalFormatting sqref="I20:I23">
    <cfRule type="expression" dxfId="15" priority="37">
      <formula>#REF!=1</formula>
    </cfRule>
    <cfRule type="expression" dxfId="14" priority="38">
      <formula>#REF!=2</formula>
    </cfRule>
    <cfRule type="expression" dxfId="13" priority="39">
      <formula>#REF!=1</formula>
    </cfRule>
    <cfRule type="expression" dxfId="12" priority="40" stopIfTrue="1">
      <formula>#REF!=#REF!=FALSE</formula>
    </cfRule>
    <cfRule type="expression" dxfId="11" priority="41">
      <formula>#REF!&gt;0</formula>
    </cfRule>
    <cfRule type="expression" dxfId="10" priority="42">
      <formula>#REF!=3</formula>
    </cfRule>
    <cfRule type="expression" dxfId="9" priority="43">
      <formula>#REF!=2</formula>
    </cfRule>
  </conditionalFormatting>
  <printOptions horizontalCentered="1"/>
  <pageMargins left="0.27559055118110237" right="0.27559055118110237" top="0.74803149606299213" bottom="0.74803149606299213" header="0.31496062992125984" footer="0.31496062992125984"/>
  <pageSetup paperSize="9" scale="65" orientation="landscape" horizontalDpi="300" verticalDpi="300" r:id="rId1"/>
  <rowBreaks count="1" manualBreakCount="1">
    <brk id="28"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P25"/>
  <sheetViews>
    <sheetView showZeros="0" view="pageBreakPreview" zoomScale="90" zoomScaleNormal="100" zoomScaleSheetLayoutView="90" workbookViewId="0">
      <selection activeCell="A19" sqref="A19:P19"/>
    </sheetView>
  </sheetViews>
  <sheetFormatPr defaultColWidth="9.109375" defaultRowHeight="13.8"/>
  <cols>
    <col min="1" max="1" width="9" style="15" customWidth="1"/>
    <col min="2" max="2" width="9.44140625" style="15" customWidth="1"/>
    <col min="3" max="3" width="40.33203125" style="15" customWidth="1"/>
    <col min="4" max="4" width="8.109375" style="15" customWidth="1"/>
    <col min="5" max="11" width="9.109375" style="15"/>
    <col min="12" max="12" width="11.5546875" style="15" customWidth="1"/>
    <col min="13" max="13" width="12.33203125" style="15" customWidth="1"/>
    <col min="14" max="14" width="12.6640625" style="15" customWidth="1"/>
    <col min="15" max="15" width="11.5546875" style="15" customWidth="1"/>
    <col min="16" max="16" width="12.88671875" style="15" customWidth="1"/>
    <col min="17" max="16384" width="9.109375" style="15"/>
  </cols>
  <sheetData>
    <row r="1" spans="1:16" s="20" customFormat="1">
      <c r="E1" s="17"/>
      <c r="F1" s="17"/>
      <c r="G1" s="138" t="s">
        <v>59</v>
      </c>
      <c r="H1" s="89" t="str">
        <f>kops1!B27</f>
        <v>1,8</v>
      </c>
    </row>
    <row r="2" spans="1:16" s="20" customFormat="1">
      <c r="A2" s="372" t="str">
        <f>C12</f>
        <v>Lifts</v>
      </c>
      <c r="B2" s="372"/>
      <c r="C2" s="372"/>
      <c r="D2" s="372"/>
      <c r="E2" s="372"/>
      <c r="F2" s="372"/>
      <c r="G2" s="372"/>
      <c r="H2" s="372"/>
      <c r="I2" s="372"/>
      <c r="J2" s="372"/>
      <c r="K2" s="372"/>
      <c r="L2" s="372"/>
      <c r="M2" s="372"/>
      <c r="N2" s="372"/>
      <c r="O2" s="372"/>
      <c r="P2" s="372"/>
    </row>
    <row r="3" spans="1:16">
      <c r="A3" s="16"/>
      <c r="B3" s="16"/>
      <c r="C3" s="16" t="s">
        <v>4</v>
      </c>
      <c r="D3" s="374" t="str">
        <f>Koptame!C4</f>
        <v>Āra lifts</v>
      </c>
      <c r="E3" s="374"/>
      <c r="F3" s="374"/>
      <c r="G3" s="374"/>
      <c r="H3" s="374"/>
      <c r="I3" s="374"/>
      <c r="J3" s="374"/>
      <c r="K3" s="374"/>
      <c r="L3" s="374"/>
      <c r="M3" s="374"/>
      <c r="N3" s="374"/>
      <c r="O3" s="374"/>
      <c r="P3" s="374"/>
    </row>
    <row r="4" spans="1:16">
      <c r="A4" s="16"/>
      <c r="B4" s="16"/>
      <c r="C4" s="16" t="s">
        <v>5</v>
      </c>
      <c r="D4" s="374" t="str">
        <f>Koptame!C5</f>
        <v>Āra lifta izbūve Ādažu vidusskolai</v>
      </c>
      <c r="E4" s="374"/>
      <c r="F4" s="374"/>
      <c r="G4" s="374"/>
      <c r="H4" s="374"/>
      <c r="I4" s="374"/>
      <c r="J4" s="374"/>
      <c r="K4" s="374"/>
      <c r="L4" s="374"/>
      <c r="M4" s="374"/>
      <c r="N4" s="374"/>
      <c r="O4" s="374"/>
      <c r="P4" s="374"/>
    </row>
    <row r="5" spans="1:16">
      <c r="A5" s="16"/>
      <c r="B5" s="16"/>
      <c r="C5" s="16" t="s">
        <v>6</v>
      </c>
      <c r="D5" s="374" t="str">
        <f>Koptame!C6</f>
        <v>Gaujas iela 30, Ādaži, Ādažu novads, LV-2164</v>
      </c>
      <c r="E5" s="374"/>
      <c r="F5" s="374"/>
      <c r="G5" s="374"/>
      <c r="H5" s="374"/>
      <c r="I5" s="374"/>
      <c r="J5" s="374"/>
      <c r="K5" s="374"/>
      <c r="L5" s="374"/>
      <c r="M5" s="374"/>
      <c r="N5" s="374"/>
      <c r="O5" s="374"/>
      <c r="P5" s="374"/>
    </row>
    <row r="6" spans="1:16">
      <c r="A6" s="3" t="str">
        <f>Koptame!B9</f>
        <v>Tāme sastādīta 2026.gada tirgus cenās, pamatojoties uz būvprojekta rasējumiem un darbu apjomiem</v>
      </c>
      <c r="B6" s="41"/>
      <c r="D6" s="18"/>
      <c r="E6" s="18"/>
      <c r="F6" s="18"/>
      <c r="G6" s="18"/>
      <c r="H6" s="18"/>
      <c r="I6" s="18"/>
      <c r="J6" s="18"/>
      <c r="K6" s="38"/>
      <c r="L6" s="38"/>
      <c r="M6" s="38"/>
      <c r="N6" s="38"/>
      <c r="O6" s="16" t="s">
        <v>58</v>
      </c>
      <c r="P6" s="22"/>
    </row>
    <row r="7" spans="1:16">
      <c r="A7" s="19"/>
      <c r="B7" s="19"/>
      <c r="D7" s="23"/>
      <c r="E7" s="38"/>
      <c r="F7" s="38"/>
      <c r="G7" s="38"/>
      <c r="H7" s="38"/>
      <c r="I7" s="38"/>
      <c r="J7" s="38"/>
      <c r="K7" s="38"/>
      <c r="N7" s="38"/>
      <c r="O7" s="38"/>
      <c r="P7" s="21"/>
    </row>
    <row r="8" spans="1:16" ht="15.15" customHeight="1">
      <c r="A8" s="40"/>
      <c r="B8" s="40"/>
      <c r="J8" s="39"/>
      <c r="K8" s="39"/>
      <c r="L8" s="373">
        <f>Koptame!D8</f>
        <v>0</v>
      </c>
      <c r="M8" s="373"/>
      <c r="N8" s="373"/>
      <c r="O8" s="373"/>
      <c r="P8" s="39"/>
    </row>
    <row r="9" spans="1:16" ht="15">
      <c r="A9" s="40"/>
      <c r="B9" s="40"/>
    </row>
    <row r="10" spans="1:16" ht="14.25" customHeight="1">
      <c r="A10" s="365" t="s">
        <v>8</v>
      </c>
      <c r="B10" s="375" t="s">
        <v>14</v>
      </c>
      <c r="C10" s="368" t="s">
        <v>63</v>
      </c>
      <c r="D10" s="369" t="s">
        <v>15</v>
      </c>
      <c r="E10" s="365" t="s">
        <v>16</v>
      </c>
      <c r="F10" s="363" t="s">
        <v>17</v>
      </c>
      <c r="G10" s="363"/>
      <c r="H10" s="363"/>
      <c r="I10" s="363"/>
      <c r="J10" s="363"/>
      <c r="K10" s="363"/>
      <c r="L10" s="363" t="s">
        <v>18</v>
      </c>
      <c r="M10" s="363"/>
      <c r="N10" s="363"/>
      <c r="O10" s="363"/>
      <c r="P10" s="363"/>
    </row>
    <row r="11" spans="1:16" ht="63.9" customHeight="1">
      <c r="A11" s="365"/>
      <c r="B11" s="376"/>
      <c r="C11" s="368"/>
      <c r="D11" s="369"/>
      <c r="E11" s="365"/>
      <c r="F11" s="127" t="s">
        <v>19</v>
      </c>
      <c r="G11" s="127" t="s">
        <v>41</v>
      </c>
      <c r="H11" s="127" t="s">
        <v>42</v>
      </c>
      <c r="I11" s="127" t="s">
        <v>61</v>
      </c>
      <c r="J11" s="127" t="s">
        <v>43</v>
      </c>
      <c r="K11" s="127" t="s">
        <v>44</v>
      </c>
      <c r="L11" s="127" t="s">
        <v>11</v>
      </c>
      <c r="M11" s="127" t="s">
        <v>42</v>
      </c>
      <c r="N11" s="127" t="s">
        <v>61</v>
      </c>
      <c r="O11" s="127" t="s">
        <v>43</v>
      </c>
      <c r="P11" s="127" t="s">
        <v>45</v>
      </c>
    </row>
    <row r="12" spans="1:16" ht="15.6">
      <c r="A12" s="24"/>
      <c r="B12" s="43"/>
      <c r="C12" s="12" t="str">
        <f>kops1!C27</f>
        <v>Lifts</v>
      </c>
      <c r="D12" s="13"/>
      <c r="E12" s="14"/>
      <c r="F12" s="42">
        <v>0</v>
      </c>
      <c r="G12" s="42">
        <v>0</v>
      </c>
      <c r="H12" s="27"/>
      <c r="I12" s="25"/>
      <c r="J12" s="25"/>
      <c r="K12" s="87">
        <f t="shared" ref="K12" si="0">SUM(H12:J12)</f>
        <v>0</v>
      </c>
      <c r="L12" s="42">
        <f t="shared" ref="L12" si="1">ROUND(F12*E12,2)</f>
        <v>0</v>
      </c>
      <c r="M12" s="87">
        <f t="shared" ref="M12" si="2">ROUND(H12*E12,2)</f>
        <v>0</v>
      </c>
      <c r="N12" s="87">
        <f t="shared" ref="N12" si="3">ROUND(I12*E12,2)</f>
        <v>0</v>
      </c>
      <c r="O12" s="87">
        <f t="shared" ref="O12" si="4">ROUND(J12*E12,2)</f>
        <v>0</v>
      </c>
      <c r="P12" s="88">
        <f t="shared" ref="P12" si="5">SUM(M12:O12)</f>
        <v>0</v>
      </c>
    </row>
    <row r="13" spans="1:16" s="47" customFormat="1" ht="39.6">
      <c r="A13" s="85">
        <v>1</v>
      </c>
      <c r="B13" s="93"/>
      <c r="C13" s="84" t="s">
        <v>76</v>
      </c>
      <c r="D13" s="83" t="s">
        <v>77</v>
      </c>
      <c r="E13" s="86">
        <v>1</v>
      </c>
      <c r="F13" s="260"/>
      <c r="G13" s="260"/>
      <c r="H13" s="261"/>
      <c r="I13" s="261"/>
      <c r="J13" s="261"/>
      <c r="K13" s="87"/>
      <c r="L13" s="42"/>
      <c r="M13" s="87"/>
      <c r="N13" s="87"/>
      <c r="O13" s="87"/>
      <c r="P13" s="88"/>
    </row>
    <row r="14" spans="1:16">
      <c r="A14" s="29"/>
      <c r="B14" s="30"/>
      <c r="C14" s="31"/>
      <c r="D14" s="32"/>
      <c r="E14" s="33"/>
      <c r="F14" s="33">
        <v>0</v>
      </c>
      <c r="G14" s="33">
        <v>0</v>
      </c>
      <c r="H14" s="34"/>
      <c r="I14" s="33"/>
      <c r="J14" s="33"/>
      <c r="K14" s="33"/>
      <c r="L14" s="33"/>
      <c r="M14" s="33"/>
      <c r="N14" s="33"/>
      <c r="O14" s="33"/>
      <c r="P14" s="35"/>
    </row>
    <row r="15" spans="1:16" ht="15.15" customHeight="1">
      <c r="A15" s="36"/>
      <c r="B15" s="36"/>
      <c r="C15" s="370" t="s">
        <v>69</v>
      </c>
      <c r="D15" s="371"/>
      <c r="E15" s="371"/>
      <c r="F15" s="371"/>
      <c r="G15" s="371"/>
      <c r="H15" s="371"/>
      <c r="I15" s="371"/>
      <c r="J15" s="371"/>
      <c r="K15" s="371"/>
      <c r="L15" s="37"/>
      <c r="M15" s="37"/>
      <c r="N15" s="37"/>
      <c r="O15" s="37"/>
      <c r="P15" s="37"/>
    </row>
    <row r="16" spans="1:16" s="101" customFormat="1" collapsed="1">
      <c r="I16" s="122"/>
    </row>
    <row r="17" spans="1:16" customFormat="1" ht="12.75" customHeight="1">
      <c r="B17" s="123" t="s">
        <v>38</v>
      </c>
    </row>
    <row r="18" spans="1:16" customFormat="1" ht="45" customHeight="1">
      <c r="A18" s="364" t="str">
        <f>'1,1'!A25:G25</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8" s="364"/>
      <c r="C18" s="364"/>
      <c r="D18" s="364"/>
      <c r="E18" s="364"/>
      <c r="F18" s="364"/>
      <c r="G18" s="364"/>
      <c r="H18" s="364"/>
      <c r="I18" s="364"/>
      <c r="J18" s="364"/>
      <c r="K18" s="364"/>
      <c r="L18" s="364"/>
      <c r="M18" s="364"/>
      <c r="N18" s="364"/>
      <c r="O18" s="364"/>
      <c r="P18" s="364"/>
    </row>
    <row r="19" spans="1:16" customFormat="1" ht="84.75" customHeight="1">
      <c r="A19" s="364"/>
      <c r="B19" s="364"/>
      <c r="C19" s="364"/>
      <c r="D19" s="364"/>
      <c r="E19" s="364"/>
      <c r="F19" s="364"/>
      <c r="G19" s="364"/>
      <c r="H19" s="364"/>
      <c r="I19" s="364"/>
      <c r="J19" s="364"/>
      <c r="K19" s="364"/>
      <c r="L19" s="364"/>
      <c r="M19" s="364"/>
      <c r="N19" s="364"/>
      <c r="O19" s="364"/>
      <c r="P19" s="364"/>
    </row>
    <row r="20" spans="1:16" customFormat="1" ht="12.75" customHeight="1">
      <c r="B20" s="124"/>
    </row>
    <row r="21" spans="1:16" customFormat="1" ht="12.75" customHeight="1">
      <c r="B21" s="124"/>
    </row>
    <row r="22" spans="1:16" s="101" customFormat="1">
      <c r="L22" s="125"/>
      <c r="M22" s="125"/>
      <c r="N22" s="125"/>
      <c r="O22" s="125"/>
      <c r="P22" s="125"/>
    </row>
    <row r="23" spans="1:16" s="101" customFormat="1" ht="14.25" customHeight="1">
      <c r="C23" s="121"/>
      <c r="L23" s="121"/>
      <c r="M23" s="361"/>
      <c r="N23" s="361"/>
      <c r="O23" s="125"/>
      <c r="P23" s="125"/>
    </row>
    <row r="24" spans="1:16" s="101" customFormat="1">
      <c r="C24" s="120"/>
      <c r="L24" s="120"/>
      <c r="M24" s="362"/>
      <c r="N24" s="362"/>
      <c r="O24" s="125"/>
      <c r="P24" s="125"/>
    </row>
    <row r="25" spans="1:16" s="101" customFormat="1" collapsed="1">
      <c r="B25" s="122"/>
      <c r="F25" s="122"/>
      <c r="G25" s="122"/>
    </row>
  </sheetData>
  <mergeCells count="17">
    <mergeCell ref="A2:P2"/>
    <mergeCell ref="L8:O8"/>
    <mergeCell ref="D3:P3"/>
    <mergeCell ref="D4:P4"/>
    <mergeCell ref="D5:P5"/>
    <mergeCell ref="M23:N23"/>
    <mergeCell ref="M24:N24"/>
    <mergeCell ref="L10:P10"/>
    <mergeCell ref="A19:P19"/>
    <mergeCell ref="A18:P18"/>
    <mergeCell ref="A10:A11"/>
    <mergeCell ref="B10:B11"/>
    <mergeCell ref="C10:C11"/>
    <mergeCell ref="D10:D11"/>
    <mergeCell ref="C15:K15"/>
    <mergeCell ref="E10:E11"/>
    <mergeCell ref="F10:K10"/>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8" tint="0.39997558519241921"/>
  </sheetPr>
  <dimension ref="A1:I40"/>
  <sheetViews>
    <sheetView showZeros="0" view="pageBreakPreview" zoomScaleNormal="100" zoomScaleSheetLayoutView="100" workbookViewId="0">
      <selection activeCell="K15" sqref="K15"/>
    </sheetView>
  </sheetViews>
  <sheetFormatPr defaultColWidth="9.109375" defaultRowHeight="13.2"/>
  <cols>
    <col min="1" max="1" width="10.33203125" style="54" customWidth="1"/>
    <col min="2" max="2" width="12.6640625" style="54" customWidth="1"/>
    <col min="3" max="3" width="32.6640625" style="54" customWidth="1"/>
    <col min="4" max="4" width="10" style="54" customWidth="1"/>
    <col min="5" max="5" width="13.33203125" style="54" customWidth="1"/>
    <col min="6" max="6" width="13.6640625" style="54" customWidth="1"/>
    <col min="7" max="7" width="17.5546875" style="54" customWidth="1"/>
    <col min="8" max="8" width="12.88671875" style="54" customWidth="1"/>
    <col min="9" max="9" width="16" style="54" customWidth="1"/>
    <col min="10" max="16384" width="9.109375" style="54"/>
  </cols>
  <sheetData>
    <row r="1" spans="1:9" ht="17.399999999999999">
      <c r="A1" s="53"/>
    </row>
    <row r="2" spans="1:9" ht="18" customHeight="1">
      <c r="A2" s="349" t="s">
        <v>65</v>
      </c>
      <c r="B2" s="349"/>
      <c r="C2" s="349"/>
      <c r="D2" s="349"/>
      <c r="E2" s="349"/>
      <c r="F2" s="349"/>
      <c r="G2" s="349"/>
      <c r="H2" s="349"/>
      <c r="I2" s="349"/>
    </row>
    <row r="3" spans="1:9" ht="17.399999999999999">
      <c r="C3" s="55"/>
      <c r="D3" s="56"/>
      <c r="F3" s="60"/>
      <c r="G3" s="60"/>
      <c r="H3" s="60"/>
      <c r="I3" s="60"/>
    </row>
    <row r="4" spans="1:9" ht="17.399999999999999">
      <c r="C4" s="55"/>
      <c r="D4" s="56"/>
      <c r="F4" s="60"/>
      <c r="G4" s="60"/>
      <c r="H4" s="60"/>
      <c r="I4" s="60"/>
    </row>
    <row r="5" spans="1:9">
      <c r="A5" s="59"/>
    </row>
    <row r="6" spans="1:9" ht="17.399999999999999">
      <c r="A6" s="356" t="str">
        <f>Koptame!C14</f>
        <v>Specializētie darbi-iekšējie tīkli, sistēmas</v>
      </c>
      <c r="B6" s="357"/>
      <c r="C6" s="357"/>
      <c r="D6" s="357"/>
      <c r="E6" s="357"/>
      <c r="F6" s="357"/>
      <c r="G6" s="357"/>
      <c r="H6" s="357"/>
      <c r="I6" s="358"/>
    </row>
    <row r="7" spans="1:9">
      <c r="A7" s="59"/>
    </row>
    <row r="8" spans="1:9" ht="15">
      <c r="A8" s="359" t="s">
        <v>2</v>
      </c>
      <c r="B8" s="359"/>
      <c r="C8" s="339" t="str">
        <f>Koptame!C4</f>
        <v>Āra lifts</v>
      </c>
      <c r="D8" s="339"/>
      <c r="E8" s="339"/>
      <c r="F8" s="339"/>
      <c r="G8" s="339"/>
      <c r="H8" s="339"/>
      <c r="I8" s="339"/>
    </row>
    <row r="9" spans="1:9" ht="15.9" customHeight="1">
      <c r="A9" s="344" t="s">
        <v>20</v>
      </c>
      <c r="B9" s="344"/>
      <c r="C9" s="339" t="str">
        <f>Koptame!C5</f>
        <v>Āra lifta izbūve Ādažu vidusskolai</v>
      </c>
      <c r="D9" s="339"/>
      <c r="E9" s="339"/>
      <c r="F9" s="339"/>
      <c r="G9" s="339"/>
      <c r="H9" s="339"/>
      <c r="I9" s="339"/>
    </row>
    <row r="10" spans="1:9" ht="15">
      <c r="A10" s="344" t="s">
        <v>3</v>
      </c>
      <c r="B10" s="344"/>
      <c r="C10" s="339" t="str">
        <f>Koptame!C6</f>
        <v>Gaujas iela 30, Ādaži, Ādažu novads, LV-2164</v>
      </c>
      <c r="D10" s="339"/>
      <c r="E10" s="339"/>
      <c r="F10" s="339"/>
      <c r="G10" s="339"/>
      <c r="H10" s="339"/>
      <c r="I10" s="339"/>
    </row>
    <row r="11" spans="1:9" ht="15.15" customHeight="1">
      <c r="A11" s="81"/>
      <c r="B11" s="81"/>
      <c r="C11" s="60"/>
      <c r="D11" s="60"/>
      <c r="F11" s="61"/>
      <c r="G11" s="61"/>
      <c r="H11" s="61"/>
      <c r="I11" s="61"/>
    </row>
    <row r="12" spans="1:9" ht="18" customHeight="1">
      <c r="A12" s="62"/>
      <c r="F12" s="352" t="s">
        <v>46</v>
      </c>
      <c r="G12" s="353"/>
      <c r="H12" s="57">
        <f>E29</f>
        <v>0</v>
      </c>
      <c r="I12" s="58"/>
    </row>
    <row r="13" spans="1:9" ht="17.399999999999999">
      <c r="A13" s="62"/>
      <c r="F13" s="352" t="s">
        <v>7</v>
      </c>
      <c r="G13" s="353"/>
      <c r="H13" s="57">
        <f>I25</f>
        <v>0</v>
      </c>
      <c r="I13" s="58"/>
    </row>
    <row r="15" spans="1:9" ht="13.8">
      <c r="G15" s="11"/>
      <c r="H15" s="11">
        <f>Koptame!D8</f>
        <v>0</v>
      </c>
    </row>
    <row r="16" spans="1:9" ht="15">
      <c r="A16" s="63"/>
    </row>
    <row r="17" spans="1:9" ht="51.15" customHeight="1">
      <c r="A17" s="340" t="s">
        <v>8</v>
      </c>
      <c r="B17" s="340" t="s">
        <v>9</v>
      </c>
      <c r="C17" s="345" t="s">
        <v>62</v>
      </c>
      <c r="D17" s="346"/>
      <c r="E17" s="340" t="s">
        <v>47</v>
      </c>
      <c r="F17" s="340" t="s">
        <v>10</v>
      </c>
      <c r="G17" s="340"/>
      <c r="H17" s="340"/>
      <c r="I17" s="340" t="s">
        <v>11</v>
      </c>
    </row>
    <row r="18" spans="1:9" ht="40.65" customHeight="1">
      <c r="A18" s="340"/>
      <c r="B18" s="340"/>
      <c r="C18" s="347"/>
      <c r="D18" s="348"/>
      <c r="E18" s="340"/>
      <c r="F18" s="126" t="s">
        <v>48</v>
      </c>
      <c r="G18" s="126" t="s">
        <v>49</v>
      </c>
      <c r="H18" s="126" t="s">
        <v>50</v>
      </c>
      <c r="I18" s="340"/>
    </row>
    <row r="19" spans="1:9" ht="17.399999999999999">
      <c r="A19" s="64"/>
      <c r="B19" s="65"/>
      <c r="C19" s="354"/>
      <c r="D19" s="355"/>
      <c r="E19" s="65"/>
      <c r="F19" s="65"/>
      <c r="G19" s="65"/>
      <c r="H19" s="65"/>
      <c r="I19" s="66"/>
    </row>
    <row r="20" spans="1:9">
      <c r="A20" s="67">
        <v>1</v>
      </c>
      <c r="B20" s="68" t="s">
        <v>54</v>
      </c>
      <c r="C20" s="341" t="s">
        <v>131</v>
      </c>
      <c r="D20" s="342"/>
      <c r="E20" s="51">
        <f>'2,1'!P22</f>
        <v>0</v>
      </c>
      <c r="F20" s="51">
        <f>'2,1'!M22</f>
        <v>0</v>
      </c>
      <c r="G20" s="51">
        <f>'2,1'!N22</f>
        <v>0</v>
      </c>
      <c r="H20" s="51">
        <f>'2,1'!O22</f>
        <v>0</v>
      </c>
      <c r="I20" s="52">
        <f>'2,1'!L22</f>
        <v>0</v>
      </c>
    </row>
    <row r="21" spans="1:9">
      <c r="A21" s="67">
        <v>2</v>
      </c>
      <c r="B21" s="68" t="s">
        <v>55</v>
      </c>
      <c r="C21" s="341" t="s">
        <v>127</v>
      </c>
      <c r="D21" s="342"/>
      <c r="E21" s="51">
        <f>'2,2'!P43</f>
        <v>0</v>
      </c>
      <c r="F21" s="51">
        <f>'2,2'!M43</f>
        <v>0</v>
      </c>
      <c r="G21" s="51">
        <f>'2,2'!N43</f>
        <v>0</v>
      </c>
      <c r="H21" s="51">
        <f>'2,2'!O43</f>
        <v>0</v>
      </c>
      <c r="I21" s="52">
        <f>'2,2'!L43</f>
        <v>0</v>
      </c>
    </row>
    <row r="22" spans="1:9" ht="23.7" customHeight="1">
      <c r="A22" s="67">
        <v>3</v>
      </c>
      <c r="B22" s="68" t="s">
        <v>56</v>
      </c>
      <c r="C22" s="341" t="s">
        <v>128</v>
      </c>
      <c r="D22" s="342"/>
      <c r="E22" s="51">
        <f>'2,3'!Q28</f>
        <v>0</v>
      </c>
      <c r="F22" s="51">
        <f>'2,3'!N28</f>
        <v>0</v>
      </c>
      <c r="G22" s="51">
        <f>'2,3'!O28</f>
        <v>0</v>
      </c>
      <c r="H22" s="51">
        <f>'2,3'!P28</f>
        <v>0</v>
      </c>
      <c r="I22" s="52">
        <f>'2,3'!M28</f>
        <v>0</v>
      </c>
    </row>
    <row r="23" spans="1:9" ht="30" customHeight="1">
      <c r="A23" s="67">
        <v>4</v>
      </c>
      <c r="B23" s="68" t="s">
        <v>57</v>
      </c>
      <c r="C23" s="341" t="s">
        <v>129</v>
      </c>
      <c r="D23" s="342"/>
      <c r="E23" s="263">
        <f>'2,4'!Q40</f>
        <v>0</v>
      </c>
      <c r="F23" s="263">
        <f>'2,4'!N40</f>
        <v>0</v>
      </c>
      <c r="G23" s="263">
        <f>'2,4'!O40</f>
        <v>0</v>
      </c>
      <c r="H23" s="263">
        <f>'2,4'!P40</f>
        <v>0</v>
      </c>
      <c r="I23" s="264">
        <f>'2,4'!M40</f>
        <v>0</v>
      </c>
    </row>
    <row r="24" spans="1:9">
      <c r="A24" s="70"/>
      <c r="B24" s="71"/>
      <c r="C24" s="350"/>
      <c r="D24" s="351"/>
      <c r="E24" s="69"/>
      <c r="F24" s="139"/>
      <c r="G24" s="139"/>
      <c r="H24" s="139"/>
      <c r="I24" s="140"/>
    </row>
    <row r="25" spans="1:9" ht="16.5" customHeight="1">
      <c r="A25" s="98"/>
      <c r="B25" s="98"/>
      <c r="C25" s="72" t="s">
        <v>12</v>
      </c>
      <c r="D25" s="72"/>
      <c r="E25" s="73">
        <f>SUM(E19:E24)</f>
        <v>0</v>
      </c>
      <c r="F25" s="73">
        <f>SUM(F19:F24)</f>
        <v>0</v>
      </c>
      <c r="G25" s="73">
        <f>SUM(G19:G24)</f>
        <v>0</v>
      </c>
      <c r="H25" s="73">
        <f>SUM(H19:H24)</f>
        <v>0</v>
      </c>
      <c r="I25" s="73">
        <f>SUM(I19:I24)</f>
        <v>0</v>
      </c>
    </row>
    <row r="26" spans="1:9" ht="15.6">
      <c r="A26" s="343" t="s">
        <v>31</v>
      </c>
      <c r="B26" s="343"/>
      <c r="C26" s="343"/>
      <c r="D26" s="74"/>
      <c r="E26" s="75">
        <f>ROUND(E25*D26,2)</f>
        <v>0</v>
      </c>
      <c r="F26" s="61"/>
    </row>
    <row r="27" spans="1:9" ht="15.6">
      <c r="A27" s="97"/>
      <c r="B27" s="97"/>
      <c r="C27" s="119" t="s">
        <v>37</v>
      </c>
      <c r="D27" s="74"/>
      <c r="E27" s="75">
        <f>E26*0.1</f>
        <v>0</v>
      </c>
      <c r="F27" s="61"/>
    </row>
    <row r="28" spans="1:9" ht="15.6">
      <c r="A28" s="343" t="s">
        <v>21</v>
      </c>
      <c r="B28" s="343"/>
      <c r="C28" s="343"/>
      <c r="D28" s="74"/>
      <c r="E28" s="75">
        <f>ROUND(E25*D28,2)</f>
        <v>0</v>
      </c>
      <c r="F28" s="61"/>
    </row>
    <row r="29" spans="1:9" ht="18" customHeight="1">
      <c r="A29" s="338"/>
      <c r="B29" s="338"/>
      <c r="C29" s="72" t="s">
        <v>13</v>
      </c>
      <c r="D29" s="72"/>
      <c r="E29" s="76">
        <f>E28+E26+E25</f>
        <v>0</v>
      </c>
      <c r="F29" s="61"/>
    </row>
    <row r="30" spans="1:9" ht="17.399999999999999">
      <c r="A30" s="77"/>
    </row>
    <row r="31" spans="1:9" ht="17.399999999999999">
      <c r="A31" s="77"/>
    </row>
    <row r="32" spans="1:9" ht="13.8">
      <c r="A32" s="78"/>
      <c r="B32" s="2"/>
      <c r="C32" s="3"/>
      <c r="F32" s="61"/>
    </row>
    <row r="33" spans="1:6" ht="13.8">
      <c r="A33" s="61"/>
      <c r="B33" s="3"/>
      <c r="C33" s="121"/>
      <c r="D33" s="79"/>
      <c r="E33" s="79"/>
      <c r="F33" s="61"/>
    </row>
    <row r="34" spans="1:6" ht="13.8">
      <c r="A34" s="80"/>
      <c r="B34" s="2"/>
      <c r="C34" s="120"/>
      <c r="D34" s="61"/>
      <c r="E34" s="61"/>
      <c r="F34" s="61"/>
    </row>
    <row r="35" spans="1:6" ht="13.8">
      <c r="B35" s="2"/>
      <c r="C35" s="120"/>
    </row>
    <row r="36" spans="1:6" ht="13.8">
      <c r="B36" s="2"/>
    </row>
    <row r="37" spans="1:6" ht="13.8">
      <c r="B37" s="4"/>
      <c r="C37" s="1"/>
    </row>
    <row r="38" spans="1:6" ht="13.8">
      <c r="B38" s="2"/>
      <c r="C38" s="100"/>
    </row>
    <row r="39" spans="1:6" ht="13.8">
      <c r="B39" s="3"/>
      <c r="C39" s="121"/>
    </row>
    <row r="40" spans="1:6" ht="13.8">
      <c r="B40" s="2"/>
      <c r="C40" s="120"/>
    </row>
  </sheetData>
  <mergeCells count="25">
    <mergeCell ref="C20:D20"/>
    <mergeCell ref="C21:D21"/>
    <mergeCell ref="C22:D22"/>
    <mergeCell ref="A2:I2"/>
    <mergeCell ref="A6:I6"/>
    <mergeCell ref="A8:B8"/>
    <mergeCell ref="C8:I8"/>
    <mergeCell ref="A9:B9"/>
    <mergeCell ref="C9:I9"/>
    <mergeCell ref="A29:B29"/>
    <mergeCell ref="C24:D24"/>
    <mergeCell ref="A26:C26"/>
    <mergeCell ref="C23:D23"/>
    <mergeCell ref="A10:B10"/>
    <mergeCell ref="C10:I10"/>
    <mergeCell ref="F12:G12"/>
    <mergeCell ref="F13:G13"/>
    <mergeCell ref="A28:C28"/>
    <mergeCell ref="A17:A18"/>
    <mergeCell ref="B17:B18"/>
    <mergeCell ref="C17:D18"/>
    <mergeCell ref="E17:E18"/>
    <mergeCell ref="F17:H17"/>
    <mergeCell ref="I17:I18"/>
    <mergeCell ref="C19:D19"/>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92D050"/>
  </sheetPr>
  <dimension ref="A1:P32"/>
  <sheetViews>
    <sheetView showZeros="0" view="pageBreakPreview" zoomScale="90" zoomScaleNormal="80" zoomScaleSheetLayoutView="90" workbookViewId="0">
      <selection activeCell="R15" sqref="R15"/>
    </sheetView>
  </sheetViews>
  <sheetFormatPr defaultColWidth="9.109375" defaultRowHeight="13.8"/>
  <cols>
    <col min="1" max="1" width="9" style="15" customWidth="1"/>
    <col min="2" max="2" width="9.44140625" style="47" customWidth="1"/>
    <col min="3" max="3" width="40.33203125" style="15" customWidth="1"/>
    <col min="4" max="4" width="8.109375" style="15" customWidth="1"/>
    <col min="5" max="5" width="9.109375" style="15"/>
    <col min="6" max="7" width="9.109375" style="47"/>
    <col min="8" max="11" width="9.109375" style="15"/>
    <col min="12" max="12" width="14.44140625" style="15" customWidth="1"/>
    <col min="13" max="13" width="12.33203125" style="15" customWidth="1"/>
    <col min="14" max="14" width="12.6640625" style="15" customWidth="1"/>
    <col min="15" max="15" width="11.5546875" style="15" customWidth="1"/>
    <col min="16" max="16" width="13.33203125" style="15" customWidth="1"/>
    <col min="17" max="16384" width="9.109375" style="15"/>
  </cols>
  <sheetData>
    <row r="1" spans="1:16" s="20" customFormat="1">
      <c r="B1" s="44"/>
      <c r="E1" s="17"/>
      <c r="F1" s="96"/>
      <c r="G1" s="137" t="s">
        <v>59</v>
      </c>
      <c r="H1" s="99" t="str">
        <f>kops2!B20</f>
        <v>2,1</v>
      </c>
    </row>
    <row r="2" spans="1:16" s="20" customFormat="1">
      <c r="A2" s="372" t="str">
        <f>C12</f>
        <v>Apkure</v>
      </c>
      <c r="B2" s="372"/>
      <c r="C2" s="372"/>
      <c r="D2" s="372"/>
      <c r="E2" s="372"/>
      <c r="F2" s="372"/>
      <c r="G2" s="372"/>
      <c r="H2" s="372"/>
      <c r="I2" s="372"/>
      <c r="J2" s="372"/>
      <c r="K2" s="372"/>
      <c r="L2" s="372"/>
      <c r="M2" s="372"/>
      <c r="N2" s="372"/>
      <c r="O2" s="372"/>
      <c r="P2" s="372"/>
    </row>
    <row r="3" spans="1:16">
      <c r="A3" s="16"/>
      <c r="B3" s="90"/>
      <c r="C3" s="16" t="s">
        <v>4</v>
      </c>
      <c r="D3" s="374" t="str">
        <f>Koptame!C4</f>
        <v>Āra lifts</v>
      </c>
      <c r="E3" s="374"/>
      <c r="F3" s="374"/>
      <c r="G3" s="374"/>
      <c r="H3" s="374"/>
      <c r="I3" s="374"/>
      <c r="J3" s="374"/>
      <c r="K3" s="374"/>
      <c r="L3" s="374"/>
      <c r="M3" s="374"/>
      <c r="N3" s="374"/>
      <c r="O3" s="374"/>
      <c r="P3" s="374"/>
    </row>
    <row r="4" spans="1:16">
      <c r="A4" s="16"/>
      <c r="B4" s="90"/>
      <c r="C4" s="16" t="s">
        <v>5</v>
      </c>
      <c r="D4" s="374" t="str">
        <f>Koptame!C5</f>
        <v>Āra lifta izbūve Ādažu vidusskolai</v>
      </c>
      <c r="E4" s="374"/>
      <c r="F4" s="374"/>
      <c r="G4" s="374"/>
      <c r="H4" s="374"/>
      <c r="I4" s="374"/>
      <c r="J4" s="374"/>
      <c r="K4" s="374"/>
      <c r="L4" s="374"/>
      <c r="M4" s="374"/>
      <c r="N4" s="374"/>
      <c r="O4" s="374"/>
      <c r="P4" s="374"/>
    </row>
    <row r="5" spans="1:16">
      <c r="A5" s="16"/>
      <c r="B5" s="90"/>
      <c r="C5" s="16" t="s">
        <v>6</v>
      </c>
      <c r="D5" s="374" t="str">
        <f>Koptame!C6</f>
        <v>Gaujas iela 30, Ādaži, Ādažu novads, LV-2164</v>
      </c>
      <c r="E5" s="374"/>
      <c r="F5" s="374"/>
      <c r="G5" s="374"/>
      <c r="H5" s="374"/>
      <c r="I5" s="374"/>
      <c r="J5" s="374"/>
      <c r="K5" s="374"/>
      <c r="L5" s="374"/>
      <c r="M5" s="374"/>
      <c r="N5" s="374"/>
      <c r="O5" s="374"/>
      <c r="P5" s="374"/>
    </row>
    <row r="6" spans="1:16">
      <c r="A6" s="3"/>
      <c r="B6" s="91"/>
      <c r="D6" s="18"/>
      <c r="E6" s="18"/>
      <c r="F6" s="46"/>
      <c r="G6" s="46"/>
      <c r="H6" s="18"/>
      <c r="I6" s="18"/>
      <c r="J6" s="18"/>
      <c r="K6" s="38"/>
      <c r="L6" s="38"/>
      <c r="M6" s="38"/>
      <c r="N6" s="38"/>
      <c r="O6" s="16" t="s">
        <v>58</v>
      </c>
      <c r="P6" s="22"/>
    </row>
    <row r="7" spans="1:16">
      <c r="A7" s="19"/>
      <c r="B7" s="90"/>
      <c r="D7" s="23"/>
      <c r="E7" s="38"/>
      <c r="F7" s="45"/>
      <c r="G7" s="45"/>
      <c r="H7" s="38"/>
      <c r="I7" s="38"/>
      <c r="J7" s="38"/>
      <c r="K7" s="38"/>
      <c r="N7" s="38"/>
      <c r="O7" s="38"/>
      <c r="P7" s="21"/>
    </row>
    <row r="8" spans="1:16" ht="15.15" customHeight="1">
      <c r="A8" s="40"/>
      <c r="B8" s="92"/>
      <c r="J8" s="39"/>
      <c r="K8" s="39"/>
      <c r="L8" s="373">
        <f>Koptame!D8</f>
        <v>0</v>
      </c>
      <c r="M8" s="373"/>
      <c r="N8" s="373"/>
      <c r="O8" s="373"/>
      <c r="P8" s="39"/>
    </row>
    <row r="9" spans="1:16" ht="15">
      <c r="A9" s="40"/>
      <c r="B9" s="92"/>
    </row>
    <row r="10" spans="1:16" ht="14.25" customHeight="1">
      <c r="A10" s="365" t="s">
        <v>8</v>
      </c>
      <c r="B10" s="366" t="s">
        <v>14</v>
      </c>
      <c r="C10" s="368" t="s">
        <v>63</v>
      </c>
      <c r="D10" s="369" t="s">
        <v>15</v>
      </c>
      <c r="E10" s="365" t="s">
        <v>16</v>
      </c>
      <c r="F10" s="363" t="s">
        <v>17</v>
      </c>
      <c r="G10" s="363"/>
      <c r="H10" s="363"/>
      <c r="I10" s="363"/>
      <c r="J10" s="363"/>
      <c r="K10" s="363"/>
      <c r="L10" s="363" t="s">
        <v>18</v>
      </c>
      <c r="M10" s="363"/>
      <c r="N10" s="363"/>
      <c r="O10" s="363"/>
      <c r="P10" s="363"/>
    </row>
    <row r="11" spans="1:16" ht="73.5" customHeight="1">
      <c r="A11" s="365"/>
      <c r="B11" s="367"/>
      <c r="C11" s="368"/>
      <c r="D11" s="369"/>
      <c r="E11" s="365"/>
      <c r="F11" s="127" t="s">
        <v>19</v>
      </c>
      <c r="G11" s="127" t="s">
        <v>41</v>
      </c>
      <c r="H11" s="127" t="s">
        <v>42</v>
      </c>
      <c r="I11" s="127" t="s">
        <v>61</v>
      </c>
      <c r="J11" s="127" t="s">
        <v>43</v>
      </c>
      <c r="K11" s="127" t="s">
        <v>44</v>
      </c>
      <c r="L11" s="127" t="s">
        <v>11</v>
      </c>
      <c r="M11" s="127" t="s">
        <v>42</v>
      </c>
      <c r="N11" s="127" t="s">
        <v>61</v>
      </c>
      <c r="O11" s="127" t="s">
        <v>43</v>
      </c>
      <c r="P11" s="127" t="s">
        <v>45</v>
      </c>
    </row>
    <row r="12" spans="1:16" ht="15.6">
      <c r="A12" s="205"/>
      <c r="B12" s="301"/>
      <c r="C12" s="207" t="str">
        <f>kops2!C20</f>
        <v>Apkure</v>
      </c>
      <c r="D12" s="227"/>
      <c r="E12" s="208"/>
      <c r="F12" s="302"/>
      <c r="G12" s="211"/>
      <c r="H12" s="211"/>
      <c r="I12" s="209"/>
      <c r="J12" s="209"/>
      <c r="K12" s="209">
        <f t="shared" ref="K12" si="0">SUM(H12:J12)</f>
        <v>0</v>
      </c>
      <c r="L12" s="210">
        <f t="shared" ref="L12" si="1">ROUND(F12*E12,2)</f>
        <v>0</v>
      </c>
      <c r="M12" s="209">
        <f t="shared" ref="M12" si="2">ROUND(H12*E12,2)</f>
        <v>0</v>
      </c>
      <c r="N12" s="209">
        <f t="shared" ref="N12" si="3">ROUND(I12*E12,2)</f>
        <v>0</v>
      </c>
      <c r="O12" s="209">
        <f t="shared" ref="O12" si="4">ROUND(J12*E12,2)</f>
        <v>0</v>
      </c>
      <c r="P12" s="212">
        <f t="shared" ref="P12" si="5">SUM(M12:O12)</f>
        <v>0</v>
      </c>
    </row>
    <row r="13" spans="1:16" s="47" customFormat="1" ht="80.7" customHeight="1">
      <c r="A13" s="321">
        <v>1</v>
      </c>
      <c r="B13" s="322"/>
      <c r="C13" s="323" t="s">
        <v>193</v>
      </c>
      <c r="D13" s="324" t="s">
        <v>194</v>
      </c>
      <c r="E13" s="324">
        <v>2</v>
      </c>
      <c r="F13" s="284"/>
      <c r="G13" s="285"/>
      <c r="H13" s="286"/>
      <c r="I13" s="252"/>
      <c r="J13" s="252"/>
      <c r="K13" s="196"/>
      <c r="L13" s="213"/>
      <c r="M13" s="196"/>
      <c r="N13" s="196"/>
      <c r="O13" s="196"/>
      <c r="P13" s="197"/>
    </row>
    <row r="14" spans="1:16" s="47" customFormat="1" ht="75.45" customHeight="1">
      <c r="A14" s="321">
        <v>2</v>
      </c>
      <c r="B14" s="322"/>
      <c r="C14" s="323" t="s">
        <v>195</v>
      </c>
      <c r="D14" s="324" t="s">
        <v>194</v>
      </c>
      <c r="E14" s="324">
        <v>2</v>
      </c>
      <c r="F14" s="284"/>
      <c r="G14" s="285"/>
      <c r="H14" s="286"/>
      <c r="I14" s="252"/>
      <c r="J14" s="252"/>
      <c r="K14" s="196"/>
      <c r="L14" s="213"/>
      <c r="M14" s="196"/>
      <c r="N14" s="196"/>
      <c r="O14" s="196"/>
      <c r="P14" s="197"/>
    </row>
    <row r="15" spans="1:16" s="47" customFormat="1" ht="26.4">
      <c r="A15" s="321">
        <v>3</v>
      </c>
      <c r="B15" s="322"/>
      <c r="C15" s="323" t="s">
        <v>196</v>
      </c>
      <c r="D15" s="324" t="s">
        <v>194</v>
      </c>
      <c r="E15" s="324">
        <v>2</v>
      </c>
      <c r="F15" s="284"/>
      <c r="G15" s="285"/>
      <c r="H15" s="287"/>
      <c r="I15" s="252"/>
      <c r="J15" s="252"/>
      <c r="K15" s="196"/>
      <c r="L15" s="213"/>
      <c r="M15" s="196"/>
      <c r="N15" s="196"/>
      <c r="O15" s="196"/>
      <c r="P15" s="197"/>
    </row>
    <row r="16" spans="1:16" s="47" customFormat="1">
      <c r="A16" s="321">
        <v>4</v>
      </c>
      <c r="B16" s="322"/>
      <c r="C16" s="323" t="s">
        <v>197</v>
      </c>
      <c r="D16" s="324" t="s">
        <v>194</v>
      </c>
      <c r="E16" s="324">
        <v>2</v>
      </c>
      <c r="F16" s="284"/>
      <c r="G16" s="285"/>
      <c r="H16" s="287"/>
      <c r="I16" s="252"/>
      <c r="J16" s="252"/>
      <c r="K16" s="196"/>
      <c r="L16" s="213"/>
      <c r="M16" s="196"/>
      <c r="N16" s="196"/>
      <c r="O16" s="196"/>
      <c r="P16" s="197"/>
    </row>
    <row r="17" spans="1:16" s="47" customFormat="1">
      <c r="A17" s="321">
        <v>5</v>
      </c>
      <c r="B17" s="322"/>
      <c r="C17" s="323" t="s">
        <v>198</v>
      </c>
      <c r="D17" s="324" t="s">
        <v>194</v>
      </c>
      <c r="E17" s="324">
        <v>1</v>
      </c>
      <c r="F17" s="284"/>
      <c r="G17" s="285"/>
      <c r="H17" s="286"/>
      <c r="I17" s="252"/>
      <c r="J17" s="252"/>
      <c r="K17" s="196"/>
      <c r="L17" s="213"/>
      <c r="M17" s="196"/>
      <c r="N17" s="196"/>
      <c r="O17" s="196"/>
      <c r="P17" s="197"/>
    </row>
    <row r="18" spans="1:16" s="47" customFormat="1" ht="29.4" customHeight="1">
      <c r="A18" s="321"/>
      <c r="B18" s="322"/>
      <c r="C18" s="325" t="s">
        <v>200</v>
      </c>
      <c r="D18" s="317"/>
      <c r="E18" s="317"/>
      <c r="F18" s="255"/>
      <c r="G18" s="255"/>
      <c r="H18" s="252"/>
      <c r="I18" s="252"/>
      <c r="J18" s="252"/>
      <c r="K18" s="196"/>
      <c r="L18" s="213"/>
      <c r="M18" s="196"/>
      <c r="N18" s="196"/>
      <c r="O18" s="196"/>
      <c r="P18" s="197"/>
    </row>
    <row r="19" spans="1:16" s="47" customFormat="1">
      <c r="A19" s="321">
        <v>6</v>
      </c>
      <c r="B19" s="322"/>
      <c r="C19" s="326" t="s">
        <v>199</v>
      </c>
      <c r="D19" s="324" t="s">
        <v>194</v>
      </c>
      <c r="E19" s="317">
        <v>7</v>
      </c>
      <c r="F19" s="284"/>
      <c r="G19" s="285"/>
      <c r="H19" s="286"/>
      <c r="I19" s="252"/>
      <c r="J19" s="252"/>
      <c r="K19" s="196"/>
      <c r="L19" s="213"/>
      <c r="M19" s="196"/>
      <c r="N19" s="196"/>
      <c r="O19" s="196"/>
      <c r="P19" s="197"/>
    </row>
    <row r="20" spans="1:16" s="47" customFormat="1" ht="26.4">
      <c r="A20" s="321">
        <v>7</v>
      </c>
      <c r="B20" s="322"/>
      <c r="C20" s="326" t="s">
        <v>281</v>
      </c>
      <c r="D20" s="324" t="s">
        <v>194</v>
      </c>
      <c r="E20" s="317">
        <v>1</v>
      </c>
      <c r="F20" s="284"/>
      <c r="G20" s="285"/>
      <c r="H20" s="156"/>
      <c r="I20" s="252"/>
      <c r="J20" s="252"/>
      <c r="K20" s="196"/>
      <c r="L20" s="213"/>
      <c r="M20" s="196"/>
      <c r="N20" s="196"/>
      <c r="O20" s="196"/>
      <c r="P20" s="197"/>
    </row>
    <row r="21" spans="1:16">
      <c r="A21" s="218"/>
      <c r="B21" s="238"/>
      <c r="C21" s="220"/>
      <c r="D21" s="221"/>
      <c r="E21" s="222"/>
      <c r="F21" s="223">
        <v>0</v>
      </c>
      <c r="G21" s="223">
        <v>0</v>
      </c>
      <c r="H21" s="223"/>
      <c r="I21" s="222"/>
      <c r="J21" s="222"/>
      <c r="K21" s="222"/>
      <c r="L21" s="222"/>
      <c r="M21" s="222"/>
      <c r="N21" s="222"/>
      <c r="O21" s="222"/>
      <c r="P21" s="224"/>
    </row>
    <row r="22" spans="1:16" ht="15.15" customHeight="1">
      <c r="A22" s="203"/>
      <c r="B22" s="300"/>
      <c r="C22" s="377" t="s">
        <v>70</v>
      </c>
      <c r="D22" s="378"/>
      <c r="E22" s="378"/>
      <c r="F22" s="378"/>
      <c r="G22" s="378"/>
      <c r="H22" s="378"/>
      <c r="I22" s="378"/>
      <c r="J22" s="378"/>
      <c r="K22" s="378"/>
      <c r="L22" s="204"/>
      <c r="M22" s="204"/>
      <c r="N22" s="204"/>
      <c r="O22" s="204"/>
      <c r="P22" s="204"/>
    </row>
    <row r="23" spans="1:16" s="101" customFormat="1">
      <c r="I23" s="122"/>
    </row>
    <row r="24" spans="1:16" customFormat="1" ht="12.75" customHeight="1">
      <c r="B24" s="123" t="s">
        <v>38</v>
      </c>
    </row>
    <row r="25" spans="1:16" customFormat="1" ht="45" customHeight="1">
      <c r="A25" s="364" t="str">
        <f>'1,1'!A25:G25</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25" s="364"/>
      <c r="C25" s="364"/>
      <c r="D25" s="364"/>
      <c r="E25" s="364"/>
      <c r="F25" s="364"/>
      <c r="G25" s="364"/>
      <c r="H25" s="364"/>
      <c r="I25" s="364"/>
      <c r="J25" s="364"/>
      <c r="K25" s="364"/>
      <c r="L25" s="364"/>
      <c r="M25" s="364"/>
      <c r="N25" s="364"/>
      <c r="O25" s="364"/>
      <c r="P25" s="364"/>
    </row>
    <row r="26" spans="1:16" customFormat="1" ht="76.650000000000006" customHeight="1">
      <c r="A26" s="364"/>
      <c r="B26" s="364"/>
      <c r="C26" s="364"/>
      <c r="D26" s="364"/>
      <c r="E26" s="364"/>
      <c r="F26" s="364"/>
      <c r="G26" s="364"/>
      <c r="H26" s="364"/>
      <c r="I26" s="364"/>
      <c r="J26" s="364"/>
      <c r="K26" s="364"/>
      <c r="L26" s="364"/>
      <c r="M26" s="364"/>
      <c r="N26" s="364"/>
      <c r="O26" s="364"/>
      <c r="P26" s="364"/>
    </row>
    <row r="27" spans="1:16" customFormat="1" ht="12.75" customHeight="1">
      <c r="B27" s="124"/>
    </row>
    <row r="28" spans="1:16" customFormat="1" ht="12.75" customHeight="1">
      <c r="B28" s="124"/>
    </row>
    <row r="29" spans="1:16" s="101" customFormat="1">
      <c r="L29" s="125"/>
      <c r="M29" s="125"/>
      <c r="N29" s="125"/>
      <c r="O29" s="125"/>
      <c r="P29" s="125"/>
    </row>
    <row r="30" spans="1:16" s="101" customFormat="1">
      <c r="C30" s="121"/>
      <c r="L30" s="121"/>
      <c r="M30" s="361"/>
      <c r="N30" s="361"/>
      <c r="O30" s="125"/>
      <c r="P30" s="125"/>
    </row>
    <row r="31" spans="1:16" s="101" customFormat="1">
      <c r="C31" s="120"/>
      <c r="L31" s="120"/>
      <c r="M31" s="362"/>
      <c r="N31" s="362"/>
      <c r="O31" s="125"/>
      <c r="P31" s="125"/>
    </row>
    <row r="32" spans="1:16" s="101" customFormat="1" collapsed="1">
      <c r="B32" s="122"/>
      <c r="F32" s="122"/>
      <c r="G32" s="122"/>
    </row>
  </sheetData>
  <mergeCells count="17">
    <mergeCell ref="A2:P2"/>
    <mergeCell ref="D3:P3"/>
    <mergeCell ref="D4:P4"/>
    <mergeCell ref="D5:P5"/>
    <mergeCell ref="L8:O8"/>
    <mergeCell ref="F10:K10"/>
    <mergeCell ref="L10:P10"/>
    <mergeCell ref="C22:K22"/>
    <mergeCell ref="M31:N31"/>
    <mergeCell ref="M30:N30"/>
    <mergeCell ref="A26:P26"/>
    <mergeCell ref="A25:P25"/>
    <mergeCell ref="A10:A11"/>
    <mergeCell ref="B10:B11"/>
    <mergeCell ref="C10:C11"/>
    <mergeCell ref="D10:D11"/>
    <mergeCell ref="E10:E11"/>
  </mergeCells>
  <printOptions horizontalCentered="1"/>
  <pageMargins left="0.27559055118110237" right="0.27559055118110237" top="0.74803149606299213" bottom="0.74803149606299213" header="0.31496062992125984" footer="0.31496062992125984"/>
  <pageSetup paperSize="9" scale="71" orientation="landscape" horizontalDpi="300" verticalDpi="3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FF00"/>
  </sheetPr>
  <dimension ref="A1:P55"/>
  <sheetViews>
    <sheetView showZeros="0" view="pageBreakPreview" zoomScaleNormal="100" zoomScaleSheetLayoutView="100" workbookViewId="0">
      <selection activeCell="T47" sqref="T47"/>
    </sheetView>
  </sheetViews>
  <sheetFormatPr defaultColWidth="9.109375" defaultRowHeight="13.8"/>
  <cols>
    <col min="1" max="1" width="9" style="15" customWidth="1"/>
    <col min="2" max="2" width="9.44140625" style="15" customWidth="1"/>
    <col min="3" max="3" width="40.33203125" style="15" customWidth="1"/>
    <col min="4" max="4" width="8.109375" style="15" customWidth="1"/>
    <col min="5" max="8" width="9.109375" style="15"/>
    <col min="9" max="9" width="9.109375" style="47"/>
    <col min="10" max="11" width="9.109375" style="15"/>
    <col min="12" max="12" width="11.5546875" style="15" customWidth="1"/>
    <col min="13" max="13" width="12.33203125" style="15" customWidth="1"/>
    <col min="14" max="14" width="12.6640625" style="15" customWidth="1"/>
    <col min="15" max="15" width="11.5546875" style="15" customWidth="1"/>
    <col min="16" max="16" width="13.33203125" style="15" customWidth="1"/>
    <col min="17" max="16384" width="9.109375" style="15"/>
  </cols>
  <sheetData>
    <row r="1" spans="1:16" s="20" customFormat="1">
      <c r="E1" s="17"/>
      <c r="F1" s="17"/>
      <c r="G1" s="138" t="s">
        <v>59</v>
      </c>
      <c r="H1" s="99" t="str">
        <f>kops2!B21</f>
        <v>2,2</v>
      </c>
      <c r="I1" s="44"/>
    </row>
    <row r="2" spans="1:16" s="20" customFormat="1">
      <c r="A2" s="372" t="str">
        <f>C12</f>
        <v>Elektroinstalācija</v>
      </c>
      <c r="B2" s="372"/>
      <c r="C2" s="372"/>
      <c r="D2" s="372"/>
      <c r="E2" s="372"/>
      <c r="F2" s="372"/>
      <c r="G2" s="372"/>
      <c r="H2" s="372"/>
      <c r="I2" s="372"/>
      <c r="J2" s="372"/>
      <c r="K2" s="372"/>
      <c r="L2" s="372"/>
      <c r="M2" s="372"/>
      <c r="N2" s="372"/>
      <c r="O2" s="372"/>
      <c r="P2" s="372"/>
    </row>
    <row r="3" spans="1:16">
      <c r="A3" s="16"/>
      <c r="B3" s="16"/>
      <c r="C3" s="16" t="s">
        <v>4</v>
      </c>
      <c r="D3" s="374" t="str">
        <f>Koptame!C4</f>
        <v>Āra lifts</v>
      </c>
      <c r="E3" s="374"/>
      <c r="F3" s="374"/>
      <c r="G3" s="374"/>
      <c r="H3" s="374"/>
      <c r="I3" s="374"/>
      <c r="J3" s="374"/>
      <c r="K3" s="374"/>
      <c r="L3" s="374"/>
      <c r="M3" s="374"/>
      <c r="N3" s="374"/>
      <c r="O3" s="374"/>
      <c r="P3" s="374"/>
    </row>
    <row r="4" spans="1:16">
      <c r="A4" s="16"/>
      <c r="B4" s="16"/>
      <c r="C4" s="16" t="s">
        <v>5</v>
      </c>
      <c r="D4" s="374" t="str">
        <f>Koptame!C5</f>
        <v>Āra lifta izbūve Ādažu vidusskolai</v>
      </c>
      <c r="E4" s="374"/>
      <c r="F4" s="374"/>
      <c r="G4" s="374"/>
      <c r="H4" s="374"/>
      <c r="I4" s="374"/>
      <c r="J4" s="374"/>
      <c r="K4" s="374"/>
      <c r="L4" s="374"/>
      <c r="M4" s="374"/>
      <c r="N4" s="374"/>
      <c r="O4" s="374"/>
      <c r="P4" s="374"/>
    </row>
    <row r="5" spans="1:16">
      <c r="A5" s="16"/>
      <c r="B5" s="16"/>
      <c r="C5" s="16" t="s">
        <v>6</v>
      </c>
      <c r="D5" s="374" t="str">
        <f>Koptame!C6</f>
        <v>Gaujas iela 30, Ādaži, Ādažu novads, LV-2164</v>
      </c>
      <c r="E5" s="374"/>
      <c r="F5" s="374"/>
      <c r="G5" s="374"/>
      <c r="H5" s="374"/>
      <c r="I5" s="374"/>
      <c r="J5" s="374"/>
      <c r="K5" s="374"/>
      <c r="L5" s="374"/>
      <c r="M5" s="374"/>
      <c r="N5" s="374"/>
      <c r="O5" s="374"/>
      <c r="P5" s="374"/>
    </row>
    <row r="6" spans="1:16">
      <c r="A6" s="3"/>
      <c r="B6" s="41"/>
      <c r="D6" s="18"/>
      <c r="E6" s="18"/>
      <c r="F6" s="18"/>
      <c r="G6" s="18"/>
      <c r="H6" s="18"/>
      <c r="I6" s="46"/>
      <c r="J6" s="18"/>
      <c r="K6" s="38"/>
      <c r="L6" s="38"/>
      <c r="M6" s="38"/>
      <c r="N6" s="38"/>
      <c r="O6" s="16" t="s">
        <v>58</v>
      </c>
      <c r="P6" s="22"/>
    </row>
    <row r="7" spans="1:16">
      <c r="A7" s="19"/>
      <c r="B7" s="19"/>
      <c r="D7" s="23"/>
      <c r="E7" s="38"/>
      <c r="F7" s="38"/>
      <c r="G7" s="38"/>
      <c r="H7" s="38"/>
      <c r="I7" s="45"/>
      <c r="J7" s="38"/>
      <c r="K7" s="38"/>
      <c r="N7" s="38"/>
      <c r="O7" s="38"/>
      <c r="P7" s="21"/>
    </row>
    <row r="8" spans="1:16" ht="15.15" customHeight="1">
      <c r="A8" s="40"/>
      <c r="B8" s="40"/>
      <c r="J8" s="39"/>
      <c r="K8" s="39"/>
      <c r="L8" s="373">
        <f>Koptame!D8</f>
        <v>0</v>
      </c>
      <c r="M8" s="373"/>
      <c r="N8" s="373"/>
      <c r="O8" s="373"/>
      <c r="P8" s="39"/>
    </row>
    <row r="9" spans="1:16" ht="15">
      <c r="A9" s="40"/>
      <c r="B9" s="40"/>
    </row>
    <row r="10" spans="1:16" ht="14.25" customHeight="1">
      <c r="A10" s="365" t="s">
        <v>8</v>
      </c>
      <c r="B10" s="375" t="s">
        <v>14</v>
      </c>
      <c r="C10" s="368" t="s">
        <v>63</v>
      </c>
      <c r="D10" s="369" t="s">
        <v>15</v>
      </c>
      <c r="E10" s="365" t="s">
        <v>16</v>
      </c>
      <c r="F10" s="363" t="s">
        <v>17</v>
      </c>
      <c r="G10" s="363"/>
      <c r="H10" s="363"/>
      <c r="I10" s="363"/>
      <c r="J10" s="363"/>
      <c r="K10" s="363"/>
      <c r="L10" s="363" t="s">
        <v>18</v>
      </c>
      <c r="M10" s="363"/>
      <c r="N10" s="363"/>
      <c r="O10" s="363"/>
      <c r="P10" s="363"/>
    </row>
    <row r="11" spans="1:16" ht="66">
      <c r="A11" s="365"/>
      <c r="B11" s="376"/>
      <c r="C11" s="368"/>
      <c r="D11" s="369"/>
      <c r="E11" s="365"/>
      <c r="F11" s="127" t="s">
        <v>19</v>
      </c>
      <c r="G11" s="127" t="s">
        <v>41</v>
      </c>
      <c r="H11" s="127" t="s">
        <v>42</v>
      </c>
      <c r="I11" s="127" t="s">
        <v>61</v>
      </c>
      <c r="J11" s="127" t="s">
        <v>43</v>
      </c>
      <c r="K11" s="127" t="s">
        <v>44</v>
      </c>
      <c r="L11" s="127" t="s">
        <v>11</v>
      </c>
      <c r="M11" s="127" t="s">
        <v>42</v>
      </c>
      <c r="N11" s="127" t="s">
        <v>61</v>
      </c>
      <c r="O11" s="127" t="s">
        <v>43</v>
      </c>
      <c r="P11" s="127" t="s">
        <v>45</v>
      </c>
    </row>
    <row r="12" spans="1:16" ht="15.6">
      <c r="A12" s="205"/>
      <c r="B12" s="226">
        <v>0</v>
      </c>
      <c r="C12" s="207" t="str">
        <f>kops2!C21</f>
        <v>Elektroinstalācija</v>
      </c>
      <c r="D12" s="227"/>
      <c r="E12" s="208"/>
      <c r="F12" s="210">
        <v>0</v>
      </c>
      <c r="G12" s="209">
        <v>0</v>
      </c>
      <c r="H12" s="211">
        <v>0</v>
      </c>
      <c r="I12" s="209">
        <v>0</v>
      </c>
      <c r="J12" s="209">
        <v>0</v>
      </c>
      <c r="K12" s="209">
        <f t="shared" ref="K12" si="0">SUM(H12:J12)</f>
        <v>0</v>
      </c>
      <c r="L12" s="210">
        <f t="shared" ref="L12" si="1">ROUND(F12*E12,2)</f>
        <v>0</v>
      </c>
      <c r="M12" s="209">
        <f t="shared" ref="M12" si="2">ROUND(H12*E12,2)</f>
        <v>0</v>
      </c>
      <c r="N12" s="209">
        <f t="shared" ref="N12" si="3">ROUND(I12*E12,2)</f>
        <v>0</v>
      </c>
      <c r="O12" s="209">
        <f t="shared" ref="O12" si="4">ROUND(J12*E12,2)</f>
        <v>0</v>
      </c>
      <c r="P12" s="212">
        <f t="shared" ref="P12" si="5">SUM(M12:O12)</f>
        <v>0</v>
      </c>
    </row>
    <row r="13" spans="1:16" s="47" customFormat="1">
      <c r="A13" s="251">
        <v>1</v>
      </c>
      <c r="B13" s="142"/>
      <c r="C13" s="329" t="s">
        <v>276</v>
      </c>
      <c r="D13" s="330" t="s">
        <v>85</v>
      </c>
      <c r="E13" s="330">
        <v>1</v>
      </c>
      <c r="F13" s="174"/>
      <c r="G13" s="285"/>
      <c r="H13" s="174"/>
      <c r="I13" s="174"/>
      <c r="J13" s="174"/>
      <c r="K13" s="196"/>
      <c r="L13" s="213"/>
      <c r="M13" s="196"/>
      <c r="N13" s="196"/>
      <c r="O13" s="196"/>
      <c r="P13" s="197"/>
    </row>
    <row r="14" spans="1:16" s="47" customFormat="1">
      <c r="A14" s="251">
        <v>2</v>
      </c>
      <c r="B14" s="142"/>
      <c r="C14" s="329" t="s">
        <v>292</v>
      </c>
      <c r="D14" s="330" t="s">
        <v>77</v>
      </c>
      <c r="E14" s="330">
        <v>1</v>
      </c>
      <c r="F14" s="288"/>
      <c r="G14" s="285"/>
      <c r="H14" s="174"/>
      <c r="I14" s="252"/>
      <c r="J14" s="174"/>
      <c r="K14" s="196"/>
      <c r="L14" s="213"/>
      <c r="M14" s="196"/>
      <c r="N14" s="196"/>
      <c r="O14" s="196"/>
      <c r="P14" s="197"/>
    </row>
    <row r="15" spans="1:16" s="47" customFormat="1" ht="26.4">
      <c r="A15" s="251">
        <v>3</v>
      </c>
      <c r="B15" s="142"/>
      <c r="C15" s="329" t="s">
        <v>201</v>
      </c>
      <c r="D15" s="330" t="s">
        <v>85</v>
      </c>
      <c r="E15" s="330">
        <v>2</v>
      </c>
      <c r="F15" s="288"/>
      <c r="G15" s="285"/>
      <c r="H15" s="174"/>
      <c r="I15" s="252"/>
      <c r="J15" s="174"/>
      <c r="K15" s="196"/>
      <c r="L15" s="213"/>
      <c r="M15" s="196"/>
      <c r="N15" s="196"/>
      <c r="O15" s="196"/>
      <c r="P15" s="197"/>
    </row>
    <row r="16" spans="1:16" s="47" customFormat="1" ht="26.4">
      <c r="A16" s="251">
        <v>4</v>
      </c>
      <c r="B16" s="142"/>
      <c r="C16" s="329" t="s">
        <v>202</v>
      </c>
      <c r="D16" s="330" t="s">
        <v>85</v>
      </c>
      <c r="E16" s="330">
        <v>2</v>
      </c>
      <c r="F16" s="288"/>
      <c r="G16" s="285"/>
      <c r="H16" s="174"/>
      <c r="I16" s="252"/>
      <c r="J16" s="174"/>
      <c r="K16" s="196"/>
      <c r="L16" s="213"/>
      <c r="M16" s="196"/>
      <c r="N16" s="196"/>
      <c r="O16" s="196"/>
      <c r="P16" s="197"/>
    </row>
    <row r="17" spans="1:16" s="47" customFormat="1">
      <c r="A17" s="251">
        <v>5</v>
      </c>
      <c r="B17" s="142"/>
      <c r="C17" s="329" t="s">
        <v>203</v>
      </c>
      <c r="D17" s="330" t="s">
        <v>85</v>
      </c>
      <c r="E17" s="330">
        <v>1</v>
      </c>
      <c r="F17" s="288"/>
      <c r="G17" s="285"/>
      <c r="H17" s="174"/>
      <c r="I17" s="252"/>
      <c r="J17" s="174"/>
      <c r="K17" s="196"/>
      <c r="L17" s="213"/>
      <c r="M17" s="196"/>
      <c r="N17" s="196"/>
      <c r="O17" s="196"/>
      <c r="P17" s="197"/>
    </row>
    <row r="18" spans="1:16" s="47" customFormat="1">
      <c r="A18" s="251">
        <v>6</v>
      </c>
      <c r="B18" s="142"/>
      <c r="C18" s="329" t="s">
        <v>204</v>
      </c>
      <c r="D18" s="330" t="s">
        <v>85</v>
      </c>
      <c r="E18" s="330">
        <v>3</v>
      </c>
      <c r="F18" s="288"/>
      <c r="G18" s="285"/>
      <c r="H18" s="174"/>
      <c r="I18" s="252"/>
      <c r="J18" s="174"/>
      <c r="K18" s="196"/>
      <c r="L18" s="213"/>
      <c r="M18" s="196"/>
      <c r="N18" s="196"/>
      <c r="O18" s="196"/>
      <c r="P18" s="197"/>
    </row>
    <row r="19" spans="1:16" s="47" customFormat="1">
      <c r="A19" s="251">
        <v>7</v>
      </c>
      <c r="B19" s="142"/>
      <c r="C19" s="329" t="s">
        <v>293</v>
      </c>
      <c r="D19" s="330" t="s">
        <v>84</v>
      </c>
      <c r="E19" s="330">
        <v>65</v>
      </c>
      <c r="F19" s="288"/>
      <c r="G19" s="285"/>
      <c r="H19" s="174"/>
      <c r="I19" s="290"/>
      <c r="J19" s="156"/>
      <c r="K19" s="196"/>
      <c r="L19" s="213"/>
      <c r="M19" s="196"/>
      <c r="N19" s="196"/>
      <c r="O19" s="196"/>
      <c r="P19" s="197"/>
    </row>
    <row r="20" spans="1:16" s="47" customFormat="1">
      <c r="A20" s="251">
        <v>8</v>
      </c>
      <c r="B20" s="142"/>
      <c r="C20" s="329" t="s">
        <v>294</v>
      </c>
      <c r="D20" s="330" t="s">
        <v>84</v>
      </c>
      <c r="E20" s="330">
        <v>55</v>
      </c>
      <c r="F20" s="288"/>
      <c r="G20" s="285"/>
      <c r="H20" s="174"/>
      <c r="I20" s="290"/>
      <c r="J20" s="156"/>
      <c r="K20" s="196"/>
      <c r="L20" s="213"/>
      <c r="M20" s="196"/>
      <c r="N20" s="196"/>
      <c r="O20" s="196"/>
      <c r="P20" s="197"/>
    </row>
    <row r="21" spans="1:16" s="47" customFormat="1">
      <c r="A21" s="251">
        <v>9</v>
      </c>
      <c r="B21" s="142"/>
      <c r="C21" s="329" t="s">
        <v>295</v>
      </c>
      <c r="D21" s="330" t="s">
        <v>84</v>
      </c>
      <c r="E21" s="330">
        <v>15</v>
      </c>
      <c r="F21" s="288"/>
      <c r="G21" s="285"/>
      <c r="H21" s="174"/>
      <c r="I21" s="290"/>
      <c r="J21" s="156"/>
      <c r="K21" s="196"/>
      <c r="L21" s="213"/>
      <c r="M21" s="196"/>
      <c r="N21" s="196"/>
      <c r="O21" s="196"/>
      <c r="P21" s="197"/>
    </row>
    <row r="22" spans="1:16" s="47" customFormat="1">
      <c r="A22" s="251">
        <v>10</v>
      </c>
      <c r="B22" s="142"/>
      <c r="C22" s="329" t="s">
        <v>296</v>
      </c>
      <c r="D22" s="330" t="s">
        <v>84</v>
      </c>
      <c r="E22" s="330">
        <v>270</v>
      </c>
      <c r="F22" s="288"/>
      <c r="G22" s="285"/>
      <c r="H22" s="174"/>
      <c r="I22" s="290"/>
      <c r="J22" s="156"/>
      <c r="K22" s="196"/>
      <c r="L22" s="213"/>
      <c r="M22" s="196"/>
      <c r="N22" s="196"/>
      <c r="O22" s="196"/>
      <c r="P22" s="197"/>
    </row>
    <row r="23" spans="1:16" s="47" customFormat="1">
      <c r="A23" s="251">
        <v>11</v>
      </c>
      <c r="B23" s="142"/>
      <c r="C23" s="329" t="s">
        <v>297</v>
      </c>
      <c r="D23" s="330" t="s">
        <v>84</v>
      </c>
      <c r="E23" s="330">
        <v>10</v>
      </c>
      <c r="F23" s="288"/>
      <c r="G23" s="285"/>
      <c r="H23" s="174"/>
      <c r="I23" s="290"/>
      <c r="J23" s="156"/>
      <c r="K23" s="196"/>
      <c r="L23" s="213"/>
      <c r="M23" s="196"/>
      <c r="N23" s="196"/>
      <c r="O23" s="196"/>
      <c r="P23" s="197"/>
    </row>
    <row r="24" spans="1:16" s="47" customFormat="1" ht="26.4">
      <c r="A24" s="251">
        <v>12</v>
      </c>
      <c r="B24" s="142"/>
      <c r="C24" s="329" t="s">
        <v>298</v>
      </c>
      <c r="D24" s="330" t="s">
        <v>84</v>
      </c>
      <c r="E24" s="330">
        <v>60</v>
      </c>
      <c r="F24" s="288"/>
      <c r="G24" s="285"/>
      <c r="H24" s="174"/>
      <c r="I24" s="290"/>
      <c r="J24" s="156"/>
      <c r="K24" s="196"/>
      <c r="L24" s="213"/>
      <c r="M24" s="196"/>
      <c r="N24" s="196"/>
      <c r="O24" s="196"/>
      <c r="P24" s="197"/>
    </row>
    <row r="25" spans="1:16" s="47" customFormat="1">
      <c r="A25" s="251">
        <v>13</v>
      </c>
      <c r="B25" s="142"/>
      <c r="C25" s="329" t="s">
        <v>277</v>
      </c>
      <c r="D25" s="330" t="s">
        <v>84</v>
      </c>
      <c r="E25" s="330">
        <v>60</v>
      </c>
      <c r="F25" s="288"/>
      <c r="G25" s="285"/>
      <c r="H25" s="174"/>
      <c r="I25" s="252"/>
      <c r="J25" s="174"/>
      <c r="K25" s="196"/>
      <c r="L25" s="213"/>
      <c r="M25" s="196"/>
      <c r="N25" s="196"/>
      <c r="O25" s="196"/>
      <c r="P25" s="197"/>
    </row>
    <row r="26" spans="1:16" s="47" customFormat="1">
      <c r="A26" s="251">
        <v>14</v>
      </c>
      <c r="B26" s="142"/>
      <c r="C26" s="329" t="s">
        <v>278</v>
      </c>
      <c r="D26" s="330" t="s">
        <v>84</v>
      </c>
      <c r="E26" s="330">
        <v>65</v>
      </c>
      <c r="F26" s="288"/>
      <c r="G26" s="285"/>
      <c r="H26" s="174"/>
      <c r="I26" s="252"/>
      <c r="J26" s="174"/>
      <c r="K26" s="196"/>
      <c r="L26" s="213"/>
      <c r="M26" s="196"/>
      <c r="N26" s="196"/>
      <c r="O26" s="196"/>
      <c r="P26" s="197"/>
    </row>
    <row r="27" spans="1:16" s="47" customFormat="1">
      <c r="A27" s="251">
        <v>15</v>
      </c>
      <c r="B27" s="142"/>
      <c r="C27" s="329" t="s">
        <v>279</v>
      </c>
      <c r="D27" s="330" t="s">
        <v>84</v>
      </c>
      <c r="E27" s="330">
        <v>180</v>
      </c>
      <c r="F27" s="288"/>
      <c r="G27" s="285"/>
      <c r="H27" s="174"/>
      <c r="I27" s="252"/>
      <c r="J27" s="174"/>
      <c r="K27" s="196"/>
      <c r="L27" s="213"/>
      <c r="M27" s="196"/>
      <c r="N27" s="196"/>
      <c r="O27" s="196"/>
      <c r="P27" s="197"/>
    </row>
    <row r="28" spans="1:16" s="47" customFormat="1" ht="26.4">
      <c r="A28" s="251">
        <v>16</v>
      </c>
      <c r="B28" s="142"/>
      <c r="C28" s="329" t="s">
        <v>205</v>
      </c>
      <c r="D28" s="330" t="s">
        <v>84</v>
      </c>
      <c r="E28" s="330">
        <v>20</v>
      </c>
      <c r="F28" s="288"/>
      <c r="G28" s="285"/>
      <c r="H28" s="174"/>
      <c r="I28" s="252"/>
      <c r="J28" s="174"/>
      <c r="K28" s="196"/>
      <c r="L28" s="213"/>
      <c r="M28" s="196"/>
      <c r="N28" s="196"/>
      <c r="O28" s="196"/>
      <c r="P28" s="197"/>
    </row>
    <row r="29" spans="1:16" s="47" customFormat="1">
      <c r="A29" s="251">
        <v>17</v>
      </c>
      <c r="B29" s="142"/>
      <c r="C29" s="329" t="s">
        <v>299</v>
      </c>
      <c r="D29" s="330" t="s">
        <v>77</v>
      </c>
      <c r="E29" s="330">
        <v>1</v>
      </c>
      <c r="F29" s="288"/>
      <c r="G29" s="285"/>
      <c r="H29" s="174"/>
      <c r="I29" s="252"/>
      <c r="J29" s="174"/>
      <c r="K29" s="196"/>
      <c r="L29" s="213"/>
      <c r="M29" s="196"/>
      <c r="N29" s="196"/>
      <c r="O29" s="196"/>
      <c r="P29" s="197"/>
    </row>
    <row r="30" spans="1:16" s="47" customFormat="1">
      <c r="A30" s="251">
        <v>18</v>
      </c>
      <c r="B30" s="142"/>
      <c r="C30" s="329" t="s">
        <v>300</v>
      </c>
      <c r="D30" s="330" t="s">
        <v>85</v>
      </c>
      <c r="E30" s="330">
        <v>6</v>
      </c>
      <c r="F30" s="288"/>
      <c r="G30" s="285"/>
      <c r="H30" s="174"/>
      <c r="I30" s="289"/>
      <c r="J30" s="289"/>
      <c r="K30" s="196"/>
      <c r="L30" s="213"/>
      <c r="M30" s="196"/>
      <c r="N30" s="196"/>
      <c r="O30" s="196"/>
      <c r="P30" s="197"/>
    </row>
    <row r="31" spans="1:16" s="47" customFormat="1">
      <c r="A31" s="251">
        <v>19</v>
      </c>
      <c r="B31" s="142"/>
      <c r="C31" s="329" t="s">
        <v>206</v>
      </c>
      <c r="D31" s="330" t="s">
        <v>77</v>
      </c>
      <c r="E31" s="330">
        <v>2</v>
      </c>
      <c r="F31" s="288"/>
      <c r="G31" s="285"/>
      <c r="H31" s="174"/>
      <c r="I31" s="289"/>
      <c r="J31" s="289"/>
      <c r="K31" s="196"/>
      <c r="L31" s="213"/>
      <c r="M31" s="196"/>
      <c r="N31" s="196"/>
      <c r="O31" s="196"/>
      <c r="P31" s="197"/>
    </row>
    <row r="32" spans="1:16" s="47" customFormat="1">
      <c r="A32" s="251">
        <v>20</v>
      </c>
      <c r="B32" s="142"/>
      <c r="C32" s="329" t="s">
        <v>301</v>
      </c>
      <c r="D32" s="330" t="s">
        <v>85</v>
      </c>
      <c r="E32" s="330">
        <v>3</v>
      </c>
      <c r="F32" s="288"/>
      <c r="G32" s="285"/>
      <c r="H32" s="174"/>
      <c r="I32" s="289"/>
      <c r="J32" s="289"/>
      <c r="K32" s="196"/>
      <c r="L32" s="213"/>
      <c r="M32" s="196"/>
      <c r="N32" s="196"/>
      <c r="O32" s="196"/>
      <c r="P32" s="197"/>
    </row>
    <row r="33" spans="1:16" s="47" customFormat="1">
      <c r="A33" s="251">
        <v>21</v>
      </c>
      <c r="B33" s="142"/>
      <c r="C33" s="329" t="s">
        <v>302</v>
      </c>
      <c r="D33" s="330" t="s">
        <v>85</v>
      </c>
      <c r="E33" s="330">
        <v>4</v>
      </c>
      <c r="F33" s="288"/>
      <c r="G33" s="285"/>
      <c r="H33" s="174"/>
      <c r="I33" s="252"/>
      <c r="J33" s="174"/>
      <c r="K33" s="196"/>
      <c r="L33" s="213"/>
      <c r="M33" s="196"/>
      <c r="N33" s="196"/>
      <c r="O33" s="196"/>
      <c r="P33" s="197"/>
    </row>
    <row r="34" spans="1:16" s="47" customFormat="1" ht="26.4">
      <c r="A34" s="251">
        <v>22</v>
      </c>
      <c r="B34" s="142"/>
      <c r="C34" s="329" t="s">
        <v>303</v>
      </c>
      <c r="D34" s="330" t="s">
        <v>85</v>
      </c>
      <c r="E34" s="330">
        <v>4</v>
      </c>
      <c r="F34" s="288"/>
      <c r="G34" s="285"/>
      <c r="H34" s="174"/>
      <c r="I34" s="252"/>
      <c r="J34" s="174"/>
      <c r="K34" s="196"/>
      <c r="L34" s="213"/>
      <c r="M34" s="196"/>
      <c r="N34" s="196"/>
      <c r="O34" s="196"/>
      <c r="P34" s="197"/>
    </row>
    <row r="35" spans="1:16" s="47" customFormat="1" ht="26.4">
      <c r="A35" s="251">
        <v>23</v>
      </c>
      <c r="B35" s="142"/>
      <c r="C35" s="329" t="s">
        <v>304</v>
      </c>
      <c r="D35" s="330" t="s">
        <v>85</v>
      </c>
      <c r="E35" s="330">
        <v>4</v>
      </c>
      <c r="F35" s="288"/>
      <c r="G35" s="285"/>
      <c r="H35" s="174"/>
      <c r="I35" s="252"/>
      <c r="J35" s="174"/>
      <c r="K35" s="196"/>
      <c r="L35" s="213"/>
      <c r="M35" s="196"/>
      <c r="N35" s="196"/>
      <c r="O35" s="196"/>
      <c r="P35" s="197"/>
    </row>
    <row r="36" spans="1:16" s="47" customFormat="1">
      <c r="A36" s="251">
        <v>24</v>
      </c>
      <c r="B36" s="142"/>
      <c r="C36" s="329" t="s">
        <v>305</v>
      </c>
      <c r="D36" s="330" t="s">
        <v>85</v>
      </c>
      <c r="E36" s="330">
        <v>3</v>
      </c>
      <c r="F36" s="288"/>
      <c r="G36" s="285"/>
      <c r="H36" s="174"/>
      <c r="I36" s="252"/>
      <c r="J36" s="174"/>
      <c r="K36" s="196"/>
      <c r="L36" s="213"/>
      <c r="M36" s="196"/>
      <c r="N36" s="196"/>
      <c r="O36" s="196"/>
      <c r="P36" s="197"/>
    </row>
    <row r="37" spans="1:16" s="47" customFormat="1">
      <c r="A37" s="251">
        <v>25</v>
      </c>
      <c r="B37" s="142"/>
      <c r="C37" s="329" t="s">
        <v>207</v>
      </c>
      <c r="D37" s="330" t="s">
        <v>85</v>
      </c>
      <c r="E37" s="330">
        <v>1</v>
      </c>
      <c r="F37" s="288"/>
      <c r="G37" s="285"/>
      <c r="H37" s="174"/>
      <c r="I37" s="252"/>
      <c r="J37" s="174"/>
      <c r="K37" s="196"/>
      <c r="L37" s="213"/>
      <c r="M37" s="196"/>
      <c r="N37" s="196"/>
      <c r="O37" s="196"/>
      <c r="P37" s="197"/>
    </row>
    <row r="38" spans="1:16" s="47" customFormat="1" ht="26.4">
      <c r="A38" s="251">
        <v>26</v>
      </c>
      <c r="B38" s="142"/>
      <c r="C38" s="329" t="s">
        <v>306</v>
      </c>
      <c r="D38" s="330" t="s">
        <v>77</v>
      </c>
      <c r="E38" s="330">
        <v>1</v>
      </c>
      <c r="F38" s="288"/>
      <c r="G38" s="285"/>
      <c r="H38" s="174"/>
      <c r="I38" s="290"/>
      <c r="J38" s="156"/>
      <c r="K38" s="196"/>
      <c r="L38" s="213"/>
      <c r="M38" s="196"/>
      <c r="N38" s="196"/>
      <c r="O38" s="196"/>
      <c r="P38" s="197"/>
    </row>
    <row r="39" spans="1:16" s="47" customFormat="1" ht="26.4">
      <c r="A39" s="251">
        <v>27</v>
      </c>
      <c r="B39" s="142"/>
      <c r="C39" s="329" t="s">
        <v>208</v>
      </c>
      <c r="D39" s="330" t="s">
        <v>77</v>
      </c>
      <c r="E39" s="330">
        <v>1</v>
      </c>
      <c r="F39" s="288"/>
      <c r="G39" s="285"/>
      <c r="H39" s="174"/>
      <c r="I39" s="290"/>
      <c r="J39" s="156"/>
      <c r="K39" s="196"/>
      <c r="L39" s="213"/>
      <c r="M39" s="196"/>
      <c r="N39" s="196"/>
      <c r="O39" s="196"/>
      <c r="P39" s="197"/>
    </row>
    <row r="40" spans="1:16" s="47" customFormat="1">
      <c r="A40" s="251">
        <v>28</v>
      </c>
      <c r="B40" s="142"/>
      <c r="C40" s="329" t="s">
        <v>209</v>
      </c>
      <c r="D40" s="330" t="s">
        <v>77</v>
      </c>
      <c r="E40" s="330">
        <v>1</v>
      </c>
      <c r="F40" s="288"/>
      <c r="G40" s="285"/>
      <c r="H40" s="174"/>
      <c r="I40" s="290"/>
      <c r="J40" s="156"/>
      <c r="K40" s="196"/>
      <c r="L40" s="213"/>
      <c r="M40" s="196"/>
      <c r="N40" s="196"/>
      <c r="O40" s="196"/>
      <c r="P40" s="197"/>
    </row>
    <row r="41" spans="1:16" s="47" customFormat="1">
      <c r="A41" s="251">
        <v>29</v>
      </c>
      <c r="B41" s="142"/>
      <c r="C41" s="329" t="s">
        <v>210</v>
      </c>
      <c r="D41" s="330" t="s">
        <v>77</v>
      </c>
      <c r="E41" s="330">
        <v>1</v>
      </c>
      <c r="F41" s="288"/>
      <c r="G41" s="285"/>
      <c r="H41" s="174"/>
      <c r="I41" s="290"/>
      <c r="J41" s="156"/>
      <c r="K41" s="196"/>
      <c r="L41" s="213"/>
      <c r="M41" s="196"/>
      <c r="N41" s="196"/>
      <c r="O41" s="196"/>
      <c r="P41" s="197"/>
    </row>
    <row r="42" spans="1:16">
      <c r="A42" s="218"/>
      <c r="B42" s="238"/>
      <c r="C42" s="220"/>
      <c r="D42" s="221"/>
      <c r="E42" s="222"/>
      <c r="F42" s="223">
        <v>0</v>
      </c>
      <c r="G42" s="223">
        <v>0</v>
      </c>
      <c r="H42" s="223"/>
      <c r="I42" s="222"/>
      <c r="J42" s="222"/>
      <c r="K42" s="222"/>
      <c r="L42" s="222"/>
      <c r="M42" s="222"/>
      <c r="N42" s="222"/>
      <c r="O42" s="222"/>
      <c r="P42" s="224"/>
    </row>
    <row r="43" spans="1:16" ht="15.15" customHeight="1">
      <c r="A43" s="203"/>
      <c r="B43" s="300"/>
      <c r="C43" s="377" t="s">
        <v>70</v>
      </c>
      <c r="D43" s="378"/>
      <c r="E43" s="378"/>
      <c r="F43" s="378"/>
      <c r="G43" s="378"/>
      <c r="H43" s="378"/>
      <c r="I43" s="378"/>
      <c r="J43" s="378"/>
      <c r="K43" s="378"/>
      <c r="L43" s="204"/>
      <c r="M43" s="204"/>
      <c r="N43" s="204"/>
      <c r="O43" s="204"/>
      <c r="P43" s="204"/>
    </row>
    <row r="44" spans="1:16" s="101" customFormat="1">
      <c r="I44" s="122"/>
    </row>
    <row r="45" spans="1:16" customFormat="1" ht="12.75" customHeight="1">
      <c r="B45" s="123" t="s">
        <v>38</v>
      </c>
    </row>
    <row r="46" spans="1:16" customFormat="1" ht="45" customHeight="1">
      <c r="A46" s="364" t="str">
        <f>'1,1'!A25:G25</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6" s="364"/>
      <c r="C46" s="364"/>
      <c r="D46" s="364"/>
      <c r="E46" s="364"/>
      <c r="F46" s="364"/>
      <c r="G46" s="364"/>
      <c r="H46" s="364"/>
      <c r="I46" s="364"/>
      <c r="J46" s="364"/>
      <c r="K46" s="364"/>
      <c r="L46" s="364"/>
      <c r="M46" s="364"/>
      <c r="N46" s="364"/>
      <c r="O46" s="364"/>
      <c r="P46" s="364"/>
    </row>
    <row r="47" spans="1:16" customFormat="1" ht="76.650000000000006" customHeight="1">
      <c r="A47" s="364"/>
      <c r="B47" s="364"/>
      <c r="C47" s="364"/>
      <c r="D47" s="364"/>
      <c r="E47" s="364"/>
      <c r="F47" s="364"/>
      <c r="G47" s="364"/>
      <c r="H47" s="364"/>
      <c r="I47" s="364"/>
      <c r="J47" s="364"/>
      <c r="K47" s="364"/>
      <c r="L47" s="364"/>
      <c r="M47" s="364"/>
      <c r="N47" s="364"/>
      <c r="O47" s="364"/>
      <c r="P47" s="364"/>
    </row>
    <row r="48" spans="1:16" customFormat="1" ht="12.75" customHeight="1">
      <c r="B48" s="124"/>
    </row>
    <row r="49" spans="2:16" customFormat="1" ht="12.75" customHeight="1">
      <c r="B49" s="124"/>
    </row>
    <row r="50" spans="2:16" s="101" customFormat="1">
      <c r="L50" s="125"/>
      <c r="M50" s="125"/>
      <c r="N50" s="125"/>
      <c r="O50" s="125"/>
      <c r="P50" s="125"/>
    </row>
    <row r="51" spans="2:16" s="101" customFormat="1">
      <c r="C51" s="121"/>
      <c r="L51" s="121"/>
      <c r="M51" s="361"/>
      <c r="N51" s="361"/>
      <c r="O51" s="125"/>
      <c r="P51" s="125"/>
    </row>
    <row r="52" spans="2:16" s="101" customFormat="1">
      <c r="C52" s="120"/>
      <c r="L52" s="120"/>
      <c r="M52" s="362"/>
      <c r="N52" s="362"/>
      <c r="O52" s="125"/>
      <c r="P52" s="125"/>
    </row>
    <row r="53" spans="2:16" s="101" customFormat="1" collapsed="1">
      <c r="B53" s="122"/>
      <c r="F53" s="122"/>
      <c r="G53" s="122"/>
    </row>
    <row r="54" spans="2:16">
      <c r="B54" s="47"/>
      <c r="F54" s="47"/>
      <c r="G54" s="47"/>
      <c r="I54" s="15"/>
    </row>
    <row r="55" spans="2:16">
      <c r="B55" s="47"/>
      <c r="F55" s="47"/>
      <c r="G55" s="47"/>
      <c r="I55" s="15"/>
    </row>
  </sheetData>
  <autoFilter ref="D1:D55" xr:uid="{00000000-0001-0000-1800-000000000000}"/>
  <mergeCells count="17">
    <mergeCell ref="A2:P2"/>
    <mergeCell ref="D3:P3"/>
    <mergeCell ref="D4:P4"/>
    <mergeCell ref="D5:P5"/>
    <mergeCell ref="L8:O8"/>
    <mergeCell ref="F10:K10"/>
    <mergeCell ref="L10:P10"/>
    <mergeCell ref="A10:A11"/>
    <mergeCell ref="B10:B11"/>
    <mergeCell ref="C10:C11"/>
    <mergeCell ref="D10:D11"/>
    <mergeCell ref="E10:E11"/>
    <mergeCell ref="M51:N51"/>
    <mergeCell ref="C43:K43"/>
    <mergeCell ref="A47:P47"/>
    <mergeCell ref="M52:N52"/>
    <mergeCell ref="A46:P46"/>
  </mergeCells>
  <printOptions horizontalCentered="1"/>
  <pageMargins left="0.27559055118110237" right="0.27559055118110237" top="0.74803149606299213" bottom="0.74803149606299213" header="0.31496062992125984" footer="0.31496062992125984"/>
  <pageSetup paperSize="9" scale="55" orientation="landscape"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92D050"/>
  </sheetPr>
  <dimension ref="A1:Q40"/>
  <sheetViews>
    <sheetView showZeros="0" view="pageBreakPreview" zoomScale="90" zoomScaleNormal="100" zoomScaleSheetLayoutView="90" workbookViewId="0">
      <selection activeCell="L43" sqref="L43"/>
    </sheetView>
  </sheetViews>
  <sheetFormatPr defaultColWidth="9.109375" defaultRowHeight="13.8"/>
  <cols>
    <col min="1" max="1" width="9" style="15" customWidth="1"/>
    <col min="2" max="2" width="10.5546875" style="15" customWidth="1"/>
    <col min="3" max="3" width="40.33203125" style="15" customWidth="1"/>
    <col min="4" max="4" width="15.33203125" style="15" customWidth="1"/>
    <col min="5" max="5" width="8.109375" style="15" customWidth="1"/>
    <col min="6" max="9" width="9.109375" style="15"/>
    <col min="10" max="10" width="9.109375" style="47"/>
    <col min="11" max="12" width="9.109375" style="15"/>
    <col min="13" max="13" width="13.44140625" style="15" customWidth="1"/>
    <col min="14" max="14" width="12.33203125" style="15" customWidth="1"/>
    <col min="15" max="15" width="12.6640625" style="15" customWidth="1"/>
    <col min="16" max="16" width="11.5546875" style="15" customWidth="1"/>
    <col min="17" max="17" width="13.33203125" style="15" customWidth="1"/>
    <col min="18" max="16384" width="9.109375" style="15"/>
  </cols>
  <sheetData>
    <row r="1" spans="1:17" s="20" customFormat="1">
      <c r="F1" s="17"/>
      <c r="G1" s="17"/>
      <c r="H1" s="138" t="s">
        <v>59</v>
      </c>
      <c r="I1" s="99" t="str">
        <f>kops2!$B$22</f>
        <v>2,3</v>
      </c>
      <c r="J1" s="44"/>
    </row>
    <row r="2" spans="1:17" s="20" customFormat="1">
      <c r="A2" s="372" t="str">
        <f>C12</f>
        <v>Ugunsgrēka atklāšanas un trauksmes signalizācijas sistēmas</v>
      </c>
      <c r="B2" s="372"/>
      <c r="C2" s="372"/>
      <c r="D2" s="372"/>
      <c r="E2" s="372"/>
      <c r="F2" s="372"/>
      <c r="G2" s="372"/>
      <c r="H2" s="372"/>
      <c r="I2" s="372"/>
      <c r="J2" s="372"/>
      <c r="K2" s="372"/>
      <c r="L2" s="372"/>
      <c r="M2" s="372"/>
      <c r="N2" s="372"/>
      <c r="O2" s="372"/>
      <c r="P2" s="372"/>
      <c r="Q2" s="372"/>
    </row>
    <row r="3" spans="1:17">
      <c r="A3" s="16"/>
      <c r="B3" s="16"/>
      <c r="C3" s="16" t="s">
        <v>4</v>
      </c>
      <c r="D3" s="16"/>
      <c r="E3" s="374" t="str">
        <f>Koptame!C4</f>
        <v>Āra lifts</v>
      </c>
      <c r="F3" s="374"/>
      <c r="G3" s="374"/>
      <c r="H3" s="374"/>
      <c r="I3" s="374"/>
      <c r="J3" s="374"/>
      <c r="K3" s="374"/>
      <c r="L3" s="374"/>
      <c r="M3" s="374"/>
      <c r="N3" s="374"/>
      <c r="O3" s="374"/>
      <c r="P3" s="374"/>
      <c r="Q3" s="374"/>
    </row>
    <row r="4" spans="1:17">
      <c r="A4" s="16"/>
      <c r="B4" s="16"/>
      <c r="C4" s="16" t="s">
        <v>5</v>
      </c>
      <c r="D4" s="16"/>
      <c r="E4" s="374" t="str">
        <f>Koptame!C5</f>
        <v>Āra lifta izbūve Ādažu vidusskolai</v>
      </c>
      <c r="F4" s="374"/>
      <c r="G4" s="374"/>
      <c r="H4" s="374"/>
      <c r="I4" s="374"/>
      <c r="J4" s="374"/>
      <c r="K4" s="374"/>
      <c r="L4" s="374"/>
      <c r="M4" s="374"/>
      <c r="N4" s="374"/>
      <c r="O4" s="374"/>
      <c r="P4" s="374"/>
      <c r="Q4" s="374"/>
    </row>
    <row r="5" spans="1:17">
      <c r="A5" s="16"/>
      <c r="B5" s="16"/>
      <c r="C5" s="16" t="s">
        <v>6</v>
      </c>
      <c r="D5" s="16"/>
      <c r="E5" s="374" t="str">
        <f>Koptame!C6</f>
        <v>Gaujas iela 30, Ādaži, Ādažu novads, LV-2164</v>
      </c>
      <c r="F5" s="374"/>
      <c r="G5" s="374"/>
      <c r="H5" s="374"/>
      <c r="I5" s="374"/>
      <c r="J5" s="374"/>
      <c r="K5" s="374"/>
      <c r="L5" s="374"/>
      <c r="M5" s="374"/>
      <c r="N5" s="374"/>
      <c r="O5" s="374"/>
      <c r="P5" s="374"/>
      <c r="Q5" s="374"/>
    </row>
    <row r="6" spans="1:17">
      <c r="A6" s="3"/>
      <c r="B6" s="41"/>
      <c r="E6" s="18"/>
      <c r="F6" s="18"/>
      <c r="G6" s="18"/>
      <c r="H6" s="18"/>
      <c r="I6" s="18"/>
      <c r="J6" s="46"/>
      <c r="K6" s="18"/>
      <c r="L6" s="38"/>
      <c r="M6" s="38"/>
      <c r="N6" s="38"/>
      <c r="O6" s="38"/>
      <c r="P6" s="16" t="s">
        <v>58</v>
      </c>
      <c r="Q6" s="22"/>
    </row>
    <row r="7" spans="1:17">
      <c r="A7" s="19"/>
      <c r="B7" s="19"/>
      <c r="E7" s="23"/>
      <c r="F7" s="38"/>
      <c r="G7" s="38"/>
      <c r="H7" s="38"/>
      <c r="I7" s="38"/>
      <c r="J7" s="45"/>
      <c r="K7" s="38"/>
      <c r="L7" s="38"/>
      <c r="O7" s="38"/>
      <c r="P7" s="38"/>
      <c r="Q7" s="21"/>
    </row>
    <row r="8" spans="1:17" ht="15.15" customHeight="1">
      <c r="A8" s="40"/>
      <c r="B8" s="40"/>
      <c r="K8" s="39"/>
      <c r="L8" s="39"/>
      <c r="M8" s="373">
        <f>Koptame!D8</f>
        <v>0</v>
      </c>
      <c r="N8" s="373"/>
      <c r="O8" s="373"/>
      <c r="P8" s="373"/>
      <c r="Q8" s="39"/>
    </row>
    <row r="9" spans="1:17" ht="15">
      <c r="A9" s="40"/>
      <c r="B9" s="40"/>
    </row>
    <row r="10" spans="1:17" ht="14.25" customHeight="1">
      <c r="A10" s="365" t="s">
        <v>8</v>
      </c>
      <c r="B10" s="375" t="s">
        <v>14</v>
      </c>
      <c r="C10" s="379" t="s">
        <v>63</v>
      </c>
      <c r="D10" s="380"/>
      <c r="E10" s="369" t="s">
        <v>15</v>
      </c>
      <c r="F10" s="365" t="s">
        <v>16</v>
      </c>
      <c r="G10" s="363" t="s">
        <v>17</v>
      </c>
      <c r="H10" s="363"/>
      <c r="I10" s="363"/>
      <c r="J10" s="363"/>
      <c r="K10" s="363"/>
      <c r="L10" s="363"/>
      <c r="M10" s="363" t="s">
        <v>18</v>
      </c>
      <c r="N10" s="363"/>
      <c r="O10" s="363"/>
      <c r="P10" s="363"/>
      <c r="Q10" s="363"/>
    </row>
    <row r="11" spans="1:17" ht="66.599999999999994">
      <c r="A11" s="365"/>
      <c r="B11" s="376"/>
      <c r="C11" s="381"/>
      <c r="D11" s="382"/>
      <c r="E11" s="369"/>
      <c r="F11" s="365"/>
      <c r="G11" s="127" t="s">
        <v>19</v>
      </c>
      <c r="H11" s="127" t="s">
        <v>41</v>
      </c>
      <c r="I11" s="127" t="s">
        <v>42</v>
      </c>
      <c r="J11" s="127" t="s">
        <v>61</v>
      </c>
      <c r="K11" s="127" t="s">
        <v>43</v>
      </c>
      <c r="L11" s="127" t="s">
        <v>44</v>
      </c>
      <c r="M11" s="127" t="s">
        <v>11</v>
      </c>
      <c r="N11" s="127" t="s">
        <v>42</v>
      </c>
      <c r="O11" s="127" t="s">
        <v>61</v>
      </c>
      <c r="P11" s="127" t="s">
        <v>43</v>
      </c>
      <c r="Q11" s="127" t="s">
        <v>45</v>
      </c>
    </row>
    <row r="12" spans="1:17" ht="31.2">
      <c r="A12" s="205"/>
      <c r="B12" s="226">
        <v>0</v>
      </c>
      <c r="C12" s="207" t="str">
        <f>kops2!C22</f>
        <v>Ugunsgrēka atklāšanas un trauksmes signalizācijas sistēmas</v>
      </c>
      <c r="D12" s="207"/>
      <c r="E12" s="227"/>
      <c r="F12" s="208"/>
      <c r="G12" s="210">
        <v>0</v>
      </c>
      <c r="H12" s="209">
        <v>0</v>
      </c>
      <c r="I12" s="211">
        <v>0</v>
      </c>
      <c r="J12" s="209">
        <v>0</v>
      </c>
      <c r="K12" s="209">
        <v>0</v>
      </c>
      <c r="L12" s="209">
        <f t="shared" ref="L12" si="0">SUM(I12:K12)</f>
        <v>0</v>
      </c>
      <c r="M12" s="210">
        <f t="shared" ref="M12" si="1">ROUND(G12*F12,2)</f>
        <v>0</v>
      </c>
      <c r="N12" s="209">
        <f t="shared" ref="N12" si="2">ROUND(I12*F12,2)</f>
        <v>0</v>
      </c>
      <c r="O12" s="209">
        <f t="shared" ref="O12" si="3">ROUND(J12*F12,2)</f>
        <v>0</v>
      </c>
      <c r="P12" s="209">
        <f t="shared" ref="P12" si="4">ROUND(K12*F12,2)</f>
        <v>0</v>
      </c>
      <c r="Q12" s="212">
        <f t="shared" ref="Q12" si="5">SUM(N12:P12)</f>
        <v>0</v>
      </c>
    </row>
    <row r="13" spans="1:17" s="47" customFormat="1" ht="26.4">
      <c r="A13" s="251">
        <v>1</v>
      </c>
      <c r="B13" s="317"/>
      <c r="C13" s="308" t="s">
        <v>223</v>
      </c>
      <c r="D13" s="308" t="s">
        <v>224</v>
      </c>
      <c r="E13" s="315" t="s">
        <v>225</v>
      </c>
      <c r="F13" s="317">
        <v>1</v>
      </c>
      <c r="G13" s="255"/>
      <c r="H13" s="255"/>
      <c r="I13" s="252"/>
      <c r="J13" s="252"/>
      <c r="K13" s="252"/>
      <c r="L13" s="196"/>
      <c r="M13" s="213"/>
      <c r="N13" s="196"/>
      <c r="O13" s="196"/>
      <c r="P13" s="196"/>
      <c r="Q13" s="197"/>
    </row>
    <row r="14" spans="1:17" s="47" customFormat="1" ht="26.4">
      <c r="A14" s="251">
        <v>2</v>
      </c>
      <c r="B14" s="317"/>
      <c r="C14" s="308" t="s">
        <v>226</v>
      </c>
      <c r="D14" s="308" t="s">
        <v>227</v>
      </c>
      <c r="E14" s="315" t="s">
        <v>225</v>
      </c>
      <c r="F14" s="317">
        <v>1</v>
      </c>
      <c r="G14" s="255"/>
      <c r="H14" s="255"/>
      <c r="I14" s="252"/>
      <c r="J14" s="252"/>
      <c r="K14" s="252"/>
      <c r="L14" s="196"/>
      <c r="M14" s="213"/>
      <c r="N14" s="196"/>
      <c r="O14" s="196"/>
      <c r="P14" s="196"/>
      <c r="Q14" s="197"/>
    </row>
    <row r="15" spans="1:17" s="47" customFormat="1" ht="26.4">
      <c r="A15" s="251">
        <v>3</v>
      </c>
      <c r="B15" s="317"/>
      <c r="C15" s="308" t="s">
        <v>228</v>
      </c>
      <c r="D15" s="308" t="s">
        <v>229</v>
      </c>
      <c r="E15" s="315" t="s">
        <v>225</v>
      </c>
      <c r="F15" s="317">
        <v>2</v>
      </c>
      <c r="G15" s="255"/>
      <c r="H15" s="255"/>
      <c r="I15" s="252"/>
      <c r="J15" s="252"/>
      <c r="K15" s="252"/>
      <c r="L15" s="196"/>
      <c r="M15" s="213"/>
      <c r="N15" s="196"/>
      <c r="O15" s="196"/>
      <c r="P15" s="196"/>
      <c r="Q15" s="197"/>
    </row>
    <row r="16" spans="1:17" s="47" customFormat="1" ht="39.6">
      <c r="A16" s="251">
        <v>4</v>
      </c>
      <c r="B16" s="317"/>
      <c r="C16" s="308" t="s">
        <v>230</v>
      </c>
      <c r="D16" s="308" t="s">
        <v>231</v>
      </c>
      <c r="E16" s="315" t="s">
        <v>84</v>
      </c>
      <c r="F16" s="317">
        <v>150</v>
      </c>
      <c r="G16" s="255"/>
      <c r="H16" s="255"/>
      <c r="I16" s="252"/>
      <c r="J16" s="252"/>
      <c r="K16" s="252"/>
      <c r="L16" s="196"/>
      <c r="M16" s="213"/>
      <c r="N16" s="196"/>
      <c r="O16" s="196"/>
      <c r="P16" s="196"/>
      <c r="Q16" s="197"/>
    </row>
    <row r="17" spans="1:17" s="47" customFormat="1">
      <c r="A17" s="251">
        <v>5</v>
      </c>
      <c r="B17" s="317"/>
      <c r="C17" s="316" t="s">
        <v>232</v>
      </c>
      <c r="D17" s="316" t="s">
        <v>233</v>
      </c>
      <c r="E17" s="315" t="s">
        <v>84</v>
      </c>
      <c r="F17" s="320">
        <v>50</v>
      </c>
      <c r="G17" s="255"/>
      <c r="H17" s="255"/>
      <c r="I17" s="252"/>
      <c r="J17" s="252"/>
      <c r="K17" s="252"/>
      <c r="L17" s="196"/>
      <c r="M17" s="213"/>
      <c r="N17" s="196"/>
      <c r="O17" s="196"/>
      <c r="P17" s="196"/>
      <c r="Q17" s="197"/>
    </row>
    <row r="18" spans="1:17" s="47" customFormat="1">
      <c r="A18" s="251">
        <v>6</v>
      </c>
      <c r="B18" s="317"/>
      <c r="C18" s="316" t="s">
        <v>234</v>
      </c>
      <c r="D18" s="316"/>
      <c r="E18" s="315" t="s">
        <v>194</v>
      </c>
      <c r="F18" s="320">
        <v>1</v>
      </c>
      <c r="G18" s="255"/>
      <c r="H18" s="255"/>
      <c r="I18" s="252"/>
      <c r="J18" s="252"/>
      <c r="K18" s="252"/>
      <c r="L18" s="196"/>
      <c r="M18" s="213"/>
      <c r="N18" s="196"/>
      <c r="O18" s="196"/>
      <c r="P18" s="196"/>
      <c r="Q18" s="197"/>
    </row>
    <row r="19" spans="1:17" s="47" customFormat="1" ht="52.8">
      <c r="A19" s="251">
        <v>7</v>
      </c>
      <c r="B19" s="317"/>
      <c r="C19" s="316" t="s">
        <v>235</v>
      </c>
      <c r="D19" s="308" t="s">
        <v>236</v>
      </c>
      <c r="E19" s="318" t="s">
        <v>225</v>
      </c>
      <c r="F19" s="315">
        <v>20</v>
      </c>
      <c r="G19" s="255"/>
      <c r="H19" s="255"/>
      <c r="I19" s="252"/>
      <c r="J19" s="252"/>
      <c r="K19" s="252"/>
      <c r="L19" s="196"/>
      <c r="M19" s="213"/>
      <c r="N19" s="196"/>
      <c r="O19" s="196"/>
      <c r="P19" s="196"/>
      <c r="Q19" s="197"/>
    </row>
    <row r="20" spans="1:17" s="47" customFormat="1" ht="26.4">
      <c r="A20" s="251">
        <v>8</v>
      </c>
      <c r="B20" s="317"/>
      <c r="C20" s="308" t="s">
        <v>237</v>
      </c>
      <c r="D20" s="308"/>
      <c r="E20" s="318" t="s">
        <v>194</v>
      </c>
      <c r="F20" s="315">
        <v>1</v>
      </c>
      <c r="G20" s="255"/>
      <c r="H20" s="255"/>
      <c r="I20" s="252"/>
      <c r="J20" s="252"/>
      <c r="K20" s="252"/>
      <c r="L20" s="196"/>
      <c r="M20" s="213"/>
      <c r="N20" s="196"/>
      <c r="O20" s="196"/>
      <c r="P20" s="196"/>
      <c r="Q20" s="197"/>
    </row>
    <row r="21" spans="1:17" s="47" customFormat="1">
      <c r="A21" s="251"/>
      <c r="B21" s="311"/>
      <c r="C21" s="312" t="s">
        <v>238</v>
      </c>
      <c r="D21" s="313"/>
      <c r="E21" s="314"/>
      <c r="F21" s="314"/>
      <c r="G21" s="255"/>
      <c r="H21" s="255"/>
      <c r="I21" s="252"/>
      <c r="J21" s="252"/>
      <c r="K21" s="252"/>
      <c r="L21" s="196"/>
      <c r="M21" s="213"/>
      <c r="N21" s="196"/>
      <c r="O21" s="196"/>
      <c r="P21" s="196"/>
      <c r="Q21" s="197"/>
    </row>
    <row r="22" spans="1:17" s="47" customFormat="1">
      <c r="A22" s="251">
        <v>1</v>
      </c>
      <c r="B22" s="317"/>
      <c r="C22" s="319" t="s">
        <v>239</v>
      </c>
      <c r="D22" s="319"/>
      <c r="E22" s="315" t="s">
        <v>194</v>
      </c>
      <c r="F22" s="317">
        <v>1</v>
      </c>
      <c r="G22" s="288"/>
      <c r="H22" s="285"/>
      <c r="I22" s="174"/>
      <c r="J22" s="252"/>
      <c r="K22" s="252"/>
      <c r="L22" s="196"/>
      <c r="M22" s="213"/>
      <c r="N22" s="196"/>
      <c r="O22" s="196"/>
      <c r="P22" s="196"/>
      <c r="Q22" s="197"/>
    </row>
    <row r="23" spans="1:17" s="47" customFormat="1">
      <c r="A23" s="251">
        <v>2</v>
      </c>
      <c r="B23" s="317"/>
      <c r="C23" s="319" t="s">
        <v>240</v>
      </c>
      <c r="D23" s="319"/>
      <c r="E23" s="315" t="s">
        <v>225</v>
      </c>
      <c r="F23" s="317">
        <v>1</v>
      </c>
      <c r="G23" s="288"/>
      <c r="H23" s="285"/>
      <c r="I23" s="174"/>
      <c r="J23" s="252"/>
      <c r="K23" s="252"/>
      <c r="L23" s="196"/>
      <c r="M23" s="213"/>
      <c r="N23" s="196"/>
      <c r="O23" s="196"/>
      <c r="P23" s="196"/>
      <c r="Q23" s="197"/>
    </row>
    <row r="24" spans="1:17" s="47" customFormat="1" ht="26.4">
      <c r="A24" s="251">
        <v>3</v>
      </c>
      <c r="B24" s="317"/>
      <c r="C24" s="308" t="s">
        <v>280</v>
      </c>
      <c r="D24" s="308"/>
      <c r="E24" s="315" t="s">
        <v>84</v>
      </c>
      <c r="F24" s="317">
        <v>150</v>
      </c>
      <c r="G24" s="288"/>
      <c r="H24" s="285"/>
      <c r="I24" s="174"/>
      <c r="J24" s="252"/>
      <c r="K24" s="252"/>
      <c r="L24" s="196"/>
      <c r="M24" s="213"/>
      <c r="N24" s="196"/>
      <c r="O24" s="196"/>
      <c r="P24" s="196"/>
      <c r="Q24" s="197"/>
    </row>
    <row r="25" spans="1:17" s="47" customFormat="1">
      <c r="A25" s="251">
        <v>4</v>
      </c>
      <c r="B25" s="317"/>
      <c r="C25" s="308" t="s">
        <v>241</v>
      </c>
      <c r="D25" s="308"/>
      <c r="E25" s="315" t="s">
        <v>194</v>
      </c>
      <c r="F25" s="317">
        <v>1</v>
      </c>
      <c r="G25" s="288"/>
      <c r="H25" s="285"/>
      <c r="I25" s="174"/>
      <c r="J25" s="252"/>
      <c r="K25" s="252"/>
      <c r="L25" s="196"/>
      <c r="M25" s="213"/>
      <c r="N25" s="196"/>
      <c r="O25" s="196"/>
      <c r="P25" s="196"/>
      <c r="Q25" s="197"/>
    </row>
    <row r="26" spans="1:17" s="47" customFormat="1" ht="39.6">
      <c r="A26" s="251">
        <v>5</v>
      </c>
      <c r="B26" s="317"/>
      <c r="C26" s="308" t="s">
        <v>242</v>
      </c>
      <c r="D26" s="308"/>
      <c r="E26" s="315" t="s">
        <v>194</v>
      </c>
      <c r="F26" s="317">
        <v>1</v>
      </c>
      <c r="G26" s="288"/>
      <c r="H26" s="285"/>
      <c r="I26" s="174"/>
      <c r="J26" s="252"/>
      <c r="K26" s="252"/>
      <c r="L26" s="196"/>
      <c r="M26" s="213"/>
      <c r="N26" s="196"/>
      <c r="O26" s="196"/>
      <c r="P26" s="196"/>
      <c r="Q26" s="197"/>
    </row>
    <row r="27" spans="1:17" s="47" customFormat="1">
      <c r="A27" s="237"/>
      <c r="B27" s="238"/>
      <c r="C27" s="239"/>
      <c r="D27" s="239"/>
      <c r="E27" s="240"/>
      <c r="F27" s="223"/>
      <c r="G27" s="241"/>
      <c r="H27" s="241"/>
      <c r="I27" s="223"/>
      <c r="J27" s="223"/>
      <c r="K27" s="223"/>
      <c r="L27" s="223"/>
      <c r="M27" s="241"/>
      <c r="N27" s="223"/>
      <c r="O27" s="223"/>
      <c r="P27" s="223"/>
      <c r="Q27" s="242"/>
    </row>
    <row r="28" spans="1:17" ht="15.15" customHeight="1">
      <c r="A28" s="203"/>
      <c r="B28" s="203"/>
      <c r="C28" s="377" t="s">
        <v>70</v>
      </c>
      <c r="D28" s="377"/>
      <c r="E28" s="378"/>
      <c r="F28" s="378"/>
      <c r="G28" s="378"/>
      <c r="H28" s="378"/>
      <c r="I28" s="378"/>
      <c r="J28" s="378"/>
      <c r="K28" s="378"/>
      <c r="L28" s="378"/>
      <c r="M28" s="204">
        <f>SUM(M12:M27)</f>
        <v>0</v>
      </c>
      <c r="N28" s="204">
        <f>SUM(N12:N27)</f>
        <v>0</v>
      </c>
      <c r="O28" s="204">
        <f>SUM(O12:O27)</f>
        <v>0</v>
      </c>
      <c r="P28" s="204">
        <f>SUM(P12:P27)</f>
        <v>0</v>
      </c>
      <c r="Q28" s="204">
        <f>SUM(Q12:Q27)</f>
        <v>0</v>
      </c>
    </row>
    <row r="29" spans="1:17" s="101" customFormat="1" collapsed="1">
      <c r="J29" s="122"/>
    </row>
    <row r="30" spans="1:17" customFormat="1" ht="12.75" customHeight="1">
      <c r="B30" s="123" t="s">
        <v>38</v>
      </c>
    </row>
    <row r="31" spans="1:17" customFormat="1" ht="45" customHeight="1">
      <c r="A31" s="364" t="str">
        <f>'1,1'!A25:G25</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1" s="364"/>
      <c r="C31" s="364"/>
      <c r="D31" s="364"/>
      <c r="E31" s="364"/>
      <c r="F31" s="364"/>
      <c r="G31" s="364"/>
      <c r="H31" s="364"/>
      <c r="I31" s="364"/>
      <c r="J31" s="364"/>
      <c r="K31" s="364"/>
      <c r="L31" s="364"/>
      <c r="M31" s="364"/>
      <c r="N31" s="364"/>
      <c r="O31" s="364"/>
      <c r="P31" s="364"/>
      <c r="Q31" s="364"/>
    </row>
    <row r="32" spans="1:17" customFormat="1" ht="77.25" customHeight="1">
      <c r="A32" s="364"/>
      <c r="B32" s="364"/>
      <c r="C32" s="364"/>
      <c r="D32" s="364"/>
      <c r="E32" s="364"/>
      <c r="F32" s="364"/>
      <c r="G32" s="364"/>
      <c r="H32" s="364"/>
      <c r="I32" s="364"/>
      <c r="J32" s="364"/>
      <c r="K32" s="364"/>
      <c r="L32" s="364"/>
      <c r="M32" s="364"/>
      <c r="N32" s="364"/>
      <c r="O32" s="364"/>
      <c r="P32" s="364"/>
      <c r="Q32" s="364"/>
    </row>
    <row r="33" spans="2:17" customFormat="1" ht="12.75" customHeight="1">
      <c r="B33" s="124"/>
    </row>
    <row r="34" spans="2:17" customFormat="1" ht="12.75" customHeight="1">
      <c r="B34" s="124"/>
    </row>
    <row r="35" spans="2:17" s="101" customFormat="1">
      <c r="M35" s="125"/>
      <c r="N35" s="125"/>
      <c r="O35" s="125"/>
      <c r="P35" s="125"/>
      <c r="Q35" s="125"/>
    </row>
    <row r="36" spans="2:17" s="101" customFormat="1" ht="14.25" customHeight="1">
      <c r="C36" s="121"/>
      <c r="D36" s="121"/>
      <c r="M36" s="121"/>
      <c r="N36" s="361"/>
      <c r="O36" s="361"/>
      <c r="P36" s="125"/>
      <c r="Q36" s="125"/>
    </row>
    <row r="37" spans="2:17" s="101" customFormat="1">
      <c r="C37" s="120"/>
      <c r="D37" s="120"/>
      <c r="M37" s="120"/>
      <c r="N37" s="362"/>
      <c r="O37" s="362"/>
      <c r="P37" s="125"/>
      <c r="Q37" s="125"/>
    </row>
    <row r="38" spans="2:17" s="101" customFormat="1" collapsed="1">
      <c r="B38" s="122"/>
      <c r="G38" s="122"/>
      <c r="H38" s="122"/>
    </row>
    <row r="39" spans="2:17">
      <c r="B39" s="47"/>
      <c r="G39" s="47"/>
      <c r="H39" s="47"/>
      <c r="J39" s="15"/>
    </row>
    <row r="40" spans="2:17">
      <c r="B40" s="47"/>
      <c r="G40" s="47"/>
      <c r="H40" s="47"/>
      <c r="J40" s="15"/>
    </row>
  </sheetData>
  <mergeCells count="17">
    <mergeCell ref="A2:Q2"/>
    <mergeCell ref="E3:Q3"/>
    <mergeCell ref="E4:Q4"/>
    <mergeCell ref="E5:Q5"/>
    <mergeCell ref="M8:P8"/>
    <mergeCell ref="N37:O37"/>
    <mergeCell ref="G10:L10"/>
    <mergeCell ref="M10:Q10"/>
    <mergeCell ref="C28:L28"/>
    <mergeCell ref="N36:O36"/>
    <mergeCell ref="A32:Q32"/>
    <mergeCell ref="A31:Q31"/>
    <mergeCell ref="A10:A11"/>
    <mergeCell ref="B10:B11"/>
    <mergeCell ref="E10:E11"/>
    <mergeCell ref="F10:F11"/>
    <mergeCell ref="C10:D11"/>
  </mergeCells>
  <printOptions horizontalCentered="1"/>
  <pageMargins left="0.27559055118110237" right="0.27559055118110237" top="0.74803149606299213" bottom="0.74803149606299213" header="0.31496062992125984" footer="0.31496062992125984"/>
  <pageSetup paperSize="9" scale="64" orientation="landscape" horizontalDpi="300" verticalDpi="300" r:id="rId1"/>
  <rowBreaks count="1" manualBreakCount="1">
    <brk id="31" max="16"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92D050"/>
  </sheetPr>
  <dimension ref="A1:Q52"/>
  <sheetViews>
    <sheetView showZeros="0" view="pageBreakPreview" zoomScale="90" zoomScaleNormal="100" zoomScaleSheetLayoutView="90" workbookViewId="0">
      <selection activeCell="T44" sqref="T44"/>
    </sheetView>
  </sheetViews>
  <sheetFormatPr defaultColWidth="9.109375" defaultRowHeight="13.8"/>
  <cols>
    <col min="1" max="1" width="9" style="15" customWidth="1"/>
    <col min="2" max="2" width="9.44140625" style="15" customWidth="1"/>
    <col min="3" max="3" width="40.33203125" style="15" customWidth="1"/>
    <col min="4" max="4" width="15.33203125" style="15" customWidth="1"/>
    <col min="5" max="5" width="8.109375" style="15" customWidth="1"/>
    <col min="6" max="12" width="9.109375" style="15"/>
    <col min="13" max="13" width="11.5546875" style="15" customWidth="1"/>
    <col min="14" max="14" width="12.33203125" style="15" customWidth="1"/>
    <col min="15" max="15" width="12.6640625" style="15" customWidth="1"/>
    <col min="16" max="16" width="11.5546875" style="15" customWidth="1"/>
    <col min="17" max="17" width="13.33203125" style="15" customWidth="1"/>
    <col min="18" max="16384" width="9.109375" style="15"/>
  </cols>
  <sheetData>
    <row r="1" spans="1:17" s="20" customFormat="1">
      <c r="F1" s="17"/>
      <c r="G1" s="17"/>
      <c r="H1" s="138" t="s">
        <v>59</v>
      </c>
      <c r="I1" s="89" t="str">
        <f>kops2!B23</f>
        <v>2,4</v>
      </c>
    </row>
    <row r="2" spans="1:17" s="20" customFormat="1">
      <c r="A2" s="372" t="str">
        <f>C12</f>
        <v>Piekļuves kontroles sistēma</v>
      </c>
      <c r="B2" s="372"/>
      <c r="C2" s="372"/>
      <c r="D2" s="372"/>
      <c r="E2" s="372"/>
      <c r="F2" s="372"/>
      <c r="G2" s="372"/>
      <c r="H2" s="372"/>
      <c r="I2" s="372"/>
      <c r="J2" s="372"/>
      <c r="K2" s="372"/>
      <c r="L2" s="372"/>
      <c r="M2" s="372"/>
      <c r="N2" s="372"/>
      <c r="O2" s="372"/>
      <c r="P2" s="372"/>
      <c r="Q2" s="372"/>
    </row>
    <row r="3" spans="1:17">
      <c r="A3" s="16"/>
      <c r="B3" s="16"/>
      <c r="C3" s="16" t="s">
        <v>4</v>
      </c>
      <c r="D3" s="16"/>
      <c r="E3" s="374" t="str">
        <f>Koptame!C4</f>
        <v>Āra lifts</v>
      </c>
      <c r="F3" s="374"/>
      <c r="G3" s="374"/>
      <c r="H3" s="374"/>
      <c r="I3" s="374"/>
      <c r="J3" s="374"/>
      <c r="K3" s="374"/>
      <c r="L3" s="374"/>
      <c r="M3" s="374"/>
      <c r="N3" s="374"/>
      <c r="O3" s="374"/>
      <c r="P3" s="374"/>
      <c r="Q3" s="374"/>
    </row>
    <row r="4" spans="1:17">
      <c r="A4" s="16"/>
      <c r="B4" s="16"/>
      <c r="C4" s="16" t="s">
        <v>5</v>
      </c>
      <c r="D4" s="16"/>
      <c r="E4" s="374" t="str">
        <f>Koptame!C5</f>
        <v>Āra lifta izbūve Ādažu vidusskolai</v>
      </c>
      <c r="F4" s="374"/>
      <c r="G4" s="374"/>
      <c r="H4" s="374"/>
      <c r="I4" s="374"/>
      <c r="J4" s="374"/>
      <c r="K4" s="374"/>
      <c r="L4" s="374"/>
      <c r="M4" s="374"/>
      <c r="N4" s="374"/>
      <c r="O4" s="374"/>
      <c r="P4" s="374"/>
      <c r="Q4" s="374"/>
    </row>
    <row r="5" spans="1:17">
      <c r="A5" s="16"/>
      <c r="B5" s="16"/>
      <c r="C5" s="16" t="s">
        <v>6</v>
      </c>
      <c r="D5" s="16"/>
      <c r="E5" s="374" t="str">
        <f>Koptame!C6</f>
        <v>Gaujas iela 30, Ādaži, Ādažu novads, LV-2164</v>
      </c>
      <c r="F5" s="374"/>
      <c r="G5" s="374"/>
      <c r="H5" s="374"/>
      <c r="I5" s="374"/>
      <c r="J5" s="374"/>
      <c r="K5" s="374"/>
      <c r="L5" s="374"/>
      <c r="M5" s="374"/>
      <c r="N5" s="374"/>
      <c r="O5" s="374"/>
      <c r="P5" s="374"/>
      <c r="Q5" s="374"/>
    </row>
    <row r="6" spans="1:17">
      <c r="A6" s="3"/>
      <c r="B6" s="41"/>
      <c r="E6" s="18"/>
      <c r="F6" s="18"/>
      <c r="G6" s="18"/>
      <c r="H6" s="18"/>
      <c r="I6" s="18"/>
      <c r="J6" s="18"/>
      <c r="K6" s="18"/>
      <c r="L6" s="38"/>
      <c r="M6" s="38"/>
      <c r="N6" s="38"/>
      <c r="O6" s="38"/>
      <c r="P6" s="16" t="s">
        <v>58</v>
      </c>
      <c r="Q6" s="22"/>
    </row>
    <row r="7" spans="1:17">
      <c r="A7" s="19"/>
      <c r="B7" s="19"/>
      <c r="E7" s="23"/>
      <c r="F7" s="38"/>
      <c r="G7" s="38"/>
      <c r="H7" s="38"/>
      <c r="I7" s="38"/>
      <c r="J7" s="38"/>
      <c r="K7" s="38"/>
      <c r="L7" s="38"/>
      <c r="O7" s="38"/>
      <c r="P7" s="38"/>
      <c r="Q7" s="21"/>
    </row>
    <row r="8" spans="1:17" ht="15.15" customHeight="1">
      <c r="A8" s="40"/>
      <c r="B8" s="40"/>
      <c r="K8" s="39"/>
      <c r="L8" s="39"/>
      <c r="M8" s="373">
        <f>Koptame!D8</f>
        <v>0</v>
      </c>
      <c r="N8" s="373"/>
      <c r="O8" s="373"/>
      <c r="P8" s="373"/>
      <c r="Q8" s="39"/>
    </row>
    <row r="9" spans="1:17" ht="15">
      <c r="A9" s="40"/>
      <c r="B9" s="40"/>
    </row>
    <row r="10" spans="1:17" ht="14.25" customHeight="1">
      <c r="A10" s="365" t="s">
        <v>8</v>
      </c>
      <c r="B10" s="375" t="s">
        <v>14</v>
      </c>
      <c r="C10" s="379" t="s">
        <v>63</v>
      </c>
      <c r="D10" s="380"/>
      <c r="E10" s="369" t="s">
        <v>15</v>
      </c>
      <c r="F10" s="365" t="s">
        <v>16</v>
      </c>
      <c r="G10" s="363" t="s">
        <v>17</v>
      </c>
      <c r="H10" s="363"/>
      <c r="I10" s="363"/>
      <c r="J10" s="363"/>
      <c r="K10" s="363"/>
      <c r="L10" s="363"/>
      <c r="M10" s="363" t="s">
        <v>18</v>
      </c>
      <c r="N10" s="363"/>
      <c r="O10" s="363"/>
      <c r="P10" s="363"/>
      <c r="Q10" s="363"/>
    </row>
    <row r="11" spans="1:17" ht="66.599999999999994">
      <c r="A11" s="365"/>
      <c r="B11" s="376"/>
      <c r="C11" s="381"/>
      <c r="D11" s="382"/>
      <c r="E11" s="369"/>
      <c r="F11" s="365"/>
      <c r="G11" s="127" t="s">
        <v>19</v>
      </c>
      <c r="H11" s="127" t="s">
        <v>41</v>
      </c>
      <c r="I11" s="127" t="s">
        <v>42</v>
      </c>
      <c r="J11" s="127" t="s">
        <v>61</v>
      </c>
      <c r="K11" s="127" t="s">
        <v>43</v>
      </c>
      <c r="L11" s="127" t="s">
        <v>44</v>
      </c>
      <c r="M11" s="127" t="s">
        <v>11</v>
      </c>
      <c r="N11" s="127" t="s">
        <v>42</v>
      </c>
      <c r="O11" s="127" t="s">
        <v>61</v>
      </c>
      <c r="P11" s="127" t="s">
        <v>43</v>
      </c>
      <c r="Q11" s="127" t="s">
        <v>45</v>
      </c>
    </row>
    <row r="12" spans="1:17" ht="15.6">
      <c r="A12" s="205"/>
      <c r="B12" s="226">
        <v>0</v>
      </c>
      <c r="C12" s="207" t="str">
        <f>kops2!C23</f>
        <v>Piekļuves kontroles sistēma</v>
      </c>
      <c r="D12" s="207"/>
      <c r="E12" s="227"/>
      <c r="F12" s="208"/>
      <c r="G12" s="210">
        <v>0</v>
      </c>
      <c r="H12" s="209">
        <v>0</v>
      </c>
      <c r="I12" s="211">
        <v>0</v>
      </c>
      <c r="J12" s="209">
        <v>0</v>
      </c>
      <c r="K12" s="209">
        <v>0</v>
      </c>
      <c r="L12" s="209">
        <f t="shared" ref="L12" si="0">SUM(I12:K12)</f>
        <v>0</v>
      </c>
      <c r="M12" s="210">
        <f t="shared" ref="M12" si="1">ROUND(G12*F12,2)</f>
        <v>0</v>
      </c>
      <c r="N12" s="209">
        <f t="shared" ref="N12" si="2">ROUND(I12*F12,2)</f>
        <v>0</v>
      </c>
      <c r="O12" s="209">
        <f t="shared" ref="O12" si="3">ROUND(J12*F12,2)</f>
        <v>0</v>
      </c>
      <c r="P12" s="209">
        <f t="shared" ref="P12" si="4">ROUND(K12*F12,2)</f>
        <v>0</v>
      </c>
      <c r="Q12" s="212">
        <f t="shared" ref="Q12" si="5">SUM(N12:P12)</f>
        <v>0</v>
      </c>
    </row>
    <row r="13" spans="1:17" s="47" customFormat="1" ht="26.4">
      <c r="A13" s="251">
        <v>1</v>
      </c>
      <c r="B13" s="305"/>
      <c r="C13" s="306" t="s">
        <v>243</v>
      </c>
      <c r="D13" s="306" t="s">
        <v>244</v>
      </c>
      <c r="E13" s="315" t="s">
        <v>225</v>
      </c>
      <c r="F13" s="315">
        <v>1</v>
      </c>
      <c r="G13" s="255"/>
      <c r="H13" s="255"/>
      <c r="I13" s="252"/>
      <c r="J13" s="252"/>
      <c r="K13" s="252"/>
      <c r="L13" s="196"/>
      <c r="M13" s="213"/>
      <c r="N13" s="196"/>
      <c r="O13" s="196"/>
      <c r="P13" s="196"/>
      <c r="Q13" s="197"/>
    </row>
    <row r="14" spans="1:17" s="47" customFormat="1">
      <c r="A14" s="251">
        <v>2</v>
      </c>
      <c r="B14" s="305"/>
      <c r="C14" s="306" t="s">
        <v>245</v>
      </c>
      <c r="D14" s="306" t="s">
        <v>246</v>
      </c>
      <c r="E14" s="315" t="s">
        <v>225</v>
      </c>
      <c r="F14" s="315">
        <v>1</v>
      </c>
      <c r="G14" s="255"/>
      <c r="H14" s="255"/>
      <c r="I14" s="252"/>
      <c r="J14" s="252"/>
      <c r="K14" s="252"/>
      <c r="L14" s="196"/>
      <c r="M14" s="213"/>
      <c r="N14" s="196"/>
      <c r="O14" s="196"/>
      <c r="P14" s="196"/>
      <c r="Q14" s="197"/>
    </row>
    <row r="15" spans="1:17" s="47" customFormat="1">
      <c r="A15" s="251">
        <v>3</v>
      </c>
      <c r="B15" s="305"/>
      <c r="C15" s="306" t="s">
        <v>247</v>
      </c>
      <c r="D15" s="306" t="s">
        <v>248</v>
      </c>
      <c r="E15" s="315" t="s">
        <v>225</v>
      </c>
      <c r="F15" s="315">
        <v>1</v>
      </c>
      <c r="G15" s="255"/>
      <c r="H15" s="255"/>
      <c r="I15" s="252"/>
      <c r="J15" s="252"/>
      <c r="K15" s="252"/>
      <c r="L15" s="196"/>
      <c r="M15" s="213"/>
      <c r="N15" s="196"/>
      <c r="O15" s="196"/>
      <c r="P15" s="196"/>
      <c r="Q15" s="197"/>
    </row>
    <row r="16" spans="1:17" s="47" customFormat="1" ht="26.4">
      <c r="A16" s="251">
        <v>4</v>
      </c>
      <c r="B16" s="305"/>
      <c r="C16" s="306" t="s">
        <v>249</v>
      </c>
      <c r="D16" s="306" t="s">
        <v>250</v>
      </c>
      <c r="E16" s="315" t="s">
        <v>225</v>
      </c>
      <c r="F16" s="315">
        <v>1</v>
      </c>
      <c r="G16" s="255"/>
      <c r="H16" s="255"/>
      <c r="I16" s="252"/>
      <c r="J16" s="252"/>
      <c r="K16" s="252"/>
      <c r="L16" s="196"/>
      <c r="M16" s="213"/>
      <c r="N16" s="196"/>
      <c r="O16" s="196"/>
      <c r="P16" s="196"/>
      <c r="Q16" s="197"/>
    </row>
    <row r="17" spans="1:17" s="47" customFormat="1" ht="26.4">
      <c r="A17" s="251">
        <v>5</v>
      </c>
      <c r="B17" s="305"/>
      <c r="C17" s="306" t="s">
        <v>251</v>
      </c>
      <c r="D17" s="306" t="s">
        <v>252</v>
      </c>
      <c r="E17" s="315" t="s">
        <v>225</v>
      </c>
      <c r="F17" s="315">
        <v>4</v>
      </c>
      <c r="G17" s="255"/>
      <c r="H17" s="255"/>
      <c r="I17" s="252"/>
      <c r="J17" s="252"/>
      <c r="K17" s="252"/>
      <c r="L17" s="196"/>
      <c r="M17" s="213"/>
      <c r="N17" s="196"/>
      <c r="O17" s="196"/>
      <c r="P17" s="196"/>
      <c r="Q17" s="197"/>
    </row>
    <row r="18" spans="1:17" s="47" customFormat="1" ht="26.4">
      <c r="A18" s="251">
        <v>6</v>
      </c>
      <c r="B18" s="305"/>
      <c r="C18" s="306" t="s">
        <v>253</v>
      </c>
      <c r="D18" s="306" t="s">
        <v>254</v>
      </c>
      <c r="E18" s="315" t="s">
        <v>225</v>
      </c>
      <c r="F18" s="315">
        <v>50</v>
      </c>
      <c r="G18" s="255"/>
      <c r="H18" s="255"/>
      <c r="I18" s="252"/>
      <c r="J18" s="252"/>
      <c r="K18" s="252"/>
      <c r="L18" s="196"/>
      <c r="M18" s="213"/>
      <c r="N18" s="196"/>
      <c r="O18" s="196"/>
      <c r="P18" s="196"/>
      <c r="Q18" s="197"/>
    </row>
    <row r="19" spans="1:17" s="47" customFormat="1" ht="26.4">
      <c r="A19" s="251">
        <v>7</v>
      </c>
      <c r="B19" s="305"/>
      <c r="C19" s="307" t="s">
        <v>255</v>
      </c>
      <c r="D19" s="306"/>
      <c r="E19" s="315" t="s">
        <v>225</v>
      </c>
      <c r="F19" s="315">
        <v>1</v>
      </c>
      <c r="G19" s="255"/>
      <c r="H19" s="255"/>
      <c r="I19" s="252"/>
      <c r="J19" s="252"/>
      <c r="K19" s="252"/>
      <c r="L19" s="196"/>
      <c r="M19" s="213"/>
      <c r="N19" s="196"/>
      <c r="O19" s="196"/>
      <c r="P19" s="196"/>
      <c r="Q19" s="197"/>
    </row>
    <row r="20" spans="1:17" s="47" customFormat="1" ht="26.4">
      <c r="A20" s="251">
        <v>8</v>
      </c>
      <c r="B20" s="305"/>
      <c r="C20" s="308" t="s">
        <v>256</v>
      </c>
      <c r="D20" s="309" t="s">
        <v>257</v>
      </c>
      <c r="E20" s="315" t="s">
        <v>84</v>
      </c>
      <c r="F20" s="315">
        <v>80</v>
      </c>
      <c r="G20" s="255"/>
      <c r="H20" s="255"/>
      <c r="I20" s="252"/>
      <c r="J20" s="252"/>
      <c r="K20" s="252"/>
      <c r="L20" s="196"/>
      <c r="M20" s="213"/>
      <c r="N20" s="196"/>
      <c r="O20" s="196"/>
      <c r="P20" s="196"/>
      <c r="Q20" s="197"/>
    </row>
    <row r="21" spans="1:17" s="47" customFormat="1" ht="39.6">
      <c r="A21" s="251">
        <v>9</v>
      </c>
      <c r="B21" s="305"/>
      <c r="C21" s="306" t="s">
        <v>258</v>
      </c>
      <c r="D21" s="306" t="s">
        <v>259</v>
      </c>
      <c r="E21" s="315" t="s">
        <v>84</v>
      </c>
      <c r="F21" s="315">
        <v>250</v>
      </c>
      <c r="G21" s="255"/>
      <c r="H21" s="255"/>
      <c r="I21" s="252"/>
      <c r="J21" s="252"/>
      <c r="K21" s="252"/>
      <c r="L21" s="196"/>
      <c r="M21" s="213"/>
      <c r="N21" s="196"/>
      <c r="O21" s="196"/>
      <c r="P21" s="196"/>
      <c r="Q21" s="197"/>
    </row>
    <row r="22" spans="1:17" s="47" customFormat="1">
      <c r="A22" s="251">
        <v>10</v>
      </c>
      <c r="B22" s="305"/>
      <c r="C22" s="306" t="s">
        <v>260</v>
      </c>
      <c r="D22" s="306" t="s">
        <v>261</v>
      </c>
      <c r="E22" s="315" t="s">
        <v>84</v>
      </c>
      <c r="F22" s="315">
        <v>20</v>
      </c>
      <c r="G22" s="255"/>
      <c r="H22" s="255"/>
      <c r="I22" s="252"/>
      <c r="J22" s="252"/>
      <c r="K22" s="252"/>
      <c r="L22" s="196"/>
      <c r="M22" s="213"/>
      <c r="N22" s="196"/>
      <c r="O22" s="196"/>
      <c r="P22" s="196"/>
      <c r="Q22" s="197"/>
    </row>
    <row r="23" spans="1:17" s="47" customFormat="1">
      <c r="A23" s="251">
        <v>11</v>
      </c>
      <c r="B23" s="305"/>
      <c r="C23" s="306" t="s">
        <v>262</v>
      </c>
      <c r="D23" s="306" t="s">
        <v>263</v>
      </c>
      <c r="E23" s="315" t="s">
        <v>84</v>
      </c>
      <c r="F23" s="315">
        <v>250</v>
      </c>
      <c r="G23" s="255"/>
      <c r="H23" s="255"/>
      <c r="I23" s="252"/>
      <c r="J23" s="252"/>
      <c r="K23" s="252"/>
      <c r="L23" s="196"/>
      <c r="M23" s="213"/>
      <c r="N23" s="196"/>
      <c r="O23" s="196"/>
      <c r="P23" s="196"/>
      <c r="Q23" s="197"/>
    </row>
    <row r="24" spans="1:17" s="47" customFormat="1" ht="26.4">
      <c r="A24" s="251">
        <v>12</v>
      </c>
      <c r="B24" s="305"/>
      <c r="C24" s="306" t="s">
        <v>237</v>
      </c>
      <c r="D24" s="306"/>
      <c r="E24" s="315" t="s">
        <v>194</v>
      </c>
      <c r="F24" s="315">
        <v>1</v>
      </c>
      <c r="G24" s="255"/>
      <c r="H24" s="255"/>
      <c r="I24" s="252"/>
      <c r="J24" s="252"/>
      <c r="K24" s="252"/>
      <c r="L24" s="196"/>
      <c r="M24" s="213"/>
      <c r="N24" s="196"/>
      <c r="O24" s="196"/>
      <c r="P24" s="196"/>
      <c r="Q24" s="197"/>
    </row>
    <row r="25" spans="1:17" s="47" customFormat="1">
      <c r="A25" s="251">
        <v>13</v>
      </c>
      <c r="B25" s="305"/>
      <c r="C25" s="306" t="s">
        <v>264</v>
      </c>
      <c r="D25" s="306"/>
      <c r="E25" s="315" t="s">
        <v>194</v>
      </c>
      <c r="F25" s="315">
        <v>1</v>
      </c>
      <c r="G25" s="255"/>
      <c r="H25" s="255"/>
      <c r="I25" s="252"/>
      <c r="J25" s="252"/>
      <c r="K25" s="252"/>
      <c r="L25" s="196"/>
      <c r="M25" s="213"/>
      <c r="N25" s="196"/>
      <c r="O25" s="196"/>
      <c r="P25" s="196"/>
      <c r="Q25" s="197"/>
    </row>
    <row r="26" spans="1:17" s="47" customFormat="1">
      <c r="A26" s="251">
        <v>14</v>
      </c>
      <c r="B26" s="305"/>
      <c r="C26" s="306" t="s">
        <v>265</v>
      </c>
      <c r="D26" s="306"/>
      <c r="E26" s="315" t="s">
        <v>194</v>
      </c>
      <c r="F26" s="315">
        <v>1</v>
      </c>
      <c r="G26" s="255"/>
      <c r="H26" s="255"/>
      <c r="I26" s="252"/>
      <c r="J26" s="252"/>
      <c r="K26" s="252"/>
      <c r="L26" s="196"/>
      <c r="M26" s="213"/>
      <c r="N26" s="196"/>
      <c r="O26" s="196"/>
      <c r="P26" s="196"/>
      <c r="Q26" s="197"/>
    </row>
    <row r="27" spans="1:17" s="47" customFormat="1">
      <c r="A27" s="251">
        <v>15</v>
      </c>
      <c r="B27" s="305"/>
      <c r="C27" s="306" t="s">
        <v>266</v>
      </c>
      <c r="D27" s="310"/>
      <c r="E27" s="315" t="s">
        <v>194</v>
      </c>
      <c r="F27" s="315">
        <v>1</v>
      </c>
      <c r="G27" s="255"/>
      <c r="H27" s="255"/>
      <c r="I27" s="252"/>
      <c r="J27" s="252"/>
      <c r="K27" s="252"/>
      <c r="L27" s="196"/>
      <c r="M27" s="213"/>
      <c r="N27" s="196"/>
      <c r="O27" s="196"/>
      <c r="P27" s="196"/>
      <c r="Q27" s="197"/>
    </row>
    <row r="28" spans="1:17" s="47" customFormat="1" ht="52.8">
      <c r="A28" s="251">
        <v>16</v>
      </c>
      <c r="B28" s="305"/>
      <c r="C28" s="306" t="s">
        <v>267</v>
      </c>
      <c r="D28" s="306"/>
      <c r="E28" s="315" t="s">
        <v>194</v>
      </c>
      <c r="F28" s="315">
        <v>1</v>
      </c>
      <c r="G28" s="255"/>
      <c r="H28" s="255"/>
      <c r="I28" s="252"/>
      <c r="J28" s="252"/>
      <c r="K28" s="252"/>
      <c r="L28" s="196"/>
      <c r="M28" s="213"/>
      <c r="N28" s="196"/>
      <c r="O28" s="196"/>
      <c r="P28" s="196"/>
      <c r="Q28" s="197"/>
    </row>
    <row r="29" spans="1:17" s="47" customFormat="1">
      <c r="A29" s="251"/>
      <c r="B29" s="311"/>
      <c r="C29" s="312" t="s">
        <v>238</v>
      </c>
      <c r="D29" s="313"/>
      <c r="E29" s="314"/>
      <c r="F29" s="314"/>
      <c r="G29" s="255"/>
      <c r="H29" s="255"/>
      <c r="I29" s="252"/>
      <c r="J29" s="252"/>
      <c r="K29" s="252"/>
      <c r="L29" s="196"/>
      <c r="M29" s="213"/>
      <c r="N29" s="196"/>
      <c r="O29" s="196"/>
      <c r="P29" s="196"/>
      <c r="Q29" s="197"/>
    </row>
    <row r="30" spans="1:17" s="47" customFormat="1" ht="39.6">
      <c r="A30" s="251">
        <v>1</v>
      </c>
      <c r="B30" s="315"/>
      <c r="C30" s="307" t="s">
        <v>268</v>
      </c>
      <c r="D30" s="307"/>
      <c r="E30" s="315" t="s">
        <v>194</v>
      </c>
      <c r="F30" s="315">
        <v>1</v>
      </c>
      <c r="G30" s="151"/>
      <c r="H30" s="291"/>
      <c r="I30" s="287"/>
      <c r="J30" s="252"/>
      <c r="K30" s="252"/>
      <c r="L30" s="196"/>
      <c r="M30" s="213"/>
      <c r="N30" s="196"/>
      <c r="O30" s="196"/>
      <c r="P30" s="196"/>
      <c r="Q30" s="197"/>
    </row>
    <row r="31" spans="1:17" s="47" customFormat="1">
      <c r="A31" s="251">
        <v>2</v>
      </c>
      <c r="B31" s="315"/>
      <c r="C31" s="316" t="s">
        <v>269</v>
      </c>
      <c r="D31" s="316"/>
      <c r="E31" s="315" t="s">
        <v>225</v>
      </c>
      <c r="F31" s="315">
        <v>4</v>
      </c>
      <c r="G31" s="292"/>
      <c r="H31" s="291"/>
      <c r="I31" s="287"/>
      <c r="J31" s="252"/>
      <c r="K31" s="252"/>
      <c r="L31" s="196"/>
      <c r="M31" s="213"/>
      <c r="N31" s="196"/>
      <c r="O31" s="196"/>
      <c r="P31" s="196"/>
      <c r="Q31" s="197"/>
    </row>
    <row r="32" spans="1:17" s="47" customFormat="1" ht="26.4">
      <c r="A32" s="251">
        <v>5</v>
      </c>
      <c r="B32" s="315"/>
      <c r="C32" s="308" t="s">
        <v>270</v>
      </c>
      <c r="D32" s="308"/>
      <c r="E32" s="315" t="s">
        <v>84</v>
      </c>
      <c r="F32" s="315">
        <f>250+80</f>
        <v>330</v>
      </c>
      <c r="G32" s="293"/>
      <c r="H32" s="291"/>
      <c r="I32" s="287"/>
      <c r="J32" s="252"/>
      <c r="K32" s="252"/>
      <c r="L32" s="196"/>
      <c r="M32" s="213"/>
      <c r="N32" s="196"/>
      <c r="O32" s="196"/>
      <c r="P32" s="196"/>
      <c r="Q32" s="197"/>
    </row>
    <row r="33" spans="1:17" s="47" customFormat="1">
      <c r="A33" s="251">
        <v>6</v>
      </c>
      <c r="B33" s="315"/>
      <c r="C33" s="316" t="s">
        <v>271</v>
      </c>
      <c r="D33" s="316"/>
      <c r="E33" s="315" t="s">
        <v>194</v>
      </c>
      <c r="F33" s="315">
        <v>1</v>
      </c>
      <c r="G33" s="151"/>
      <c r="H33" s="291"/>
      <c r="I33" s="287"/>
      <c r="J33" s="252"/>
      <c r="K33" s="252"/>
      <c r="L33" s="196"/>
      <c r="M33" s="213"/>
      <c r="N33" s="196"/>
      <c r="O33" s="196"/>
      <c r="P33" s="196"/>
      <c r="Q33" s="197"/>
    </row>
    <row r="34" spans="1:17" s="47" customFormat="1">
      <c r="A34" s="251">
        <v>7</v>
      </c>
      <c r="B34" s="315"/>
      <c r="C34" s="316" t="s">
        <v>272</v>
      </c>
      <c r="D34" s="316"/>
      <c r="E34" s="315" t="s">
        <v>194</v>
      </c>
      <c r="F34" s="315">
        <v>1</v>
      </c>
      <c r="G34" s="293"/>
      <c r="H34" s="291"/>
      <c r="I34" s="287"/>
      <c r="J34" s="252"/>
      <c r="K34" s="252"/>
      <c r="L34" s="196"/>
      <c r="M34" s="213"/>
      <c r="N34" s="196"/>
      <c r="O34" s="196"/>
      <c r="P34" s="196"/>
      <c r="Q34" s="197"/>
    </row>
    <row r="35" spans="1:17" s="47" customFormat="1">
      <c r="A35" s="251">
        <v>8</v>
      </c>
      <c r="B35" s="315"/>
      <c r="C35" s="316" t="s">
        <v>273</v>
      </c>
      <c r="D35" s="316"/>
      <c r="E35" s="315" t="s">
        <v>194</v>
      </c>
      <c r="F35" s="315">
        <v>1</v>
      </c>
      <c r="G35" s="293"/>
      <c r="H35" s="291"/>
      <c r="I35" s="287"/>
      <c r="J35" s="252"/>
      <c r="K35" s="252"/>
      <c r="L35" s="196"/>
      <c r="M35" s="213"/>
      <c r="N35" s="196"/>
      <c r="O35" s="196"/>
      <c r="P35" s="196"/>
      <c r="Q35" s="197"/>
    </row>
    <row r="36" spans="1:17" s="47" customFormat="1">
      <c r="A36" s="251">
        <v>9</v>
      </c>
      <c r="B36" s="315"/>
      <c r="C36" s="316" t="s">
        <v>274</v>
      </c>
      <c r="D36" s="316"/>
      <c r="E36" s="315" t="s">
        <v>194</v>
      </c>
      <c r="F36" s="315">
        <v>1</v>
      </c>
      <c r="G36" s="293"/>
      <c r="H36" s="291"/>
      <c r="I36" s="287"/>
      <c r="J36" s="252"/>
      <c r="K36" s="252"/>
      <c r="L36" s="196"/>
      <c r="M36" s="213"/>
      <c r="N36" s="196"/>
      <c r="O36" s="196"/>
      <c r="P36" s="196"/>
      <c r="Q36" s="197"/>
    </row>
    <row r="37" spans="1:17" s="47" customFormat="1" ht="39.6">
      <c r="A37" s="251">
        <v>10</v>
      </c>
      <c r="B37" s="315"/>
      <c r="C37" s="308" t="s">
        <v>242</v>
      </c>
      <c r="D37" s="308"/>
      <c r="E37" s="315" t="s">
        <v>194</v>
      </c>
      <c r="F37" s="315">
        <v>1</v>
      </c>
      <c r="G37" s="293"/>
      <c r="H37" s="291"/>
      <c r="I37" s="287"/>
      <c r="J37" s="252"/>
      <c r="K37" s="252"/>
      <c r="L37" s="196"/>
      <c r="M37" s="213"/>
      <c r="N37" s="196"/>
      <c r="O37" s="196"/>
      <c r="P37" s="196"/>
      <c r="Q37" s="197"/>
    </row>
    <row r="38" spans="1:17" s="47" customFormat="1" ht="52.8">
      <c r="A38" s="251">
        <v>11</v>
      </c>
      <c r="B38" s="315"/>
      <c r="C38" s="308" t="s">
        <v>275</v>
      </c>
      <c r="D38" s="308"/>
      <c r="E38" s="315" t="s">
        <v>194</v>
      </c>
      <c r="F38" s="315">
        <v>1</v>
      </c>
      <c r="G38" s="293"/>
      <c r="H38" s="291"/>
      <c r="I38" s="287"/>
      <c r="J38" s="252"/>
      <c r="K38" s="252"/>
      <c r="L38" s="196"/>
      <c r="M38" s="213"/>
      <c r="N38" s="196"/>
      <c r="O38" s="196"/>
      <c r="P38" s="196"/>
      <c r="Q38" s="197"/>
    </row>
    <row r="39" spans="1:17">
      <c r="A39" s="218"/>
      <c r="B39" s="238"/>
      <c r="C39" s="220"/>
      <c r="D39" s="220"/>
      <c r="E39" s="221"/>
      <c r="F39" s="222"/>
      <c r="G39" s="223"/>
      <c r="H39" s="223"/>
      <c r="I39" s="223"/>
      <c r="J39" s="222"/>
      <c r="K39" s="222"/>
      <c r="L39" s="222"/>
      <c r="M39" s="222"/>
      <c r="N39" s="222"/>
      <c r="O39" s="222"/>
      <c r="P39" s="222"/>
      <c r="Q39" s="224"/>
    </row>
    <row r="40" spans="1:17" ht="15.15" customHeight="1">
      <c r="A40" s="203"/>
      <c r="B40" s="300"/>
      <c r="C40" s="377" t="s">
        <v>70</v>
      </c>
      <c r="D40" s="377"/>
      <c r="E40" s="378"/>
      <c r="F40" s="378"/>
      <c r="G40" s="378"/>
      <c r="H40" s="378"/>
      <c r="I40" s="378"/>
      <c r="J40" s="378"/>
      <c r="K40" s="378"/>
      <c r="L40" s="378"/>
      <c r="M40" s="204"/>
      <c r="N40" s="204"/>
      <c r="O40" s="204"/>
      <c r="P40" s="204"/>
      <c r="Q40" s="204"/>
    </row>
    <row r="41" spans="1:17" s="101" customFormat="1">
      <c r="J41" s="122"/>
    </row>
    <row r="42" spans="1:17" customFormat="1" ht="12.75" customHeight="1">
      <c r="B42" s="123" t="s">
        <v>38</v>
      </c>
    </row>
    <row r="43" spans="1:17" customFormat="1" ht="45" customHeight="1">
      <c r="A43" s="364" t="str">
        <f>'1,1'!A25:G25</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3" s="364"/>
      <c r="C43" s="364"/>
      <c r="D43" s="364"/>
      <c r="E43" s="364"/>
      <c r="F43" s="364"/>
      <c r="G43" s="364"/>
      <c r="H43" s="364"/>
      <c r="I43" s="364"/>
      <c r="J43" s="364"/>
      <c r="K43" s="364"/>
      <c r="L43" s="364"/>
      <c r="M43" s="364"/>
      <c r="N43" s="364"/>
      <c r="O43" s="364"/>
      <c r="P43" s="364"/>
      <c r="Q43" s="364"/>
    </row>
    <row r="44" spans="1:17" customFormat="1" ht="76.650000000000006" customHeight="1">
      <c r="A44" s="364"/>
      <c r="B44" s="364"/>
      <c r="C44" s="364"/>
      <c r="D44" s="364"/>
      <c r="E44" s="364"/>
      <c r="F44" s="364"/>
      <c r="G44" s="364"/>
      <c r="H44" s="364"/>
      <c r="I44" s="364"/>
      <c r="J44" s="364"/>
      <c r="K44" s="364"/>
      <c r="L44" s="364"/>
      <c r="M44" s="364"/>
      <c r="N44" s="364"/>
      <c r="O44" s="364"/>
      <c r="P44" s="364"/>
      <c r="Q44" s="364"/>
    </row>
    <row r="45" spans="1:17" customFormat="1" ht="12.75" customHeight="1">
      <c r="B45" s="124"/>
    </row>
    <row r="46" spans="1:17" customFormat="1" ht="12.75" customHeight="1">
      <c r="B46" s="124"/>
    </row>
    <row r="47" spans="1:17" s="101" customFormat="1">
      <c r="M47" s="125"/>
      <c r="N47" s="125"/>
      <c r="O47" s="125"/>
      <c r="P47" s="125"/>
      <c r="Q47" s="125"/>
    </row>
    <row r="48" spans="1:17" s="101" customFormat="1">
      <c r="C48" s="121"/>
      <c r="D48" s="121"/>
      <c r="M48" s="121"/>
      <c r="N48" s="361"/>
      <c r="O48" s="361"/>
      <c r="P48" s="125"/>
      <c r="Q48" s="125"/>
    </row>
    <row r="49" spans="2:17" s="101" customFormat="1">
      <c r="C49" s="120"/>
      <c r="D49" s="120"/>
      <c r="M49" s="120"/>
      <c r="N49" s="362"/>
      <c r="O49" s="362"/>
      <c r="P49" s="125"/>
      <c r="Q49" s="125"/>
    </row>
    <row r="50" spans="2:17" s="101" customFormat="1" collapsed="1">
      <c r="B50" s="122"/>
      <c r="G50" s="122"/>
      <c r="H50" s="122"/>
    </row>
    <row r="51" spans="2:17">
      <c r="B51" s="47"/>
      <c r="G51" s="47"/>
      <c r="H51" s="47"/>
    </row>
    <row r="52" spans="2:17">
      <c r="B52" s="47"/>
      <c r="G52" s="47"/>
      <c r="H52" s="47"/>
    </row>
  </sheetData>
  <mergeCells count="17">
    <mergeCell ref="A2:Q2"/>
    <mergeCell ref="E3:Q3"/>
    <mergeCell ref="E4:Q4"/>
    <mergeCell ref="E5:Q5"/>
    <mergeCell ref="M8:P8"/>
    <mergeCell ref="G10:L10"/>
    <mergeCell ref="M10:Q10"/>
    <mergeCell ref="A10:A11"/>
    <mergeCell ref="B10:B11"/>
    <mergeCell ref="E10:E11"/>
    <mergeCell ref="F10:F11"/>
    <mergeCell ref="C10:D11"/>
    <mergeCell ref="N49:O49"/>
    <mergeCell ref="C40:L40"/>
    <mergeCell ref="A44:Q44"/>
    <mergeCell ref="N48:O48"/>
    <mergeCell ref="A43:Q43"/>
  </mergeCells>
  <conditionalFormatting sqref="E33">
    <cfRule type="cellIs" dxfId="8" priority="1" stopIfTrue="1" operator="equal">
      <formula>0</formula>
    </cfRule>
    <cfRule type="expression" dxfId="7" priority="2" stopIfTrue="1">
      <formula>#DIV/0!</formula>
    </cfRule>
    <cfRule type="cellIs" dxfId="6" priority="3" stopIfTrue="1" operator="equal">
      <formula>0</formula>
    </cfRule>
    <cfRule type="expression" dxfId="5" priority="4" stopIfTrue="1">
      <formula>#DIV/0!</formula>
    </cfRule>
  </conditionalFormatting>
  <printOptions horizontalCentered="1"/>
  <pageMargins left="0.27559055118110237" right="0.27559055118110237" top="0.74803149606299213" bottom="0.74803149606299213" header="0.31496062992125984" footer="0.31496062992125984"/>
  <pageSetup paperSize="9" scale="49" orientation="landscape" horizontalDpi="300" verticalDpi="3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theme="8" tint="0.39997558519241921"/>
  </sheetPr>
  <dimension ref="A1:I37"/>
  <sheetViews>
    <sheetView showZeros="0" view="pageBreakPreview" zoomScale="90" zoomScaleNormal="100" zoomScaleSheetLayoutView="90" workbookViewId="0">
      <selection activeCell="L28" sqref="L28"/>
    </sheetView>
  </sheetViews>
  <sheetFormatPr defaultColWidth="9.109375" defaultRowHeight="13.2"/>
  <cols>
    <col min="1" max="1" width="10.33203125" style="54" customWidth="1"/>
    <col min="2" max="2" width="12.6640625" style="54" customWidth="1"/>
    <col min="3" max="3" width="32.6640625" style="54" customWidth="1"/>
    <col min="4" max="4" width="10" style="54" customWidth="1"/>
    <col min="5" max="5" width="13.33203125" style="54" customWidth="1"/>
    <col min="6" max="6" width="13.6640625" style="54" customWidth="1"/>
    <col min="7" max="7" width="17.5546875" style="54" customWidth="1"/>
    <col min="8" max="8" width="12.88671875" style="54" customWidth="1"/>
    <col min="9" max="9" width="16" style="54" customWidth="1"/>
    <col min="10" max="16384" width="9.109375" style="54"/>
  </cols>
  <sheetData>
    <row r="1" spans="1:9" ht="17.399999999999999">
      <c r="A1" s="53"/>
    </row>
    <row r="2" spans="1:9" ht="18" customHeight="1">
      <c r="A2" s="349" t="s">
        <v>66</v>
      </c>
      <c r="B2" s="349"/>
      <c r="C2" s="349"/>
      <c r="D2" s="349"/>
      <c r="E2" s="349"/>
      <c r="F2" s="349"/>
      <c r="G2" s="349"/>
      <c r="H2" s="349"/>
      <c r="I2" s="349"/>
    </row>
    <row r="3" spans="1:9" ht="17.399999999999999">
      <c r="C3" s="55"/>
      <c r="D3" s="56"/>
      <c r="F3" s="60"/>
      <c r="G3" s="60"/>
      <c r="H3" s="60"/>
      <c r="I3" s="60"/>
    </row>
    <row r="4" spans="1:9" ht="17.399999999999999">
      <c r="C4" s="55"/>
      <c r="D4" s="56"/>
      <c r="F4" s="60"/>
      <c r="G4" s="60"/>
      <c r="H4" s="60"/>
      <c r="I4" s="60"/>
    </row>
    <row r="5" spans="1:9">
      <c r="A5" s="59"/>
    </row>
    <row r="6" spans="1:9" ht="17.399999999999999">
      <c r="A6" s="356" t="str">
        <f>Koptame!C15</f>
        <v>Specializētie darbi-ārējie tīkli, sistēmas</v>
      </c>
      <c r="B6" s="357"/>
      <c r="C6" s="357"/>
      <c r="D6" s="357"/>
      <c r="E6" s="357"/>
      <c r="F6" s="357"/>
      <c r="G6" s="357"/>
      <c r="H6" s="357"/>
      <c r="I6" s="358"/>
    </row>
    <row r="7" spans="1:9">
      <c r="A7" s="59"/>
    </row>
    <row r="8" spans="1:9" ht="15">
      <c r="A8" s="359" t="s">
        <v>2</v>
      </c>
      <c r="B8" s="359"/>
      <c r="C8" s="339" t="str">
        <f>Koptame!C4</f>
        <v>Āra lifts</v>
      </c>
      <c r="D8" s="339"/>
      <c r="E8" s="339"/>
      <c r="F8" s="339"/>
      <c r="G8" s="339"/>
      <c r="H8" s="339"/>
      <c r="I8" s="339"/>
    </row>
    <row r="9" spans="1:9" ht="15.9" customHeight="1">
      <c r="A9" s="344" t="s">
        <v>20</v>
      </c>
      <c r="B9" s="344"/>
      <c r="C9" s="339" t="str">
        <f>Koptame!C5</f>
        <v>Āra lifta izbūve Ādažu vidusskolai</v>
      </c>
      <c r="D9" s="339"/>
      <c r="E9" s="339"/>
      <c r="F9" s="339"/>
      <c r="G9" s="339"/>
      <c r="H9" s="339"/>
      <c r="I9" s="339"/>
    </row>
    <row r="10" spans="1:9" ht="15">
      <c r="A10" s="344" t="s">
        <v>3</v>
      </c>
      <c r="B10" s="344"/>
      <c r="C10" s="339" t="str">
        <f>Koptame!C6</f>
        <v>Gaujas iela 30, Ādaži, Ādažu novads, LV-2164</v>
      </c>
      <c r="D10" s="339"/>
      <c r="E10" s="339"/>
      <c r="F10" s="339"/>
      <c r="G10" s="339"/>
      <c r="H10" s="339"/>
      <c r="I10" s="339"/>
    </row>
    <row r="11" spans="1:9" ht="15.15" customHeight="1">
      <c r="A11" s="81"/>
      <c r="B11" s="81"/>
      <c r="C11" s="60"/>
      <c r="D11" s="60"/>
      <c r="F11" s="61"/>
      <c r="G11" s="61"/>
      <c r="H11" s="61"/>
      <c r="I11" s="61"/>
    </row>
    <row r="12" spans="1:9" ht="18" customHeight="1">
      <c r="A12" s="62"/>
      <c r="F12" s="352" t="s">
        <v>46</v>
      </c>
      <c r="G12" s="353"/>
      <c r="H12" s="57">
        <f>E26</f>
        <v>0</v>
      </c>
      <c r="I12" s="58"/>
    </row>
    <row r="13" spans="1:9" ht="17.399999999999999">
      <c r="A13" s="62"/>
      <c r="F13" s="352" t="s">
        <v>7</v>
      </c>
      <c r="G13" s="353"/>
      <c r="H13" s="57">
        <f>I22</f>
        <v>0</v>
      </c>
      <c r="I13" s="58"/>
    </row>
    <row r="15" spans="1:9" ht="13.8">
      <c r="G15" s="11"/>
      <c r="H15" s="11">
        <f>Koptame!D8</f>
        <v>0</v>
      </c>
    </row>
    <row r="16" spans="1:9" ht="15">
      <c r="A16" s="63"/>
    </row>
    <row r="17" spans="1:9" ht="51.15" customHeight="1">
      <c r="A17" s="340" t="s">
        <v>8</v>
      </c>
      <c r="B17" s="340" t="s">
        <v>9</v>
      </c>
      <c r="C17" s="345" t="s">
        <v>62</v>
      </c>
      <c r="D17" s="346"/>
      <c r="E17" s="340" t="s">
        <v>47</v>
      </c>
      <c r="F17" s="340" t="s">
        <v>10</v>
      </c>
      <c r="G17" s="340"/>
      <c r="H17" s="340"/>
      <c r="I17" s="340" t="s">
        <v>11</v>
      </c>
    </row>
    <row r="18" spans="1:9" ht="40.65" customHeight="1">
      <c r="A18" s="340"/>
      <c r="B18" s="340"/>
      <c r="C18" s="347"/>
      <c r="D18" s="348"/>
      <c r="E18" s="340"/>
      <c r="F18" s="126" t="s">
        <v>48</v>
      </c>
      <c r="G18" s="126" t="s">
        <v>49</v>
      </c>
      <c r="H18" s="126" t="s">
        <v>50</v>
      </c>
      <c r="I18" s="340"/>
    </row>
    <row r="19" spans="1:9" ht="17.399999999999999">
      <c r="A19" s="64"/>
      <c r="B19" s="65"/>
      <c r="C19" s="354"/>
      <c r="D19" s="355"/>
      <c r="E19" s="65"/>
      <c r="F19" s="65"/>
      <c r="G19" s="65"/>
      <c r="H19" s="65"/>
      <c r="I19" s="66"/>
    </row>
    <row r="20" spans="1:9">
      <c r="A20" s="67">
        <v>1</v>
      </c>
      <c r="B20" s="68" t="s">
        <v>53</v>
      </c>
      <c r="C20" s="341" t="s">
        <v>130</v>
      </c>
      <c r="D20" s="342"/>
      <c r="E20" s="51">
        <f>'3,1'!P25</f>
        <v>0</v>
      </c>
      <c r="F20" s="51">
        <f>'3,1'!M25</f>
        <v>0</v>
      </c>
      <c r="G20" s="51">
        <f>'3,1'!N25</f>
        <v>0</v>
      </c>
      <c r="H20" s="51">
        <f>'3,1'!O25</f>
        <v>0</v>
      </c>
      <c r="I20" s="52">
        <f>'3,1'!L25</f>
        <v>0</v>
      </c>
    </row>
    <row r="21" spans="1:9">
      <c r="A21" s="70"/>
      <c r="B21" s="71"/>
      <c r="C21" s="350"/>
      <c r="D21" s="351"/>
      <c r="E21" s="69"/>
      <c r="F21" s="139"/>
      <c r="G21" s="139"/>
      <c r="H21" s="139"/>
      <c r="I21" s="140"/>
    </row>
    <row r="22" spans="1:9" ht="16.5" customHeight="1">
      <c r="A22" s="98"/>
      <c r="B22" s="98"/>
      <c r="C22" s="72" t="s">
        <v>12</v>
      </c>
      <c r="D22" s="72"/>
      <c r="E22" s="73">
        <f>SUM(E19:E21)</f>
        <v>0</v>
      </c>
      <c r="F22" s="73">
        <f>SUM(F19:F21)</f>
        <v>0</v>
      </c>
      <c r="G22" s="73">
        <f>SUM(G19:G21)</f>
        <v>0</v>
      </c>
      <c r="H22" s="73">
        <f>SUM(H19:H21)</f>
        <v>0</v>
      </c>
      <c r="I22" s="73">
        <f>SUM(I19:I21)</f>
        <v>0</v>
      </c>
    </row>
    <row r="23" spans="1:9" ht="15.6">
      <c r="A23" s="343" t="s">
        <v>31</v>
      </c>
      <c r="B23" s="343"/>
      <c r="C23" s="343"/>
      <c r="D23" s="74"/>
      <c r="E23" s="75">
        <f>ROUND(E22*D23,2)</f>
        <v>0</v>
      </c>
      <c r="F23" s="61"/>
    </row>
    <row r="24" spans="1:9" ht="15.6">
      <c r="A24" s="97"/>
      <c r="B24" s="97"/>
      <c r="C24" s="119" t="s">
        <v>37</v>
      </c>
      <c r="D24" s="74"/>
      <c r="E24" s="75">
        <f>E23*0.1</f>
        <v>0</v>
      </c>
      <c r="F24" s="61"/>
    </row>
    <row r="25" spans="1:9" ht="15.6">
      <c r="A25" s="343" t="s">
        <v>21</v>
      </c>
      <c r="B25" s="343"/>
      <c r="C25" s="343"/>
      <c r="D25" s="74"/>
      <c r="E25" s="75">
        <f>ROUND(E22*D25,2)</f>
        <v>0</v>
      </c>
      <c r="F25" s="61"/>
    </row>
    <row r="26" spans="1:9" ht="18" customHeight="1">
      <c r="A26" s="338"/>
      <c r="B26" s="338"/>
      <c r="C26" s="72" t="s">
        <v>13</v>
      </c>
      <c r="D26" s="72"/>
      <c r="E26" s="76">
        <f>E25+E23+E22</f>
        <v>0</v>
      </c>
      <c r="F26" s="61"/>
    </row>
    <row r="27" spans="1:9" ht="17.399999999999999">
      <c r="A27" s="77"/>
    </row>
    <row r="28" spans="1:9" ht="17.399999999999999">
      <c r="A28" s="77"/>
    </row>
    <row r="29" spans="1:9" ht="13.8">
      <c r="A29" s="78"/>
      <c r="B29" s="2"/>
      <c r="C29" s="3"/>
      <c r="F29" s="61"/>
    </row>
    <row r="30" spans="1:9" ht="13.8">
      <c r="A30" s="61"/>
      <c r="B30" s="3"/>
      <c r="C30" s="121"/>
      <c r="D30" s="79"/>
      <c r="E30" s="79"/>
      <c r="F30" s="61"/>
    </row>
    <row r="31" spans="1:9" ht="13.8">
      <c r="A31" s="80"/>
      <c r="B31" s="2"/>
      <c r="C31" s="120"/>
      <c r="D31" s="61"/>
      <c r="E31" s="61"/>
      <c r="F31" s="61"/>
    </row>
    <row r="32" spans="1:9" ht="13.8">
      <c r="B32" s="2"/>
      <c r="C32" s="120"/>
    </row>
    <row r="33" spans="2:3" ht="13.8">
      <c r="B33" s="2"/>
    </row>
    <row r="34" spans="2:3" ht="13.8">
      <c r="B34" s="4"/>
      <c r="C34" s="1"/>
    </row>
    <row r="35" spans="2:3" ht="13.8">
      <c r="B35" s="2"/>
      <c r="C35" s="100"/>
    </row>
    <row r="36" spans="2:3" ht="13.8">
      <c r="B36" s="3"/>
      <c r="C36" s="121"/>
    </row>
    <row r="37" spans="2:3" ht="13.8">
      <c r="B37" s="2"/>
      <c r="C37" s="120"/>
    </row>
  </sheetData>
  <mergeCells count="22">
    <mergeCell ref="A2:I2"/>
    <mergeCell ref="A6:I6"/>
    <mergeCell ref="A8:B8"/>
    <mergeCell ref="C8:I8"/>
    <mergeCell ref="A9:B9"/>
    <mergeCell ref="C9:I9"/>
    <mergeCell ref="A10:B10"/>
    <mergeCell ref="C10:I10"/>
    <mergeCell ref="F12:G12"/>
    <mergeCell ref="F13:G13"/>
    <mergeCell ref="A25:C25"/>
    <mergeCell ref="A26:B26"/>
    <mergeCell ref="C21:D21"/>
    <mergeCell ref="A23:C23"/>
    <mergeCell ref="I17:I18"/>
    <mergeCell ref="C19:D19"/>
    <mergeCell ref="C20:D20"/>
    <mergeCell ref="A17:A18"/>
    <mergeCell ref="B17:B18"/>
    <mergeCell ref="C17:D18"/>
    <mergeCell ref="E17:E18"/>
    <mergeCell ref="F17:H17"/>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rgb="FF92D050"/>
  </sheetPr>
  <dimension ref="A1:P28"/>
  <sheetViews>
    <sheetView showZeros="0" view="pageBreakPreview" zoomScale="90" zoomScaleNormal="80" zoomScaleSheetLayoutView="90" workbookViewId="0">
      <selection activeCell="I52" sqref="I52"/>
    </sheetView>
  </sheetViews>
  <sheetFormatPr defaultColWidth="9.109375" defaultRowHeight="13.8"/>
  <cols>
    <col min="1" max="1" width="9" style="15" customWidth="1"/>
    <col min="2" max="2" width="9.44140625" style="47" customWidth="1"/>
    <col min="3" max="3" width="40.33203125" style="15" customWidth="1"/>
    <col min="4" max="4" width="8.109375" style="15" customWidth="1"/>
    <col min="5" max="5" width="9.109375" style="15"/>
    <col min="6" max="7" width="9.109375" style="47"/>
    <col min="8" max="11" width="9.109375" style="15"/>
    <col min="12" max="12" width="14.44140625" style="15" customWidth="1"/>
    <col min="13" max="13" width="12.33203125" style="15" customWidth="1"/>
    <col min="14" max="14" width="12.6640625" style="15" customWidth="1"/>
    <col min="15" max="15" width="11.5546875" style="15" customWidth="1"/>
    <col min="16" max="16" width="13.5546875" style="15" customWidth="1"/>
    <col min="17" max="16384" width="9.109375" style="15"/>
  </cols>
  <sheetData>
    <row r="1" spans="1:16" s="20" customFormat="1">
      <c r="B1" s="44"/>
      <c r="E1" s="17"/>
      <c r="F1" s="96"/>
      <c r="G1" s="138" t="s">
        <v>59</v>
      </c>
      <c r="H1" s="99" t="str">
        <f>kops3!B20</f>
        <v>3,1</v>
      </c>
    </row>
    <row r="2" spans="1:16" s="20" customFormat="1">
      <c r="A2" s="372" t="str">
        <f>C12</f>
        <v>Ārējā elektroapgāde</v>
      </c>
      <c r="B2" s="372"/>
      <c r="C2" s="372"/>
      <c r="D2" s="372"/>
      <c r="E2" s="372"/>
      <c r="F2" s="372"/>
      <c r="G2" s="372"/>
      <c r="H2" s="372"/>
      <c r="I2" s="372"/>
      <c r="J2" s="372"/>
      <c r="K2" s="372"/>
      <c r="L2" s="372"/>
      <c r="M2" s="372"/>
      <c r="N2" s="372"/>
      <c r="O2" s="372"/>
      <c r="P2" s="372"/>
    </row>
    <row r="3" spans="1:16">
      <c r="A3" s="16"/>
      <c r="B3" s="90"/>
      <c r="C3" s="16" t="s">
        <v>4</v>
      </c>
      <c r="D3" s="374" t="str">
        <f>Koptame!C4</f>
        <v>Āra lifts</v>
      </c>
      <c r="E3" s="374"/>
      <c r="F3" s="374"/>
      <c r="G3" s="374"/>
      <c r="H3" s="374"/>
      <c r="I3" s="374"/>
      <c r="J3" s="374"/>
      <c r="K3" s="374"/>
      <c r="L3" s="374"/>
      <c r="M3" s="374"/>
      <c r="N3" s="374"/>
      <c r="O3" s="374"/>
      <c r="P3" s="374"/>
    </row>
    <row r="4" spans="1:16">
      <c r="A4" s="16"/>
      <c r="B4" s="90"/>
      <c r="C4" s="16" t="s">
        <v>5</v>
      </c>
      <c r="D4" s="374" t="str">
        <f>Koptame!C5</f>
        <v>Āra lifta izbūve Ādažu vidusskolai</v>
      </c>
      <c r="E4" s="374"/>
      <c r="F4" s="374"/>
      <c r="G4" s="374"/>
      <c r="H4" s="374"/>
      <c r="I4" s="374"/>
      <c r="J4" s="374"/>
      <c r="K4" s="374"/>
      <c r="L4" s="374"/>
      <c r="M4" s="374"/>
      <c r="N4" s="374"/>
      <c r="O4" s="374"/>
      <c r="P4" s="374"/>
    </row>
    <row r="5" spans="1:16">
      <c r="A5" s="16"/>
      <c r="B5" s="90"/>
      <c r="C5" s="16" t="s">
        <v>6</v>
      </c>
      <c r="D5" s="374" t="str">
        <f>Koptame!C6</f>
        <v>Gaujas iela 30, Ādaži, Ādažu novads, LV-2164</v>
      </c>
      <c r="E5" s="374"/>
      <c r="F5" s="374"/>
      <c r="G5" s="374"/>
      <c r="H5" s="374"/>
      <c r="I5" s="374"/>
      <c r="J5" s="374"/>
      <c r="K5" s="374"/>
      <c r="L5" s="374"/>
      <c r="M5" s="374"/>
      <c r="N5" s="374"/>
      <c r="O5" s="374"/>
      <c r="P5" s="374"/>
    </row>
    <row r="6" spans="1:16">
      <c r="A6" s="3"/>
      <c r="B6" s="91"/>
      <c r="D6" s="18"/>
      <c r="E6" s="18"/>
      <c r="F6" s="46"/>
      <c r="G6" s="46"/>
      <c r="H6" s="18"/>
      <c r="I6" s="18"/>
      <c r="J6" s="18"/>
      <c r="K6" s="38"/>
      <c r="L6" s="38"/>
      <c r="M6" s="38"/>
      <c r="N6" s="38"/>
      <c r="O6" s="16" t="s">
        <v>58</v>
      </c>
      <c r="P6" s="22"/>
    </row>
    <row r="7" spans="1:16">
      <c r="A7" s="19"/>
      <c r="B7" s="90"/>
      <c r="D7" s="23"/>
      <c r="E7" s="38"/>
      <c r="F7" s="45"/>
      <c r="G7" s="45"/>
      <c r="H7" s="38"/>
      <c r="I7" s="38"/>
      <c r="J7" s="38"/>
      <c r="K7" s="38"/>
      <c r="N7" s="38"/>
      <c r="O7" s="38"/>
      <c r="P7" s="21"/>
    </row>
    <row r="8" spans="1:16" ht="15.15" customHeight="1">
      <c r="A8" s="40"/>
      <c r="B8" s="92"/>
      <c r="J8" s="39"/>
      <c r="K8" s="39"/>
      <c r="L8" s="373">
        <f>Koptame!D8</f>
        <v>0</v>
      </c>
      <c r="M8" s="373"/>
      <c r="N8" s="373"/>
      <c r="O8" s="373"/>
      <c r="P8" s="39"/>
    </row>
    <row r="9" spans="1:16" ht="15">
      <c r="A9" s="40"/>
      <c r="B9" s="92"/>
    </row>
    <row r="10" spans="1:16" ht="14.25" customHeight="1">
      <c r="A10" s="365" t="s">
        <v>8</v>
      </c>
      <c r="B10" s="366" t="s">
        <v>14</v>
      </c>
      <c r="C10" s="368" t="s">
        <v>63</v>
      </c>
      <c r="D10" s="369" t="s">
        <v>15</v>
      </c>
      <c r="E10" s="365" t="s">
        <v>16</v>
      </c>
      <c r="F10" s="363" t="s">
        <v>17</v>
      </c>
      <c r="G10" s="363"/>
      <c r="H10" s="363"/>
      <c r="I10" s="363"/>
      <c r="J10" s="363"/>
      <c r="K10" s="363"/>
      <c r="L10" s="363" t="s">
        <v>18</v>
      </c>
      <c r="M10" s="363"/>
      <c r="N10" s="363"/>
      <c r="O10" s="363"/>
      <c r="P10" s="363"/>
    </row>
    <row r="11" spans="1:16" ht="73.5" customHeight="1">
      <c r="A11" s="365"/>
      <c r="B11" s="367"/>
      <c r="C11" s="368"/>
      <c r="D11" s="369"/>
      <c r="E11" s="365"/>
      <c r="F11" s="127" t="s">
        <v>19</v>
      </c>
      <c r="G11" s="127" t="s">
        <v>41</v>
      </c>
      <c r="H11" s="127" t="s">
        <v>42</v>
      </c>
      <c r="I11" s="127" t="s">
        <v>61</v>
      </c>
      <c r="J11" s="127" t="s">
        <v>43</v>
      </c>
      <c r="K11" s="127" t="s">
        <v>44</v>
      </c>
      <c r="L11" s="127" t="s">
        <v>11</v>
      </c>
      <c r="M11" s="127" t="s">
        <v>42</v>
      </c>
      <c r="N11" s="127" t="s">
        <v>61</v>
      </c>
      <c r="O11" s="127" t="s">
        <v>43</v>
      </c>
      <c r="P11" s="127" t="s">
        <v>45</v>
      </c>
    </row>
    <row r="12" spans="1:16" ht="15.6">
      <c r="A12" s="205"/>
      <c r="B12" s="301"/>
      <c r="C12" s="207" t="str">
        <f>kops3!C20</f>
        <v>Ārējā elektroapgāde</v>
      </c>
      <c r="D12" s="227"/>
      <c r="E12" s="208"/>
      <c r="F12" s="302"/>
      <c r="G12" s="211"/>
      <c r="H12" s="211"/>
      <c r="I12" s="209"/>
      <c r="J12" s="209"/>
      <c r="K12" s="209">
        <f t="shared" ref="K12" si="0">SUM(H12:J12)</f>
        <v>0</v>
      </c>
      <c r="L12" s="210">
        <f t="shared" ref="L12" si="1">ROUND(F12*E12,2)</f>
        <v>0</v>
      </c>
      <c r="M12" s="209">
        <f t="shared" ref="M12" si="2">ROUND(H12*E12,2)</f>
        <v>0</v>
      </c>
      <c r="N12" s="209">
        <f t="shared" ref="N12" si="3">ROUND(I12*E12,2)</f>
        <v>0</v>
      </c>
      <c r="O12" s="209">
        <f t="shared" ref="O12" si="4">ROUND(J12*E12,2)</f>
        <v>0</v>
      </c>
      <c r="P12" s="212">
        <f t="shared" ref="P12" si="5">SUM(M12:O12)</f>
        <v>0</v>
      </c>
    </row>
    <row r="13" spans="1:16" s="47" customFormat="1" ht="26.4">
      <c r="A13" s="251">
        <v>1</v>
      </c>
      <c r="B13" s="142"/>
      <c r="C13" s="229" t="s">
        <v>211</v>
      </c>
      <c r="D13" s="303" t="s">
        <v>85</v>
      </c>
      <c r="E13" s="303">
        <v>2</v>
      </c>
      <c r="F13" s="294"/>
      <c r="G13" s="291"/>
      <c r="H13" s="287"/>
      <c r="I13" s="295"/>
      <c r="J13" s="296"/>
      <c r="K13" s="196"/>
      <c r="L13" s="213"/>
      <c r="M13" s="196"/>
      <c r="N13" s="196"/>
      <c r="O13" s="196"/>
      <c r="P13" s="197"/>
    </row>
    <row r="14" spans="1:16" s="47" customFormat="1" ht="26.4">
      <c r="A14" s="251">
        <v>2</v>
      </c>
      <c r="B14" s="142"/>
      <c r="C14" s="229" t="s">
        <v>212</v>
      </c>
      <c r="D14" s="303" t="s">
        <v>84</v>
      </c>
      <c r="E14" s="303">
        <v>8</v>
      </c>
      <c r="F14" s="297"/>
      <c r="G14" s="291"/>
      <c r="H14" s="286"/>
      <c r="I14" s="286"/>
      <c r="J14" s="298"/>
      <c r="K14" s="196"/>
      <c r="L14" s="213"/>
      <c r="M14" s="196"/>
      <c r="N14" s="196"/>
      <c r="O14" s="196"/>
      <c r="P14" s="197"/>
    </row>
    <row r="15" spans="1:16" s="47" customFormat="1">
      <c r="A15" s="251">
        <v>3</v>
      </c>
      <c r="B15" s="142"/>
      <c r="C15" s="229" t="s">
        <v>213</v>
      </c>
      <c r="D15" s="303" t="s">
        <v>84</v>
      </c>
      <c r="E15" s="303">
        <v>8</v>
      </c>
      <c r="F15" s="297"/>
      <c r="G15" s="291"/>
      <c r="H15" s="286"/>
      <c r="I15" s="286"/>
      <c r="J15" s="298"/>
      <c r="K15" s="196"/>
      <c r="L15" s="213"/>
      <c r="M15" s="196"/>
      <c r="N15" s="196"/>
      <c r="O15" s="196"/>
      <c r="P15" s="197"/>
    </row>
    <row r="16" spans="1:16" s="47" customFormat="1">
      <c r="A16" s="251">
        <v>4</v>
      </c>
      <c r="B16" s="142"/>
      <c r="C16" s="229" t="s">
        <v>214</v>
      </c>
      <c r="D16" s="303" t="s">
        <v>215</v>
      </c>
      <c r="E16" s="303">
        <v>8.0000000000000002E-3</v>
      </c>
      <c r="F16" s="156"/>
      <c r="G16" s="291"/>
      <c r="H16" s="156"/>
      <c r="I16" s="156"/>
      <c r="J16" s="299"/>
      <c r="K16" s="196"/>
      <c r="L16" s="213"/>
      <c r="M16" s="196"/>
      <c r="N16" s="196"/>
      <c r="O16" s="196"/>
      <c r="P16" s="197"/>
    </row>
    <row r="17" spans="1:16" s="47" customFormat="1">
      <c r="A17" s="251">
        <v>5</v>
      </c>
      <c r="B17" s="142"/>
      <c r="C17" s="229" t="s">
        <v>216</v>
      </c>
      <c r="D17" s="303" t="s">
        <v>215</v>
      </c>
      <c r="E17" s="303">
        <v>8.0000000000000002E-3</v>
      </c>
      <c r="F17" s="255"/>
      <c r="G17" s="255"/>
      <c r="H17" s="252"/>
      <c r="I17" s="252"/>
      <c r="J17" s="252"/>
      <c r="K17" s="196"/>
      <c r="L17" s="213"/>
      <c r="M17" s="196"/>
      <c r="N17" s="196"/>
      <c r="O17" s="196"/>
      <c r="P17" s="197"/>
    </row>
    <row r="18" spans="1:16" s="47" customFormat="1">
      <c r="A18" s="251">
        <v>6</v>
      </c>
      <c r="B18" s="142"/>
      <c r="C18" s="229" t="s">
        <v>217</v>
      </c>
      <c r="D18" s="303" t="s">
        <v>218</v>
      </c>
      <c r="E18" s="303">
        <v>1</v>
      </c>
      <c r="F18" s="255"/>
      <c r="G18" s="255"/>
      <c r="H18" s="252"/>
      <c r="I18" s="252"/>
      <c r="J18" s="252"/>
      <c r="K18" s="196"/>
      <c r="L18" s="213"/>
      <c r="M18" s="196"/>
      <c r="N18" s="196"/>
      <c r="O18" s="196"/>
      <c r="P18" s="197"/>
    </row>
    <row r="19" spans="1:16" s="47" customFormat="1">
      <c r="A19" s="251">
        <v>7</v>
      </c>
      <c r="B19" s="142"/>
      <c r="C19" s="229" t="s">
        <v>210</v>
      </c>
      <c r="D19" s="303" t="s">
        <v>218</v>
      </c>
      <c r="E19" s="303">
        <v>1</v>
      </c>
      <c r="F19" s="255"/>
      <c r="G19" s="255"/>
      <c r="H19" s="252"/>
      <c r="I19" s="252"/>
      <c r="J19" s="252"/>
      <c r="K19" s="196"/>
      <c r="L19" s="213"/>
      <c r="M19" s="196"/>
      <c r="N19" s="196"/>
      <c r="O19" s="196"/>
      <c r="P19" s="197"/>
    </row>
    <row r="20" spans="1:16" s="47" customFormat="1">
      <c r="A20" s="251">
        <v>8</v>
      </c>
      <c r="B20" s="142"/>
      <c r="C20" s="304" t="s">
        <v>219</v>
      </c>
      <c r="D20" s="303"/>
      <c r="E20" s="303"/>
      <c r="F20" s="255"/>
      <c r="G20" s="255"/>
      <c r="H20" s="252"/>
      <c r="I20" s="252"/>
      <c r="J20" s="252"/>
      <c r="K20" s="196"/>
      <c r="L20" s="213"/>
      <c r="M20" s="196"/>
      <c r="N20" s="196"/>
      <c r="O20" s="196"/>
      <c r="P20" s="197"/>
    </row>
    <row r="21" spans="1:16" s="47" customFormat="1">
      <c r="A21" s="251">
        <v>9</v>
      </c>
      <c r="B21" s="142"/>
      <c r="C21" s="229" t="s">
        <v>220</v>
      </c>
      <c r="D21" s="303" t="s">
        <v>84</v>
      </c>
      <c r="E21" s="303">
        <v>9</v>
      </c>
      <c r="F21" s="255"/>
      <c r="G21" s="255"/>
      <c r="H21" s="252"/>
      <c r="I21" s="252"/>
      <c r="J21" s="252"/>
      <c r="K21" s="196"/>
      <c r="L21" s="213"/>
      <c r="M21" s="196"/>
      <c r="N21" s="196"/>
      <c r="O21" s="196"/>
      <c r="P21" s="197"/>
    </row>
    <row r="22" spans="1:16" s="47" customFormat="1">
      <c r="A22" s="251">
        <v>10</v>
      </c>
      <c r="B22" s="142"/>
      <c r="C22" s="229" t="s">
        <v>221</v>
      </c>
      <c r="D22" s="303" t="s">
        <v>85</v>
      </c>
      <c r="E22" s="303">
        <v>2</v>
      </c>
      <c r="F22" s="255"/>
      <c r="G22" s="255"/>
      <c r="H22" s="252"/>
      <c r="I22" s="252"/>
      <c r="J22" s="252"/>
      <c r="K22" s="196"/>
      <c r="L22" s="213"/>
      <c r="M22" s="196"/>
      <c r="N22" s="196"/>
      <c r="O22" s="196"/>
      <c r="P22" s="197"/>
    </row>
    <row r="23" spans="1:16" s="47" customFormat="1">
      <c r="A23" s="251">
        <v>11</v>
      </c>
      <c r="B23" s="142"/>
      <c r="C23" s="229" t="s">
        <v>222</v>
      </c>
      <c r="D23" s="303" t="s">
        <v>85</v>
      </c>
      <c r="E23" s="303">
        <v>1</v>
      </c>
      <c r="F23" s="255"/>
      <c r="G23" s="255"/>
      <c r="H23" s="252"/>
      <c r="I23" s="252"/>
      <c r="J23" s="252"/>
      <c r="K23" s="196"/>
      <c r="L23" s="213"/>
      <c r="M23" s="196"/>
      <c r="N23" s="196"/>
      <c r="O23" s="196"/>
      <c r="P23" s="197"/>
    </row>
    <row r="24" spans="1:16">
      <c r="A24" s="218"/>
      <c r="B24" s="238"/>
      <c r="C24" s="220"/>
      <c r="D24" s="221"/>
      <c r="E24" s="222"/>
      <c r="F24" s="223"/>
      <c r="G24" s="223"/>
      <c r="H24" s="223"/>
      <c r="I24" s="222"/>
      <c r="J24" s="222"/>
      <c r="K24" s="222"/>
      <c r="L24" s="222"/>
      <c r="M24" s="222"/>
      <c r="N24" s="222"/>
      <c r="O24" s="222"/>
      <c r="P24" s="224"/>
    </row>
    <row r="25" spans="1:16" ht="15.15" customHeight="1">
      <c r="A25" s="203"/>
      <c r="B25" s="300"/>
      <c r="C25" s="377" t="s">
        <v>70</v>
      </c>
      <c r="D25" s="378"/>
      <c r="E25" s="378"/>
      <c r="F25" s="378"/>
      <c r="G25" s="378"/>
      <c r="H25" s="378"/>
      <c r="I25" s="378"/>
      <c r="J25" s="378"/>
      <c r="K25" s="378"/>
      <c r="L25" s="204"/>
      <c r="M25" s="204"/>
      <c r="N25" s="204"/>
      <c r="O25" s="204"/>
      <c r="P25" s="204"/>
    </row>
    <row r="26" spans="1:16" s="101" customFormat="1">
      <c r="I26" s="122"/>
    </row>
    <row r="27" spans="1:16" customFormat="1" ht="12.75" customHeight="1">
      <c r="B27" s="123" t="s">
        <v>38</v>
      </c>
    </row>
    <row r="28" spans="1:16" customFormat="1" ht="45" customHeight="1">
      <c r="A28" s="364" t="str">
        <f>'2,1'!A25:G25</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28" s="364"/>
      <c r="C28" s="364"/>
      <c r="D28" s="364"/>
      <c r="E28" s="364"/>
      <c r="F28" s="364"/>
      <c r="G28" s="364"/>
      <c r="H28" s="364"/>
      <c r="I28" s="364"/>
      <c r="J28" s="364"/>
      <c r="K28" s="364"/>
      <c r="L28" s="364"/>
      <c r="M28" s="364"/>
      <c r="N28" s="364"/>
      <c r="O28" s="364"/>
      <c r="P28" s="364"/>
    </row>
  </sheetData>
  <mergeCells count="14">
    <mergeCell ref="A2:P2"/>
    <mergeCell ref="D3:P3"/>
    <mergeCell ref="D4:P4"/>
    <mergeCell ref="D5:P5"/>
    <mergeCell ref="L8:O8"/>
    <mergeCell ref="F10:K10"/>
    <mergeCell ref="L10:P10"/>
    <mergeCell ref="C25:K25"/>
    <mergeCell ref="A28:P28"/>
    <mergeCell ref="A10:A11"/>
    <mergeCell ref="B10:B11"/>
    <mergeCell ref="C10:C11"/>
    <mergeCell ref="D10:D11"/>
    <mergeCell ref="E10:E11"/>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tabColor theme="8" tint="0.39997558519241921"/>
  </sheetPr>
  <dimension ref="A1:I37"/>
  <sheetViews>
    <sheetView showZeros="0" view="pageBreakPreview" zoomScaleNormal="100" zoomScaleSheetLayoutView="100" workbookViewId="0">
      <selection activeCell="L20" sqref="L20"/>
    </sheetView>
  </sheetViews>
  <sheetFormatPr defaultColWidth="9.109375" defaultRowHeight="13.2"/>
  <cols>
    <col min="1" max="1" width="10.33203125" style="54" customWidth="1"/>
    <col min="2" max="2" width="12.6640625" style="54" customWidth="1"/>
    <col min="3" max="3" width="32.6640625" style="54" customWidth="1"/>
    <col min="4" max="4" width="10" style="54" customWidth="1"/>
    <col min="5" max="5" width="13.33203125" style="54" customWidth="1"/>
    <col min="6" max="6" width="13.6640625" style="54" customWidth="1"/>
    <col min="7" max="7" width="17.5546875" style="54" customWidth="1"/>
    <col min="8" max="8" width="12.88671875" style="54" customWidth="1"/>
    <col min="9" max="9" width="16" style="54" customWidth="1"/>
    <col min="10" max="16384" width="9.109375" style="54"/>
  </cols>
  <sheetData>
    <row r="1" spans="1:9" ht="17.399999999999999">
      <c r="A1" s="53"/>
    </row>
    <row r="2" spans="1:9" ht="18" customHeight="1">
      <c r="A2" s="349" t="s">
        <v>67</v>
      </c>
      <c r="B2" s="349"/>
      <c r="C2" s="349"/>
      <c r="D2" s="349"/>
      <c r="E2" s="349"/>
      <c r="F2" s="349"/>
      <c r="G2" s="349"/>
      <c r="H2" s="349"/>
      <c r="I2" s="349"/>
    </row>
    <row r="3" spans="1:9" ht="17.399999999999999">
      <c r="C3" s="55"/>
      <c r="D3" s="56"/>
      <c r="F3" s="60"/>
      <c r="G3" s="60"/>
      <c r="H3" s="60"/>
      <c r="I3" s="60"/>
    </row>
    <row r="4" spans="1:9" ht="17.399999999999999">
      <c r="C4" s="55"/>
      <c r="D4" s="56"/>
      <c r="F4" s="60"/>
      <c r="G4" s="60"/>
      <c r="H4" s="60"/>
      <c r="I4" s="60"/>
    </row>
    <row r="5" spans="1:9">
      <c r="A5" s="59"/>
    </row>
    <row r="6" spans="1:9" ht="17.399999999999999">
      <c r="A6" s="356" t="str">
        <f>Koptame!C16</f>
        <v>Teritorijas labiekārtošana</v>
      </c>
      <c r="B6" s="357"/>
      <c r="C6" s="357"/>
      <c r="D6" s="357"/>
      <c r="E6" s="357"/>
      <c r="F6" s="357"/>
      <c r="G6" s="357"/>
      <c r="H6" s="357"/>
      <c r="I6" s="358"/>
    </row>
    <row r="7" spans="1:9">
      <c r="A7" s="59"/>
    </row>
    <row r="8" spans="1:9" ht="15">
      <c r="A8" s="359" t="s">
        <v>2</v>
      </c>
      <c r="B8" s="359"/>
      <c r="C8" s="339" t="str">
        <f>Koptame!C4</f>
        <v>Āra lifts</v>
      </c>
      <c r="D8" s="339"/>
      <c r="E8" s="339"/>
      <c r="F8" s="339"/>
      <c r="G8" s="339"/>
      <c r="H8" s="339"/>
      <c r="I8" s="339"/>
    </row>
    <row r="9" spans="1:9" ht="15.9" customHeight="1">
      <c r="A9" s="344" t="s">
        <v>20</v>
      </c>
      <c r="B9" s="344"/>
      <c r="C9" s="339" t="str">
        <f>Koptame!C5</f>
        <v>Āra lifta izbūve Ādažu vidusskolai</v>
      </c>
      <c r="D9" s="339"/>
      <c r="E9" s="339"/>
      <c r="F9" s="339"/>
      <c r="G9" s="339"/>
      <c r="H9" s="339"/>
      <c r="I9" s="339"/>
    </row>
    <row r="10" spans="1:9" ht="15">
      <c r="A10" s="344" t="s">
        <v>3</v>
      </c>
      <c r="B10" s="344"/>
      <c r="C10" s="339" t="str">
        <f>Koptame!C6</f>
        <v>Gaujas iela 30, Ādaži, Ādažu novads, LV-2164</v>
      </c>
      <c r="D10" s="339"/>
      <c r="E10" s="339"/>
      <c r="F10" s="339"/>
      <c r="G10" s="339"/>
      <c r="H10" s="339"/>
      <c r="I10" s="339"/>
    </row>
    <row r="11" spans="1:9" ht="15.15" customHeight="1">
      <c r="A11" s="81"/>
      <c r="B11" s="81"/>
      <c r="C11" s="60"/>
      <c r="D11" s="60"/>
      <c r="F11" s="61"/>
      <c r="G11" s="61"/>
      <c r="H11" s="61"/>
      <c r="I11" s="61"/>
    </row>
    <row r="12" spans="1:9" ht="18" customHeight="1">
      <c r="A12" s="62"/>
      <c r="F12" s="352" t="s">
        <v>46</v>
      </c>
      <c r="G12" s="353"/>
      <c r="H12" s="57">
        <f>E26</f>
        <v>0</v>
      </c>
      <c r="I12" s="58"/>
    </row>
    <row r="13" spans="1:9" ht="17.399999999999999">
      <c r="A13" s="62"/>
      <c r="F13" s="352" t="s">
        <v>7</v>
      </c>
      <c r="G13" s="353"/>
      <c r="H13" s="57">
        <f>I22</f>
        <v>0</v>
      </c>
      <c r="I13" s="58"/>
    </row>
    <row r="15" spans="1:9" ht="13.8">
      <c r="G15" s="11"/>
      <c r="H15" s="11">
        <f>Koptame!D8</f>
        <v>0</v>
      </c>
    </row>
    <row r="16" spans="1:9" ht="15">
      <c r="A16" s="63"/>
    </row>
    <row r="17" spans="1:9" ht="51.15" customHeight="1">
      <c r="A17" s="340" t="s">
        <v>8</v>
      </c>
      <c r="B17" s="340" t="s">
        <v>9</v>
      </c>
      <c r="C17" s="345" t="s">
        <v>62</v>
      </c>
      <c r="D17" s="346"/>
      <c r="E17" s="340" t="s">
        <v>47</v>
      </c>
      <c r="F17" s="340" t="s">
        <v>10</v>
      </c>
      <c r="G17" s="340"/>
      <c r="H17" s="340"/>
      <c r="I17" s="340" t="s">
        <v>11</v>
      </c>
    </row>
    <row r="18" spans="1:9" ht="40.65" customHeight="1">
      <c r="A18" s="340"/>
      <c r="B18" s="340"/>
      <c r="C18" s="347"/>
      <c r="D18" s="348"/>
      <c r="E18" s="340"/>
      <c r="F18" s="126" t="s">
        <v>48</v>
      </c>
      <c r="G18" s="126" t="s">
        <v>49</v>
      </c>
      <c r="H18" s="126" t="s">
        <v>50</v>
      </c>
      <c r="I18" s="340"/>
    </row>
    <row r="19" spans="1:9" ht="17.399999999999999">
      <c r="A19" s="64"/>
      <c r="B19" s="65"/>
      <c r="C19" s="354"/>
      <c r="D19" s="355"/>
      <c r="E19" s="65"/>
      <c r="F19" s="65"/>
      <c r="G19" s="65"/>
      <c r="H19" s="65"/>
      <c r="I19" s="66"/>
    </row>
    <row r="20" spans="1:9">
      <c r="A20" s="67">
        <v>1</v>
      </c>
      <c r="B20" s="68" t="s">
        <v>52</v>
      </c>
      <c r="C20" s="341" t="s">
        <v>34</v>
      </c>
      <c r="D20" s="342"/>
      <c r="E20" s="51">
        <f>'4,1'!P27</f>
        <v>0</v>
      </c>
      <c r="F20" s="51">
        <f>'4,1'!M27</f>
        <v>0</v>
      </c>
      <c r="G20" s="51">
        <f>'4,1'!N27</f>
        <v>0</v>
      </c>
      <c r="H20" s="51">
        <f>'4,1'!O27</f>
        <v>0</v>
      </c>
      <c r="I20" s="52">
        <f>'4,1'!L27</f>
        <v>0</v>
      </c>
    </row>
    <row r="21" spans="1:9">
      <c r="A21" s="70"/>
      <c r="B21" s="71"/>
      <c r="C21" s="350"/>
      <c r="D21" s="351"/>
      <c r="E21" s="69"/>
      <c r="F21" s="139"/>
      <c r="G21" s="139"/>
      <c r="H21" s="139"/>
      <c r="I21" s="140"/>
    </row>
    <row r="22" spans="1:9" ht="16.5" customHeight="1">
      <c r="A22" s="98"/>
      <c r="B22" s="98"/>
      <c r="C22" s="72" t="s">
        <v>12</v>
      </c>
      <c r="D22" s="72"/>
      <c r="E22" s="73">
        <f>SUM(E19:E21)</f>
        <v>0</v>
      </c>
      <c r="F22" s="73">
        <f t="shared" ref="F22:I22" si="0">SUM(F19:F21)</f>
        <v>0</v>
      </c>
      <c r="G22" s="73">
        <f t="shared" si="0"/>
        <v>0</v>
      </c>
      <c r="H22" s="73">
        <f t="shared" si="0"/>
        <v>0</v>
      </c>
      <c r="I22" s="73">
        <f t="shared" si="0"/>
        <v>0</v>
      </c>
    </row>
    <row r="23" spans="1:9" ht="15.6">
      <c r="A23" s="343" t="s">
        <v>31</v>
      </c>
      <c r="B23" s="343"/>
      <c r="C23" s="343"/>
      <c r="D23" s="74"/>
      <c r="E23" s="75">
        <f>ROUND(E22*D23,2)</f>
        <v>0</v>
      </c>
      <c r="F23" s="61"/>
    </row>
    <row r="24" spans="1:9" ht="15.6">
      <c r="A24" s="97"/>
      <c r="B24" s="97"/>
      <c r="C24" s="119" t="s">
        <v>37</v>
      </c>
      <c r="D24" s="74"/>
      <c r="E24" s="75">
        <f>E23*0.1</f>
        <v>0</v>
      </c>
      <c r="F24" s="61"/>
    </row>
    <row r="25" spans="1:9" ht="15.6">
      <c r="A25" s="343" t="s">
        <v>21</v>
      </c>
      <c r="B25" s="343"/>
      <c r="C25" s="343"/>
      <c r="D25" s="74"/>
      <c r="E25" s="75">
        <f>ROUND(E22*D25,2)</f>
        <v>0</v>
      </c>
      <c r="F25" s="61"/>
    </row>
    <row r="26" spans="1:9" ht="18" customHeight="1">
      <c r="A26" s="338"/>
      <c r="B26" s="338"/>
      <c r="C26" s="72" t="s">
        <v>13</v>
      </c>
      <c r="D26" s="72"/>
      <c r="E26" s="76">
        <f>E25+E23+E22</f>
        <v>0</v>
      </c>
      <c r="F26" s="61"/>
    </row>
    <row r="27" spans="1:9" ht="17.399999999999999">
      <c r="A27" s="77"/>
    </row>
    <row r="28" spans="1:9" ht="17.399999999999999">
      <c r="A28" s="77"/>
    </row>
    <row r="29" spans="1:9" ht="13.8">
      <c r="A29" s="78"/>
      <c r="B29" s="2"/>
      <c r="C29" s="3"/>
      <c r="F29" s="61"/>
    </row>
    <row r="30" spans="1:9" ht="13.8">
      <c r="A30" s="61"/>
      <c r="B30" s="3"/>
      <c r="C30" s="121"/>
      <c r="D30" s="79"/>
      <c r="E30" s="79"/>
      <c r="F30" s="61"/>
    </row>
    <row r="31" spans="1:9" ht="13.8">
      <c r="A31" s="80"/>
      <c r="B31" s="2"/>
      <c r="C31" s="120"/>
      <c r="D31" s="61"/>
      <c r="E31" s="61"/>
      <c r="F31" s="61"/>
    </row>
    <row r="32" spans="1:9" ht="13.8">
      <c r="B32" s="2"/>
      <c r="C32" s="120"/>
    </row>
    <row r="33" spans="2:3" ht="13.8">
      <c r="B33" s="2"/>
    </row>
    <row r="34" spans="2:3" ht="13.8">
      <c r="B34" s="4"/>
      <c r="C34" s="1"/>
    </row>
    <row r="35" spans="2:3" ht="13.8">
      <c r="B35" s="2"/>
      <c r="C35" s="100"/>
    </row>
    <row r="36" spans="2:3" ht="13.8">
      <c r="B36" s="3"/>
      <c r="C36" s="121"/>
    </row>
    <row r="37" spans="2:3" ht="13.8">
      <c r="B37" s="2"/>
      <c r="C37" s="120"/>
    </row>
  </sheetData>
  <mergeCells count="22">
    <mergeCell ref="A2:I2"/>
    <mergeCell ref="A6:I6"/>
    <mergeCell ref="A8:B8"/>
    <mergeCell ref="C8:I8"/>
    <mergeCell ref="A9:B9"/>
    <mergeCell ref="C9:I9"/>
    <mergeCell ref="A10:B10"/>
    <mergeCell ref="C10:I10"/>
    <mergeCell ref="F12:G12"/>
    <mergeCell ref="F13:G13"/>
    <mergeCell ref="A25:C25"/>
    <mergeCell ref="A26:B26"/>
    <mergeCell ref="C21:D21"/>
    <mergeCell ref="A23:C23"/>
    <mergeCell ref="I17:I18"/>
    <mergeCell ref="C19:D19"/>
    <mergeCell ref="C20:D20"/>
    <mergeCell ref="A17:A18"/>
    <mergeCell ref="B17:B18"/>
    <mergeCell ref="C17:D18"/>
    <mergeCell ref="E17:E18"/>
    <mergeCell ref="F17:H17"/>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tabColor rgb="FF92D050"/>
  </sheetPr>
  <dimension ref="A1:P30"/>
  <sheetViews>
    <sheetView showZeros="0" view="pageBreakPreview" zoomScale="90" zoomScaleNormal="80" zoomScaleSheetLayoutView="90" workbookViewId="0">
      <selection activeCell="K44" sqref="K44"/>
    </sheetView>
  </sheetViews>
  <sheetFormatPr defaultColWidth="9.109375" defaultRowHeight="13.8"/>
  <cols>
    <col min="1" max="1" width="9" style="15" customWidth="1"/>
    <col min="2" max="2" width="9.44140625" style="47" customWidth="1"/>
    <col min="3" max="3" width="40.33203125" style="15" customWidth="1"/>
    <col min="4" max="4" width="8.109375" style="15" customWidth="1"/>
    <col min="5" max="5" width="9.109375" style="15"/>
    <col min="6" max="7" width="9.109375" style="47"/>
    <col min="8" max="11" width="9.109375" style="15"/>
    <col min="12" max="12" width="14.44140625" style="15" customWidth="1"/>
    <col min="13" max="13" width="12.33203125" style="15" customWidth="1"/>
    <col min="14" max="14" width="12.6640625" style="15" customWidth="1"/>
    <col min="15" max="15" width="11.5546875" style="15" customWidth="1"/>
    <col min="16" max="16" width="12" style="15" customWidth="1"/>
    <col min="17" max="16384" width="9.109375" style="15"/>
  </cols>
  <sheetData>
    <row r="1" spans="1:16" s="20" customFormat="1">
      <c r="B1" s="44"/>
      <c r="E1" s="17"/>
      <c r="F1" s="96"/>
      <c r="G1" s="138" t="s">
        <v>59</v>
      </c>
      <c r="H1" s="99" t="str">
        <f>kops4!B20</f>
        <v>4,1</v>
      </c>
    </row>
    <row r="2" spans="1:16" s="20" customFormat="1">
      <c r="A2" s="372" t="str">
        <f>C12</f>
        <v>Teritorijas labiekārtošana</v>
      </c>
      <c r="B2" s="372"/>
      <c r="C2" s="372"/>
      <c r="D2" s="372"/>
      <c r="E2" s="372"/>
      <c r="F2" s="372"/>
      <c r="G2" s="372"/>
      <c r="H2" s="372"/>
      <c r="I2" s="372"/>
      <c r="J2" s="372"/>
      <c r="K2" s="372"/>
      <c r="L2" s="372"/>
      <c r="M2" s="372"/>
      <c r="N2" s="372"/>
      <c r="O2" s="372"/>
      <c r="P2" s="372"/>
    </row>
    <row r="3" spans="1:16">
      <c r="A3" s="16"/>
      <c r="B3" s="90"/>
      <c r="C3" s="16" t="s">
        <v>4</v>
      </c>
      <c r="D3" s="374" t="str">
        <f>Koptame!C4</f>
        <v>Āra lifts</v>
      </c>
      <c r="E3" s="374"/>
      <c r="F3" s="374"/>
      <c r="G3" s="374"/>
      <c r="H3" s="374"/>
      <c r="I3" s="374"/>
      <c r="J3" s="374"/>
      <c r="K3" s="374"/>
      <c r="L3" s="374"/>
      <c r="M3" s="374"/>
      <c r="N3" s="374"/>
      <c r="O3" s="374"/>
      <c r="P3" s="374"/>
    </row>
    <row r="4" spans="1:16">
      <c r="A4" s="16"/>
      <c r="B4" s="90"/>
      <c r="C4" s="16" t="s">
        <v>5</v>
      </c>
      <c r="D4" s="374" t="str">
        <f>Koptame!C5</f>
        <v>Āra lifta izbūve Ādažu vidusskolai</v>
      </c>
      <c r="E4" s="374"/>
      <c r="F4" s="374"/>
      <c r="G4" s="374"/>
      <c r="H4" s="374"/>
      <c r="I4" s="374"/>
      <c r="J4" s="374"/>
      <c r="K4" s="374"/>
      <c r="L4" s="374"/>
      <c r="M4" s="374"/>
      <c r="N4" s="374"/>
      <c r="O4" s="374"/>
      <c r="P4" s="374"/>
    </row>
    <row r="5" spans="1:16">
      <c r="A5" s="16"/>
      <c r="B5" s="90"/>
      <c r="C5" s="16" t="s">
        <v>6</v>
      </c>
      <c r="D5" s="374" t="str">
        <f>Koptame!C6</f>
        <v>Gaujas iela 30, Ādaži, Ādažu novads, LV-2164</v>
      </c>
      <c r="E5" s="374"/>
      <c r="F5" s="374"/>
      <c r="G5" s="374"/>
      <c r="H5" s="374"/>
      <c r="I5" s="374"/>
      <c r="J5" s="374"/>
      <c r="K5" s="374"/>
      <c r="L5" s="374"/>
      <c r="M5" s="374"/>
      <c r="N5" s="374"/>
      <c r="O5" s="374"/>
      <c r="P5" s="374"/>
    </row>
    <row r="6" spans="1:16">
      <c r="A6" s="3"/>
      <c r="B6" s="91"/>
      <c r="D6" s="18"/>
      <c r="E6" s="18"/>
      <c r="F6" s="46"/>
      <c r="G6" s="46"/>
      <c r="H6" s="18"/>
      <c r="I6" s="18"/>
      <c r="J6" s="18"/>
      <c r="K6" s="38"/>
      <c r="L6" s="38"/>
      <c r="M6" s="38"/>
      <c r="N6" s="38"/>
      <c r="O6" s="16" t="s">
        <v>58</v>
      </c>
      <c r="P6" s="22"/>
    </row>
    <row r="7" spans="1:16">
      <c r="A7" s="19"/>
      <c r="B7" s="90"/>
      <c r="D7" s="23"/>
      <c r="E7" s="38"/>
      <c r="F7" s="45"/>
      <c r="G7" s="45"/>
      <c r="H7" s="38"/>
      <c r="I7" s="38"/>
      <c r="J7" s="38"/>
      <c r="K7" s="38"/>
      <c r="N7" s="38"/>
      <c r="O7" s="38"/>
      <c r="P7" s="21"/>
    </row>
    <row r="8" spans="1:16" ht="15.15" customHeight="1">
      <c r="A8" s="40"/>
      <c r="B8" s="92"/>
      <c r="J8" s="39"/>
      <c r="K8" s="39"/>
      <c r="L8" s="373">
        <f>Koptame!D8</f>
        <v>0</v>
      </c>
      <c r="M8" s="373"/>
      <c r="N8" s="373"/>
      <c r="O8" s="373"/>
      <c r="P8" s="39"/>
    </row>
    <row r="9" spans="1:16" ht="15">
      <c r="A9" s="40"/>
      <c r="B9" s="92"/>
    </row>
    <row r="10" spans="1:16" ht="14.25" customHeight="1">
      <c r="A10" s="365" t="s">
        <v>8</v>
      </c>
      <c r="B10" s="366" t="s">
        <v>14</v>
      </c>
      <c r="C10" s="368" t="s">
        <v>63</v>
      </c>
      <c r="D10" s="369" t="s">
        <v>15</v>
      </c>
      <c r="E10" s="365" t="s">
        <v>16</v>
      </c>
      <c r="F10" s="363" t="s">
        <v>17</v>
      </c>
      <c r="G10" s="363"/>
      <c r="H10" s="363"/>
      <c r="I10" s="363"/>
      <c r="J10" s="363"/>
      <c r="K10" s="363"/>
      <c r="L10" s="363" t="s">
        <v>18</v>
      </c>
      <c r="M10" s="363"/>
      <c r="N10" s="363"/>
      <c r="O10" s="363"/>
      <c r="P10" s="363"/>
    </row>
    <row r="11" spans="1:16" ht="73.5" customHeight="1">
      <c r="A11" s="365"/>
      <c r="B11" s="367"/>
      <c r="C11" s="368"/>
      <c r="D11" s="369"/>
      <c r="E11" s="365"/>
      <c r="F11" s="127" t="s">
        <v>19</v>
      </c>
      <c r="G11" s="127" t="s">
        <v>41</v>
      </c>
      <c r="H11" s="127" t="s">
        <v>42</v>
      </c>
      <c r="I11" s="127" t="s">
        <v>61</v>
      </c>
      <c r="J11" s="127" t="s">
        <v>43</v>
      </c>
      <c r="K11" s="127" t="s">
        <v>44</v>
      </c>
      <c r="L11" s="127" t="s">
        <v>11</v>
      </c>
      <c r="M11" s="127" t="s">
        <v>42</v>
      </c>
      <c r="N11" s="127" t="s">
        <v>61</v>
      </c>
      <c r="O11" s="127" t="s">
        <v>43</v>
      </c>
      <c r="P11" s="127" t="s">
        <v>45</v>
      </c>
    </row>
    <row r="12" spans="1:16" ht="15.6">
      <c r="A12" s="24"/>
      <c r="B12" s="82"/>
      <c r="C12" s="12" t="str">
        <f>kops4!C20</f>
        <v>Teritorijas labiekārtošana</v>
      </c>
      <c r="D12" s="13"/>
      <c r="E12" s="14"/>
      <c r="F12" s="49"/>
      <c r="G12" s="27"/>
      <c r="H12" s="27"/>
      <c r="I12" s="25"/>
      <c r="J12" s="25"/>
      <c r="K12" s="25">
        <f t="shared" ref="K12" si="0">SUM(H12:J12)</f>
        <v>0</v>
      </c>
      <c r="L12" s="26">
        <f t="shared" ref="L12" si="1">ROUND(F12*E12,2)</f>
        <v>0</v>
      </c>
      <c r="M12" s="25">
        <f t="shared" ref="M12" si="2">ROUND(H12*E12,2)</f>
        <v>0</v>
      </c>
      <c r="N12" s="25">
        <f t="shared" ref="N12" si="3">ROUND(I12*E12,2)</f>
        <v>0</v>
      </c>
      <c r="O12" s="25">
        <f t="shared" ref="O12" si="4">ROUND(J12*E12,2)</f>
        <v>0</v>
      </c>
      <c r="P12" s="28">
        <f t="shared" ref="P12" si="5">SUM(M12:O12)</f>
        <v>0</v>
      </c>
    </row>
    <row r="13" spans="1:16" s="146" customFormat="1" ht="15.6">
      <c r="A13" s="265"/>
      <c r="B13" s="266"/>
      <c r="C13" s="143" t="s">
        <v>180</v>
      </c>
      <c r="D13" s="13"/>
      <c r="E13" s="14"/>
      <c r="F13" s="267"/>
      <c r="G13" s="268"/>
      <c r="H13" s="268"/>
      <c r="I13" s="269"/>
      <c r="J13" s="269"/>
      <c r="K13" s="196">
        <f>SUM(H13:J13)</f>
        <v>0</v>
      </c>
      <c r="L13" s="213">
        <f>ROUND(F13*E13,2)</f>
        <v>0</v>
      </c>
      <c r="M13" s="196">
        <f>ROUND(H13*E13,2)</f>
        <v>0</v>
      </c>
      <c r="N13" s="196">
        <f>ROUND(I13*E13,2)</f>
        <v>0</v>
      </c>
      <c r="O13" s="196">
        <f>ROUND(J13*E13,2)</f>
        <v>0</v>
      </c>
      <c r="P13" s="197">
        <f>SUM(M13:O13)</f>
        <v>0</v>
      </c>
    </row>
    <row r="14" spans="1:16" s="146" customFormat="1" ht="32.1" customHeight="1">
      <c r="A14" s="147">
        <v>1</v>
      </c>
      <c r="B14" s="270"/>
      <c r="C14" s="271" t="s">
        <v>181</v>
      </c>
      <c r="D14" s="144" t="s">
        <v>77</v>
      </c>
      <c r="E14" s="246">
        <v>1</v>
      </c>
      <c r="F14" s="151"/>
      <c r="G14" s="291"/>
      <c r="H14" s="157"/>
      <c r="I14" s="272"/>
      <c r="J14" s="272"/>
      <c r="K14" s="196"/>
      <c r="L14" s="213"/>
      <c r="M14" s="196"/>
      <c r="N14" s="196"/>
      <c r="O14" s="196"/>
      <c r="P14" s="197"/>
    </row>
    <row r="15" spans="1:16" s="146" customFormat="1" ht="14.4">
      <c r="A15" s="147" t="s">
        <v>82</v>
      </c>
      <c r="B15" s="270"/>
      <c r="C15" s="273" t="s">
        <v>182</v>
      </c>
      <c r="D15" s="144"/>
      <c r="E15" s="274"/>
      <c r="F15" s="151"/>
      <c r="G15" s="151"/>
      <c r="H15" s="157"/>
      <c r="I15" s="272"/>
      <c r="J15" s="272"/>
      <c r="K15" s="196"/>
      <c r="L15" s="213"/>
      <c r="M15" s="196"/>
      <c r="N15" s="196"/>
      <c r="O15" s="196"/>
      <c r="P15" s="197"/>
    </row>
    <row r="16" spans="1:16" s="146" customFormat="1" ht="42.6" customHeight="1">
      <c r="A16" s="147">
        <v>2</v>
      </c>
      <c r="B16" s="270"/>
      <c r="C16" s="271" t="s">
        <v>183</v>
      </c>
      <c r="D16" s="144" t="s">
        <v>22</v>
      </c>
      <c r="E16" s="246">
        <f>E19+E25</f>
        <v>731</v>
      </c>
      <c r="F16" s="151"/>
      <c r="G16" s="291"/>
      <c r="H16" s="157"/>
      <c r="I16" s="272"/>
      <c r="J16" s="272"/>
      <c r="K16" s="196"/>
      <c r="L16" s="213"/>
      <c r="M16" s="196"/>
      <c r="N16" s="196"/>
      <c r="O16" s="196"/>
      <c r="P16" s="197"/>
    </row>
    <row r="17" spans="1:16" s="146" customFormat="1" ht="14.4">
      <c r="A17" s="251">
        <v>0</v>
      </c>
      <c r="B17" s="270"/>
      <c r="C17" s="273" t="s">
        <v>184</v>
      </c>
      <c r="D17" s="144"/>
      <c r="E17" s="274"/>
      <c r="F17" s="151"/>
      <c r="G17" s="151"/>
      <c r="H17" s="157"/>
      <c r="I17" s="272"/>
      <c r="J17" s="272"/>
      <c r="K17" s="196"/>
      <c r="L17" s="213"/>
      <c r="M17" s="196"/>
      <c r="N17" s="196"/>
      <c r="O17" s="196"/>
      <c r="P17" s="197"/>
    </row>
    <row r="18" spans="1:16" s="47" customFormat="1" ht="26.4">
      <c r="A18" s="251">
        <v>0</v>
      </c>
      <c r="B18" s="270"/>
      <c r="C18" s="275" t="s">
        <v>192</v>
      </c>
      <c r="D18" s="144"/>
      <c r="E18" s="274"/>
      <c r="F18" s="151"/>
      <c r="G18" s="151"/>
      <c r="H18" s="157"/>
      <c r="I18" s="272"/>
      <c r="J18" s="272"/>
      <c r="K18" s="196"/>
      <c r="L18" s="213"/>
      <c r="M18" s="196"/>
      <c r="N18" s="196"/>
      <c r="O18" s="196"/>
      <c r="P18" s="197"/>
    </row>
    <row r="19" spans="1:16" s="198" customFormat="1" ht="26.4">
      <c r="A19" s="251">
        <v>3</v>
      </c>
      <c r="B19" s="270"/>
      <c r="C19" s="271" t="s">
        <v>185</v>
      </c>
      <c r="D19" s="144" t="s">
        <v>22</v>
      </c>
      <c r="E19" s="246">
        <f>72+6</f>
        <v>78</v>
      </c>
      <c r="F19" s="151"/>
      <c r="G19" s="291"/>
      <c r="H19" s="157"/>
      <c r="I19" s="272"/>
      <c r="J19" s="272"/>
      <c r="K19" s="196"/>
      <c r="L19" s="213"/>
      <c r="M19" s="196"/>
      <c r="N19" s="196"/>
      <c r="O19" s="196"/>
      <c r="P19" s="197"/>
    </row>
    <row r="20" spans="1:16" s="198" customFormat="1" ht="26.4">
      <c r="A20" s="251">
        <v>4</v>
      </c>
      <c r="B20" s="270"/>
      <c r="C20" s="271" t="s">
        <v>187</v>
      </c>
      <c r="D20" s="144" t="s">
        <v>22</v>
      </c>
      <c r="E20" s="246">
        <f t="shared" ref="E20:E22" si="6">72+6</f>
        <v>78</v>
      </c>
      <c r="F20" s="151"/>
      <c r="G20" s="291"/>
      <c r="H20" s="157"/>
      <c r="I20" s="272"/>
      <c r="J20" s="272"/>
      <c r="K20" s="196"/>
      <c r="L20" s="213"/>
      <c r="M20" s="196"/>
      <c r="N20" s="196"/>
      <c r="O20" s="196"/>
      <c r="P20" s="197"/>
    </row>
    <row r="21" spans="1:16" s="198" customFormat="1">
      <c r="A21" s="251">
        <v>5</v>
      </c>
      <c r="B21" s="270"/>
      <c r="C21" s="271" t="s">
        <v>188</v>
      </c>
      <c r="D21" s="144" t="s">
        <v>22</v>
      </c>
      <c r="E21" s="246">
        <f t="shared" si="6"/>
        <v>78</v>
      </c>
      <c r="F21" s="151"/>
      <c r="G21" s="291"/>
      <c r="H21" s="157"/>
      <c r="I21" s="272"/>
      <c r="J21" s="272"/>
      <c r="K21" s="196"/>
      <c r="L21" s="213"/>
      <c r="M21" s="196"/>
      <c r="N21" s="196"/>
      <c r="O21" s="196"/>
      <c r="P21" s="197"/>
    </row>
    <row r="22" spans="1:16" s="198" customFormat="1">
      <c r="A22" s="251">
        <v>6</v>
      </c>
      <c r="B22" s="270"/>
      <c r="C22" s="276" t="s">
        <v>186</v>
      </c>
      <c r="D22" s="144" t="s">
        <v>22</v>
      </c>
      <c r="E22" s="246">
        <f t="shared" si="6"/>
        <v>78</v>
      </c>
      <c r="F22" s="151"/>
      <c r="G22" s="291"/>
      <c r="H22" s="157"/>
      <c r="I22" s="272"/>
      <c r="J22" s="272"/>
      <c r="K22" s="196"/>
      <c r="L22" s="213"/>
      <c r="M22" s="196"/>
      <c r="N22" s="196"/>
      <c r="O22" s="196"/>
      <c r="P22" s="197"/>
    </row>
    <row r="23" spans="1:16" s="146" customFormat="1" ht="39.6">
      <c r="A23" s="251">
        <v>7</v>
      </c>
      <c r="B23" s="270"/>
      <c r="C23" s="277" t="s">
        <v>189</v>
      </c>
      <c r="D23" s="278" t="s">
        <v>84</v>
      </c>
      <c r="E23" s="279">
        <v>71</v>
      </c>
      <c r="F23" s="151"/>
      <c r="G23" s="291"/>
      <c r="H23" s="157"/>
      <c r="I23" s="280"/>
      <c r="J23" s="280"/>
      <c r="K23" s="196"/>
      <c r="L23" s="213"/>
      <c r="M23" s="196"/>
      <c r="N23" s="196"/>
      <c r="O23" s="196"/>
      <c r="P23" s="197"/>
    </row>
    <row r="24" spans="1:16" s="146" customFormat="1">
      <c r="A24" s="251">
        <v>0</v>
      </c>
      <c r="B24" s="142"/>
      <c r="C24" s="273" t="s">
        <v>190</v>
      </c>
      <c r="D24" s="144"/>
      <c r="E24" s="246"/>
      <c r="F24" s="151"/>
      <c r="G24" s="281"/>
      <c r="H24" s="282"/>
      <c r="I24" s="268"/>
      <c r="J24" s="268"/>
      <c r="K24" s="196"/>
      <c r="L24" s="213"/>
      <c r="M24" s="196"/>
      <c r="N24" s="196"/>
      <c r="O24" s="196"/>
      <c r="P24" s="197"/>
    </row>
    <row r="25" spans="1:16" s="146" customFormat="1" ht="26.7" customHeight="1">
      <c r="A25" s="251">
        <v>8</v>
      </c>
      <c r="B25" s="270"/>
      <c r="C25" s="271" t="s">
        <v>191</v>
      </c>
      <c r="D25" s="144" t="s">
        <v>22</v>
      </c>
      <c r="E25" s="246">
        <v>653</v>
      </c>
      <c r="F25" s="151"/>
      <c r="G25" s="291"/>
      <c r="H25" s="283"/>
      <c r="I25" s="280"/>
      <c r="J25" s="280"/>
      <c r="K25" s="196"/>
      <c r="L25" s="213"/>
      <c r="M25" s="196"/>
      <c r="N25" s="196"/>
      <c r="O25" s="196"/>
      <c r="P25" s="197"/>
    </row>
    <row r="26" spans="1:16">
      <c r="A26" s="29"/>
      <c r="B26" s="94"/>
      <c r="C26" s="31"/>
      <c r="D26" s="32"/>
      <c r="E26" s="33"/>
      <c r="F26" s="34">
        <v>0</v>
      </c>
      <c r="G26" s="34">
        <v>0</v>
      </c>
      <c r="H26" s="34"/>
      <c r="I26" s="33"/>
      <c r="J26" s="33"/>
      <c r="K26" s="33"/>
      <c r="L26" s="33"/>
      <c r="M26" s="33"/>
      <c r="N26" s="33"/>
      <c r="O26" s="33"/>
      <c r="P26" s="35"/>
    </row>
    <row r="27" spans="1:16" ht="15.15" customHeight="1">
      <c r="A27" s="36"/>
      <c r="B27" s="95"/>
      <c r="C27" s="370" t="s">
        <v>70</v>
      </c>
      <c r="D27" s="371"/>
      <c r="E27" s="371"/>
      <c r="F27" s="371"/>
      <c r="G27" s="371"/>
      <c r="H27" s="371"/>
      <c r="I27" s="371"/>
      <c r="J27" s="371"/>
      <c r="K27" s="371"/>
      <c r="L27" s="37"/>
      <c r="M27" s="37"/>
      <c r="N27" s="37"/>
      <c r="O27" s="37"/>
      <c r="P27" s="37"/>
    </row>
    <row r="28" spans="1:16" s="101" customFormat="1">
      <c r="I28" s="122"/>
    </row>
    <row r="29" spans="1:16" customFormat="1" ht="12.75" customHeight="1">
      <c r="B29" s="123" t="s">
        <v>38</v>
      </c>
    </row>
    <row r="30" spans="1:16" customFormat="1" ht="45" customHeight="1">
      <c r="A30" s="364" t="str">
        <f>'1,1'!A25:G25</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0" s="364"/>
      <c r="C30" s="364"/>
      <c r="D30" s="364"/>
      <c r="E30" s="364"/>
      <c r="F30" s="364"/>
      <c r="G30" s="364"/>
      <c r="H30" s="364"/>
      <c r="I30" s="364"/>
      <c r="J30" s="364"/>
      <c r="K30" s="364"/>
      <c r="L30" s="364"/>
      <c r="M30" s="364"/>
      <c r="N30" s="364"/>
      <c r="O30" s="364"/>
      <c r="P30" s="364"/>
    </row>
  </sheetData>
  <mergeCells count="14">
    <mergeCell ref="A2:P2"/>
    <mergeCell ref="D3:P3"/>
    <mergeCell ref="D4:P4"/>
    <mergeCell ref="D5:P5"/>
    <mergeCell ref="L8:O8"/>
    <mergeCell ref="F10:K10"/>
    <mergeCell ref="L10:P10"/>
    <mergeCell ref="C27:K27"/>
    <mergeCell ref="A30:P30"/>
    <mergeCell ref="A10:A11"/>
    <mergeCell ref="B10:B11"/>
    <mergeCell ref="C10:C11"/>
    <mergeCell ref="D10:D11"/>
    <mergeCell ref="E10:E11"/>
  </mergeCells>
  <conditionalFormatting sqref="I23">
    <cfRule type="expression" dxfId="4" priority="6">
      <formula>#REF!&gt;0</formula>
    </cfRule>
    <cfRule type="expression" dxfId="3" priority="7">
      <formula>#REF!=3</formula>
    </cfRule>
    <cfRule type="expression" dxfId="2" priority="8">
      <formula>#REF!=2</formula>
    </cfRule>
    <cfRule type="expression" dxfId="1" priority="9">
      <formula>#REF!=1</formula>
    </cfRule>
    <cfRule type="expression" dxfId="0" priority="10" stopIfTrue="1">
      <formula>I23=#REF!=FALSE</formula>
    </cfRule>
  </conditionalFormatting>
  <printOptions horizontalCentered="1"/>
  <pageMargins left="0.27559055118110237" right="0.27559055118110237" top="0.74803149606299213" bottom="0.74803149606299213" header="0.31496062992125984" footer="0.31496062992125984"/>
  <pageSetup paperSize="9" scale="67" orientation="landscape" horizontalDpi="300" verticalDpi="300" r:id="rId1"/>
  <rowBreaks count="1" manualBreakCount="1">
    <brk id="3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34</vt:i4>
      </vt:variant>
    </vt:vector>
  </HeadingPairs>
  <TitlesOfParts>
    <vt:vector size="53" baseType="lpstr">
      <vt:lpstr>Koptame</vt:lpstr>
      <vt:lpstr>kops1</vt:lpstr>
      <vt:lpstr>1,1</vt:lpstr>
      <vt:lpstr>1,2</vt:lpstr>
      <vt:lpstr>1,3</vt:lpstr>
      <vt:lpstr>1,4</vt:lpstr>
      <vt:lpstr>1,5</vt:lpstr>
      <vt:lpstr>1,6</vt:lpstr>
      <vt:lpstr>1,7</vt:lpstr>
      <vt:lpstr>1,8</vt:lpstr>
      <vt:lpstr>kops2</vt:lpstr>
      <vt:lpstr>2,1</vt:lpstr>
      <vt:lpstr>2,2</vt:lpstr>
      <vt:lpstr>2,3</vt:lpstr>
      <vt:lpstr>2,4</vt:lpstr>
      <vt:lpstr>kops3</vt:lpstr>
      <vt:lpstr>3,1</vt:lpstr>
      <vt:lpstr>kops4</vt:lpstr>
      <vt:lpstr>4,1</vt:lpstr>
      <vt:lpstr>'1,1'!Print_Area</vt:lpstr>
      <vt:lpstr>'1,2'!Print_Area</vt:lpstr>
      <vt:lpstr>'1,3'!Print_Area</vt:lpstr>
      <vt:lpstr>'1,4'!Print_Area</vt:lpstr>
      <vt:lpstr>'1,5'!Print_Area</vt:lpstr>
      <vt:lpstr>'1,6'!Print_Area</vt:lpstr>
      <vt:lpstr>'1,7'!Print_Area</vt:lpstr>
      <vt:lpstr>'1,8'!Print_Area</vt:lpstr>
      <vt:lpstr>'2,1'!Print_Area</vt:lpstr>
      <vt:lpstr>'2,2'!Print_Area</vt:lpstr>
      <vt:lpstr>'2,3'!Print_Area</vt:lpstr>
      <vt:lpstr>'2,4'!Print_Area</vt:lpstr>
      <vt:lpstr>'3,1'!Print_Area</vt:lpstr>
      <vt:lpstr>'4,1'!Print_Area</vt:lpstr>
      <vt:lpstr>kops1!Print_Area</vt:lpstr>
      <vt:lpstr>Koptame!Print_Area</vt:lpstr>
      <vt:lpstr>'1,1'!Print_Titles</vt:lpstr>
      <vt:lpstr>'1,2'!Print_Titles</vt:lpstr>
      <vt:lpstr>'1,3'!Print_Titles</vt:lpstr>
      <vt:lpstr>'1,4'!Print_Titles</vt:lpstr>
      <vt:lpstr>'1,5'!Print_Titles</vt:lpstr>
      <vt:lpstr>'1,6'!Print_Titles</vt:lpstr>
      <vt:lpstr>'1,7'!Print_Titles</vt:lpstr>
      <vt:lpstr>'1,8'!Print_Titles</vt:lpstr>
      <vt:lpstr>'2,1'!Print_Titles</vt:lpstr>
      <vt:lpstr>'2,2'!Print_Titles</vt:lpstr>
      <vt:lpstr>'2,3'!Print_Titles</vt:lpstr>
      <vt:lpstr>'2,4'!Print_Titles</vt:lpstr>
      <vt:lpstr>'3,1'!Print_Titles</vt:lpstr>
      <vt:lpstr>'4,1'!Print_Titles</vt:lpstr>
      <vt:lpstr>kops1!Print_Titles</vt:lpstr>
      <vt:lpstr>kops2!Print_Titles</vt:lpstr>
      <vt:lpstr>kops3!Print_Titles</vt:lpstr>
      <vt:lpstr>kops4!Print_Titles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DATORS</dc:creator>
  <cp:lastModifiedBy>Evija Šefere</cp:lastModifiedBy>
  <cp:lastPrinted>2015-12-02T17:47:40Z</cp:lastPrinted>
  <dcterms:created xsi:type="dcterms:W3CDTF">2011-09-07T11:49:58Z</dcterms:created>
  <dcterms:modified xsi:type="dcterms:W3CDTF">2026-06-15T07:04:28Z</dcterms:modified>
</cp:coreProperties>
</file>