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urs\OneDrive - Rīgas Nacionālais zooloģiskais dārzs\Desktop\9 Uzkopšanas pakalpojumi\"/>
    </mc:Choice>
  </mc:AlternateContent>
  <bookViews>
    <workbookView xWindow="28680" yWindow="-1890" windowWidth="29040" windowHeight="17520"/>
  </bookViews>
  <sheets>
    <sheet name="Darba uzdevums" sheetId="6" r:id="rId1"/>
    <sheet name="Telpu veids un uzkopš.reg." sheetId="7" r:id="rId2"/>
  </sheets>
  <calcPr calcId="162913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7" l="1"/>
  <c r="G10" i="7"/>
  <c r="J8" i="7"/>
  <c r="J12" i="7"/>
  <c r="G12" i="7"/>
  <c r="I60" i="7"/>
  <c r="H60" i="7"/>
  <c r="G60" i="7"/>
  <c r="F60" i="7"/>
  <c r="E60" i="7"/>
  <c r="D60" i="7"/>
  <c r="C60" i="7"/>
  <c r="J59" i="7"/>
  <c r="J58" i="7"/>
  <c r="J57" i="7"/>
  <c r="J56" i="7"/>
  <c r="J55" i="7"/>
  <c r="J54" i="7"/>
  <c r="J53" i="7"/>
  <c r="I52" i="7"/>
  <c r="H52" i="7"/>
  <c r="G52" i="7"/>
  <c r="G9" i="7" s="1"/>
  <c r="F52" i="7"/>
  <c r="E52" i="7"/>
  <c r="D52" i="7"/>
  <c r="G13" i="7" s="1"/>
  <c r="J51" i="7"/>
  <c r="J50" i="7"/>
  <c r="J49" i="7"/>
  <c r="J48" i="7"/>
  <c r="J47" i="7"/>
  <c r="E44" i="7"/>
  <c r="D44" i="7"/>
  <c r="E43" i="7"/>
  <c r="D43" i="7"/>
  <c r="E42" i="7"/>
  <c r="D42" i="7"/>
  <c r="E40" i="7"/>
  <c r="D40" i="7"/>
  <c r="E39" i="7"/>
  <c r="D39" i="7"/>
  <c r="E38" i="7"/>
  <c r="D38" i="7"/>
  <c r="E37" i="7"/>
  <c r="J33" i="7"/>
  <c r="G33" i="7"/>
  <c r="D11" i="7"/>
  <c r="E41" i="7" s="1"/>
  <c r="J32" i="7" l="1"/>
  <c r="G11" i="7"/>
  <c r="J11" i="7" s="1"/>
  <c r="G21" i="7"/>
  <c r="J21" i="7" s="1"/>
  <c r="G30" i="7"/>
  <c r="G22" i="7"/>
  <c r="J22" i="7" s="1"/>
  <c r="D37" i="7"/>
  <c r="G23" i="7"/>
  <c r="J23" i="7" s="1"/>
  <c r="G15" i="7"/>
  <c r="G16" i="7"/>
  <c r="G19" i="7"/>
  <c r="J19" i="7" s="1"/>
  <c r="G20" i="7"/>
  <c r="J20" i="7" s="1"/>
  <c r="G8" i="7"/>
  <c r="G27" i="7"/>
  <c r="G28" i="7"/>
  <c r="G32" i="7"/>
  <c r="J28" i="7"/>
  <c r="J27" i="7"/>
  <c r="J29" i="7"/>
  <c r="J16" i="7"/>
  <c r="J13" i="7"/>
  <c r="J14" i="7"/>
  <c r="J9" i="7"/>
  <c r="J10" i="7"/>
  <c r="J15" i="7"/>
  <c r="J17" i="7"/>
  <c r="G14" i="7"/>
  <c r="G29" i="7"/>
  <c r="G17" i="7"/>
  <c r="J30" i="7"/>
  <c r="D34" i="7"/>
  <c r="D41" i="7"/>
</calcChain>
</file>

<file path=xl/comments1.xml><?xml version="1.0" encoding="utf-8"?>
<comments xmlns="http://schemas.openxmlformats.org/spreadsheetml/2006/main">
  <authors>
    <author>tc={90F10CEF-6855-4CC7-AFC8-FC914FBC9676}</author>
  </authors>
  <commentList>
    <comment ref="B71" authorId="0" shapeId="0">
      <text>
        <r>
          <rPr>
            <sz val="11"/>
            <color theme="1"/>
            <rFont val="Calibri"/>
            <family val="2"/>
            <charset val="186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Jāaraksta plašāk</t>
        </r>
      </text>
    </comment>
  </commentList>
</comments>
</file>

<file path=xl/sharedStrings.xml><?xml version="1.0" encoding="utf-8"?>
<sst xmlns="http://schemas.openxmlformats.org/spreadsheetml/2006/main" count="409" uniqueCount="249">
  <si>
    <t>Grūti pieejamo virsmu tīrīšana</t>
  </si>
  <si>
    <t>Durvju mazgāšana</t>
  </si>
  <si>
    <t>Grīdlīstu mitrā tīrīšana</t>
  </si>
  <si>
    <t>Cietā grīdas seguma mitrā uzkopšana</t>
  </si>
  <si>
    <t>pēc nepieciešamības</t>
  </si>
  <si>
    <t>2 x gadā</t>
  </si>
  <si>
    <t>1 x mēnesī</t>
  </si>
  <si>
    <t>1 x nedēļā</t>
  </si>
  <si>
    <t>Darbu apraksts</t>
  </si>
  <si>
    <t>Elektroslēdžu un kontaktligzdu tīrīšana</t>
  </si>
  <si>
    <t>Spoguļu tīrīšana</t>
  </si>
  <si>
    <t>Grīdas mitrā uzkopšana</t>
  </si>
  <si>
    <t>Atkritumu grozu maisiņu nomaiņa</t>
  </si>
  <si>
    <t>Mīksto mēbeļu tīrīšana ar putekļusūcēju</t>
  </si>
  <si>
    <t>Interjera elementu tīrīšana</t>
  </si>
  <si>
    <t xml:space="preserve">Krēslu un galdu kāju mitrā tīrīšana </t>
  </si>
  <si>
    <t>Horizontālo virsmu (brīvās galdu virsmas, palodzes u.c) mitrā tīrīšana</t>
  </si>
  <si>
    <t>Vertikālo virsmu tīrīšana</t>
  </si>
  <si>
    <t>Durvju rokturu mitrā tīrīšana un dezinfekcija</t>
  </si>
  <si>
    <t>Putekļu slaucīšana no horizontālām virsmām (brīvās galdu virsmas, palodzes u.c)</t>
  </si>
  <si>
    <t>Griestu slaucīšana no zirnekļu tīkliem (līdz 3m augstumam)</t>
  </si>
  <si>
    <t>Maināmo paklāju un kājslauķu tīrīšana ar putekļusūcēju</t>
  </si>
  <si>
    <t>Cietā grīdas seguma mitrā uzkopšana / mīkstā grīdas seguma sūkšana ar putekļusūcēju</t>
  </si>
  <si>
    <t>Atkritumu urnu dezinficēšana</t>
  </si>
  <si>
    <t>Radiatoru tīrīšana</t>
  </si>
  <si>
    <t>katru uzkopšanas reizi</t>
  </si>
  <si>
    <t>Sienu mitrā uzkopšana (kas aizsniedzamas bez trepju palīdzības)</t>
  </si>
  <si>
    <t>Atkritumu grozu dezinfekcija</t>
  </si>
  <si>
    <t>Kabīņu sienu mazgāšana un dezinficēšana</t>
  </si>
  <si>
    <t>Izlietnes un tualetes poda, poda sēdvirsmas mazgāšana, dezinficēšana</t>
  </si>
  <si>
    <t>Izlietņu sienu mazgāšana</t>
  </si>
  <si>
    <t>Sanitāri higiēniskā aprīkojuma (dvieļu, ziepju, dezinfekcijas un tualetes papīra turētāji) mitrā tīrīšana, dezinficēšana</t>
  </si>
  <si>
    <t>Atkritumu urnu iztukšošana, maisiņu nomaiņa un atkritumu nogādāšana līdz konteineriem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</si>
  <si>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</si>
  <si>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</si>
  <si>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</si>
  <si>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</si>
  <si>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</si>
  <si>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</si>
  <si>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</si>
  <si>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</si>
  <si>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</si>
  <si>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</si>
  <si>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</si>
  <si>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</si>
  <si>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</si>
  <si>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</si>
  <si>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</si>
  <si>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</si>
  <si>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</si>
  <si>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</si>
  <si>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</si>
  <si>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</si>
  <si>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Atkritumu urnu iztukšošana, atkritumu nogādāšana līdz konteineriem</t>
  </si>
  <si>
    <t>Pārtinamā galda mitrā tīrīšana un dezinficēšana</t>
  </si>
  <si>
    <t xml:space="preserve">Abpusēja logu mazgāšana </t>
  </si>
  <si>
    <t>Putekļu slaucīšana no horizontālām virsmām (brīvās galdu, skapju virsmas, palodzes u.c)</t>
  </si>
  <si>
    <t>Durvju rokturu mitrā tīrīšana un dezinfekcija (t.sk. garderobes metāla skapjiem)</t>
  </si>
  <si>
    <t>Atkritumu urnu  iztukšošana, atkritumu nogādāšana līdz konteineriem</t>
  </si>
  <si>
    <t xml:space="preserve">Lampu un citu gaismas ķermeņu tīrīšana </t>
  </si>
  <si>
    <t>Traipu tīrīšana no durvju, sienu  virsmām</t>
  </si>
  <si>
    <t>Higiēniskā aprīkojuma uzraudzība, papildināšana ar Pasūtītāja izsniegtajiem materiāliem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</si>
  <si>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</si>
  <si>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</si>
  <si>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</si>
  <si>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</si>
  <si>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</si>
  <si>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</si>
  <si>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</si>
  <si>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</si>
  <si>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</si>
  <si>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</si>
  <si>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</si>
  <si>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</si>
  <si>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</si>
  <si>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</si>
  <si>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</si>
  <si>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</si>
  <si>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Traipu tīrīšana no durvju, mēbeļu, sienu, stikla virsmām</t>
  </si>
  <si>
    <t>Traipu tīrīšana no durvju, stikla  virsmām</t>
  </si>
  <si>
    <t>Paklāja/mīkstā seguma sausā uzkopšana, tīrīšana ar putekļusūcēju</t>
  </si>
  <si>
    <t>Traipu tīrīšana no durvju, mēbeļu, sienu, stikla  virsmām</t>
  </si>
  <si>
    <t>Ventilācijas cauruļu virsmas tīrīšana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</si>
  <si>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</si>
  <si>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</si>
  <si>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</si>
  <si>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</si>
  <si>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</si>
  <si>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</si>
  <si>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</si>
  <si>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</si>
  <si>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</si>
  <si>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</si>
  <si>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</si>
  <si>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</si>
  <si>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</si>
  <si>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</si>
  <si>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</si>
  <si>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</si>
  <si>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</si>
  <si>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</si>
  <si>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3.1.</t>
  </si>
  <si>
    <t>3.2.</t>
  </si>
  <si>
    <t>3.4.</t>
  </si>
  <si>
    <t>3.3.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</si>
  <si>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</si>
  <si>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</si>
  <si>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</si>
  <si>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</si>
  <si>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</si>
  <si>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</si>
  <si>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</si>
  <si>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</si>
  <si>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</si>
  <si>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</si>
  <si>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</si>
  <si>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</si>
  <si>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</si>
  <si>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</si>
  <si>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</si>
  <si>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</si>
  <si>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</si>
  <si>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</si>
  <si>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Kāpņu margu mitrā tīrīšana</t>
  </si>
  <si>
    <t>Žalūziju tīrīšana</t>
  </si>
  <si>
    <t>Darba uzdevums pa veicamo darbu pozīcijām</t>
  </si>
  <si>
    <t>1237,97 m²</t>
  </si>
  <si>
    <t>ZOO -1</t>
  </si>
  <si>
    <t>Putekļu slaucīšana no horizontālām virsmām un mitrā tīrīšana (brīvās virsmas, palodzes u.c)</t>
  </si>
  <si>
    <t>Mēbeļu tīrīšana ar putekļusūcēju</t>
  </si>
  <si>
    <t>Atkritumu urnu iztukšošana, atkritumu nogādāšana līdz konteineriem, maisiņu nomaiņa</t>
  </si>
  <si>
    <t>1. Ekspozīciju zāles</t>
  </si>
  <si>
    <t>ZOO-2</t>
  </si>
  <si>
    <t>163,5 m²</t>
  </si>
  <si>
    <t>2. Publiskās sanitārās telpas (wc)</t>
  </si>
  <si>
    <t>ZOO-3</t>
  </si>
  <si>
    <t>3. Naktsmīte (4 istabiņas)</t>
  </si>
  <si>
    <t>101.9 m²</t>
  </si>
  <si>
    <t>Vertikālo virsmu traipu tīrīšana</t>
  </si>
  <si>
    <t>ZOO-4</t>
  </si>
  <si>
    <t xml:space="preserve">4. Biroja telpas </t>
  </si>
  <si>
    <t>801,4 m²</t>
  </si>
  <si>
    <t>Informācijas stendu un interjera elementu tīrīšana</t>
  </si>
  <si>
    <t>Stikla durvju, sienu mazgāšana</t>
  </si>
  <si>
    <t>ZOO-5</t>
  </si>
  <si>
    <t>5. Tehniskās telpas</t>
  </si>
  <si>
    <t>170,6 m²</t>
  </si>
  <si>
    <t xml:space="preserve">Gultasveļas maiņa un novietošanas Pasūtītāja norādītajā vietā. </t>
  </si>
  <si>
    <t>Sanitāro telpu uzkopšana atbilstoši 2.punktā minētajai specifikācijai</t>
  </si>
  <si>
    <t>Ēdamtelpas zonas uzkopšana</t>
  </si>
  <si>
    <t>Telpu izmantošanas veidu sadalījums un uzkopšanas regularitāte Riga ZOO  (Darba laiks ZOO Vasara: 10:00-19:00, Ziema: 10:00-17:00)</t>
  </si>
  <si>
    <t>Nr.p.k.</t>
  </si>
  <si>
    <t>Telpas</t>
  </si>
  <si>
    <t>Izmantošanas veids</t>
  </si>
  <si>
    <t>Platība m²</t>
  </si>
  <si>
    <t>Dienas/nedēļā</t>
  </si>
  <si>
    <t xml:space="preserve">Vasara </t>
  </si>
  <si>
    <t>Kopējā platība m²/vasara</t>
  </si>
  <si>
    <t xml:space="preserve">Ziema </t>
  </si>
  <si>
    <t>Kopējā platība m²/ziema</t>
  </si>
  <si>
    <t>Komentāri</t>
  </si>
  <si>
    <t>1. Ekspozīciju zāles (ZOO-1)</t>
  </si>
  <si>
    <t>Abinieku zāle</t>
  </si>
  <si>
    <t>apmeklētāju zona</t>
  </si>
  <si>
    <t>P/T/Pk</t>
  </si>
  <si>
    <t>3x nedēļā</t>
  </si>
  <si>
    <t>Pēc nepieciešamības, vidēji 1x mēn</t>
  </si>
  <si>
    <t xml:space="preserve">Vasaras sezonas laiks aptuveni  01.05-01.10, līdz apmeklētāju laikam </t>
  </si>
  <si>
    <t>Pk</t>
  </si>
  <si>
    <t>1x nedēļā</t>
  </si>
  <si>
    <t>Vasara - 1x mēn slapjā, 1x ned sausā, Ziema - 1x ned slapjā, 2x ned sausā</t>
  </si>
  <si>
    <t>Flamingu zāle</t>
  </si>
  <si>
    <t xml:space="preserve">Līdz apmeklētāju laikam </t>
  </si>
  <si>
    <t>Tropu māja</t>
  </si>
  <si>
    <t>P/Pk</t>
  </si>
  <si>
    <t>2x nedēļā</t>
  </si>
  <si>
    <t>Nakts ekspozīcija, tropu zāle (visa apmeklētāju daļa)</t>
  </si>
  <si>
    <t>Nīlzirgi</t>
  </si>
  <si>
    <t>O/C/Se</t>
  </si>
  <si>
    <t>P/T/Pk/Sv</t>
  </si>
  <si>
    <t>4x nedēļā</t>
  </si>
  <si>
    <t>Osteostāsti</t>
  </si>
  <si>
    <t>Akvārijs</t>
  </si>
  <si>
    <t>Terārijs</t>
  </si>
  <si>
    <t>O/Pk</t>
  </si>
  <si>
    <t>Lemūri</t>
  </si>
  <si>
    <t>2. Publiskās sanitārās telpas (ZOO-2)</t>
  </si>
  <si>
    <t xml:space="preserve">Žirafes </t>
  </si>
  <si>
    <t>WC</t>
  </si>
  <si>
    <t>4x dienā</t>
  </si>
  <si>
    <t>2x dienā</t>
  </si>
  <si>
    <t>Vasara: 9:00/12:00/14:00/17:00     Ziema: 9:00 un 13:00</t>
  </si>
  <si>
    <t>Kases</t>
  </si>
  <si>
    <t>Lāči</t>
  </si>
  <si>
    <t>Ambulance</t>
  </si>
  <si>
    <t>3. Naktsmīte (ZOO-3)</t>
  </si>
  <si>
    <t>Naktsmītne</t>
  </si>
  <si>
    <t>4 istabiņas</t>
  </si>
  <si>
    <t>Pēc nepieciešamības</t>
  </si>
  <si>
    <t>Piedāvāt vienas reizes uzkopšanas cenu istabiņai un  4 istabiņām</t>
  </si>
  <si>
    <t>4. Biroja telpas</t>
  </si>
  <si>
    <t>Strops</t>
  </si>
  <si>
    <t>Birojs</t>
  </si>
  <si>
    <t>O/C</t>
  </si>
  <si>
    <t>līdz 7:00 vai iepriekšējā dienā pēc 17:30</t>
  </si>
  <si>
    <t>Lēmumu ligzda</t>
  </si>
  <si>
    <t>līdz 8:00 vai iepriekšējā dienā pēc 18:30</t>
  </si>
  <si>
    <t>IDD postenis</t>
  </si>
  <si>
    <t>Jebkurā  laikā</t>
  </si>
  <si>
    <t xml:space="preserve">5. Tehniskās telpas </t>
  </si>
  <si>
    <t xml:space="preserve">Tehniskās telpas </t>
  </si>
  <si>
    <t>Katlu telpa, serveris, noliktava</t>
  </si>
  <si>
    <t>KOPĀ</t>
  </si>
  <si>
    <t>Vasara</t>
  </si>
  <si>
    <t>Ziema</t>
  </si>
  <si>
    <t>Pirmdiena</t>
  </si>
  <si>
    <t>Otrdiena</t>
  </si>
  <si>
    <t>Trešdiena</t>
  </si>
  <si>
    <t>Cenurtdiena</t>
  </si>
  <si>
    <t>Piektdiena</t>
  </si>
  <si>
    <t>Sestdiena</t>
  </si>
  <si>
    <t>Svētdiena</t>
  </si>
  <si>
    <t>Ceturtdiena</t>
  </si>
  <si>
    <t xml:space="preserve">KOPĀ </t>
  </si>
  <si>
    <t xml:space="preserve">Maijs </t>
  </si>
  <si>
    <t xml:space="preserve">Jūnijs </t>
  </si>
  <si>
    <t xml:space="preserve">Jūlijs </t>
  </si>
  <si>
    <t>Augusts</t>
  </si>
  <si>
    <t>Septembris</t>
  </si>
  <si>
    <t xml:space="preserve">KOPĀ dienas </t>
  </si>
  <si>
    <t>Oktobris</t>
  </si>
  <si>
    <t>Novembris</t>
  </si>
  <si>
    <t>Decembris</t>
  </si>
  <si>
    <t>Janvāris</t>
  </si>
  <si>
    <t>Februāris</t>
  </si>
  <si>
    <t>Marts</t>
  </si>
  <si>
    <t>Aprīlis</t>
  </si>
  <si>
    <t>Katru otro dienu</t>
  </si>
  <si>
    <t xml:space="preserve"> Vasara: 9:00/12:00/14:00/17:00     Ziema: 9:00 un 13:00</t>
  </si>
  <si>
    <t>"Telpu izmantošanas veidu sadalījums un uzkopšanas regularitāte Riga ZOO"</t>
  </si>
  <si>
    <t xml:space="preserve">Uzkopšana notiek katru otro dienu 7 dienu nedēļā, kas nozīmē ka uzkopšana notiek arī brīvdienās. (Piemērs: 1;3;5;7;2;4;6;1;3……). </t>
  </si>
  <si>
    <t>ZINARIUM</t>
  </si>
  <si>
    <t xml:space="preserve">* Atsevišķām telpām ir minēti aptuvenie uzkopšanas laiki un tāpat ir minēts arī Rīgas Zoo darba laiks Vasara: 10:00-19:00, Ziema: 10:00-17:00, kas ir jāņem vērā plānojot pārējo telpu uzkopšanu. Apsardze strādā 24/7, attiecīgi piekļuve teritorijā ir iespējama arī ārpus normālā darba laika, ņemot vērā prasības par dzīvnieku naktsmieru un saskaņojot ar atbildīgo personu par ko vienojas līguma izpildes laikā, ievērojot minētos ierobežojumus. </t>
  </si>
  <si>
    <t>Tehniskās specifikācijas un tehniskā piedāvājuma</t>
  </si>
  <si>
    <t>iepirkuma priekšmeta 1. daļā</t>
  </si>
  <si>
    <t>pielikums Nr. 2.1.1.</t>
  </si>
  <si>
    <t>Žirafes 1.un  2.stāvs</t>
  </si>
  <si>
    <t>1x nmēnesī</t>
  </si>
  <si>
    <t>Iepirkuma Nr. RIGAZOO 2026/9-AK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</si>
</sst>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 &quot;#,##0.00&quot; &quot;;&quot;-&quot;#,##0.00&quot; &quot;;&quot; -&quot;00&quot; &quot;;&quot; &quot;@&quot; &quot;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1"/>
    <xf numFmtId="0" fontId="4" fillId="0" borderId="0" xfId="0" applyFont="1" applyAlignment="1">
      <alignment horizontal="center" vertical="center"/>
    </xf>
    <xf numFmtId="0" fontId="5" fillId="0" borderId="0" xfId="1" applyFont="1"/>
    <xf numFmtId="1" fontId="6" fillId="4" borderId="2" xfId="1" applyNumberFormat="1" applyFont="1" applyFill="1" applyBorder="1" applyAlignment="1">
      <alignment horizontal="center" vertical="center"/>
    </xf>
    <xf numFmtId="164" fontId="2" fillId="0" borderId="0" xfId="1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164" fontId="9" fillId="4" borderId="2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textRotation="90"/>
    </xf>
    <xf numFmtId="0" fontId="9" fillId="4" borderId="1" xfId="1" applyFont="1" applyFill="1" applyBorder="1" applyAlignment="1">
      <alignment horizontal="center" textRotation="90" wrapText="1"/>
    </xf>
    <xf numFmtId="164" fontId="7" fillId="4" borderId="2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9" fillId="2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vertical="center" wrapText="1"/>
    </xf>
    <xf numFmtId="0" fontId="9" fillId="5" borderId="1" xfId="1" applyFont="1" applyFill="1" applyBorder="1"/>
    <xf numFmtId="0" fontId="9" fillId="5" borderId="1" xfId="1" applyFont="1" applyFill="1" applyBorder="1" applyAlignment="1">
      <alignment horizontal="center"/>
    </xf>
    <xf numFmtId="164" fontId="9" fillId="6" borderId="2" xfId="1" applyNumberFormat="1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textRotation="90"/>
    </xf>
    <xf numFmtId="0" fontId="9" fillId="6" borderId="1" xfId="1" applyFont="1" applyFill="1" applyBorder="1" applyAlignment="1">
      <alignment horizontal="center" textRotation="90" wrapText="1"/>
    </xf>
    <xf numFmtId="164" fontId="7" fillId="6" borderId="2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1" xfId="1" applyFont="1" applyFill="1" applyBorder="1"/>
    <xf numFmtId="164" fontId="9" fillId="3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textRotation="90"/>
    </xf>
    <xf numFmtId="0" fontId="9" fillId="3" borderId="1" xfId="1" applyFont="1" applyFill="1" applyBorder="1" applyAlignment="1">
      <alignment horizontal="center" textRotation="90" wrapText="1"/>
    </xf>
    <xf numFmtId="164" fontId="7" fillId="3" borderId="1" xfId="1" applyNumberFormat="1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textRotation="90"/>
    </xf>
    <xf numFmtId="0" fontId="9" fillId="7" borderId="1" xfId="1" applyFont="1" applyFill="1" applyBorder="1" applyAlignment="1">
      <alignment horizontal="center" textRotation="90" wrapText="1"/>
    </xf>
    <xf numFmtId="164" fontId="7" fillId="7" borderId="2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2" fillId="0" borderId="1" xfId="1" applyBorder="1"/>
    <xf numFmtId="164" fontId="9" fillId="7" borderId="2" xfId="1" applyNumberFormat="1" applyFont="1" applyFill="1" applyBorder="1" applyAlignment="1">
      <alignment horizontal="center" vertical="center"/>
    </xf>
    <xf numFmtId="164" fontId="10" fillId="4" borderId="2" xfId="1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0" borderId="1" xfId="0" applyFont="1" applyBorder="1"/>
    <xf numFmtId="0" fontId="14" fillId="7" borderId="1" xfId="0" applyFont="1" applyFill="1" applyBorder="1" applyAlignment="1">
      <alignment horizontal="center"/>
    </xf>
    <xf numFmtId="0" fontId="14" fillId="7" borderId="1" xfId="0" applyFont="1" applyFill="1" applyBorder="1"/>
    <xf numFmtId="0" fontId="14" fillId="0" borderId="1" xfId="0" applyFont="1" applyBorder="1" applyAlignment="1">
      <alignment wrapText="1"/>
    </xf>
    <xf numFmtId="0" fontId="14" fillId="9" borderId="2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9" borderId="0" xfId="0" applyFont="1" applyFill="1"/>
    <xf numFmtId="0" fontId="13" fillId="10" borderId="1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8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9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9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0" fillId="9" borderId="0" xfId="0" applyFill="1" applyAlignment="1">
      <alignment wrapText="1"/>
    </xf>
    <xf numFmtId="16" fontId="0" fillId="9" borderId="0" xfId="0" applyNumberFormat="1" applyFill="1" applyAlignment="1">
      <alignment wrapText="1"/>
    </xf>
    <xf numFmtId="0" fontId="7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0" fontId="17" fillId="0" borderId="0" xfId="0" applyFont="1" applyAlignment="1">
      <alignment vertical="center"/>
    </xf>
    <xf numFmtId="0" fontId="16" fillId="0" borderId="0" xfId="1" applyFont="1"/>
    <xf numFmtId="0" fontId="17" fillId="0" borderId="0" xfId="0" applyFont="1" applyAlignment="1">
      <alignment horizontal="right" vertical="center"/>
    </xf>
    <xf numFmtId="0" fontId="1" fillId="9" borderId="1" xfId="0" applyFont="1" applyFill="1" applyBorder="1"/>
    <xf numFmtId="0" fontId="18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0" borderId="0" xfId="0" applyFont="1"/>
    <xf numFmtId="0" fontId="16" fillId="0" borderId="0" xfId="1" applyFont="1" applyAlignment="1">
      <alignment horizontal="right"/>
    </xf>
    <xf numFmtId="0" fontId="9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vertical="center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3" fillId="5" borderId="2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2"/>
    <cellStyle name="Standard_Telpu_matrica1" xfId="1"/>
  </cellStyles>
  <dxfs count="0"/>
  <tableStyles count="0" defaultTableStyle="TableStyleMedium2" defaultPivotStyle="PivotStyleLight16"/>
  <colors>
    <mruColors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4FD0F9F-485A-4FE7-B9F2-7A74BE2A9683}"/>
            </a:ext>
          </a:extLst>
        </xdr:cNvPr>
        <xdr:cNvSpPr>
          <a:spLocks noChangeArrowheads="1"/>
        </xdr:cNvSpPr>
      </xdr:nvSpPr>
      <xdr:spPr bwMode="auto">
        <a:xfrm>
          <a:off x="5365750" y="2806700"/>
          <a:ext cx="2794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EF704A-77BA-473D-99BC-279CA1F87442}"/>
            </a:ext>
          </a:extLst>
        </xdr:cNvPr>
        <xdr:cNvSpPr>
          <a:spLocks noChangeArrowheads="1"/>
        </xdr:cNvSpPr>
      </xdr:nvSpPr>
      <xdr:spPr bwMode="auto">
        <a:xfrm>
          <a:off x="5365750" y="23133050"/>
          <a:ext cx="2794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514350</xdr:colOff>
      <xdr:row>93</xdr:row>
      <xdr:rowOff>0</xdr:rowOff>
    </xdr:from>
    <xdr:to>
      <xdr:col>6</xdr:col>
      <xdr:colOff>314325</xdr:colOff>
      <xdr:row>93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C450D56-9CA8-4232-9122-8E189B5765DE}"/>
            </a:ext>
          </a:extLst>
        </xdr:cNvPr>
        <xdr:cNvSpPr>
          <a:spLocks noChangeArrowheads="1"/>
        </xdr:cNvSpPr>
      </xdr:nvSpPr>
      <xdr:spPr bwMode="auto">
        <a:xfrm>
          <a:off x="7169150" y="5448300"/>
          <a:ext cx="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9C154CA-B0BB-4D67-A500-B02E67743A3F}"/>
            </a:ext>
          </a:extLst>
        </xdr:cNvPr>
        <xdr:cNvSpPr>
          <a:spLocks noChangeArrowheads="1"/>
        </xdr:cNvSpPr>
      </xdr:nvSpPr>
      <xdr:spPr bwMode="auto">
        <a:xfrm>
          <a:off x="5365750" y="23133050"/>
          <a:ext cx="2794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7F68CF-0694-4411-9E2F-765600A79B0D}"/>
            </a:ext>
          </a:extLst>
        </xdr:cNvPr>
        <xdr:cNvSpPr>
          <a:spLocks noChangeArrowheads="1"/>
        </xdr:cNvSpPr>
      </xdr:nvSpPr>
      <xdr:spPr bwMode="auto">
        <a:xfrm>
          <a:off x="5365750" y="23133050"/>
          <a:ext cx="2794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CE5A32C7-A8B6-4104-BF1A-CC3A9A550119}"/>
            </a:ext>
          </a:extLst>
        </xdr:cNvPr>
        <xdr:cNvSpPr>
          <a:spLocks noChangeArrowheads="1"/>
        </xdr:cNvSpPr>
      </xdr:nvSpPr>
      <xdr:spPr bwMode="auto">
        <a:xfrm>
          <a:off x="5857875" y="20688300"/>
          <a:ext cx="2667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C3533D84-0194-4E3A-B019-9330154B9FE1}"/>
            </a:ext>
          </a:extLst>
        </xdr:cNvPr>
        <xdr:cNvSpPr>
          <a:spLocks noChangeArrowheads="1"/>
        </xdr:cNvSpPr>
      </xdr:nvSpPr>
      <xdr:spPr bwMode="auto">
        <a:xfrm>
          <a:off x="5857875" y="20688300"/>
          <a:ext cx="2667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72</xdr:row>
      <xdr:rowOff>0</xdr:rowOff>
    </xdr:from>
    <xdr:to>
      <xdr:col>5</xdr:col>
      <xdr:colOff>0</xdr:colOff>
      <xdr:row>72</xdr:row>
      <xdr:rowOff>0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ACDB2DC-2DDD-47E3-AF72-C494063984AB}"/>
            </a:ext>
          </a:extLst>
        </xdr:cNvPr>
        <xdr:cNvSpPr>
          <a:spLocks noChangeArrowheads="1"/>
        </xdr:cNvSpPr>
      </xdr:nvSpPr>
      <xdr:spPr bwMode="auto">
        <a:xfrm>
          <a:off x="5972175" y="29708475"/>
          <a:ext cx="2667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72</xdr:row>
      <xdr:rowOff>0</xdr:rowOff>
    </xdr:from>
    <xdr:to>
      <xdr:col>5</xdr:col>
      <xdr:colOff>0</xdr:colOff>
      <xdr:row>72</xdr:row>
      <xdr:rowOff>0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978D92B9-B7C6-4699-A2C3-2CF89D23460A}"/>
            </a:ext>
          </a:extLst>
        </xdr:cNvPr>
        <xdr:cNvSpPr>
          <a:spLocks noChangeArrowheads="1"/>
        </xdr:cNvSpPr>
      </xdr:nvSpPr>
      <xdr:spPr bwMode="auto">
        <a:xfrm>
          <a:off x="5972175" y="29708475"/>
          <a:ext cx="266700" cy="0"/>
        </a:xfrm>
        <a:prstGeom prst="star4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dra Juste-Spila" id="{F4ADDE32-3540-4E67-986E-B7AE4C84A867}" userId="S::Indra.Juste.Spila@rigazoo.lv::bc6d6a18-02d3-453e-85dc-25d7e589de5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1" dT="2024-02-09T14:56:20.69" personId="{F4ADDE32-3540-4E67-986E-B7AE4C84A867}" id="{90F10CEF-6855-4CC7-AFC8-FC914FBC9676}">
    <text>Jāaraksta plašāk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G104"/>
  <sheetViews>
    <sheetView tabSelected="1" workbookViewId="0">
      <selection activeCell="J7" sqref="J7"/>
    </sheetView>
  </sheetViews>
  <sheetFormatPr defaultRowHeight="12.75" x14ac:dyDescent="0.2"/>
  <cols>
    <col min="1" max="1" width="10.42578125" style="5" bestFit="1" customWidth="1"/>
    <col min="2" max="2" width="70.42578125" style="1" customWidth="1"/>
    <col min="3" max="6" width="4.42578125" style="1" customWidth="1"/>
    <col min="7" max="7" width="6.140625" style="1" customWidth="1"/>
    <col min="8" max="247" width="8.5703125" style="1"/>
    <col min="248" max="248" width="5.42578125" style="1" customWidth="1"/>
    <col min="249" max="249" width="65.85546875" style="1" customWidth="1"/>
    <col min="250" max="254" width="4.42578125" style="1" customWidth="1"/>
    <col min="255" max="255" width="4.5703125" style="1" customWidth="1"/>
    <col min="256" max="503" width="8.5703125" style="1"/>
    <col min="504" max="504" width="5.42578125" style="1" customWidth="1"/>
    <col min="505" max="505" width="65.85546875" style="1" customWidth="1"/>
    <col min="506" max="510" width="4.42578125" style="1" customWidth="1"/>
    <col min="511" max="511" width="4.5703125" style="1" customWidth="1"/>
    <col min="512" max="759" width="8.5703125" style="1"/>
    <col min="760" max="760" width="5.42578125" style="1" customWidth="1"/>
    <col min="761" max="761" width="65.85546875" style="1" customWidth="1"/>
    <col min="762" max="766" width="4.42578125" style="1" customWidth="1"/>
    <col min="767" max="767" width="4.5703125" style="1" customWidth="1"/>
    <col min="768" max="1015" width="8.5703125" style="1"/>
    <col min="1016" max="1016" width="5.42578125" style="1" customWidth="1"/>
    <col min="1017" max="1017" width="65.85546875" style="1" customWidth="1"/>
    <col min="1018" max="1022" width="4.42578125" style="1" customWidth="1"/>
    <col min="1023" max="1023" width="4.5703125" style="1" customWidth="1"/>
    <col min="1024" max="1271" width="8.5703125" style="1"/>
    <col min="1272" max="1272" width="5.42578125" style="1" customWidth="1"/>
    <col min="1273" max="1273" width="65.85546875" style="1" customWidth="1"/>
    <col min="1274" max="1278" width="4.42578125" style="1" customWidth="1"/>
    <col min="1279" max="1279" width="4.5703125" style="1" customWidth="1"/>
    <col min="1280" max="1527" width="8.5703125" style="1"/>
    <col min="1528" max="1528" width="5.42578125" style="1" customWidth="1"/>
    <col min="1529" max="1529" width="65.85546875" style="1" customWidth="1"/>
    <col min="1530" max="1534" width="4.42578125" style="1" customWidth="1"/>
    <col min="1535" max="1535" width="4.5703125" style="1" customWidth="1"/>
    <col min="1536" max="1783" width="8.5703125" style="1"/>
    <col min="1784" max="1784" width="5.42578125" style="1" customWidth="1"/>
    <col min="1785" max="1785" width="65.85546875" style="1" customWidth="1"/>
    <col min="1786" max="1790" width="4.42578125" style="1" customWidth="1"/>
    <col min="1791" max="1791" width="4.5703125" style="1" customWidth="1"/>
    <col min="1792" max="2039" width="8.5703125" style="1"/>
    <col min="2040" max="2040" width="5.42578125" style="1" customWidth="1"/>
    <col min="2041" max="2041" width="65.85546875" style="1" customWidth="1"/>
    <col min="2042" max="2046" width="4.42578125" style="1" customWidth="1"/>
    <col min="2047" max="2047" width="4.5703125" style="1" customWidth="1"/>
    <col min="2048" max="2295" width="8.5703125" style="1"/>
    <col min="2296" max="2296" width="5.42578125" style="1" customWidth="1"/>
    <col min="2297" max="2297" width="65.85546875" style="1" customWidth="1"/>
    <col min="2298" max="2302" width="4.42578125" style="1" customWidth="1"/>
    <col min="2303" max="2303" width="4.5703125" style="1" customWidth="1"/>
    <col min="2304" max="2551" width="8.5703125" style="1"/>
    <col min="2552" max="2552" width="5.42578125" style="1" customWidth="1"/>
    <col min="2553" max="2553" width="65.85546875" style="1" customWidth="1"/>
    <col min="2554" max="2558" width="4.42578125" style="1" customWidth="1"/>
    <col min="2559" max="2559" width="4.5703125" style="1" customWidth="1"/>
    <col min="2560" max="2807" width="8.5703125" style="1"/>
    <col min="2808" max="2808" width="5.42578125" style="1" customWidth="1"/>
    <col min="2809" max="2809" width="65.85546875" style="1" customWidth="1"/>
    <col min="2810" max="2814" width="4.42578125" style="1" customWidth="1"/>
    <col min="2815" max="2815" width="4.5703125" style="1" customWidth="1"/>
    <col min="2816" max="3063" width="8.5703125" style="1"/>
    <col min="3064" max="3064" width="5.42578125" style="1" customWidth="1"/>
    <col min="3065" max="3065" width="65.85546875" style="1" customWidth="1"/>
    <col min="3066" max="3070" width="4.42578125" style="1" customWidth="1"/>
    <col min="3071" max="3071" width="4.5703125" style="1" customWidth="1"/>
    <col min="3072" max="3319" width="8.5703125" style="1"/>
    <col min="3320" max="3320" width="5.42578125" style="1" customWidth="1"/>
    <col min="3321" max="3321" width="65.85546875" style="1" customWidth="1"/>
    <col min="3322" max="3326" width="4.42578125" style="1" customWidth="1"/>
    <col min="3327" max="3327" width="4.5703125" style="1" customWidth="1"/>
    <col min="3328" max="3575" width="8.5703125" style="1"/>
    <col min="3576" max="3576" width="5.42578125" style="1" customWidth="1"/>
    <col min="3577" max="3577" width="65.85546875" style="1" customWidth="1"/>
    <col min="3578" max="3582" width="4.42578125" style="1" customWidth="1"/>
    <col min="3583" max="3583" width="4.5703125" style="1" customWidth="1"/>
    <col min="3584" max="3831" width="8.5703125" style="1"/>
    <col min="3832" max="3832" width="5.42578125" style="1" customWidth="1"/>
    <col min="3833" max="3833" width="65.85546875" style="1" customWidth="1"/>
    <col min="3834" max="3838" width="4.42578125" style="1" customWidth="1"/>
    <col min="3839" max="3839" width="4.5703125" style="1" customWidth="1"/>
    <col min="3840" max="4087" width="8.5703125" style="1"/>
    <col min="4088" max="4088" width="5.42578125" style="1" customWidth="1"/>
    <col min="4089" max="4089" width="65.85546875" style="1" customWidth="1"/>
    <col min="4090" max="4094" width="4.42578125" style="1" customWidth="1"/>
    <col min="4095" max="4095" width="4.5703125" style="1" customWidth="1"/>
    <col min="4096" max="4343" width="8.5703125" style="1"/>
    <col min="4344" max="4344" width="5.42578125" style="1" customWidth="1"/>
    <col min="4345" max="4345" width="65.85546875" style="1" customWidth="1"/>
    <col min="4346" max="4350" width="4.42578125" style="1" customWidth="1"/>
    <col min="4351" max="4351" width="4.5703125" style="1" customWidth="1"/>
    <col min="4352" max="4599" width="8.5703125" style="1"/>
    <col min="4600" max="4600" width="5.42578125" style="1" customWidth="1"/>
    <col min="4601" max="4601" width="65.85546875" style="1" customWidth="1"/>
    <col min="4602" max="4606" width="4.42578125" style="1" customWidth="1"/>
    <col min="4607" max="4607" width="4.5703125" style="1" customWidth="1"/>
    <col min="4608" max="4855" width="8.5703125" style="1"/>
    <col min="4856" max="4856" width="5.42578125" style="1" customWidth="1"/>
    <col min="4857" max="4857" width="65.85546875" style="1" customWidth="1"/>
    <col min="4858" max="4862" width="4.42578125" style="1" customWidth="1"/>
    <col min="4863" max="4863" width="4.5703125" style="1" customWidth="1"/>
    <col min="4864" max="5111" width="8.5703125" style="1"/>
    <col min="5112" max="5112" width="5.42578125" style="1" customWidth="1"/>
    <col min="5113" max="5113" width="65.85546875" style="1" customWidth="1"/>
    <col min="5114" max="5118" width="4.42578125" style="1" customWidth="1"/>
    <col min="5119" max="5119" width="4.5703125" style="1" customWidth="1"/>
    <col min="5120" max="5367" width="8.5703125" style="1"/>
    <col min="5368" max="5368" width="5.42578125" style="1" customWidth="1"/>
    <col min="5369" max="5369" width="65.85546875" style="1" customWidth="1"/>
    <col min="5370" max="5374" width="4.42578125" style="1" customWidth="1"/>
    <col min="5375" max="5375" width="4.5703125" style="1" customWidth="1"/>
    <col min="5376" max="5623" width="8.5703125" style="1"/>
    <col min="5624" max="5624" width="5.42578125" style="1" customWidth="1"/>
    <col min="5625" max="5625" width="65.85546875" style="1" customWidth="1"/>
    <col min="5626" max="5630" width="4.42578125" style="1" customWidth="1"/>
    <col min="5631" max="5631" width="4.5703125" style="1" customWidth="1"/>
    <col min="5632" max="5879" width="8.5703125" style="1"/>
    <col min="5880" max="5880" width="5.42578125" style="1" customWidth="1"/>
    <col min="5881" max="5881" width="65.85546875" style="1" customWidth="1"/>
    <col min="5882" max="5886" width="4.42578125" style="1" customWidth="1"/>
    <col min="5887" max="5887" width="4.5703125" style="1" customWidth="1"/>
    <col min="5888" max="6135" width="8.5703125" style="1"/>
    <col min="6136" max="6136" width="5.42578125" style="1" customWidth="1"/>
    <col min="6137" max="6137" width="65.85546875" style="1" customWidth="1"/>
    <col min="6138" max="6142" width="4.42578125" style="1" customWidth="1"/>
    <col min="6143" max="6143" width="4.5703125" style="1" customWidth="1"/>
    <col min="6144" max="6391" width="8.5703125" style="1"/>
    <col min="6392" max="6392" width="5.42578125" style="1" customWidth="1"/>
    <col min="6393" max="6393" width="65.85546875" style="1" customWidth="1"/>
    <col min="6394" max="6398" width="4.42578125" style="1" customWidth="1"/>
    <col min="6399" max="6399" width="4.5703125" style="1" customWidth="1"/>
    <col min="6400" max="6647" width="8.5703125" style="1"/>
    <col min="6648" max="6648" width="5.42578125" style="1" customWidth="1"/>
    <col min="6649" max="6649" width="65.85546875" style="1" customWidth="1"/>
    <col min="6650" max="6654" width="4.42578125" style="1" customWidth="1"/>
    <col min="6655" max="6655" width="4.5703125" style="1" customWidth="1"/>
    <col min="6656" max="6903" width="8.5703125" style="1"/>
    <col min="6904" max="6904" width="5.42578125" style="1" customWidth="1"/>
    <col min="6905" max="6905" width="65.85546875" style="1" customWidth="1"/>
    <col min="6906" max="6910" width="4.42578125" style="1" customWidth="1"/>
    <col min="6911" max="6911" width="4.5703125" style="1" customWidth="1"/>
    <col min="6912" max="7159" width="8.5703125" style="1"/>
    <col min="7160" max="7160" width="5.42578125" style="1" customWidth="1"/>
    <col min="7161" max="7161" width="65.85546875" style="1" customWidth="1"/>
    <col min="7162" max="7166" width="4.42578125" style="1" customWidth="1"/>
    <col min="7167" max="7167" width="4.5703125" style="1" customWidth="1"/>
    <col min="7168" max="7415" width="8.5703125" style="1"/>
    <col min="7416" max="7416" width="5.42578125" style="1" customWidth="1"/>
    <col min="7417" max="7417" width="65.85546875" style="1" customWidth="1"/>
    <col min="7418" max="7422" width="4.42578125" style="1" customWidth="1"/>
    <col min="7423" max="7423" width="4.5703125" style="1" customWidth="1"/>
    <col min="7424" max="7671" width="8.5703125" style="1"/>
    <col min="7672" max="7672" width="5.42578125" style="1" customWidth="1"/>
    <col min="7673" max="7673" width="65.85546875" style="1" customWidth="1"/>
    <col min="7674" max="7678" width="4.42578125" style="1" customWidth="1"/>
    <col min="7679" max="7679" width="4.5703125" style="1" customWidth="1"/>
    <col min="7680" max="7927" width="8.5703125" style="1"/>
    <col min="7928" max="7928" width="5.42578125" style="1" customWidth="1"/>
    <col min="7929" max="7929" width="65.85546875" style="1" customWidth="1"/>
    <col min="7930" max="7934" width="4.42578125" style="1" customWidth="1"/>
    <col min="7935" max="7935" width="4.5703125" style="1" customWidth="1"/>
    <col min="7936" max="8183" width="8.5703125" style="1"/>
    <col min="8184" max="8184" width="5.42578125" style="1" customWidth="1"/>
    <col min="8185" max="8185" width="65.85546875" style="1" customWidth="1"/>
    <col min="8186" max="8190" width="4.42578125" style="1" customWidth="1"/>
    <col min="8191" max="8191" width="4.5703125" style="1" customWidth="1"/>
    <col min="8192" max="8439" width="8.5703125" style="1"/>
    <col min="8440" max="8440" width="5.42578125" style="1" customWidth="1"/>
    <col min="8441" max="8441" width="65.85546875" style="1" customWidth="1"/>
    <col min="8442" max="8446" width="4.42578125" style="1" customWidth="1"/>
    <col min="8447" max="8447" width="4.5703125" style="1" customWidth="1"/>
    <col min="8448" max="8695" width="8.5703125" style="1"/>
    <col min="8696" max="8696" width="5.42578125" style="1" customWidth="1"/>
    <col min="8697" max="8697" width="65.85546875" style="1" customWidth="1"/>
    <col min="8698" max="8702" width="4.42578125" style="1" customWidth="1"/>
    <col min="8703" max="8703" width="4.5703125" style="1" customWidth="1"/>
    <col min="8704" max="8951" width="8.5703125" style="1"/>
    <col min="8952" max="8952" width="5.42578125" style="1" customWidth="1"/>
    <col min="8953" max="8953" width="65.85546875" style="1" customWidth="1"/>
    <col min="8954" max="8958" width="4.42578125" style="1" customWidth="1"/>
    <col min="8959" max="8959" width="4.5703125" style="1" customWidth="1"/>
    <col min="8960" max="9207" width="8.5703125" style="1"/>
    <col min="9208" max="9208" width="5.42578125" style="1" customWidth="1"/>
    <col min="9209" max="9209" width="65.85546875" style="1" customWidth="1"/>
    <col min="9210" max="9214" width="4.42578125" style="1" customWidth="1"/>
    <col min="9215" max="9215" width="4.5703125" style="1" customWidth="1"/>
    <col min="9216" max="9463" width="8.5703125" style="1"/>
    <col min="9464" max="9464" width="5.42578125" style="1" customWidth="1"/>
    <col min="9465" max="9465" width="65.85546875" style="1" customWidth="1"/>
    <col min="9466" max="9470" width="4.42578125" style="1" customWidth="1"/>
    <col min="9471" max="9471" width="4.5703125" style="1" customWidth="1"/>
    <col min="9472" max="9719" width="8.5703125" style="1"/>
    <col min="9720" max="9720" width="5.42578125" style="1" customWidth="1"/>
    <col min="9721" max="9721" width="65.85546875" style="1" customWidth="1"/>
    <col min="9722" max="9726" width="4.42578125" style="1" customWidth="1"/>
    <col min="9727" max="9727" width="4.5703125" style="1" customWidth="1"/>
    <col min="9728" max="9975" width="8.5703125" style="1"/>
    <col min="9976" max="9976" width="5.42578125" style="1" customWidth="1"/>
    <col min="9977" max="9977" width="65.85546875" style="1" customWidth="1"/>
    <col min="9978" max="9982" width="4.42578125" style="1" customWidth="1"/>
    <col min="9983" max="9983" width="4.5703125" style="1" customWidth="1"/>
    <col min="9984" max="10231" width="8.5703125" style="1"/>
    <col min="10232" max="10232" width="5.42578125" style="1" customWidth="1"/>
    <col min="10233" max="10233" width="65.85546875" style="1" customWidth="1"/>
    <col min="10234" max="10238" width="4.42578125" style="1" customWidth="1"/>
    <col min="10239" max="10239" width="4.5703125" style="1" customWidth="1"/>
    <col min="10240" max="10487" width="8.5703125" style="1"/>
    <col min="10488" max="10488" width="5.42578125" style="1" customWidth="1"/>
    <col min="10489" max="10489" width="65.85546875" style="1" customWidth="1"/>
    <col min="10490" max="10494" width="4.42578125" style="1" customWidth="1"/>
    <col min="10495" max="10495" width="4.5703125" style="1" customWidth="1"/>
    <col min="10496" max="10743" width="8.5703125" style="1"/>
    <col min="10744" max="10744" width="5.42578125" style="1" customWidth="1"/>
    <col min="10745" max="10745" width="65.85546875" style="1" customWidth="1"/>
    <col min="10746" max="10750" width="4.42578125" style="1" customWidth="1"/>
    <col min="10751" max="10751" width="4.5703125" style="1" customWidth="1"/>
    <col min="10752" max="10999" width="8.5703125" style="1"/>
    <col min="11000" max="11000" width="5.42578125" style="1" customWidth="1"/>
    <col min="11001" max="11001" width="65.85546875" style="1" customWidth="1"/>
    <col min="11002" max="11006" width="4.42578125" style="1" customWidth="1"/>
    <col min="11007" max="11007" width="4.5703125" style="1" customWidth="1"/>
    <col min="11008" max="11255" width="8.5703125" style="1"/>
    <col min="11256" max="11256" width="5.42578125" style="1" customWidth="1"/>
    <col min="11257" max="11257" width="65.85546875" style="1" customWidth="1"/>
    <col min="11258" max="11262" width="4.42578125" style="1" customWidth="1"/>
    <col min="11263" max="11263" width="4.5703125" style="1" customWidth="1"/>
    <col min="11264" max="11511" width="8.5703125" style="1"/>
    <col min="11512" max="11512" width="5.42578125" style="1" customWidth="1"/>
    <col min="11513" max="11513" width="65.85546875" style="1" customWidth="1"/>
    <col min="11514" max="11518" width="4.42578125" style="1" customWidth="1"/>
    <col min="11519" max="11519" width="4.5703125" style="1" customWidth="1"/>
    <col min="11520" max="11767" width="8.5703125" style="1"/>
    <col min="11768" max="11768" width="5.42578125" style="1" customWidth="1"/>
    <col min="11769" max="11769" width="65.85546875" style="1" customWidth="1"/>
    <col min="11770" max="11774" width="4.42578125" style="1" customWidth="1"/>
    <col min="11775" max="11775" width="4.5703125" style="1" customWidth="1"/>
    <col min="11776" max="12023" width="8.5703125" style="1"/>
    <col min="12024" max="12024" width="5.42578125" style="1" customWidth="1"/>
    <col min="12025" max="12025" width="65.85546875" style="1" customWidth="1"/>
    <col min="12026" max="12030" width="4.42578125" style="1" customWidth="1"/>
    <col min="12031" max="12031" width="4.5703125" style="1" customWidth="1"/>
    <col min="12032" max="12279" width="8.5703125" style="1"/>
    <col min="12280" max="12280" width="5.42578125" style="1" customWidth="1"/>
    <col min="12281" max="12281" width="65.85546875" style="1" customWidth="1"/>
    <col min="12282" max="12286" width="4.42578125" style="1" customWidth="1"/>
    <col min="12287" max="12287" width="4.5703125" style="1" customWidth="1"/>
    <col min="12288" max="12535" width="8.5703125" style="1"/>
    <col min="12536" max="12536" width="5.42578125" style="1" customWidth="1"/>
    <col min="12537" max="12537" width="65.85546875" style="1" customWidth="1"/>
    <col min="12538" max="12542" width="4.42578125" style="1" customWidth="1"/>
    <col min="12543" max="12543" width="4.5703125" style="1" customWidth="1"/>
    <col min="12544" max="12791" width="8.5703125" style="1"/>
    <col min="12792" max="12792" width="5.42578125" style="1" customWidth="1"/>
    <col min="12793" max="12793" width="65.85546875" style="1" customWidth="1"/>
    <col min="12794" max="12798" width="4.42578125" style="1" customWidth="1"/>
    <col min="12799" max="12799" width="4.5703125" style="1" customWidth="1"/>
    <col min="12800" max="13047" width="8.5703125" style="1"/>
    <col min="13048" max="13048" width="5.42578125" style="1" customWidth="1"/>
    <col min="13049" max="13049" width="65.85546875" style="1" customWidth="1"/>
    <col min="13050" max="13054" width="4.42578125" style="1" customWidth="1"/>
    <col min="13055" max="13055" width="4.5703125" style="1" customWidth="1"/>
    <col min="13056" max="13303" width="8.5703125" style="1"/>
    <col min="13304" max="13304" width="5.42578125" style="1" customWidth="1"/>
    <col min="13305" max="13305" width="65.85546875" style="1" customWidth="1"/>
    <col min="13306" max="13310" width="4.42578125" style="1" customWidth="1"/>
    <col min="13311" max="13311" width="4.5703125" style="1" customWidth="1"/>
    <col min="13312" max="13559" width="8.5703125" style="1"/>
    <col min="13560" max="13560" width="5.42578125" style="1" customWidth="1"/>
    <col min="13561" max="13561" width="65.85546875" style="1" customWidth="1"/>
    <col min="13562" max="13566" width="4.42578125" style="1" customWidth="1"/>
    <col min="13567" max="13567" width="4.5703125" style="1" customWidth="1"/>
    <col min="13568" max="13815" width="8.5703125" style="1"/>
    <col min="13816" max="13816" width="5.42578125" style="1" customWidth="1"/>
    <col min="13817" max="13817" width="65.85546875" style="1" customWidth="1"/>
    <col min="13818" max="13822" width="4.42578125" style="1" customWidth="1"/>
    <col min="13823" max="13823" width="4.5703125" style="1" customWidth="1"/>
    <col min="13824" max="14071" width="8.5703125" style="1"/>
    <col min="14072" max="14072" width="5.42578125" style="1" customWidth="1"/>
    <col min="14073" max="14073" width="65.85546875" style="1" customWidth="1"/>
    <col min="14074" max="14078" width="4.42578125" style="1" customWidth="1"/>
    <col min="14079" max="14079" width="4.5703125" style="1" customWidth="1"/>
    <col min="14080" max="14327" width="8.5703125" style="1"/>
    <col min="14328" max="14328" width="5.42578125" style="1" customWidth="1"/>
    <col min="14329" max="14329" width="65.85546875" style="1" customWidth="1"/>
    <col min="14330" max="14334" width="4.42578125" style="1" customWidth="1"/>
    <col min="14335" max="14335" width="4.5703125" style="1" customWidth="1"/>
    <col min="14336" max="14583" width="8.5703125" style="1"/>
    <col min="14584" max="14584" width="5.42578125" style="1" customWidth="1"/>
    <col min="14585" max="14585" width="65.85546875" style="1" customWidth="1"/>
    <col min="14586" max="14590" width="4.42578125" style="1" customWidth="1"/>
    <col min="14591" max="14591" width="4.5703125" style="1" customWidth="1"/>
    <col min="14592" max="14839" width="8.5703125" style="1"/>
    <col min="14840" max="14840" width="5.42578125" style="1" customWidth="1"/>
    <col min="14841" max="14841" width="65.85546875" style="1" customWidth="1"/>
    <col min="14842" max="14846" width="4.42578125" style="1" customWidth="1"/>
    <col min="14847" max="14847" width="4.5703125" style="1" customWidth="1"/>
    <col min="14848" max="15095" width="8.5703125" style="1"/>
    <col min="15096" max="15096" width="5.42578125" style="1" customWidth="1"/>
    <col min="15097" max="15097" width="65.85546875" style="1" customWidth="1"/>
    <col min="15098" max="15102" width="4.42578125" style="1" customWidth="1"/>
    <col min="15103" max="15103" width="4.5703125" style="1" customWidth="1"/>
    <col min="15104" max="15351" width="8.5703125" style="1"/>
    <col min="15352" max="15352" width="5.42578125" style="1" customWidth="1"/>
    <col min="15353" max="15353" width="65.85546875" style="1" customWidth="1"/>
    <col min="15354" max="15358" width="4.42578125" style="1" customWidth="1"/>
    <col min="15359" max="15359" width="4.5703125" style="1" customWidth="1"/>
    <col min="15360" max="15607" width="8.5703125" style="1"/>
    <col min="15608" max="15608" width="5.42578125" style="1" customWidth="1"/>
    <col min="15609" max="15609" width="65.85546875" style="1" customWidth="1"/>
    <col min="15610" max="15614" width="4.42578125" style="1" customWidth="1"/>
    <col min="15615" max="15615" width="4.5703125" style="1" customWidth="1"/>
    <col min="15616" max="15863" width="8.5703125" style="1"/>
    <col min="15864" max="15864" width="5.42578125" style="1" customWidth="1"/>
    <col min="15865" max="15865" width="65.85546875" style="1" customWidth="1"/>
    <col min="15866" max="15870" width="4.42578125" style="1" customWidth="1"/>
    <col min="15871" max="15871" width="4.5703125" style="1" customWidth="1"/>
    <col min="15872" max="16119" width="8.5703125" style="1"/>
    <col min="16120" max="16120" width="5.42578125" style="1" customWidth="1"/>
    <col min="16121" max="16121" width="65.85546875" style="1" customWidth="1"/>
    <col min="16122" max="16126" width="4.42578125" style="1" customWidth="1"/>
    <col min="16127" max="16127" width="4.5703125" style="1" customWidth="1"/>
    <col min="16128" max="16379" width="8.5703125" style="1"/>
    <col min="16380" max="16384" width="8.5703125" style="1" customWidth="1"/>
  </cols>
  <sheetData>
    <row r="2" spans="1:7" ht="15" x14ac:dyDescent="0.25">
      <c r="A2" s="7"/>
      <c r="B2" s="114" t="s">
        <v>248</v>
      </c>
      <c r="C2" s="114"/>
      <c r="D2" s="114"/>
      <c r="E2" s="114"/>
      <c r="F2" s="114"/>
      <c r="G2" s="114"/>
    </row>
    <row r="3" spans="1:7" ht="15" x14ac:dyDescent="0.25">
      <c r="A3" s="7"/>
      <c r="B3" s="99"/>
      <c r="C3" s="99"/>
      <c r="D3" s="99"/>
      <c r="E3" s="99"/>
      <c r="F3" s="99"/>
      <c r="G3" s="99" t="s">
        <v>243</v>
      </c>
    </row>
    <row r="4" spans="1:7" ht="15" x14ac:dyDescent="0.25">
      <c r="A4" s="7"/>
      <c r="B4" s="99"/>
      <c r="C4" s="99"/>
      <c r="D4" s="99"/>
      <c r="E4" s="99"/>
      <c r="F4" s="99"/>
      <c r="G4" s="99" t="s">
        <v>244</v>
      </c>
    </row>
    <row r="5" spans="1:7" ht="15" x14ac:dyDescent="0.25">
      <c r="A5" s="7"/>
      <c r="B5" s="100"/>
      <c r="C5" s="100"/>
      <c r="D5" s="101"/>
      <c r="E5" s="101"/>
      <c r="F5" s="101"/>
      <c r="G5" s="102" t="s">
        <v>245</v>
      </c>
    </row>
    <row r="6" spans="1:7" ht="15" x14ac:dyDescent="0.25">
      <c r="A6" s="7"/>
      <c r="B6" s="9"/>
      <c r="C6" s="2"/>
      <c r="D6" s="8"/>
      <c r="E6" s="8"/>
      <c r="F6" s="8"/>
      <c r="G6" s="8"/>
    </row>
    <row r="7" spans="1:7" ht="14.25" x14ac:dyDescent="0.2">
      <c r="A7" s="117" t="s">
        <v>125</v>
      </c>
      <c r="B7" s="118"/>
      <c r="C7" s="118"/>
      <c r="D7" s="118"/>
      <c r="E7" s="118"/>
      <c r="F7" s="118"/>
      <c r="G7" s="118"/>
    </row>
    <row r="8" spans="1:7" ht="14.25" x14ac:dyDescent="0.2">
      <c r="A8" s="10"/>
      <c r="B8" s="11"/>
      <c r="C8" s="11"/>
      <c r="D8" s="11"/>
      <c r="E8" s="11"/>
      <c r="F8" s="11"/>
      <c r="G8" s="11"/>
    </row>
    <row r="9" spans="1:7" ht="15" x14ac:dyDescent="0.2">
      <c r="A9" s="25" t="s">
        <v>127</v>
      </c>
      <c r="B9" s="119" t="s">
        <v>131</v>
      </c>
      <c r="C9" s="120"/>
      <c r="D9" s="120"/>
      <c r="E9" s="120"/>
      <c r="F9" s="120"/>
      <c r="G9" s="120"/>
    </row>
    <row r="10" spans="1:7" ht="117" x14ac:dyDescent="0.25">
      <c r="A10" s="26" t="s">
        <v>126</v>
      </c>
      <c r="B10" s="27" t="s">
        <v>8</v>
      </c>
      <c r="C10" s="28" t="s">
        <v>25</v>
      </c>
      <c r="D10" s="28" t="s">
        <v>7</v>
      </c>
      <c r="E10" s="28" t="s">
        <v>6</v>
      </c>
      <c r="F10" s="28" t="s">
        <v>5</v>
      </c>
      <c r="G10" s="29" t="s">
        <v>4</v>
      </c>
    </row>
    <row r="11" spans="1:7" ht="15" x14ac:dyDescent="0.25">
      <c r="A11" s="30" t="s">
        <v>33</v>
      </c>
      <c r="B11" s="17" t="s">
        <v>80</v>
      </c>
      <c r="C11" s="31"/>
      <c r="D11" s="32"/>
      <c r="E11" s="32"/>
      <c r="F11" s="32"/>
      <c r="G11" s="21"/>
    </row>
    <row r="12" spans="1:7" ht="15" x14ac:dyDescent="0.25">
      <c r="A12" s="30" t="s">
        <v>34</v>
      </c>
      <c r="B12" s="17" t="s">
        <v>3</v>
      </c>
      <c r="C12" s="31"/>
      <c r="D12" s="32"/>
      <c r="E12" s="32"/>
      <c r="F12" s="32"/>
      <c r="G12" s="21"/>
    </row>
    <row r="13" spans="1:7" ht="30" x14ac:dyDescent="0.25">
      <c r="A13" s="30" t="s">
        <v>35</v>
      </c>
      <c r="B13" s="17" t="s">
        <v>128</v>
      </c>
      <c r="C13" s="31"/>
      <c r="D13" s="32"/>
      <c r="E13" s="32"/>
      <c r="F13" s="32"/>
      <c r="G13" s="21"/>
    </row>
    <row r="14" spans="1:7" ht="15" x14ac:dyDescent="0.25">
      <c r="A14" s="30" t="s">
        <v>36</v>
      </c>
      <c r="B14" s="17" t="s">
        <v>18</v>
      </c>
      <c r="C14" s="31"/>
      <c r="D14" s="32"/>
      <c r="E14" s="32"/>
      <c r="F14" s="32"/>
      <c r="G14" s="21"/>
    </row>
    <row r="15" spans="1:7" ht="30" x14ac:dyDescent="0.25">
      <c r="A15" s="30" t="s">
        <v>37</v>
      </c>
      <c r="B15" s="17" t="s">
        <v>130</v>
      </c>
      <c r="C15" s="31"/>
      <c r="D15" s="32"/>
      <c r="E15" s="32"/>
      <c r="F15" s="32"/>
      <c r="G15" s="21"/>
    </row>
    <row r="16" spans="1:7" ht="15" x14ac:dyDescent="0.25">
      <c r="A16" s="30" t="s">
        <v>38</v>
      </c>
      <c r="B16" s="17" t="s">
        <v>9</v>
      </c>
      <c r="C16" s="32"/>
      <c r="D16" s="31"/>
      <c r="E16" s="32"/>
      <c r="F16" s="32"/>
      <c r="G16" s="21"/>
    </row>
    <row r="17" spans="1:7" ht="15" x14ac:dyDescent="0.25">
      <c r="A17" s="30" t="s">
        <v>39</v>
      </c>
      <c r="B17" s="17" t="s">
        <v>17</v>
      </c>
      <c r="C17" s="32"/>
      <c r="D17" s="31"/>
      <c r="E17" s="32"/>
      <c r="F17" s="32"/>
      <c r="G17" s="21"/>
    </row>
    <row r="18" spans="1:7" ht="15" x14ac:dyDescent="0.25">
      <c r="A18" s="30" t="s">
        <v>40</v>
      </c>
      <c r="B18" s="17" t="s">
        <v>142</v>
      </c>
      <c r="C18" s="32"/>
      <c r="D18" s="31"/>
      <c r="E18" s="32"/>
      <c r="F18" s="32"/>
      <c r="G18" s="21"/>
    </row>
    <row r="19" spans="1:7" ht="15" x14ac:dyDescent="0.25">
      <c r="A19" s="30" t="s">
        <v>41</v>
      </c>
      <c r="B19" s="17" t="s">
        <v>1</v>
      </c>
      <c r="C19" s="32"/>
      <c r="D19" s="31"/>
      <c r="E19" s="32"/>
      <c r="F19" s="32"/>
      <c r="G19" s="21"/>
    </row>
    <row r="20" spans="1:7" ht="15" x14ac:dyDescent="0.25">
      <c r="A20" s="30" t="s">
        <v>42</v>
      </c>
      <c r="B20" s="17" t="s">
        <v>2</v>
      </c>
      <c r="C20" s="32"/>
      <c r="E20" s="31"/>
      <c r="F20" s="32"/>
      <c r="G20" s="21"/>
    </row>
    <row r="21" spans="1:7" ht="15" x14ac:dyDescent="0.25">
      <c r="A21" s="30" t="s">
        <v>43</v>
      </c>
      <c r="B21" s="17" t="s">
        <v>59</v>
      </c>
      <c r="C21" s="32"/>
      <c r="D21" s="32"/>
      <c r="E21" s="34"/>
      <c r="F21" s="32"/>
      <c r="G21" s="21"/>
    </row>
    <row r="22" spans="1:7" ht="15" x14ac:dyDescent="0.25">
      <c r="A22" s="30" t="s">
        <v>44</v>
      </c>
      <c r="B22" s="17" t="s">
        <v>27</v>
      </c>
      <c r="C22" s="32"/>
      <c r="D22" s="32"/>
      <c r="E22" s="34"/>
      <c r="F22" s="32"/>
      <c r="G22" s="21"/>
    </row>
    <row r="23" spans="1:7" ht="15" x14ac:dyDescent="0.25">
      <c r="A23" s="30" t="s">
        <v>45</v>
      </c>
      <c r="B23" s="17" t="s">
        <v>0</v>
      </c>
      <c r="C23" s="32"/>
      <c r="D23" s="32"/>
      <c r="E23" s="31"/>
      <c r="F23" s="32"/>
      <c r="G23" s="21"/>
    </row>
    <row r="24" spans="1:7" ht="15" x14ac:dyDescent="0.25">
      <c r="A24" s="30" t="s">
        <v>46</v>
      </c>
      <c r="B24" s="17" t="s">
        <v>129</v>
      </c>
      <c r="C24" s="32"/>
      <c r="D24" s="32"/>
      <c r="E24" s="31"/>
      <c r="F24" s="32"/>
      <c r="G24" s="21"/>
    </row>
    <row r="25" spans="1:7" ht="15" x14ac:dyDescent="0.25">
      <c r="A25" s="30" t="s">
        <v>47</v>
      </c>
      <c r="B25" s="17" t="s">
        <v>24</v>
      </c>
      <c r="C25" s="32"/>
      <c r="D25" s="32"/>
      <c r="E25" s="33"/>
      <c r="F25" s="32"/>
      <c r="G25" s="21"/>
    </row>
    <row r="26" spans="1:7" ht="15" x14ac:dyDescent="0.25">
      <c r="A26" s="30" t="s">
        <v>48</v>
      </c>
      <c r="B26" s="21" t="s">
        <v>81</v>
      </c>
      <c r="C26" s="33"/>
      <c r="D26" s="32"/>
      <c r="E26" s="32"/>
      <c r="F26" s="32"/>
      <c r="G26" s="33"/>
    </row>
    <row r="27" spans="1:7" ht="15" x14ac:dyDescent="0.25">
      <c r="A27" s="30" t="s">
        <v>49</v>
      </c>
      <c r="B27" s="17" t="s">
        <v>124</v>
      </c>
      <c r="C27" s="32"/>
      <c r="D27" s="32"/>
      <c r="E27" s="32"/>
      <c r="F27" s="47"/>
      <c r="G27" s="31"/>
    </row>
    <row r="28" spans="1:7" ht="15" x14ac:dyDescent="0.2">
      <c r="A28" s="48" t="s">
        <v>132</v>
      </c>
      <c r="B28" s="115" t="s">
        <v>134</v>
      </c>
      <c r="C28" s="116"/>
      <c r="D28" s="116"/>
      <c r="E28" s="116"/>
      <c r="F28" s="116"/>
      <c r="G28" s="116"/>
    </row>
    <row r="29" spans="1:7" ht="117" x14ac:dyDescent="0.25">
      <c r="A29" s="41" t="s">
        <v>133</v>
      </c>
      <c r="B29" s="42" t="s">
        <v>8</v>
      </c>
      <c r="C29" s="43" t="s">
        <v>25</v>
      </c>
      <c r="D29" s="43" t="s">
        <v>7</v>
      </c>
      <c r="E29" s="43" t="s">
        <v>6</v>
      </c>
      <c r="F29" s="43" t="s">
        <v>5</v>
      </c>
      <c r="G29" s="44" t="s">
        <v>4</v>
      </c>
    </row>
    <row r="30" spans="1:7" ht="15" x14ac:dyDescent="0.25">
      <c r="A30" s="45" t="s">
        <v>83</v>
      </c>
      <c r="B30" s="17" t="s">
        <v>11</v>
      </c>
      <c r="C30" s="31"/>
      <c r="D30" s="32"/>
      <c r="E30" s="32"/>
      <c r="F30" s="32"/>
      <c r="G30" s="21"/>
    </row>
    <row r="31" spans="1:7" ht="15" x14ac:dyDescent="0.25">
      <c r="A31" s="45" t="s">
        <v>84</v>
      </c>
      <c r="B31" s="17" t="s">
        <v>29</v>
      </c>
      <c r="C31" s="31"/>
      <c r="D31" s="32"/>
      <c r="E31" s="32"/>
      <c r="F31" s="32"/>
      <c r="G31" s="21"/>
    </row>
    <row r="32" spans="1:7" ht="15" x14ac:dyDescent="0.25">
      <c r="A32" s="45" t="s">
        <v>85</v>
      </c>
      <c r="B32" s="17" t="s">
        <v>30</v>
      </c>
      <c r="C32" s="31"/>
      <c r="D32" s="32"/>
      <c r="E32" s="32"/>
      <c r="F32" s="32"/>
      <c r="G32" s="21"/>
    </row>
    <row r="33" spans="1:7" ht="15" x14ac:dyDescent="0.25">
      <c r="A33" s="45" t="s">
        <v>86</v>
      </c>
      <c r="B33" s="17" t="s">
        <v>10</v>
      </c>
      <c r="C33" s="31"/>
      <c r="D33" s="32"/>
      <c r="E33" s="32"/>
      <c r="F33" s="32"/>
      <c r="G33" s="21"/>
    </row>
    <row r="34" spans="1:7" ht="30" x14ac:dyDescent="0.25">
      <c r="A34" s="45" t="s">
        <v>87</v>
      </c>
      <c r="B34" s="17" t="s">
        <v>31</v>
      </c>
      <c r="C34" s="31"/>
      <c r="D34" s="32"/>
      <c r="E34" s="32"/>
      <c r="F34" s="32"/>
      <c r="G34" s="21"/>
    </row>
    <row r="35" spans="1:7" ht="30" x14ac:dyDescent="0.25">
      <c r="A35" s="45" t="s">
        <v>88</v>
      </c>
      <c r="B35" s="17" t="s">
        <v>61</v>
      </c>
      <c r="C35" s="31"/>
      <c r="D35" s="32"/>
      <c r="E35" s="21"/>
      <c r="F35" s="21"/>
      <c r="G35" s="21"/>
    </row>
    <row r="36" spans="1:7" ht="15" x14ac:dyDescent="0.25">
      <c r="A36" s="45" t="s">
        <v>89</v>
      </c>
      <c r="B36" s="17" t="s">
        <v>54</v>
      </c>
      <c r="C36" s="33"/>
      <c r="D36" s="32"/>
      <c r="E36" s="21"/>
      <c r="F36" s="21"/>
      <c r="G36" s="21"/>
    </row>
    <row r="37" spans="1:7" ht="30" x14ac:dyDescent="0.25">
      <c r="A37" s="45" t="s">
        <v>90</v>
      </c>
      <c r="B37" s="17" t="s">
        <v>32</v>
      </c>
      <c r="C37" s="31"/>
      <c r="D37" s="32"/>
      <c r="E37" s="32"/>
      <c r="F37" s="32"/>
      <c r="G37" s="21"/>
    </row>
    <row r="38" spans="1:7" ht="15" x14ac:dyDescent="0.25">
      <c r="A38" s="45" t="s">
        <v>91</v>
      </c>
      <c r="B38" s="17" t="s">
        <v>9</v>
      </c>
      <c r="C38" s="32"/>
      <c r="D38" s="31"/>
      <c r="E38" s="32"/>
      <c r="F38" s="32"/>
      <c r="G38" s="21"/>
    </row>
    <row r="39" spans="1:7" ht="15" x14ac:dyDescent="0.25">
      <c r="A39" s="45" t="s">
        <v>92</v>
      </c>
      <c r="B39" s="17" t="s">
        <v>2</v>
      </c>
      <c r="C39" s="32"/>
      <c r="D39" s="31"/>
      <c r="E39" s="21"/>
      <c r="F39" s="32"/>
      <c r="G39" s="32"/>
    </row>
    <row r="40" spans="1:7" ht="15" x14ac:dyDescent="0.25">
      <c r="A40" s="45" t="s">
        <v>93</v>
      </c>
      <c r="B40" s="17" t="s">
        <v>1</v>
      </c>
      <c r="C40" s="32"/>
      <c r="D40" s="31"/>
      <c r="E40" s="32"/>
      <c r="F40" s="32"/>
      <c r="G40" s="32"/>
    </row>
    <row r="41" spans="1:7" ht="15" x14ac:dyDescent="0.25">
      <c r="A41" s="45" t="s">
        <v>94</v>
      </c>
      <c r="B41" s="17" t="s">
        <v>28</v>
      </c>
      <c r="C41" s="32"/>
      <c r="D41" s="31"/>
      <c r="E41" s="32"/>
      <c r="F41" s="32"/>
      <c r="G41" s="32"/>
    </row>
    <row r="42" spans="1:7" ht="15" x14ac:dyDescent="0.25">
      <c r="A42" s="45" t="s">
        <v>95</v>
      </c>
      <c r="B42" s="17" t="s">
        <v>23</v>
      </c>
      <c r="C42" s="32"/>
      <c r="D42" s="31"/>
      <c r="E42" s="32"/>
      <c r="F42" s="32"/>
      <c r="G42" s="32"/>
    </row>
    <row r="43" spans="1:7" ht="15" x14ac:dyDescent="0.25">
      <c r="A43" s="45" t="s">
        <v>96</v>
      </c>
      <c r="B43" s="17" t="s">
        <v>59</v>
      </c>
      <c r="C43" s="32"/>
      <c r="D43" s="32"/>
      <c r="E43" s="34"/>
      <c r="F43" s="32"/>
      <c r="G43" s="32"/>
    </row>
    <row r="44" spans="1:7" ht="15" x14ac:dyDescent="0.25">
      <c r="A44" s="45" t="s">
        <v>97</v>
      </c>
      <c r="B44" s="17" t="s">
        <v>24</v>
      </c>
      <c r="C44" s="32"/>
      <c r="D44" s="32"/>
      <c r="E44" s="34"/>
      <c r="F44" s="32"/>
      <c r="G44" s="32"/>
    </row>
    <row r="45" spans="1:7" ht="15" x14ac:dyDescent="0.25">
      <c r="A45" s="45" t="s">
        <v>98</v>
      </c>
      <c r="B45" s="17" t="s">
        <v>20</v>
      </c>
      <c r="C45" s="32"/>
      <c r="D45" s="32"/>
      <c r="E45" s="31"/>
      <c r="F45" s="32"/>
      <c r="G45" s="21"/>
    </row>
    <row r="46" spans="1:7" ht="15" x14ac:dyDescent="0.25">
      <c r="A46" s="45" t="s">
        <v>99</v>
      </c>
      <c r="B46" s="46" t="s">
        <v>55</v>
      </c>
      <c r="C46" s="32"/>
      <c r="D46" s="32"/>
      <c r="E46" s="31"/>
      <c r="F46" s="32"/>
      <c r="G46" s="21"/>
    </row>
    <row r="47" spans="1:7" ht="15" x14ac:dyDescent="0.25">
      <c r="A47" s="45" t="s">
        <v>100</v>
      </c>
      <c r="B47" s="21" t="s">
        <v>60</v>
      </c>
      <c r="C47" s="33"/>
      <c r="D47" s="32"/>
      <c r="E47" s="32"/>
      <c r="F47" s="32"/>
      <c r="G47" s="34"/>
    </row>
    <row r="48" spans="1:7" ht="15" x14ac:dyDescent="0.2">
      <c r="A48" s="35" t="s">
        <v>135</v>
      </c>
      <c r="B48" s="121" t="s">
        <v>136</v>
      </c>
      <c r="C48" s="122"/>
      <c r="D48" s="122"/>
      <c r="E48" s="122"/>
      <c r="F48" s="122"/>
      <c r="G48" s="122"/>
    </row>
    <row r="49" spans="1:7" ht="117" x14ac:dyDescent="0.25">
      <c r="A49" s="36" t="s">
        <v>137</v>
      </c>
      <c r="B49" s="37" t="s">
        <v>8</v>
      </c>
      <c r="C49" s="38" t="s">
        <v>25</v>
      </c>
      <c r="D49" s="38" t="s">
        <v>7</v>
      </c>
      <c r="E49" s="38" t="s">
        <v>6</v>
      </c>
      <c r="F49" s="38" t="s">
        <v>5</v>
      </c>
      <c r="G49" s="39" t="s">
        <v>4</v>
      </c>
    </row>
    <row r="50" spans="1:7" ht="15" x14ac:dyDescent="0.25">
      <c r="A50" s="40" t="s">
        <v>101</v>
      </c>
      <c r="B50" s="17" t="s">
        <v>80</v>
      </c>
      <c r="C50" s="31"/>
      <c r="D50" s="32"/>
      <c r="E50" s="32"/>
      <c r="F50" s="32"/>
      <c r="G50" s="21"/>
    </row>
    <row r="51" spans="1:7" ht="15" x14ac:dyDescent="0.25">
      <c r="A51" s="40" t="s">
        <v>102</v>
      </c>
      <c r="B51" s="17" t="s">
        <v>3</v>
      </c>
      <c r="C51" s="31"/>
      <c r="D51" s="32"/>
      <c r="E51" s="32"/>
      <c r="F51" s="32"/>
      <c r="G51" s="21"/>
    </row>
    <row r="52" spans="1:7" ht="15" x14ac:dyDescent="0.25">
      <c r="A52" s="40" t="s">
        <v>104</v>
      </c>
      <c r="B52" s="17" t="s">
        <v>19</v>
      </c>
      <c r="C52" s="31"/>
      <c r="D52" s="32"/>
      <c r="E52" s="32"/>
      <c r="F52" s="32"/>
      <c r="G52" s="21"/>
    </row>
    <row r="53" spans="1:7" ht="15" x14ac:dyDescent="0.25">
      <c r="A53" s="40" t="s">
        <v>103</v>
      </c>
      <c r="B53" s="17" t="s">
        <v>18</v>
      </c>
      <c r="C53" s="31"/>
      <c r="D53" s="32"/>
      <c r="E53" s="32"/>
      <c r="F53" s="32"/>
      <c r="G53" s="21"/>
    </row>
    <row r="54" spans="1:7" ht="15" x14ac:dyDescent="0.25">
      <c r="A54" s="40" t="s">
        <v>105</v>
      </c>
      <c r="B54" s="17" t="s">
        <v>16</v>
      </c>
      <c r="C54" s="33"/>
      <c r="D54" s="32"/>
      <c r="E54" s="32"/>
      <c r="F54" s="32"/>
      <c r="G54" s="21"/>
    </row>
    <row r="55" spans="1:7" ht="15" x14ac:dyDescent="0.25">
      <c r="A55" s="40" t="s">
        <v>106</v>
      </c>
      <c r="B55" s="17" t="s">
        <v>53</v>
      </c>
      <c r="C55" s="31"/>
      <c r="D55" s="32"/>
      <c r="E55" s="32"/>
      <c r="F55" s="32"/>
      <c r="G55" s="21"/>
    </row>
    <row r="56" spans="1:7" ht="15" x14ac:dyDescent="0.25">
      <c r="A56" s="40" t="s">
        <v>107</v>
      </c>
      <c r="B56" s="17" t="s">
        <v>9</v>
      </c>
      <c r="C56" s="32"/>
      <c r="D56" s="47"/>
      <c r="E56" s="31"/>
      <c r="F56" s="32"/>
      <c r="G56" s="21"/>
    </row>
    <row r="57" spans="1:7" ht="15" x14ac:dyDescent="0.25">
      <c r="A57" s="40" t="s">
        <v>108</v>
      </c>
      <c r="B57" s="17" t="s">
        <v>138</v>
      </c>
      <c r="C57" s="32"/>
      <c r="D57" s="47"/>
      <c r="E57" s="32"/>
      <c r="F57" s="32"/>
      <c r="G57" s="31"/>
    </row>
    <row r="58" spans="1:7" ht="15" x14ac:dyDescent="0.25">
      <c r="A58" s="40" t="s">
        <v>109</v>
      </c>
      <c r="B58" s="17" t="s">
        <v>15</v>
      </c>
      <c r="C58" s="31"/>
      <c r="D58" s="47"/>
      <c r="E58" s="32"/>
      <c r="F58" s="32"/>
      <c r="G58" s="21"/>
    </row>
    <row r="59" spans="1:7" ht="15" x14ac:dyDescent="0.25">
      <c r="A59" s="40" t="s">
        <v>110</v>
      </c>
      <c r="B59" s="17" t="s">
        <v>14</v>
      </c>
      <c r="C59" s="31"/>
      <c r="D59" s="47"/>
      <c r="E59" s="32"/>
      <c r="F59" s="32"/>
      <c r="G59" s="21"/>
    </row>
    <row r="60" spans="1:7" ht="15" x14ac:dyDescent="0.25">
      <c r="A60" s="40" t="s">
        <v>111</v>
      </c>
      <c r="B60" s="17" t="s">
        <v>1</v>
      </c>
      <c r="C60" s="31"/>
      <c r="D60" s="47"/>
      <c r="E60" s="32"/>
      <c r="F60" s="32"/>
      <c r="G60" s="21"/>
    </row>
    <row r="61" spans="1:7" ht="15" x14ac:dyDescent="0.25">
      <c r="A61" s="40" t="s">
        <v>112</v>
      </c>
      <c r="B61" s="17" t="s">
        <v>2</v>
      </c>
      <c r="C61" s="32"/>
      <c r="D61" s="47"/>
      <c r="E61" s="32"/>
      <c r="F61" s="32"/>
      <c r="G61" s="31"/>
    </row>
    <row r="62" spans="1:7" ht="15" x14ac:dyDescent="0.25">
      <c r="A62" s="40" t="s">
        <v>113</v>
      </c>
      <c r="B62" s="17" t="s">
        <v>59</v>
      </c>
      <c r="C62" s="32"/>
      <c r="D62" s="47"/>
      <c r="E62" s="32"/>
      <c r="F62" s="32"/>
      <c r="G62" s="31"/>
    </row>
    <row r="63" spans="1:7" ht="15" x14ac:dyDescent="0.25">
      <c r="A63" s="40" t="s">
        <v>114</v>
      </c>
      <c r="B63" s="17" t="s">
        <v>27</v>
      </c>
      <c r="C63" s="32"/>
      <c r="D63" s="47"/>
      <c r="E63" s="32"/>
      <c r="F63" s="32"/>
      <c r="G63" s="31"/>
    </row>
    <row r="64" spans="1:7" ht="15" x14ac:dyDescent="0.25">
      <c r="A64" s="40" t="s">
        <v>115</v>
      </c>
      <c r="B64" s="17" t="s">
        <v>0</v>
      </c>
      <c r="C64" s="32"/>
      <c r="D64" s="32"/>
      <c r="E64" s="34"/>
      <c r="F64" s="32"/>
      <c r="G64" s="21"/>
    </row>
    <row r="65" spans="1:7" ht="15" x14ac:dyDescent="0.25">
      <c r="A65" s="40" t="s">
        <v>116</v>
      </c>
      <c r="B65" s="17" t="s">
        <v>13</v>
      </c>
      <c r="C65" s="34"/>
      <c r="D65" s="32"/>
      <c r="E65" s="47"/>
      <c r="F65" s="32"/>
      <c r="G65" s="47"/>
    </row>
    <row r="66" spans="1:7" ht="15" x14ac:dyDescent="0.25">
      <c r="A66" s="40" t="s">
        <v>117</v>
      </c>
      <c r="B66" s="17" t="s">
        <v>24</v>
      </c>
      <c r="C66" s="31"/>
      <c r="D66" s="32"/>
      <c r="E66" s="47"/>
      <c r="F66" s="32"/>
      <c r="G66" s="21"/>
    </row>
    <row r="67" spans="1:7" ht="15" x14ac:dyDescent="0.25">
      <c r="A67" s="40" t="s">
        <v>118</v>
      </c>
      <c r="B67" s="17" t="s">
        <v>12</v>
      </c>
      <c r="C67" s="31"/>
      <c r="D67" s="32"/>
      <c r="E67" s="47"/>
      <c r="F67" s="32"/>
      <c r="G67" s="21"/>
    </row>
    <row r="68" spans="1:7" ht="15" x14ac:dyDescent="0.25">
      <c r="A68" s="50" t="s">
        <v>119</v>
      </c>
      <c r="B68" s="17" t="s">
        <v>124</v>
      </c>
      <c r="C68" s="33"/>
      <c r="D68" s="32"/>
      <c r="E68" s="47"/>
      <c r="F68" s="32"/>
      <c r="G68" s="21"/>
    </row>
    <row r="69" spans="1:7" ht="15" x14ac:dyDescent="0.25">
      <c r="A69" s="51" t="s">
        <v>120</v>
      </c>
      <c r="B69" s="52" t="s">
        <v>147</v>
      </c>
      <c r="C69" s="33"/>
      <c r="D69" s="32"/>
      <c r="E69" s="47"/>
      <c r="F69" s="32"/>
      <c r="G69" s="21"/>
    </row>
    <row r="70" spans="1:7" ht="15" x14ac:dyDescent="0.25">
      <c r="A70" s="51" t="s">
        <v>121</v>
      </c>
      <c r="B70" s="52" t="s">
        <v>148</v>
      </c>
      <c r="C70" s="33"/>
      <c r="D70" s="32"/>
      <c r="E70" s="47"/>
      <c r="F70" s="32"/>
      <c r="G70" s="21"/>
    </row>
    <row r="71" spans="1:7" ht="15" x14ac:dyDescent="0.25">
      <c r="A71" s="51" t="s">
        <v>122</v>
      </c>
      <c r="B71" s="52" t="s">
        <v>149</v>
      </c>
      <c r="C71" s="33"/>
      <c r="D71" s="32"/>
      <c r="E71" s="47"/>
      <c r="F71" s="32"/>
      <c r="G71" s="21"/>
    </row>
    <row r="72" spans="1:7" ht="15" x14ac:dyDescent="0.2">
      <c r="A72" s="12" t="s">
        <v>139</v>
      </c>
      <c r="B72" s="123" t="s">
        <v>140</v>
      </c>
      <c r="C72" s="124"/>
      <c r="D72" s="124"/>
      <c r="E72" s="124"/>
      <c r="F72" s="124"/>
      <c r="G72" s="124"/>
    </row>
    <row r="73" spans="1:7" ht="145.5" customHeight="1" x14ac:dyDescent="0.25">
      <c r="A73" s="49" t="s">
        <v>141</v>
      </c>
      <c r="B73" s="13" t="s">
        <v>8</v>
      </c>
      <c r="C73" s="14" t="s">
        <v>25</v>
      </c>
      <c r="D73" s="14" t="s">
        <v>7</v>
      </c>
      <c r="E73" s="14" t="s">
        <v>6</v>
      </c>
      <c r="F73" s="14" t="s">
        <v>5</v>
      </c>
      <c r="G73" s="15" t="s">
        <v>4</v>
      </c>
    </row>
    <row r="74" spans="1:7" ht="30" customHeight="1" x14ac:dyDescent="0.25">
      <c r="A74" s="4" t="s">
        <v>62</v>
      </c>
      <c r="B74" s="17" t="s">
        <v>22</v>
      </c>
      <c r="C74" s="18"/>
      <c r="D74" s="19"/>
      <c r="E74" s="19"/>
      <c r="F74" s="19"/>
      <c r="G74" s="20"/>
    </row>
    <row r="75" spans="1:7" ht="16.5" customHeight="1" x14ac:dyDescent="0.25">
      <c r="A75" s="4" t="s">
        <v>63</v>
      </c>
      <c r="B75" s="17" t="s">
        <v>21</v>
      </c>
      <c r="C75" s="18"/>
      <c r="D75" s="19"/>
      <c r="E75" s="19"/>
      <c r="F75" s="19"/>
      <c r="G75" s="20"/>
    </row>
    <row r="76" spans="1:7" ht="30.75" customHeight="1" x14ac:dyDescent="0.25">
      <c r="A76" s="4" t="s">
        <v>64</v>
      </c>
      <c r="B76" s="17" t="s">
        <v>56</v>
      </c>
      <c r="C76" s="18"/>
      <c r="D76" s="19"/>
      <c r="E76" s="19"/>
      <c r="F76" s="19"/>
      <c r="G76" s="20"/>
    </row>
    <row r="77" spans="1:7" ht="15" customHeight="1" x14ac:dyDescent="0.25">
      <c r="A77" s="4" t="s">
        <v>65</v>
      </c>
      <c r="B77" s="17" t="s">
        <v>57</v>
      </c>
      <c r="C77" s="18"/>
      <c r="D77" s="19"/>
      <c r="E77" s="19"/>
      <c r="F77" s="19"/>
      <c r="G77" s="20"/>
    </row>
    <row r="78" spans="1:7" ht="15" customHeight="1" x14ac:dyDescent="0.25">
      <c r="A78" s="4" t="s">
        <v>66</v>
      </c>
      <c r="B78" s="21" t="s">
        <v>78</v>
      </c>
      <c r="C78" s="18"/>
      <c r="D78" s="19"/>
      <c r="E78" s="19"/>
      <c r="F78" s="19"/>
      <c r="G78" s="20"/>
    </row>
    <row r="79" spans="1:7" ht="15" customHeight="1" x14ac:dyDescent="0.2">
      <c r="A79" s="4" t="s">
        <v>67</v>
      </c>
      <c r="B79" s="22" t="s">
        <v>58</v>
      </c>
      <c r="C79" s="18"/>
      <c r="D79" s="19"/>
      <c r="E79" s="19"/>
      <c r="F79" s="19"/>
      <c r="G79" s="20"/>
    </row>
    <row r="80" spans="1:7" ht="15" customHeight="1" x14ac:dyDescent="0.25">
      <c r="A80" s="4" t="s">
        <v>68</v>
      </c>
      <c r="B80" s="17" t="s">
        <v>9</v>
      </c>
      <c r="C80" s="19"/>
      <c r="D80" s="18"/>
      <c r="E80" s="19"/>
      <c r="F80" s="19"/>
      <c r="G80" s="20"/>
    </row>
    <row r="81" spans="1:7" ht="15" customHeight="1" x14ac:dyDescent="0.25">
      <c r="A81" s="4" t="s">
        <v>69</v>
      </c>
      <c r="B81" s="17" t="s">
        <v>143</v>
      </c>
      <c r="C81" s="19"/>
      <c r="D81" s="18"/>
      <c r="E81" s="19"/>
      <c r="F81" s="19"/>
      <c r="G81" s="20"/>
    </row>
    <row r="82" spans="1:7" ht="15" customHeight="1" x14ac:dyDescent="0.25">
      <c r="A82" s="4" t="s">
        <v>70</v>
      </c>
      <c r="B82" s="17" t="s">
        <v>2</v>
      </c>
      <c r="C82" s="19"/>
      <c r="D82" s="18"/>
      <c r="E82" s="19"/>
      <c r="F82" s="19"/>
      <c r="G82" s="20"/>
    </row>
    <row r="83" spans="1:7" ht="15" customHeight="1" x14ac:dyDescent="0.25">
      <c r="A83" s="4" t="s">
        <v>71</v>
      </c>
      <c r="B83" s="17" t="s">
        <v>16</v>
      </c>
      <c r="C83" s="19"/>
      <c r="D83" s="18"/>
      <c r="E83" s="20"/>
      <c r="F83" s="19"/>
      <c r="G83" s="19"/>
    </row>
    <row r="84" spans="1:7" ht="15" customHeight="1" x14ac:dyDescent="0.25">
      <c r="A84" s="4" t="s">
        <v>72</v>
      </c>
      <c r="B84" s="17" t="s">
        <v>23</v>
      </c>
      <c r="C84" s="19"/>
      <c r="D84" s="18"/>
      <c r="E84" s="19"/>
      <c r="F84" s="19"/>
      <c r="G84" s="20"/>
    </row>
    <row r="85" spans="1:7" ht="15" customHeight="1" x14ac:dyDescent="0.25">
      <c r="A85" s="4" t="s">
        <v>73</v>
      </c>
      <c r="B85" s="17" t="s">
        <v>123</v>
      </c>
      <c r="C85" s="19"/>
      <c r="D85" s="19"/>
      <c r="E85" s="23"/>
      <c r="F85" s="19"/>
      <c r="G85" s="20"/>
    </row>
    <row r="86" spans="1:7" ht="15" customHeight="1" x14ac:dyDescent="0.25">
      <c r="A86" s="4" t="s">
        <v>74</v>
      </c>
      <c r="B86" s="17" t="s">
        <v>1</v>
      </c>
      <c r="C86" s="19"/>
      <c r="D86" s="19"/>
      <c r="E86" s="18"/>
      <c r="F86" s="19"/>
      <c r="G86" s="20"/>
    </row>
    <row r="87" spans="1:7" ht="15" customHeight="1" x14ac:dyDescent="0.25">
      <c r="A87" s="4" t="s">
        <v>75</v>
      </c>
      <c r="B87" s="17" t="s">
        <v>59</v>
      </c>
      <c r="C87" s="19"/>
      <c r="D87" s="19"/>
      <c r="E87" s="18"/>
      <c r="F87" s="19"/>
      <c r="G87" s="20"/>
    </row>
    <row r="88" spans="1:7" ht="15" customHeight="1" x14ac:dyDescent="0.25">
      <c r="A88" s="4" t="s">
        <v>76</v>
      </c>
      <c r="B88" s="17" t="s">
        <v>26</v>
      </c>
      <c r="C88" s="19"/>
      <c r="D88" s="19"/>
      <c r="E88" s="18"/>
      <c r="F88" s="19"/>
      <c r="G88" s="20"/>
    </row>
    <row r="89" spans="1:7" ht="18" customHeight="1" x14ac:dyDescent="0.25">
      <c r="A89" s="4" t="s">
        <v>77</v>
      </c>
      <c r="B89" s="17" t="s">
        <v>24</v>
      </c>
      <c r="C89" s="19"/>
      <c r="D89" s="19"/>
      <c r="E89" s="24"/>
      <c r="F89" s="19"/>
      <c r="G89" s="20"/>
    </row>
    <row r="90" spans="1:7" ht="15" customHeight="1" x14ac:dyDescent="0.25">
      <c r="A90" s="16" t="s">
        <v>49</v>
      </c>
      <c r="B90" s="21" t="s">
        <v>79</v>
      </c>
      <c r="C90" s="24"/>
      <c r="D90" s="19"/>
      <c r="E90" s="19"/>
      <c r="F90" s="19"/>
      <c r="G90" s="18"/>
    </row>
    <row r="91" spans="1:7" ht="15" customHeight="1" x14ac:dyDescent="0.25">
      <c r="A91" s="16" t="s">
        <v>50</v>
      </c>
      <c r="B91" s="17" t="s">
        <v>12</v>
      </c>
      <c r="C91" s="24"/>
      <c r="D91" s="19"/>
      <c r="E91" s="19"/>
      <c r="F91" s="19"/>
      <c r="G91" s="18"/>
    </row>
    <row r="92" spans="1:7" ht="15" customHeight="1" x14ac:dyDescent="0.25">
      <c r="A92" s="16" t="s">
        <v>51</v>
      </c>
      <c r="B92" s="17" t="s">
        <v>20</v>
      </c>
      <c r="C92" s="19"/>
      <c r="D92" s="19"/>
      <c r="E92" s="24"/>
      <c r="F92" s="19"/>
      <c r="G92" s="18"/>
    </row>
    <row r="93" spans="1:7" ht="15" customHeight="1" x14ac:dyDescent="0.25">
      <c r="A93" s="16" t="s">
        <v>52</v>
      </c>
      <c r="B93" s="17" t="s">
        <v>82</v>
      </c>
      <c r="C93" s="19"/>
      <c r="D93" s="19"/>
      <c r="E93" s="19"/>
      <c r="F93" s="18"/>
      <c r="G93" s="19"/>
    </row>
    <row r="94" spans="1:7" ht="22.5" customHeight="1" x14ac:dyDescent="0.2">
      <c r="A94" s="25" t="s">
        <v>144</v>
      </c>
      <c r="B94" s="119" t="s">
        <v>145</v>
      </c>
      <c r="C94" s="120"/>
      <c r="D94" s="120"/>
      <c r="E94" s="120"/>
      <c r="F94" s="120"/>
      <c r="G94" s="120"/>
    </row>
    <row r="95" spans="1:7" ht="126.95" customHeight="1" x14ac:dyDescent="0.25">
      <c r="A95" s="26" t="s">
        <v>146</v>
      </c>
      <c r="B95" s="27" t="s">
        <v>8</v>
      </c>
      <c r="C95" s="28" t="s">
        <v>25</v>
      </c>
      <c r="D95" s="28" t="s">
        <v>7</v>
      </c>
      <c r="E95" s="28" t="s">
        <v>6</v>
      </c>
      <c r="F95" s="28" t="s">
        <v>5</v>
      </c>
      <c r="G95" s="29" t="s">
        <v>4</v>
      </c>
    </row>
    <row r="96" spans="1:7" ht="15" customHeight="1" x14ac:dyDescent="0.25">
      <c r="A96" s="30" t="s">
        <v>83</v>
      </c>
      <c r="B96" s="17" t="s">
        <v>3</v>
      </c>
      <c r="C96" s="31"/>
      <c r="D96" s="32"/>
      <c r="E96" s="32"/>
      <c r="F96" s="32"/>
      <c r="G96" s="21"/>
    </row>
    <row r="97" spans="1:7" ht="15" customHeight="1" x14ac:dyDescent="0.25">
      <c r="A97" s="30" t="s">
        <v>84</v>
      </c>
      <c r="B97" s="17" t="s">
        <v>18</v>
      </c>
      <c r="C97" s="31"/>
      <c r="D97" s="32"/>
      <c r="E97" s="32"/>
      <c r="F97" s="32"/>
      <c r="G97" s="21"/>
    </row>
    <row r="98" spans="1:7" ht="27.95" customHeight="1" x14ac:dyDescent="0.25">
      <c r="A98" s="30" t="s">
        <v>85</v>
      </c>
      <c r="B98" s="17" t="s">
        <v>17</v>
      </c>
      <c r="C98" s="31"/>
      <c r="D98" s="32"/>
      <c r="E98" s="32"/>
      <c r="F98" s="32"/>
      <c r="G98" s="21"/>
    </row>
    <row r="99" spans="1:7" ht="15" customHeight="1" x14ac:dyDescent="0.25">
      <c r="A99" s="30" t="s">
        <v>86</v>
      </c>
      <c r="B99" s="17" t="s">
        <v>1</v>
      </c>
      <c r="C99" s="31"/>
      <c r="D99" s="32"/>
      <c r="E99" s="32"/>
      <c r="F99" s="32"/>
      <c r="G99" s="21"/>
    </row>
    <row r="100" spans="1:7" ht="20.25" customHeight="1" x14ac:dyDescent="0.25">
      <c r="A100" s="30" t="s">
        <v>87</v>
      </c>
      <c r="B100" s="17" t="s">
        <v>2</v>
      </c>
      <c r="C100" s="33"/>
      <c r="D100" s="32"/>
      <c r="E100" s="32"/>
      <c r="F100" s="32"/>
      <c r="G100" s="21"/>
    </row>
    <row r="101" spans="1:7" ht="15" x14ac:dyDescent="0.25">
      <c r="A101" s="30" t="s">
        <v>88</v>
      </c>
      <c r="B101" s="17" t="s">
        <v>59</v>
      </c>
      <c r="C101" s="31"/>
      <c r="D101" s="32"/>
      <c r="E101" s="32"/>
      <c r="F101" s="32"/>
      <c r="G101" s="21"/>
    </row>
    <row r="102" spans="1:7" ht="21" customHeight="1" x14ac:dyDescent="0.25">
      <c r="A102" s="30" t="s">
        <v>89</v>
      </c>
      <c r="B102" s="17" t="s">
        <v>24</v>
      </c>
      <c r="C102" s="31"/>
      <c r="D102" s="47"/>
      <c r="E102" s="32"/>
      <c r="F102" s="32"/>
      <c r="G102" s="21"/>
    </row>
    <row r="103" spans="1:7" ht="15" customHeight="1" x14ac:dyDescent="0.25">
      <c r="A103" s="30" t="s">
        <v>90</v>
      </c>
      <c r="B103" s="21" t="s">
        <v>81</v>
      </c>
      <c r="C103" s="31"/>
      <c r="D103" s="47"/>
      <c r="E103" s="32"/>
      <c r="F103" s="32"/>
      <c r="G103" s="21"/>
    </row>
    <row r="104" spans="1:7" x14ac:dyDescent="0.2">
      <c r="A104" s="6"/>
      <c r="B104" s="3"/>
      <c r="C104" s="3"/>
      <c r="D104" s="3"/>
      <c r="E104" s="3"/>
      <c r="F104" s="3"/>
      <c r="G104" s="3"/>
    </row>
  </sheetData>
  <mergeCells count="7">
    <mergeCell ref="B2:G2"/>
    <mergeCell ref="B28:G28"/>
    <mergeCell ref="A7:G7"/>
    <mergeCell ref="B94:G94"/>
    <mergeCell ref="B9:G9"/>
    <mergeCell ref="B48:G48"/>
    <mergeCell ref="B72:G72"/>
  </mergeCells>
  <pageMargins left="0.7" right="0.7" top="0.75" bottom="0.75" header="0.3" footer="0.3"/>
  <pageSetup paperSize="9" scale="85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62"/>
  <sheetViews>
    <sheetView workbookViewId="0">
      <selection activeCell="L3" sqref="L3"/>
    </sheetView>
  </sheetViews>
  <sheetFormatPr defaultRowHeight="15" x14ac:dyDescent="0.25"/>
  <cols>
    <col min="2" max="2" width="17.42578125" customWidth="1"/>
    <col min="3" max="3" width="19.42578125" customWidth="1"/>
    <col min="5" max="10" width="15.42578125" customWidth="1"/>
    <col min="11" max="11" width="43.140625" style="85" customWidth="1"/>
  </cols>
  <sheetData>
    <row r="1" spans="1:12" x14ac:dyDescent="0.25">
      <c r="A1" s="53"/>
      <c r="C1" s="53"/>
      <c r="D1" s="53"/>
      <c r="E1" s="53"/>
      <c r="G1" s="53"/>
      <c r="J1" s="53"/>
    </row>
    <row r="2" spans="1:12" x14ac:dyDescent="0.25">
      <c r="A2" s="53"/>
      <c r="C2" s="53"/>
      <c r="D2" s="53"/>
      <c r="E2" s="53"/>
      <c r="G2" s="53"/>
      <c r="J2" s="53"/>
      <c r="K2" s="98" t="s">
        <v>248</v>
      </c>
    </row>
    <row r="3" spans="1:12" ht="28.5" x14ac:dyDescent="0.25">
      <c r="A3" s="53"/>
      <c r="C3" s="53"/>
      <c r="D3" s="53"/>
      <c r="E3" s="53"/>
      <c r="G3" s="53"/>
      <c r="J3" s="53"/>
      <c r="K3" s="86" t="s">
        <v>239</v>
      </c>
    </row>
    <row r="4" spans="1:12" x14ac:dyDescent="0.25">
      <c r="A4" s="53"/>
      <c r="C4" s="53"/>
      <c r="D4" s="53"/>
      <c r="E4" s="53"/>
      <c r="G4" s="53"/>
      <c r="J4" s="53"/>
      <c r="K4" s="87"/>
    </row>
    <row r="5" spans="1:12" x14ac:dyDescent="0.25">
      <c r="A5" s="129" t="s">
        <v>150</v>
      </c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2" ht="30" x14ac:dyDescent="0.25">
      <c r="A6" s="54" t="s">
        <v>151</v>
      </c>
      <c r="B6" s="55" t="s">
        <v>152</v>
      </c>
      <c r="C6" s="56" t="s">
        <v>153</v>
      </c>
      <c r="D6" s="56" t="s">
        <v>154</v>
      </c>
      <c r="E6" s="56" t="s">
        <v>155</v>
      </c>
      <c r="F6" s="55" t="s">
        <v>156</v>
      </c>
      <c r="G6" s="57" t="s">
        <v>157</v>
      </c>
      <c r="H6" s="55" t="s">
        <v>155</v>
      </c>
      <c r="I6" s="55" t="s">
        <v>158</v>
      </c>
      <c r="J6" s="57" t="s">
        <v>159</v>
      </c>
      <c r="K6" s="88" t="s">
        <v>160</v>
      </c>
    </row>
    <row r="7" spans="1:12" x14ac:dyDescent="0.25">
      <c r="A7" s="126" t="s">
        <v>161</v>
      </c>
      <c r="B7" s="127"/>
      <c r="C7" s="127"/>
      <c r="D7" s="127"/>
      <c r="E7" s="127"/>
      <c r="F7" s="127"/>
      <c r="G7" s="127"/>
      <c r="H7" s="127"/>
      <c r="I7" s="127"/>
      <c r="J7" s="127"/>
      <c r="K7" s="128"/>
    </row>
    <row r="8" spans="1:12" ht="30" x14ac:dyDescent="0.25">
      <c r="A8" s="54">
        <v>1</v>
      </c>
      <c r="B8" s="58" t="s">
        <v>162</v>
      </c>
      <c r="C8" s="54" t="s">
        <v>163</v>
      </c>
      <c r="D8" s="59">
        <v>113.1</v>
      </c>
      <c r="E8" s="60" t="s">
        <v>164</v>
      </c>
      <c r="F8" s="61" t="s">
        <v>165</v>
      </c>
      <c r="G8" s="93">
        <f>D8*(C52+E52+G52)</f>
        <v>7351.5</v>
      </c>
      <c r="H8" s="131" t="s">
        <v>166</v>
      </c>
      <c r="I8" s="132"/>
      <c r="J8" s="95">
        <f>7*D8</f>
        <v>791.69999999999993</v>
      </c>
      <c r="K8" s="65" t="s">
        <v>167</v>
      </c>
    </row>
    <row r="9" spans="1:12" ht="30" x14ac:dyDescent="0.25">
      <c r="A9" s="54">
        <v>2</v>
      </c>
      <c r="B9" s="103" t="s">
        <v>246</v>
      </c>
      <c r="C9" s="54" t="s">
        <v>163</v>
      </c>
      <c r="D9" s="59">
        <v>144.19999999999999</v>
      </c>
      <c r="E9" s="60" t="s">
        <v>168</v>
      </c>
      <c r="F9" s="61" t="s">
        <v>169</v>
      </c>
      <c r="G9" s="93">
        <f>D9*G52</f>
        <v>3172.3999999999996</v>
      </c>
      <c r="H9" s="63" t="s">
        <v>164</v>
      </c>
      <c r="I9" s="64" t="s">
        <v>165</v>
      </c>
      <c r="J9" s="94">
        <f>D9*(C60+E60+G60)</f>
        <v>13122.199999999999</v>
      </c>
      <c r="K9" s="65" t="s">
        <v>170</v>
      </c>
      <c r="L9" s="104"/>
    </row>
    <row r="10" spans="1:12" s="113" customFormat="1" x14ac:dyDescent="0.25">
      <c r="A10" s="106">
        <v>3</v>
      </c>
      <c r="B10" s="103" t="s">
        <v>171</v>
      </c>
      <c r="C10" s="106" t="s">
        <v>163</v>
      </c>
      <c r="D10" s="107">
        <v>33.200000000000003</v>
      </c>
      <c r="E10" s="108" t="s">
        <v>164</v>
      </c>
      <c r="F10" s="109" t="s">
        <v>247</v>
      </c>
      <c r="G10" s="110">
        <f>D10*(C52+E52+G52)</f>
        <v>2158</v>
      </c>
      <c r="H10" s="111" t="s">
        <v>164</v>
      </c>
      <c r="I10" s="112" t="s">
        <v>165</v>
      </c>
      <c r="J10" s="111">
        <f>D10*(C60+E60+G60)</f>
        <v>3021.2000000000003</v>
      </c>
      <c r="K10" s="105" t="s">
        <v>172</v>
      </c>
    </row>
    <row r="11" spans="1:12" ht="30" x14ac:dyDescent="0.25">
      <c r="A11" s="54">
        <v>4</v>
      </c>
      <c r="B11" s="58" t="s">
        <v>173</v>
      </c>
      <c r="C11" s="54" t="s">
        <v>163</v>
      </c>
      <c r="D11" s="59">
        <f>97.1+100+107.6</f>
        <v>304.7</v>
      </c>
      <c r="E11" s="60" t="s">
        <v>174</v>
      </c>
      <c r="F11" s="61" t="s">
        <v>175</v>
      </c>
      <c r="G11" s="93">
        <f>(C52+G52)*D11</f>
        <v>13406.8</v>
      </c>
      <c r="H11" s="63" t="s">
        <v>174</v>
      </c>
      <c r="I11" s="64" t="s">
        <v>169</v>
      </c>
      <c r="J11" s="94">
        <f>G11</f>
        <v>13406.8</v>
      </c>
      <c r="K11" s="65" t="s">
        <v>176</v>
      </c>
    </row>
    <row r="12" spans="1:12" ht="45" x14ac:dyDescent="0.25">
      <c r="A12" s="59">
        <v>5</v>
      </c>
      <c r="B12" s="58" t="s">
        <v>241</v>
      </c>
      <c r="C12" s="54" t="s">
        <v>163</v>
      </c>
      <c r="D12" s="54">
        <v>361.5</v>
      </c>
      <c r="E12" s="133" t="s">
        <v>237</v>
      </c>
      <c r="F12" s="134"/>
      <c r="G12" s="93">
        <f>(D12*76)</f>
        <v>27474</v>
      </c>
      <c r="H12" s="135" t="s">
        <v>237</v>
      </c>
      <c r="I12" s="136"/>
      <c r="J12" s="94">
        <f>106*D12</f>
        <v>38319</v>
      </c>
      <c r="K12" s="92" t="s">
        <v>240</v>
      </c>
    </row>
    <row r="13" spans="1:12" x14ac:dyDescent="0.25">
      <c r="A13" s="59">
        <v>6</v>
      </c>
      <c r="B13" s="58" t="s">
        <v>177</v>
      </c>
      <c r="C13" s="59" t="s">
        <v>163</v>
      </c>
      <c r="D13" s="59">
        <v>29.3</v>
      </c>
      <c r="E13" s="60" t="s">
        <v>178</v>
      </c>
      <c r="F13" s="61" t="s">
        <v>165</v>
      </c>
      <c r="G13" s="93">
        <f>D13*(D52+F52+H52)</f>
        <v>1904.5</v>
      </c>
      <c r="H13" s="63" t="s">
        <v>179</v>
      </c>
      <c r="I13" s="64" t="s">
        <v>180</v>
      </c>
      <c r="J13" s="94">
        <f>D13*(C60+E60+G60+I60)</f>
        <v>3545.3</v>
      </c>
      <c r="K13" s="65" t="s">
        <v>172</v>
      </c>
    </row>
    <row r="14" spans="1:12" x14ac:dyDescent="0.25">
      <c r="A14" s="59">
        <v>7</v>
      </c>
      <c r="B14" s="58" t="s">
        <v>181</v>
      </c>
      <c r="C14" s="59" t="s">
        <v>163</v>
      </c>
      <c r="D14" s="59">
        <v>117.6</v>
      </c>
      <c r="E14" s="60" t="s">
        <v>178</v>
      </c>
      <c r="F14" s="61" t="s">
        <v>165</v>
      </c>
      <c r="G14" s="93">
        <f>D14*(D52+F52+H52)</f>
        <v>7644</v>
      </c>
      <c r="H14" s="63" t="s">
        <v>179</v>
      </c>
      <c r="I14" s="64" t="s">
        <v>180</v>
      </c>
      <c r="J14" s="94">
        <f>D14*(C60+E60+G60+I60)</f>
        <v>14229.599999999999</v>
      </c>
      <c r="K14" s="65" t="s">
        <v>172</v>
      </c>
    </row>
    <row r="15" spans="1:12" x14ac:dyDescent="0.25">
      <c r="A15" s="54">
        <v>8</v>
      </c>
      <c r="B15" s="58" t="s">
        <v>182</v>
      </c>
      <c r="C15" s="54" t="s">
        <v>163</v>
      </c>
      <c r="D15" s="59">
        <v>41.47</v>
      </c>
      <c r="E15" s="60" t="s">
        <v>179</v>
      </c>
      <c r="F15" s="61" t="s">
        <v>180</v>
      </c>
      <c r="G15" s="93">
        <f>(C52+E52+G52+I52)*D15</f>
        <v>3649.3599999999997</v>
      </c>
      <c r="H15" s="63" t="s">
        <v>179</v>
      </c>
      <c r="I15" s="64" t="s">
        <v>180</v>
      </c>
      <c r="J15" s="94">
        <f>D15*(C60+E60+G60+I60)</f>
        <v>5017.87</v>
      </c>
      <c r="K15" s="65" t="s">
        <v>172</v>
      </c>
    </row>
    <row r="16" spans="1:12" x14ac:dyDescent="0.25">
      <c r="A16" s="54">
        <v>9</v>
      </c>
      <c r="B16" s="58" t="s">
        <v>183</v>
      </c>
      <c r="C16" s="54" t="s">
        <v>163</v>
      </c>
      <c r="D16" s="59">
        <v>104.1</v>
      </c>
      <c r="E16" s="60" t="s">
        <v>184</v>
      </c>
      <c r="F16" s="61" t="s">
        <v>175</v>
      </c>
      <c r="G16" s="93">
        <f>(D52+G52)*D16</f>
        <v>4580.3999999999996</v>
      </c>
      <c r="H16" s="63" t="s">
        <v>168</v>
      </c>
      <c r="I16" s="64" t="s">
        <v>169</v>
      </c>
      <c r="J16" s="94">
        <f>D16*G60</f>
        <v>3123</v>
      </c>
      <c r="K16" s="65" t="s">
        <v>172</v>
      </c>
    </row>
    <row r="17" spans="1:11" x14ac:dyDescent="0.25">
      <c r="A17" s="54">
        <v>10</v>
      </c>
      <c r="B17" s="58" t="s">
        <v>185</v>
      </c>
      <c r="C17" s="54" t="s">
        <v>163</v>
      </c>
      <c r="D17" s="59">
        <v>14</v>
      </c>
      <c r="E17" s="60" t="s">
        <v>179</v>
      </c>
      <c r="F17" s="61" t="s">
        <v>180</v>
      </c>
      <c r="G17" s="93">
        <f>D17*(C52+E52+G52+I52)</f>
        <v>1232</v>
      </c>
      <c r="H17" s="63" t="s">
        <v>184</v>
      </c>
      <c r="I17" s="64" t="s">
        <v>175</v>
      </c>
      <c r="J17" s="94">
        <f>D17*(D60+G60)</f>
        <v>840</v>
      </c>
      <c r="K17" s="65" t="s">
        <v>172</v>
      </c>
    </row>
    <row r="18" spans="1:11" x14ac:dyDescent="0.25">
      <c r="A18" s="126" t="s">
        <v>186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8"/>
    </row>
    <row r="19" spans="1:11" ht="30" x14ac:dyDescent="0.25">
      <c r="A19" s="54">
        <v>11</v>
      </c>
      <c r="B19" s="62" t="s">
        <v>187</v>
      </c>
      <c r="C19" s="54" t="s">
        <v>188</v>
      </c>
      <c r="D19" s="59">
        <v>61.5</v>
      </c>
      <c r="E19" s="60">
        <v>7</v>
      </c>
      <c r="F19" s="61" t="s">
        <v>189</v>
      </c>
      <c r="G19" s="60">
        <f>(D19*4)*(C52+D52+E52+F52+G52+H52+I52)</f>
        <v>37638</v>
      </c>
      <c r="H19" s="63">
        <v>7</v>
      </c>
      <c r="I19" s="64" t="s">
        <v>190</v>
      </c>
      <c r="J19" s="63">
        <f>G19/2</f>
        <v>18819</v>
      </c>
      <c r="K19" s="65" t="s">
        <v>191</v>
      </c>
    </row>
    <row r="20" spans="1:11" ht="30" x14ac:dyDescent="0.25">
      <c r="A20" s="54">
        <v>12</v>
      </c>
      <c r="B20" s="62" t="s">
        <v>192</v>
      </c>
      <c r="C20" s="54" t="s">
        <v>188</v>
      </c>
      <c r="D20" s="59">
        <v>19</v>
      </c>
      <c r="E20" s="60">
        <v>7</v>
      </c>
      <c r="F20" s="61" t="s">
        <v>189</v>
      </c>
      <c r="G20" s="60">
        <f>(D20*4)*(C52+D52+E52+F52+G52+H52+I52)</f>
        <v>11628</v>
      </c>
      <c r="H20" s="63">
        <v>7</v>
      </c>
      <c r="I20" s="64" t="s">
        <v>190</v>
      </c>
      <c r="J20" s="63">
        <f>G20/2</f>
        <v>5814</v>
      </c>
      <c r="K20" s="65" t="s">
        <v>191</v>
      </c>
    </row>
    <row r="21" spans="1:11" ht="30" x14ac:dyDescent="0.25">
      <c r="A21" s="54">
        <v>13</v>
      </c>
      <c r="B21" s="62" t="s">
        <v>193</v>
      </c>
      <c r="C21" s="54" t="s">
        <v>188</v>
      </c>
      <c r="D21" s="59">
        <v>30</v>
      </c>
      <c r="E21" s="60">
        <v>7</v>
      </c>
      <c r="F21" s="61" t="s">
        <v>189</v>
      </c>
      <c r="G21" s="60">
        <f>(D21*4)*(SUM(C52:I52))</f>
        <v>18360</v>
      </c>
      <c r="H21" s="63">
        <v>7</v>
      </c>
      <c r="I21" s="64" t="s">
        <v>190</v>
      </c>
      <c r="J21" s="63">
        <f t="shared" ref="J21:J23" si="0">G21/2</f>
        <v>9180</v>
      </c>
      <c r="K21" s="65" t="s">
        <v>191</v>
      </c>
    </row>
    <row r="22" spans="1:11" ht="30" x14ac:dyDescent="0.25">
      <c r="A22" s="59">
        <v>14</v>
      </c>
      <c r="B22" s="62" t="s">
        <v>194</v>
      </c>
      <c r="C22" s="54" t="s">
        <v>188</v>
      </c>
      <c r="D22" s="59">
        <v>23.3</v>
      </c>
      <c r="E22" s="60">
        <v>7</v>
      </c>
      <c r="F22" s="61" t="s">
        <v>189</v>
      </c>
      <c r="G22" s="60">
        <f>(D22*4)*(SUM(C52:I52))</f>
        <v>14259.6</v>
      </c>
      <c r="H22" s="63">
        <v>7</v>
      </c>
      <c r="I22" s="64" t="s">
        <v>190</v>
      </c>
      <c r="J22" s="63">
        <f t="shared" si="0"/>
        <v>7129.8</v>
      </c>
      <c r="K22" s="65" t="s">
        <v>191</v>
      </c>
    </row>
    <row r="23" spans="1:11" ht="30" x14ac:dyDescent="0.25">
      <c r="A23" s="59">
        <v>15</v>
      </c>
      <c r="B23" s="58" t="s">
        <v>241</v>
      </c>
      <c r="C23" s="54" t="s">
        <v>188</v>
      </c>
      <c r="D23" s="59">
        <v>29.7</v>
      </c>
      <c r="E23" s="60">
        <v>7</v>
      </c>
      <c r="F23" s="61" t="s">
        <v>189</v>
      </c>
      <c r="G23" s="60">
        <f>(D23*4)*(SUM(C52:I52))</f>
        <v>18176.399999999998</v>
      </c>
      <c r="H23" s="63">
        <v>7</v>
      </c>
      <c r="I23" s="64" t="s">
        <v>190</v>
      </c>
      <c r="J23" s="63">
        <f t="shared" si="0"/>
        <v>9088.1999999999989</v>
      </c>
      <c r="K23" s="65" t="s">
        <v>238</v>
      </c>
    </row>
    <row r="24" spans="1:11" x14ac:dyDescent="0.25">
      <c r="A24" s="126" t="s">
        <v>195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8"/>
    </row>
    <row r="25" spans="1:11" ht="30" x14ac:dyDescent="0.25">
      <c r="A25" s="59">
        <v>16</v>
      </c>
      <c r="B25" s="58" t="s">
        <v>196</v>
      </c>
      <c r="C25" s="54" t="s">
        <v>197</v>
      </c>
      <c r="D25" s="59">
        <v>101.9</v>
      </c>
      <c r="E25" s="137" t="s">
        <v>198</v>
      </c>
      <c r="F25" s="138"/>
      <c r="G25" s="138"/>
      <c r="H25" s="138"/>
      <c r="I25" s="139"/>
      <c r="J25" s="67"/>
      <c r="K25" s="65" t="s">
        <v>199</v>
      </c>
    </row>
    <row r="26" spans="1:11" x14ac:dyDescent="0.25">
      <c r="A26" s="126" t="s">
        <v>200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x14ac:dyDescent="0.25">
      <c r="A27" s="54">
        <v>17</v>
      </c>
      <c r="B27" s="58" t="s">
        <v>201</v>
      </c>
      <c r="C27" s="54" t="s">
        <v>202</v>
      </c>
      <c r="D27" s="59">
        <v>561.6</v>
      </c>
      <c r="E27" s="60" t="s">
        <v>203</v>
      </c>
      <c r="F27" s="61" t="s">
        <v>175</v>
      </c>
      <c r="G27" s="60">
        <f>D27*(D52+F52)</f>
        <v>24148.799999999999</v>
      </c>
      <c r="H27" s="63" t="s">
        <v>203</v>
      </c>
      <c r="I27" s="64" t="s">
        <v>175</v>
      </c>
      <c r="J27" s="63">
        <f>D27*(D60+F60)</f>
        <v>34257.599999999999</v>
      </c>
      <c r="K27" s="105" t="s">
        <v>204</v>
      </c>
    </row>
    <row r="28" spans="1:11" x14ac:dyDescent="0.25">
      <c r="A28" s="54">
        <v>18</v>
      </c>
      <c r="B28" s="58" t="s">
        <v>205</v>
      </c>
      <c r="C28" s="54" t="s">
        <v>202</v>
      </c>
      <c r="D28" s="59">
        <v>167</v>
      </c>
      <c r="E28" s="60" t="s">
        <v>203</v>
      </c>
      <c r="F28" s="61" t="s">
        <v>175</v>
      </c>
      <c r="G28" s="60">
        <f>(D52+F52)*D28</f>
        <v>7181</v>
      </c>
      <c r="H28" s="63" t="s">
        <v>203</v>
      </c>
      <c r="I28" s="64" t="s">
        <v>175</v>
      </c>
      <c r="J28" s="63">
        <f>D28*(D60+F60)</f>
        <v>10187</v>
      </c>
      <c r="K28" s="65" t="s">
        <v>204</v>
      </c>
    </row>
    <row r="29" spans="1:11" x14ac:dyDescent="0.25">
      <c r="A29" s="59">
        <v>19</v>
      </c>
      <c r="B29" s="58" t="s">
        <v>241</v>
      </c>
      <c r="C29" s="54" t="s">
        <v>202</v>
      </c>
      <c r="D29" s="59">
        <v>67</v>
      </c>
      <c r="E29" s="60" t="s">
        <v>164</v>
      </c>
      <c r="F29" s="61" t="s">
        <v>165</v>
      </c>
      <c r="G29" s="60">
        <f>D29*(C52+E52+G52)</f>
        <v>4355</v>
      </c>
      <c r="H29" s="63" t="s">
        <v>164</v>
      </c>
      <c r="I29" s="64" t="s">
        <v>165</v>
      </c>
      <c r="J29" s="63">
        <f>D29*(C60+E60+G60)</f>
        <v>6097</v>
      </c>
      <c r="K29" s="65" t="s">
        <v>206</v>
      </c>
    </row>
    <row r="30" spans="1:11" x14ac:dyDescent="0.25">
      <c r="A30" s="54">
        <v>20</v>
      </c>
      <c r="B30" s="58" t="s">
        <v>207</v>
      </c>
      <c r="C30" s="54" t="s">
        <v>202</v>
      </c>
      <c r="D30" s="59">
        <v>18.8</v>
      </c>
      <c r="E30" s="60" t="s">
        <v>203</v>
      </c>
      <c r="F30" s="61" t="s">
        <v>175</v>
      </c>
      <c r="G30" s="60">
        <f>(D52+F52)*D30</f>
        <v>808.4</v>
      </c>
      <c r="H30" s="63" t="s">
        <v>203</v>
      </c>
      <c r="I30" s="64" t="s">
        <v>175</v>
      </c>
      <c r="J30" s="63">
        <f>D30*(D60+F60)</f>
        <v>1146.8</v>
      </c>
      <c r="K30" s="65" t="s">
        <v>208</v>
      </c>
    </row>
    <row r="31" spans="1:11" x14ac:dyDescent="0.25">
      <c r="A31" s="126" t="s">
        <v>209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8"/>
    </row>
    <row r="32" spans="1:11" x14ac:dyDescent="0.25">
      <c r="A32" s="59">
        <v>21</v>
      </c>
      <c r="B32" s="58" t="s">
        <v>241</v>
      </c>
      <c r="C32" s="54" t="s">
        <v>210</v>
      </c>
      <c r="D32" s="54">
        <v>98</v>
      </c>
      <c r="E32" s="60" t="s">
        <v>164</v>
      </c>
      <c r="F32" s="61" t="s">
        <v>165</v>
      </c>
      <c r="G32" s="60">
        <f>(C52+E52+G52)*D32</f>
        <v>6370</v>
      </c>
      <c r="H32" s="63" t="s">
        <v>164</v>
      </c>
      <c r="I32" s="64" t="s">
        <v>165</v>
      </c>
      <c r="J32" s="63">
        <f>(C60+E60+G60)*D32</f>
        <v>8918</v>
      </c>
      <c r="K32" s="65" t="s">
        <v>204</v>
      </c>
    </row>
    <row r="33" spans="1:11" x14ac:dyDescent="0.25">
      <c r="A33" s="66">
        <v>22</v>
      </c>
      <c r="B33" s="58" t="s">
        <v>241</v>
      </c>
      <c r="C33" s="54" t="s">
        <v>210</v>
      </c>
      <c r="D33" s="68">
        <v>59.6</v>
      </c>
      <c r="E33" s="140" t="s">
        <v>198</v>
      </c>
      <c r="F33" s="140"/>
      <c r="G33" s="59">
        <f>3*D33</f>
        <v>178.8</v>
      </c>
      <c r="H33" s="140" t="s">
        <v>198</v>
      </c>
      <c r="I33" s="140"/>
      <c r="J33" s="59">
        <f>3*D33</f>
        <v>178.8</v>
      </c>
      <c r="K33" s="89" t="s">
        <v>211</v>
      </c>
    </row>
    <row r="34" spans="1:11" x14ac:dyDescent="0.25">
      <c r="A34" s="69"/>
      <c r="B34" s="69"/>
      <c r="C34" s="70" t="s">
        <v>212</v>
      </c>
      <c r="D34" s="70">
        <f>SUM(D8:D33)</f>
        <v>2500.5700000000002</v>
      </c>
      <c r="E34" s="69"/>
      <c r="F34" s="69"/>
      <c r="G34" s="71"/>
      <c r="H34" s="69"/>
      <c r="I34" s="69"/>
      <c r="J34" s="71"/>
      <c r="K34" s="90"/>
    </row>
    <row r="35" spans="1:11" ht="30" customHeight="1" x14ac:dyDescent="0.25">
      <c r="A35" s="125" t="s">
        <v>242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  <row r="36" spans="1:11" x14ac:dyDescent="0.25">
      <c r="A36" s="53"/>
      <c r="C36" s="53"/>
      <c r="D36" s="72" t="s">
        <v>213</v>
      </c>
      <c r="E36" s="72" t="s">
        <v>214</v>
      </c>
      <c r="G36" s="53"/>
      <c r="J36" s="53"/>
    </row>
    <row r="37" spans="1:11" x14ac:dyDescent="0.25">
      <c r="A37" s="53"/>
      <c r="C37" s="73" t="s">
        <v>215</v>
      </c>
      <c r="D37" s="74">
        <f>(D19*4)+(D20*4)+(D21*4)+(D22*4)+(D23*4)+D29+D32+D8+D10+D11+D12+D15</f>
        <v>1672.97</v>
      </c>
      <c r="E37" s="74">
        <f>(D19*2)+(D20*2)+(D21*2)+(D22*2)+(D23*2)+D29+D32+D9+D14+D10+D12+D15+D13</f>
        <v>1219.27</v>
      </c>
      <c r="G37" s="53"/>
      <c r="J37" s="53"/>
    </row>
    <row r="38" spans="1:11" x14ac:dyDescent="0.25">
      <c r="A38" s="53"/>
      <c r="C38" s="73" t="s">
        <v>216</v>
      </c>
      <c r="D38" s="72">
        <f>(D20*4)+(D21*4)+(D22*4)+(D23*4)+(D19*4)+D27+D28+D13+D16+D30</f>
        <v>1534.7999999999997</v>
      </c>
      <c r="E38" s="75">
        <f>(D20*2)+(D21*2)+(D22*2)+(D23*2)+(D19*2)+D30+D27+D28+D17</f>
        <v>1088.4000000000001</v>
      </c>
      <c r="G38" s="53"/>
      <c r="J38" s="53"/>
    </row>
    <row r="39" spans="1:11" x14ac:dyDescent="0.25">
      <c r="A39" s="53"/>
      <c r="C39" s="73" t="s">
        <v>217</v>
      </c>
      <c r="D39" s="72">
        <f>(D21*4)+(D22*4)+(D23*4)+(D19*4)+(D20*4)+D29+D32+D8+D10+D17+D15</f>
        <v>1020.7700000000001</v>
      </c>
      <c r="E39" s="75">
        <f>(D21*2)+(D22*2)+(D23*2)+(D19*2)+(D20*2)+D12+D29+D32+D15+D10+D13</f>
        <v>957.47</v>
      </c>
      <c r="G39" s="53"/>
      <c r="J39" s="53"/>
    </row>
    <row r="40" spans="1:11" x14ac:dyDescent="0.25">
      <c r="A40" s="53"/>
      <c r="C40" s="73" t="s">
        <v>218</v>
      </c>
      <c r="D40" s="72">
        <f>(D22*4)+(D23*4)+(D20*4)+(D19*4)+(D21*4)+D27+D28+D30+D13+D14</f>
        <v>1548.2999999999997</v>
      </c>
      <c r="E40" s="75">
        <f>(D22*2)+(D23*2)+(D19*2)+(D20*2)+(D21*2)+D27+D28+D30</f>
        <v>1074.3999999999999</v>
      </c>
      <c r="G40" s="53"/>
      <c r="J40" s="53"/>
    </row>
    <row r="41" spans="1:11" x14ac:dyDescent="0.25">
      <c r="A41" s="53"/>
      <c r="C41" s="73" t="s">
        <v>219</v>
      </c>
      <c r="D41" s="76">
        <f>(D23*4)+(D19*4)+(D21*4)+(D20*4)+(D22*4)+D29+D32+D8+D10+D11+D12+D15+D16+D9+D17</f>
        <v>1935.27</v>
      </c>
      <c r="E41" s="74">
        <f>(D23*2)+(D19*2)+(D20*2)+(D21*2)+(D22*2)+D32+D29+D10+D11+D13+D15+D16+D9+D14+D17</f>
        <v>1280.57</v>
      </c>
      <c r="G41" s="53"/>
      <c r="J41" s="53"/>
    </row>
    <row r="42" spans="1:11" x14ac:dyDescent="0.25">
      <c r="A42" s="53"/>
      <c r="C42" s="73" t="s">
        <v>220</v>
      </c>
      <c r="D42" s="72">
        <f>(D19*4)+(D20*4)+(D22*4)+(D21*4)+(D23*4)+D13+D14</f>
        <v>800.9</v>
      </c>
      <c r="E42" s="75">
        <f>(D19*2)+(D20*2)+(D21*2)+(D22*2)+(D23*2)</f>
        <v>327</v>
      </c>
      <c r="G42" s="53"/>
      <c r="J42" s="53"/>
    </row>
    <row r="43" spans="1:11" x14ac:dyDescent="0.25">
      <c r="A43" s="53"/>
      <c r="C43" s="73" t="s">
        <v>221</v>
      </c>
      <c r="D43" s="72">
        <f>(D20*4)+(D21*4)+(D23*4)+(D22*4)+(D19*4)+D12+D15+D17</f>
        <v>1070.97</v>
      </c>
      <c r="E43" s="75">
        <f>(D20*2)+(D21*2)+(D22*2)+(D23*2)+(D19*2)+D13+D15+D14</f>
        <v>515.37</v>
      </c>
      <c r="G43" s="53"/>
      <c r="J43" s="53"/>
    </row>
    <row r="44" spans="1:11" x14ac:dyDescent="0.25">
      <c r="A44" s="53"/>
      <c r="C44" s="72" t="s">
        <v>198</v>
      </c>
      <c r="D44" s="72">
        <f>D25+D33</f>
        <v>161.5</v>
      </c>
      <c r="E44" s="75">
        <f>D25+D33+D8</f>
        <v>274.60000000000002</v>
      </c>
      <c r="G44" s="53"/>
      <c r="J44" s="53"/>
    </row>
    <row r="45" spans="1:11" x14ac:dyDescent="0.25">
      <c r="A45" s="53"/>
      <c r="C45" s="53"/>
      <c r="D45" s="53"/>
      <c r="E45" s="53"/>
      <c r="G45" s="53"/>
      <c r="J45" s="53"/>
    </row>
    <row r="46" spans="1:11" x14ac:dyDescent="0.25">
      <c r="A46" s="53"/>
      <c r="B46" s="53"/>
      <c r="C46" s="72" t="s">
        <v>215</v>
      </c>
      <c r="D46" s="72" t="s">
        <v>216</v>
      </c>
      <c r="E46" s="73" t="s">
        <v>217</v>
      </c>
      <c r="F46" s="72" t="s">
        <v>222</v>
      </c>
      <c r="G46" s="72" t="s">
        <v>219</v>
      </c>
      <c r="H46" s="72" t="s">
        <v>220</v>
      </c>
      <c r="I46" s="72" t="s">
        <v>221</v>
      </c>
      <c r="J46" s="72" t="s">
        <v>223</v>
      </c>
    </row>
    <row r="47" spans="1:11" x14ac:dyDescent="0.25">
      <c r="A47" s="53"/>
      <c r="B47" s="77" t="s">
        <v>224</v>
      </c>
      <c r="C47" s="78">
        <v>4</v>
      </c>
      <c r="D47" s="78">
        <v>4</v>
      </c>
      <c r="E47" s="78">
        <v>4</v>
      </c>
      <c r="F47" s="78">
        <v>4</v>
      </c>
      <c r="G47" s="78">
        <v>5</v>
      </c>
      <c r="H47" s="78">
        <v>5</v>
      </c>
      <c r="I47" s="78">
        <v>5</v>
      </c>
      <c r="J47" s="77">
        <f>SUM(C47:I47)</f>
        <v>31</v>
      </c>
      <c r="K47" s="96"/>
    </row>
    <row r="48" spans="1:11" x14ac:dyDescent="0.25">
      <c r="A48" s="53"/>
      <c r="B48" s="77" t="s">
        <v>225</v>
      </c>
      <c r="C48" s="78">
        <v>5</v>
      </c>
      <c r="D48" s="78">
        <v>4</v>
      </c>
      <c r="E48" s="78">
        <v>4</v>
      </c>
      <c r="F48" s="78">
        <v>4</v>
      </c>
      <c r="G48" s="78">
        <v>4</v>
      </c>
      <c r="H48" s="78">
        <v>4</v>
      </c>
      <c r="I48" s="78">
        <v>5</v>
      </c>
      <c r="J48" s="77">
        <f t="shared" ref="J48:J59" si="1">SUM(C48:I48)</f>
        <v>30</v>
      </c>
      <c r="K48" s="97"/>
    </row>
    <row r="49" spans="1:11" x14ac:dyDescent="0.25">
      <c r="A49" s="53"/>
      <c r="B49" s="77" t="s">
        <v>226</v>
      </c>
      <c r="C49" s="78">
        <v>4</v>
      </c>
      <c r="D49" s="78">
        <v>5</v>
      </c>
      <c r="E49" s="78">
        <v>5</v>
      </c>
      <c r="F49" s="78">
        <v>5</v>
      </c>
      <c r="G49" s="78">
        <v>4</v>
      </c>
      <c r="H49" s="78">
        <v>4</v>
      </c>
      <c r="I49" s="78">
        <v>4</v>
      </c>
      <c r="J49" s="77">
        <f t="shared" si="1"/>
        <v>31</v>
      </c>
      <c r="K49" s="96"/>
    </row>
    <row r="50" spans="1:11" x14ac:dyDescent="0.25">
      <c r="A50" s="53"/>
      <c r="B50" s="77" t="s">
        <v>227</v>
      </c>
      <c r="C50" s="78">
        <v>4</v>
      </c>
      <c r="D50" s="78">
        <v>4</v>
      </c>
      <c r="E50" s="78">
        <v>4</v>
      </c>
      <c r="F50" s="78">
        <v>4</v>
      </c>
      <c r="G50" s="78">
        <v>5</v>
      </c>
      <c r="H50" s="78">
        <v>5</v>
      </c>
      <c r="I50" s="78">
        <v>5</v>
      </c>
      <c r="J50" s="77">
        <f t="shared" si="1"/>
        <v>31</v>
      </c>
      <c r="K50" s="96"/>
    </row>
    <row r="51" spans="1:11" x14ac:dyDescent="0.25">
      <c r="A51" s="53"/>
      <c r="B51" s="77" t="s">
        <v>228</v>
      </c>
      <c r="C51" s="78">
        <v>5</v>
      </c>
      <c r="D51" s="78">
        <v>5</v>
      </c>
      <c r="E51" s="78">
        <v>4</v>
      </c>
      <c r="F51" s="78">
        <v>4</v>
      </c>
      <c r="G51" s="78">
        <v>4</v>
      </c>
      <c r="H51" s="78">
        <v>4</v>
      </c>
      <c r="I51" s="78">
        <v>4</v>
      </c>
      <c r="J51" s="77">
        <f t="shared" si="1"/>
        <v>30</v>
      </c>
      <c r="K51" s="96"/>
    </row>
    <row r="52" spans="1:11" x14ac:dyDescent="0.25">
      <c r="A52" s="53"/>
      <c r="B52" s="79" t="s">
        <v>229</v>
      </c>
      <c r="C52" s="80">
        <f>SUM(C47:C51)</f>
        <v>22</v>
      </c>
      <c r="D52" s="80">
        <f t="shared" ref="D52:I52" si="2">SUM(D47:D51)</f>
        <v>22</v>
      </c>
      <c r="E52" s="80">
        <f t="shared" si="2"/>
        <v>21</v>
      </c>
      <c r="F52" s="80">
        <f t="shared" si="2"/>
        <v>21</v>
      </c>
      <c r="G52" s="80">
        <f t="shared" si="2"/>
        <v>22</v>
      </c>
      <c r="H52" s="80">
        <f t="shared" si="2"/>
        <v>22</v>
      </c>
      <c r="I52" s="80">
        <f t="shared" si="2"/>
        <v>23</v>
      </c>
      <c r="J52" s="80"/>
      <c r="K52" s="96"/>
    </row>
    <row r="53" spans="1:11" x14ac:dyDescent="0.25">
      <c r="A53" s="53"/>
      <c r="B53" s="81" t="s">
        <v>230</v>
      </c>
      <c r="C53" s="82">
        <v>4</v>
      </c>
      <c r="D53" s="82">
        <v>4</v>
      </c>
      <c r="E53" s="82">
        <v>5</v>
      </c>
      <c r="F53" s="82">
        <v>5</v>
      </c>
      <c r="G53" s="82">
        <v>5</v>
      </c>
      <c r="H53" s="82">
        <v>4</v>
      </c>
      <c r="I53" s="82">
        <v>4</v>
      </c>
      <c r="J53" s="81">
        <f t="shared" si="1"/>
        <v>31</v>
      </c>
      <c r="K53" s="96"/>
    </row>
    <row r="54" spans="1:11" x14ac:dyDescent="0.25">
      <c r="A54" s="53"/>
      <c r="B54" s="81" t="s">
        <v>231</v>
      </c>
      <c r="C54" s="82">
        <v>4</v>
      </c>
      <c r="D54" s="82">
        <v>4</v>
      </c>
      <c r="E54" s="82">
        <v>4</v>
      </c>
      <c r="F54" s="82">
        <v>4</v>
      </c>
      <c r="G54" s="82">
        <v>4</v>
      </c>
      <c r="H54" s="82">
        <v>5</v>
      </c>
      <c r="I54" s="82">
        <v>5</v>
      </c>
      <c r="J54" s="81">
        <f t="shared" si="1"/>
        <v>30</v>
      </c>
      <c r="K54" s="96"/>
    </row>
    <row r="55" spans="1:11" x14ac:dyDescent="0.25">
      <c r="A55" s="53"/>
      <c r="B55" s="81" t="s">
        <v>232</v>
      </c>
      <c r="C55" s="82">
        <v>5</v>
      </c>
      <c r="D55" s="82">
        <v>5</v>
      </c>
      <c r="E55" s="82">
        <v>5</v>
      </c>
      <c r="F55" s="82">
        <v>4</v>
      </c>
      <c r="G55" s="82">
        <v>4</v>
      </c>
      <c r="H55" s="82">
        <v>4</v>
      </c>
      <c r="I55" s="82">
        <v>4</v>
      </c>
      <c r="J55" s="81">
        <f t="shared" si="1"/>
        <v>31</v>
      </c>
      <c r="K55" s="96"/>
    </row>
    <row r="56" spans="1:11" x14ac:dyDescent="0.25">
      <c r="A56" s="53"/>
      <c r="B56" s="81" t="s">
        <v>233</v>
      </c>
      <c r="C56" s="82">
        <v>4</v>
      </c>
      <c r="D56" s="82">
        <v>4</v>
      </c>
      <c r="E56" s="82">
        <v>4</v>
      </c>
      <c r="F56" s="82">
        <v>5</v>
      </c>
      <c r="G56" s="82">
        <v>5</v>
      </c>
      <c r="H56" s="82">
        <v>5</v>
      </c>
      <c r="I56" s="82">
        <v>4</v>
      </c>
      <c r="J56" s="81">
        <f t="shared" si="1"/>
        <v>31</v>
      </c>
      <c r="K56" s="96"/>
    </row>
    <row r="57" spans="1:11" x14ac:dyDescent="0.25">
      <c r="A57" s="53"/>
      <c r="B57" s="81" t="s">
        <v>234</v>
      </c>
      <c r="C57" s="82">
        <v>4</v>
      </c>
      <c r="D57" s="82">
        <v>4</v>
      </c>
      <c r="E57" s="82">
        <v>4</v>
      </c>
      <c r="F57" s="82">
        <v>4</v>
      </c>
      <c r="G57" s="82">
        <v>4</v>
      </c>
      <c r="H57" s="82">
        <v>4</v>
      </c>
      <c r="I57" s="82">
        <v>4</v>
      </c>
      <c r="J57" s="81">
        <f t="shared" si="1"/>
        <v>28</v>
      </c>
      <c r="K57" s="96"/>
    </row>
    <row r="58" spans="1:11" x14ac:dyDescent="0.25">
      <c r="A58" s="53"/>
      <c r="B58" s="81" t="s">
        <v>235</v>
      </c>
      <c r="C58" s="82">
        <v>5</v>
      </c>
      <c r="D58" s="82">
        <v>5</v>
      </c>
      <c r="E58" s="82">
        <v>4</v>
      </c>
      <c r="F58" s="82">
        <v>4</v>
      </c>
      <c r="G58" s="82">
        <v>4</v>
      </c>
      <c r="H58" s="82">
        <v>4</v>
      </c>
      <c r="I58" s="82">
        <v>5</v>
      </c>
      <c r="J58" s="81">
        <f t="shared" si="1"/>
        <v>31</v>
      </c>
    </row>
    <row r="59" spans="1:11" x14ac:dyDescent="0.25">
      <c r="A59" s="53"/>
      <c r="B59" s="81" t="s">
        <v>236</v>
      </c>
      <c r="C59" s="82">
        <v>4</v>
      </c>
      <c r="D59" s="82">
        <v>4</v>
      </c>
      <c r="E59" s="82">
        <v>5</v>
      </c>
      <c r="F59" s="82">
        <v>5</v>
      </c>
      <c r="G59" s="82">
        <v>4</v>
      </c>
      <c r="H59" s="82">
        <v>4</v>
      </c>
      <c r="I59" s="82">
        <v>4</v>
      </c>
      <c r="J59" s="81">
        <f t="shared" si="1"/>
        <v>30</v>
      </c>
    </row>
    <row r="60" spans="1:11" x14ac:dyDescent="0.25">
      <c r="A60" s="83"/>
      <c r="B60" s="84" t="s">
        <v>229</v>
      </c>
      <c r="C60" s="84">
        <f>SUM(C53:C59)</f>
        <v>30</v>
      </c>
      <c r="D60" s="84">
        <f t="shared" ref="D60:I60" si="3">SUM(D53:D59)</f>
        <v>30</v>
      </c>
      <c r="E60" s="84">
        <f t="shared" si="3"/>
        <v>31</v>
      </c>
      <c r="F60" s="84">
        <f t="shared" si="3"/>
        <v>31</v>
      </c>
      <c r="G60" s="84">
        <f t="shared" si="3"/>
        <v>30</v>
      </c>
      <c r="H60" s="84">
        <f t="shared" si="3"/>
        <v>30</v>
      </c>
      <c r="I60" s="84">
        <f t="shared" si="3"/>
        <v>30</v>
      </c>
      <c r="J60" s="84"/>
      <c r="K60" s="91"/>
    </row>
    <row r="61" spans="1:11" x14ac:dyDescent="0.25">
      <c r="A61" s="53"/>
      <c r="C61" s="53"/>
      <c r="D61" s="53"/>
      <c r="E61" s="53"/>
      <c r="G61" s="53"/>
      <c r="J61" s="53"/>
    </row>
    <row r="62" spans="1:11" x14ac:dyDescent="0.25">
      <c r="A62" s="53"/>
      <c r="C62" s="53"/>
      <c r="D62" s="53"/>
      <c r="E62" s="53"/>
      <c r="G62" s="53"/>
      <c r="J62" s="53"/>
    </row>
  </sheetData>
  <mergeCells count="13">
    <mergeCell ref="A35:K35"/>
    <mergeCell ref="A18:K18"/>
    <mergeCell ref="A5:K5"/>
    <mergeCell ref="A7:K7"/>
    <mergeCell ref="H8:I8"/>
    <mergeCell ref="E12:F12"/>
    <mergeCell ref="H12:I12"/>
    <mergeCell ref="A24:K24"/>
    <mergeCell ref="E25:I25"/>
    <mergeCell ref="A26:K26"/>
    <mergeCell ref="A31:K31"/>
    <mergeCell ref="E33:F33"/>
    <mergeCell ref="H33:I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200614-e9c7-47a6-93b2-b7bacb3ab301" xsi:nil="true"/>
    <lcf76f155ced4ddcb4097134ff3c332f xmlns="cec10484-4966-436a-a01e-390565db0c65">
      <Terms xmlns="http://schemas.microsoft.com/office/infopath/2007/PartnerControls"/>
    </lcf76f155ced4ddcb4097134ff3c332f>
    <SharedWithUsers xmlns="a7200614-e9c7-47a6-93b2-b7bacb3ab30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124D1D442236A42A4A693EDB882FFD6" ma:contentTypeVersion="15" ma:contentTypeDescription="Izveidot jaunu dokumentu." ma:contentTypeScope="" ma:versionID="fe5e734340d3010c685deb0cf1ce695f">
  <xsd:schema xmlns:xsd="http://www.w3.org/2001/XMLSchema" xmlns:xs="http://www.w3.org/2001/XMLSchema" xmlns:p="http://schemas.microsoft.com/office/2006/metadata/properties" xmlns:ns2="cec10484-4966-436a-a01e-390565db0c65" xmlns:ns3="a7200614-e9c7-47a6-93b2-b7bacb3ab301" targetNamespace="http://schemas.microsoft.com/office/2006/metadata/properties" ma:root="true" ma:fieldsID="b4f654d76243c9d51c0dd145cf237c21" ns2:_="" ns3:_="">
    <xsd:import namespace="cec10484-4966-436a-a01e-390565db0c65"/>
    <xsd:import namespace="a7200614-e9c7-47a6-93b2-b7bacb3ab3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10484-4966-436a-a01e-390565db0c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ttēlu atzīmes" ma:readOnly="false" ma:fieldId="{5cf76f15-5ced-4ddc-b409-7134ff3c332f}" ma:taxonomyMulti="true" ma:sspId="64fc996c-187e-455a-a98d-d01d7657bd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00614-e9c7-47a6-93b2-b7bacb3ab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d5a71a9-7483-41ff-ab2b-3d3489609580}" ma:internalName="TaxCatchAll" ma:showField="CatchAllData" ma:web="a7200614-e9c7-47a6-93b2-b7bacb3a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32362-4E05-4FF1-A088-7F0651F590BE}">
  <ds:schemaRefs>
    <ds:schemaRef ds:uri="http://purl.org/dc/dcmitype/"/>
    <ds:schemaRef ds:uri="24574e38-8b8e-4fb4-93ba-91706832b36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d5964a09-01db-43fe-8c8a-ade835ac615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E5876D-7D46-451C-B994-5284CE241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A4787-0C3B-4569-92FC-9A622D9B8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Darba uzdevums</vt:lpstr>
      <vt:lpstr>Telpu veids un uzkopš.reg.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IndraJS</dc:creator>
  <cp:lastModifiedBy>Arturs</cp:lastModifiedBy>
  <cp:lastPrinted>2023-10-19T08:44:57Z</cp:lastPrinted>
  <dcterms:created xsi:type="dcterms:W3CDTF">2021-09-23T11:48:30Z</dcterms:created>
  <dcterms:modified xsi:type="dcterms:W3CDTF">2026-05-07T09:07:37Z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2297700</vt:r8>
  </property>
  <property fmtid="{D5CDD505-2E9C-101B-9397-08002B2CF9AE}" pid="3" name="ContentTypeId">
    <vt:lpwstr>0x010100D124D1D442236A42A4A693EDB882FFD6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