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G:\My Drive\DARAMIE_DARBI\SAGATAVOSANA\VNP_2026_097B_PII_Burtins_peldbaseina_jumta_remontdarbi\"/>
    </mc:Choice>
  </mc:AlternateContent>
  <xr:revisionPtr revIDLastSave="0" documentId="8_{BC1F7F79-1A08-47F2-9DE8-F4A29C255E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umts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5" i="1"/>
  <c r="D16" i="1"/>
  <c r="D19" i="1"/>
  <c r="D21" i="1"/>
  <c r="D22" i="1"/>
  <c r="D23" i="1"/>
  <c r="D24" i="1"/>
  <c r="D25" i="1"/>
  <c r="D26" i="1"/>
  <c r="D27" i="1"/>
  <c r="D28" i="1"/>
  <c r="D29" i="1"/>
  <c r="D88" i="1" s="1"/>
  <c r="D89" i="1" s="1"/>
  <c r="D30" i="1"/>
  <c r="D31" i="1"/>
  <c r="D45" i="1" s="1"/>
  <c r="D32" i="1"/>
  <c r="D34" i="1"/>
  <c r="D50" i="1" s="1"/>
  <c r="D51" i="1" s="1"/>
  <c r="D35" i="1"/>
  <c r="D36" i="1"/>
  <c r="D37" i="1"/>
  <c r="D38" i="1"/>
  <c r="D40" i="1"/>
  <c r="D41" i="1"/>
  <c r="D44" i="1"/>
  <c r="D47" i="1"/>
  <c r="D48" i="1"/>
  <c r="D53" i="1"/>
  <c r="D54" i="1" s="1"/>
  <c r="D56" i="1"/>
  <c r="D57" i="1"/>
  <c r="D58" i="1"/>
  <c r="D62" i="1"/>
  <c r="D63" i="1" s="1"/>
  <c r="D65" i="1"/>
  <c r="D66" i="1"/>
  <c r="D69" i="1"/>
  <c r="D70" i="1" s="1"/>
  <c r="D72" i="1"/>
  <c r="D73" i="1"/>
  <c r="D74" i="1"/>
  <c r="D75" i="1"/>
  <c r="D76" i="1"/>
  <c r="D78" i="1"/>
  <c r="D79" i="1"/>
  <c r="D81" i="1"/>
  <c r="D82" i="1"/>
  <c r="D83" i="1"/>
  <c r="D84" i="1" s="1"/>
  <c r="D85" i="1"/>
  <c r="D86" i="1"/>
  <c r="D90" i="1"/>
  <c r="D91" i="1"/>
  <c r="D92" i="1" s="1"/>
  <c r="D93" i="1" s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9" i="1" s="1"/>
  <c r="D110" i="1"/>
  <c r="D111" i="1" s="1"/>
  <c r="D115" i="1"/>
  <c r="D108" i="1" l="1"/>
  <c r="D94" i="1"/>
  <c r="D64" i="1"/>
  <c r="D80" i="1"/>
  <c r="D77" i="1"/>
  <c r="D71" i="1"/>
  <c r="D67" i="1"/>
  <c r="D52" i="1"/>
  <c r="D46" i="1"/>
  <c r="D60" i="1"/>
  <c r="D55" i="1"/>
  <c r="D49" i="1"/>
  <c r="D39" i="1"/>
  <c r="D59" i="1"/>
  <c r="D42" i="1"/>
  <c r="D61" i="1" l="1"/>
  <c r="D43" i="1"/>
  <c r="D68" i="1"/>
</calcChain>
</file>

<file path=xl/sharedStrings.xml><?xml version="1.0" encoding="utf-8"?>
<sst xmlns="http://schemas.openxmlformats.org/spreadsheetml/2006/main" count="262" uniqueCount="157">
  <si>
    <t>Npk</t>
  </si>
  <si>
    <t>Darba nosaukums</t>
  </si>
  <si>
    <t>Mērvienība</t>
  </si>
  <si>
    <t>Daudzums</t>
  </si>
  <si>
    <t>m</t>
  </si>
  <si>
    <t>gab</t>
  </si>
  <si>
    <t>m²</t>
  </si>
  <si>
    <t>Sagatavošanas darbi</t>
  </si>
  <si>
    <t>Demontēt sazemējumu</t>
  </si>
  <si>
    <t>Demontāža ar uzglabāšanu atpakaļmontāžai</t>
  </si>
  <si>
    <t>Montāžas darbi</t>
  </si>
  <si>
    <t>dienas</t>
  </si>
  <si>
    <t>Tvaika plēves virsmas iztīrīšana ar putekļu sūcēju</t>
  </si>
  <si>
    <t>minerālvate 50mm</t>
  </si>
  <si>
    <t>ISOVER RKL-31 1200X1800</t>
  </si>
  <si>
    <t>koka līstes 10x15mm</t>
  </si>
  <si>
    <t>Mineālvates vēja plānes ISOVER RKL-31 ierīkošana ar iepriekšēju caurumu urbšanu stiprinājuma līstēs</t>
  </si>
  <si>
    <t>Pretkondensāta plēves ierīkošana</t>
  </si>
  <si>
    <t>skrūves 5x60</t>
  </si>
  <si>
    <t>Koridora ruberoīda jumta seguma nosegšana ar plākšņveida materiāliem b=12mm</t>
  </si>
  <si>
    <t xml:space="preserve">tvaika plēve armēta ar atstarojošo Al slāni 90g/m2 FORTEX REFLEX </t>
  </si>
  <si>
    <t>koka līstes 15x10mm</t>
  </si>
  <si>
    <t>skrūves 3x30 ar soli 20cm</t>
  </si>
  <si>
    <t>leņķi 70x70x55</t>
  </si>
  <si>
    <t>skrūves 4,5x50</t>
  </si>
  <si>
    <t>koka līstes 25x15mm</t>
  </si>
  <si>
    <t>skrūves 4x50 ar soli 20cm</t>
  </si>
  <si>
    <t>skrūves 4x45</t>
  </si>
  <si>
    <t>Tualetes noma</t>
  </si>
  <si>
    <t>mēn</t>
  </si>
  <si>
    <t>Spāru montāža</t>
  </si>
  <si>
    <t>25.1.</t>
  </si>
  <si>
    <t>skrūves 4x50</t>
  </si>
  <si>
    <t xml:space="preserve">koka līstes 50x20mm </t>
  </si>
  <si>
    <t>rannila skrūves 4,8x28</t>
  </si>
  <si>
    <t>27.1.</t>
  </si>
  <si>
    <t>27.2.</t>
  </si>
  <si>
    <t>29.1.</t>
  </si>
  <si>
    <t>29.2.</t>
  </si>
  <si>
    <t>montāžas skrūves 4,2x45</t>
  </si>
  <si>
    <t>30.1.</t>
  </si>
  <si>
    <t>32.1.</t>
  </si>
  <si>
    <t>Jumta teknes āķu montāža</t>
  </si>
  <si>
    <t>33.1.</t>
  </si>
  <si>
    <t>Jumta teknes montāža</t>
  </si>
  <si>
    <t>Peldbaseina jumta pārbūve</t>
  </si>
  <si>
    <t>Pagaidu sētas noma 3mēneši</t>
  </si>
  <si>
    <t>Pretkondensāta plēves ar stiprinājumiem demontāža un būvgružu utilizācija</t>
  </si>
  <si>
    <t>Spāru 50x150mm 4gab segmentā demontāža un būvgružu utilizācija</t>
  </si>
  <si>
    <t>Minerālvates b=300mm demontāža un būvgružu utilizācija</t>
  </si>
  <si>
    <t>Jumta teknes demontāža un būvgružu utilizācija</t>
  </si>
  <si>
    <t>Ģipškartona stiprinājuma skrūvju nolaušana un hermetizācijas lentas ierīkošana</t>
  </si>
  <si>
    <t>Tvaika plēves armēta ar atstarojošo Al slāni 90g/m2 FORTEX REFLEX ierīkošana virs esošās tvaika plēves ar atstarojošo plakni uz iekštelpas pusi</t>
  </si>
  <si>
    <t>Minerālvates b=50mm montāža vairākās kārtās līdz 300mm biezumam</t>
  </si>
  <si>
    <t>dēlis 50x20mm</t>
  </si>
  <si>
    <t>karnīzes skārda elements RR23 2000x100x120x0,5</t>
  </si>
  <si>
    <t>montāžas skrūves 4,2x19 ar plato galvu</t>
  </si>
  <si>
    <t>Spāru augstuma palielinājuma 50x50mm koka latu montāža</t>
  </si>
  <si>
    <t xml:space="preserve">antiseptizēti dēļi 150x50 </t>
  </si>
  <si>
    <t xml:space="preserve">antiseptizētas latas 50x50 </t>
  </si>
  <si>
    <t>skrūves 5x80</t>
  </si>
  <si>
    <t>Latojuma dēļu 100x30mm demontāža 36gab segmentā un būvgružu utilizācija</t>
  </si>
  <si>
    <t>Koka karnīzes apakšējā apšuvuma demontāža, saglabāšana un vēja auduma utilizācija</t>
  </si>
  <si>
    <t>Koka karnīzes pieres dēļu demontāža un saglabāšana</t>
  </si>
  <si>
    <t>Tvaika plēves perimetra nolīmēšana ar lentu Tyvek Butil tape divpusēja 20mm</t>
  </si>
  <si>
    <t>Tvaika plēves perimetra nolīmēšana ar tvaika izolācijas līmlentu Gerband inside green tape pēc nostiprināšanas ar koka līstēm</t>
  </si>
  <si>
    <t>Jumta teknes āķu demontāža un būvgružu utilizācija</t>
  </si>
  <si>
    <t>Dēļu klāja b=20mm pie mūra sienas demontāža un būvgružu utilizācija</t>
  </si>
  <si>
    <t>Metāla detaļu noklāšana ar izsmidzināmām siltumizolācijas putām</t>
  </si>
  <si>
    <t>Mūra sienas sānu un augšas, fasādes siltumizolācijas virsmas noklāšana ar putuplastu b=50mm EPS 60, stiprināšana ar izsmidzināmām siltumizolācijas putām</t>
  </si>
  <si>
    <t>stiprinājuma  plāksnes 100x250x1,5</t>
  </si>
  <si>
    <t>Vēja plātnes pamatnes līstes pieskrūvēšana pie spārēm ar iepriekšēju caurumu urbšanu līstēs</t>
  </si>
  <si>
    <t>Gala vēja plātnes koka karkasa izveidošana no latām 50x30</t>
  </si>
  <si>
    <t xml:space="preserve">antiseptizētas latas 50x30 </t>
  </si>
  <si>
    <t>Mineālvates vēja plānes ISOVER RKL-31 ierīkošana ar iepriekšēju caurumu urbšanu stiprinājuma līstēs segmenta sākuma galā</t>
  </si>
  <si>
    <t>Karnīzes koka pieres dēļu  montāža ar augšējā dēļa 50x20mm papildināšanu</t>
  </si>
  <si>
    <t>koka ārējā stūra līste 22x22mm</t>
  </si>
  <si>
    <t xml:space="preserve"> lenta Tyvek Butil divpusēja 20mm starp skārdu un plēvi</t>
  </si>
  <si>
    <t>Pretkondensāta plēves gala nolīmēšana ar tvaika izolācijas līmlentu Gerband inside green tape</t>
  </si>
  <si>
    <t>Latojuma 100x30 montāža ar 10cm starpu, 36gabali uz segmentu</t>
  </si>
  <si>
    <t>kalibrēti dēļi 100x30mm</t>
  </si>
  <si>
    <t>Karnīzes apakšējās daļas koka dēļu montāža veidojot vēdināšanas atvērumus 15mm platumā</t>
  </si>
  <si>
    <t>Koka ārējās stūra līstes 22x22 ierīkošana vēja plātņu stūrī</t>
  </si>
  <si>
    <t>Jumta plaknes ventilācijas blīvējuma pārejai caur membrānu U5006 iestrāde  ar perimetra nolīmēšana ar līmlentu Gerband inside green tape</t>
  </si>
  <si>
    <t>Pretputnu aizsardzības tīkla b=8cm ierīkošana</t>
  </si>
  <si>
    <t>pretputnu aizsardzības tīkls b=8cm</t>
  </si>
  <si>
    <t>līmlentu Gerband inside green tape</t>
  </si>
  <si>
    <t>Latojuma 100x30 izmijas ierīkošana jumta plaknes ventilācijas vietā</t>
  </si>
  <si>
    <t>insektu siets 1,2m plats</t>
  </si>
  <si>
    <t>Rannila click sistēmas jumta seguma demontāža un uzglabāšana</t>
  </si>
  <si>
    <t>Slīpās kores un apakšējā kores vēdināšanas elementa demontāža un uzglabāšana</t>
  </si>
  <si>
    <t>Skārda lāseņa demontāža un uzglabāšana</t>
  </si>
  <si>
    <t>Esošā skārda lāseņa montāža (stiprina kopā ar augšējo skārdu, ar augšējā skārda rannila skrūvēm)</t>
  </si>
  <si>
    <t>Esošā Rannila click sistēmas jumta seguma montāža</t>
  </si>
  <si>
    <t>teknes āķi</t>
  </si>
  <si>
    <t>34.1.</t>
  </si>
  <si>
    <t>teknes 127mm RR29</t>
  </si>
  <si>
    <t>Karnīzes skārda elementa 2000x100x120 RR29 pretkondensāta plēves nobeigumam ierīkošana</t>
  </si>
  <si>
    <t>piltuve 127mm RR29</t>
  </si>
  <si>
    <t>individuāli izgatavots stūra elements 127mm</t>
  </si>
  <si>
    <t>Jumta notekcauruļu demontāža un uzglabāšana</t>
  </si>
  <si>
    <t>Demontēto jumta notekcauruļu montāža</t>
  </si>
  <si>
    <t>Demontētā sazemējuma montāža</t>
  </si>
  <si>
    <t>Tvaika plēves nostiprināšana pie šķērssijām blīvējuma līmlentas vietā ar koka līstēm, iepriekšēja caurumu urbšana līstēs</t>
  </si>
  <si>
    <t>pretkondensāta plēve Jutacon 150</t>
  </si>
  <si>
    <t>lenta Tyvek Butil tape divpusēja 20mm</t>
  </si>
  <si>
    <t>Esošā jumta seguma skārda augšējās daļas nogriešana</t>
  </si>
  <si>
    <t>Esošās slīpās kores un perforētās apakšējās kores vēdināšanas elementu montāža</t>
  </si>
  <si>
    <t>Augšējā jumta seguma daļas apakšējās kores ierīkošana</t>
  </si>
  <si>
    <t>Augšējās daļas plakanā skārda montāža</t>
  </si>
  <si>
    <t>Jumta plaknes virs vēja plātnes ventilācijas izvada ar mehānisku ventilatoru WIRPLAST EVO NORMAL 150/H493 ierīkošana kores daļā</t>
  </si>
  <si>
    <t>vietas</t>
  </si>
  <si>
    <t>Sastatņu torņu noma h=4,2m</t>
  </si>
  <si>
    <t>Četru jumta fragmentu noņemamā, nosedzošā pagaidu jumta izgatavošana no koka latām un pārklāja 4x8m</t>
  </si>
  <si>
    <t>Pagaidu koka kāpņu staigāšanai pa jujmta klāju  ierīkošana skaitā 4gab</t>
  </si>
  <si>
    <r>
      <t>m</t>
    </r>
    <r>
      <rPr>
        <sz val="11"/>
        <color theme="1"/>
        <rFont val="Calibri"/>
        <family val="2"/>
      </rPr>
      <t>²</t>
    </r>
  </si>
  <si>
    <r>
      <t>m</t>
    </r>
    <r>
      <rPr>
        <sz val="11"/>
        <color theme="1"/>
        <rFont val="Calibri"/>
        <family val="2"/>
      </rPr>
      <t>³</t>
    </r>
  </si>
  <si>
    <t>29.3.</t>
  </si>
  <si>
    <t>29.4.</t>
  </si>
  <si>
    <t>30.2.</t>
  </si>
  <si>
    <t>31.1.</t>
  </si>
  <si>
    <t>31.2.</t>
  </si>
  <si>
    <t>32.2.</t>
  </si>
  <si>
    <t>32.3.</t>
  </si>
  <si>
    <t>34.2.</t>
  </si>
  <si>
    <t>35.1.</t>
  </si>
  <si>
    <t>35.2.</t>
  </si>
  <si>
    <t>35.3.</t>
  </si>
  <si>
    <t>36.1.</t>
  </si>
  <si>
    <t>36.2.</t>
  </si>
  <si>
    <t>37.2.</t>
  </si>
  <si>
    <t>37.1.</t>
  </si>
  <si>
    <t>38.1.</t>
  </si>
  <si>
    <t>38.2.</t>
  </si>
  <si>
    <t>39.1.</t>
  </si>
  <si>
    <t>39.2.</t>
  </si>
  <si>
    <t>40.1.</t>
  </si>
  <si>
    <t>40.2.</t>
  </si>
  <si>
    <t>40.3.</t>
  </si>
  <si>
    <t>40.4.</t>
  </si>
  <si>
    <t>43.1.</t>
  </si>
  <si>
    <t>43.2.</t>
  </si>
  <si>
    <t>44.1.</t>
  </si>
  <si>
    <t>44.2.</t>
  </si>
  <si>
    <t>44.3.</t>
  </si>
  <si>
    <t>48.1.</t>
  </si>
  <si>
    <t>48.2.</t>
  </si>
  <si>
    <t>49.1.</t>
  </si>
  <si>
    <t>49.2.</t>
  </si>
  <si>
    <t>53.1.</t>
  </si>
  <si>
    <t>54.1.</t>
  </si>
  <si>
    <t>54.2.</t>
  </si>
  <si>
    <t>54.3.</t>
  </si>
  <si>
    <r>
      <t>Būves nosaukums:</t>
    </r>
    <r>
      <rPr>
        <i/>
        <sz val="11"/>
        <color theme="1"/>
        <rFont val="Times New Roman"/>
        <family val="1"/>
      </rPr>
      <t xml:space="preserve"> Pirmsskolas izglītības iestāde "Burtiņš"</t>
    </r>
  </si>
  <si>
    <r>
      <t>Objekta nosaukums:</t>
    </r>
    <r>
      <rPr>
        <i/>
        <sz val="11"/>
        <color theme="1"/>
        <rFont val="Times New Roman"/>
        <family val="1"/>
      </rPr>
      <t xml:space="preserve"> Peldbaseina jumts</t>
    </r>
  </si>
  <si>
    <r>
      <t>Objekta adrese:</t>
    </r>
    <r>
      <rPr>
        <i/>
        <sz val="11"/>
        <color theme="1"/>
        <rFont val="Times New Roman"/>
        <family val="1"/>
      </rPr>
      <t xml:space="preserve"> Ozola iela 2a, Valmiermuiža, Valmieras pagasts, Valmieras novads</t>
    </r>
  </si>
  <si>
    <t>Būvdarbu apjomu saraksts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</si>
</sst>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</font>
    <font>
      <i/>
      <sz val="11"/>
      <color theme="1"/>
      <name val="Times New Roman"/>
      <family val="1"/>
    </font>
    <font>
      <sz val="11"/>
      <color theme="1"/>
      <name val="Times New Roman"/>
      <family val="1"/>
      <charset val="186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31">
    <xf numFmtId="0" fontId="0" fillId="0" borderId="0" xfId="0"/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8" fillId="2" borderId="6" xfId="2" applyFont="1" applyFill="1" applyBorder="1" applyAlignment="1">
      <alignment horizontal="right" wrapText="1"/>
    </xf>
    <xf numFmtId="164" fontId="8" fillId="0" borderId="4" xfId="0" applyNumberFormat="1" applyFont="1" applyBorder="1" applyAlignment="1">
      <alignment horizontal="center" vertical="center" wrapText="1"/>
    </xf>
    <xf numFmtId="16" fontId="4" fillId="0" borderId="5" xfId="0" applyNumberFormat="1" applyFont="1" applyBorder="1" applyAlignment="1">
      <alignment horizontal="center" vertical="center"/>
    </xf>
    <xf numFmtId="0" fontId="8" fillId="2" borderId="6" xfId="2" applyFont="1" applyFill="1" applyBorder="1" applyAlignment="1">
      <alignment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</cellXfs>
  <cellStyles count="3">
    <cellStyle name="Normal" xfId="0" builtinId="0"/>
    <cellStyle name="Normal 2" xfId="1" xr:uid="{D8DA2768-2F87-4357-8096-C995961CADE3}"/>
    <cellStyle name="Normal_Tame paraugs" xfId="2" xr:uid="{55863565-1878-4290-9999-8D5CE09F27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5"/>
  <sheetViews>
    <sheetView tabSelected="1" zoomScale="115" zoomScaleNormal="115" workbookViewId="0">
      <selection activeCell="J9" sqref="J9"/>
    </sheetView>
  </sheetViews>
  <sheetFormatPr defaultColWidth="8.7109375" defaultRowHeight="15" x14ac:dyDescent="0.25"/>
  <cols>
    <col min="1" max="1" width="4.7109375" style="6" customWidth="1"/>
    <col min="2" max="2" width="31.7109375" customWidth="1"/>
    <col min="3" max="3" width="6.85546875" customWidth="1"/>
    <col min="4" max="4" width="9" customWidth="1"/>
  </cols>
  <sheetData>
    <row r="1" spans="1:4" x14ac:dyDescent="0.25">
      <c r="A1" s="7"/>
      <c r="B1" s="25" t="s">
        <v>156</v>
      </c>
    </row>
    <row r="2" spans="1:4" x14ac:dyDescent="0.25">
      <c r="A2" s="26" t="s">
        <v>45</v>
      </c>
    </row>
    <row r="4" spans="1:4" x14ac:dyDescent="0.25">
      <c r="A4" s="8" t="s">
        <v>153</v>
      </c>
    </row>
    <row r="5" spans="1:4" x14ac:dyDescent="0.25">
      <c r="A5" s="8" t="s">
        <v>154</v>
      </c>
    </row>
    <row r="6" spans="1:4" x14ac:dyDescent="0.25">
      <c r="A6" s="9" t="s">
        <v>155</v>
      </c>
    </row>
    <row r="8" spans="1:4" x14ac:dyDescent="0.25">
      <c r="A8" s="27" t="s">
        <v>0</v>
      </c>
      <c r="B8" s="27" t="s">
        <v>1</v>
      </c>
      <c r="C8" s="29" t="s">
        <v>2</v>
      </c>
      <c r="D8" s="29" t="s">
        <v>3</v>
      </c>
    </row>
    <row r="9" spans="1:4" ht="87" customHeight="1" x14ac:dyDescent="0.25">
      <c r="A9" s="28"/>
      <c r="B9" s="28"/>
      <c r="C9" s="30"/>
      <c r="D9" s="30"/>
    </row>
    <row r="10" spans="1:4" s="6" customFormat="1" x14ac:dyDescent="0.25">
      <c r="A10" s="10">
        <v>1</v>
      </c>
      <c r="B10" s="10">
        <v>2</v>
      </c>
      <c r="C10" s="10">
        <v>3</v>
      </c>
      <c r="D10" s="10">
        <v>4</v>
      </c>
    </row>
    <row r="11" spans="1:4" s="6" customFormat="1" x14ac:dyDescent="0.25">
      <c r="A11" s="11"/>
      <c r="B11" s="12" t="s">
        <v>7</v>
      </c>
      <c r="C11" s="11"/>
      <c r="D11" s="11"/>
    </row>
    <row r="12" spans="1:4" x14ac:dyDescent="0.25">
      <c r="A12" s="1">
        <v>1</v>
      </c>
      <c r="B12" s="2" t="s">
        <v>28</v>
      </c>
      <c r="C12" s="3" t="s">
        <v>29</v>
      </c>
      <c r="D12" s="4">
        <v>3</v>
      </c>
    </row>
    <row r="13" spans="1:4" x14ac:dyDescent="0.25">
      <c r="A13" s="1">
        <v>2</v>
      </c>
      <c r="B13" s="2" t="s">
        <v>112</v>
      </c>
      <c r="C13" s="3" t="s">
        <v>11</v>
      </c>
      <c r="D13" s="4">
        <f>22*3*3</f>
        <v>198</v>
      </c>
    </row>
    <row r="14" spans="1:4" x14ac:dyDescent="0.25">
      <c r="A14" s="1">
        <v>3</v>
      </c>
      <c r="B14" s="2" t="s">
        <v>46</v>
      </c>
      <c r="C14" s="3" t="s">
        <v>4</v>
      </c>
      <c r="D14" s="4">
        <f>35+15</f>
        <v>50</v>
      </c>
    </row>
    <row r="15" spans="1:4" ht="60" x14ac:dyDescent="0.25">
      <c r="A15" s="1">
        <v>4</v>
      </c>
      <c r="B15" s="2" t="s">
        <v>113</v>
      </c>
      <c r="C15" s="3" t="s">
        <v>115</v>
      </c>
      <c r="D15" s="5">
        <f>4*8*4</f>
        <v>128</v>
      </c>
    </row>
    <row r="16" spans="1:4" ht="30" x14ac:dyDescent="0.25">
      <c r="A16" s="1">
        <v>5</v>
      </c>
      <c r="B16" s="2" t="s">
        <v>114</v>
      </c>
      <c r="C16" s="3" t="s">
        <v>4</v>
      </c>
      <c r="D16" s="5">
        <f>4*8</f>
        <v>32</v>
      </c>
    </row>
    <row r="17" spans="1:4" ht="45" x14ac:dyDescent="0.25">
      <c r="A17" s="1">
        <v>6</v>
      </c>
      <c r="B17" s="2" t="s">
        <v>19</v>
      </c>
      <c r="C17" s="3" t="s">
        <v>115</v>
      </c>
      <c r="D17" s="5">
        <v>50</v>
      </c>
    </row>
    <row r="18" spans="1:4" ht="28.5" x14ac:dyDescent="0.25">
      <c r="A18" s="1"/>
      <c r="B18" s="13" t="s">
        <v>9</v>
      </c>
      <c r="C18" s="14"/>
      <c r="D18" s="15"/>
    </row>
    <row r="19" spans="1:4" x14ac:dyDescent="0.25">
      <c r="A19" s="1">
        <v>7</v>
      </c>
      <c r="B19" s="2" t="s">
        <v>8</v>
      </c>
      <c r="C19" s="3" t="s">
        <v>4</v>
      </c>
      <c r="D19" s="5">
        <f>8*3+10</f>
        <v>34</v>
      </c>
    </row>
    <row r="20" spans="1:4" ht="30" x14ac:dyDescent="0.25">
      <c r="A20" s="1">
        <v>8</v>
      </c>
      <c r="B20" s="2" t="s">
        <v>100</v>
      </c>
      <c r="C20" s="3" t="s">
        <v>5</v>
      </c>
      <c r="D20" s="4">
        <v>6</v>
      </c>
    </row>
    <row r="21" spans="1:4" ht="30" x14ac:dyDescent="0.25">
      <c r="A21" s="1">
        <v>9</v>
      </c>
      <c r="B21" s="2" t="s">
        <v>50</v>
      </c>
      <c r="C21" s="3" t="s">
        <v>4</v>
      </c>
      <c r="D21" s="5">
        <f>3.2*16</f>
        <v>51.2</v>
      </c>
    </row>
    <row r="22" spans="1:4" ht="30" x14ac:dyDescent="0.25">
      <c r="A22" s="1">
        <v>10</v>
      </c>
      <c r="B22" s="2" t="s">
        <v>66</v>
      </c>
      <c r="C22" s="3" t="s">
        <v>5</v>
      </c>
      <c r="D22" s="4">
        <f>5*16</f>
        <v>80</v>
      </c>
    </row>
    <row r="23" spans="1:4" ht="45" x14ac:dyDescent="0.25">
      <c r="A23" s="1">
        <v>11</v>
      </c>
      <c r="B23" s="2" t="s">
        <v>90</v>
      </c>
      <c r="C23" s="3" t="s">
        <v>4</v>
      </c>
      <c r="D23" s="5">
        <f>7.5*15</f>
        <v>112.5</v>
      </c>
    </row>
    <row r="24" spans="1:4" ht="30" x14ac:dyDescent="0.25">
      <c r="A24" s="1">
        <v>12</v>
      </c>
      <c r="B24" s="2" t="s">
        <v>89</v>
      </c>
      <c r="C24" s="3" t="s">
        <v>6</v>
      </c>
      <c r="D24" s="5">
        <f>13.5*15</f>
        <v>202.5</v>
      </c>
    </row>
    <row r="25" spans="1:4" ht="30" x14ac:dyDescent="0.25">
      <c r="A25" s="1">
        <v>13</v>
      </c>
      <c r="B25" s="2" t="s">
        <v>91</v>
      </c>
      <c r="C25" s="3" t="s">
        <v>4</v>
      </c>
      <c r="D25" s="5">
        <f>3.2*15</f>
        <v>48</v>
      </c>
    </row>
    <row r="26" spans="1:4" ht="45" x14ac:dyDescent="0.25">
      <c r="A26" s="1">
        <v>14</v>
      </c>
      <c r="B26" s="2" t="s">
        <v>62</v>
      </c>
      <c r="C26" s="3" t="s">
        <v>6</v>
      </c>
      <c r="D26" s="5">
        <f>1*15</f>
        <v>15</v>
      </c>
    </row>
    <row r="27" spans="1:4" ht="30" x14ac:dyDescent="0.25">
      <c r="A27" s="1">
        <v>15</v>
      </c>
      <c r="B27" s="2" t="s">
        <v>67</v>
      </c>
      <c r="C27" s="3" t="s">
        <v>6</v>
      </c>
      <c r="D27" s="5">
        <f>1.4*15</f>
        <v>21</v>
      </c>
    </row>
    <row r="28" spans="1:4" ht="30" x14ac:dyDescent="0.25">
      <c r="A28" s="1">
        <v>16</v>
      </c>
      <c r="B28" s="2" t="s">
        <v>63</v>
      </c>
      <c r="C28" s="3" t="s">
        <v>4</v>
      </c>
      <c r="D28" s="5">
        <f>3.2*2*15</f>
        <v>96</v>
      </c>
    </row>
    <row r="29" spans="1:4" ht="45" x14ac:dyDescent="0.25">
      <c r="A29" s="1">
        <v>17</v>
      </c>
      <c r="B29" s="2" t="s">
        <v>61</v>
      </c>
      <c r="C29" s="3" t="s">
        <v>4</v>
      </c>
      <c r="D29" s="5">
        <f>67*15</f>
        <v>1005</v>
      </c>
    </row>
    <row r="30" spans="1:4" ht="45" x14ac:dyDescent="0.25">
      <c r="A30" s="1">
        <v>18</v>
      </c>
      <c r="B30" s="2" t="s">
        <v>47</v>
      </c>
      <c r="C30" s="3" t="s">
        <v>6</v>
      </c>
      <c r="D30" s="5">
        <f>13*1.1*15</f>
        <v>214.5</v>
      </c>
    </row>
    <row r="31" spans="1:4" ht="30" x14ac:dyDescent="0.25">
      <c r="A31" s="1">
        <v>19</v>
      </c>
      <c r="B31" s="2" t="s">
        <v>48</v>
      </c>
      <c r="C31" s="3" t="s">
        <v>4</v>
      </c>
      <c r="D31" s="5">
        <f>(7.05*2+5*2)*15</f>
        <v>361.5</v>
      </c>
    </row>
    <row r="32" spans="1:4" ht="30" x14ac:dyDescent="0.25">
      <c r="A32" s="1">
        <v>20</v>
      </c>
      <c r="B32" s="2" t="s">
        <v>49</v>
      </c>
      <c r="C32" s="3" t="s">
        <v>116</v>
      </c>
      <c r="D32" s="5">
        <f>13*0.3*15</f>
        <v>58.5</v>
      </c>
    </row>
    <row r="33" spans="1:4" x14ac:dyDescent="0.25">
      <c r="A33" s="1"/>
      <c r="B33" s="13" t="s">
        <v>10</v>
      </c>
      <c r="C33" s="14"/>
      <c r="D33" s="15"/>
    </row>
    <row r="34" spans="1:4" ht="30" x14ac:dyDescent="0.25">
      <c r="A34" s="1">
        <v>21</v>
      </c>
      <c r="B34" s="2" t="s">
        <v>12</v>
      </c>
      <c r="C34" s="3" t="s">
        <v>6</v>
      </c>
      <c r="D34" s="5">
        <f>13*15</f>
        <v>195</v>
      </c>
    </row>
    <row r="35" spans="1:4" ht="45" x14ac:dyDescent="0.25">
      <c r="A35" s="1">
        <v>22</v>
      </c>
      <c r="B35" s="2" t="s">
        <v>51</v>
      </c>
      <c r="C35" s="3" t="s">
        <v>4</v>
      </c>
      <c r="D35" s="5">
        <f>30*0.1*15</f>
        <v>45</v>
      </c>
    </row>
    <row r="36" spans="1:4" ht="45" x14ac:dyDescent="0.25">
      <c r="A36" s="1">
        <v>23</v>
      </c>
      <c r="B36" s="2" t="s">
        <v>68</v>
      </c>
      <c r="C36" s="3" t="s">
        <v>6</v>
      </c>
      <c r="D36" s="5">
        <f>0.5*15</f>
        <v>7.5</v>
      </c>
    </row>
    <row r="37" spans="1:4" ht="90" x14ac:dyDescent="0.25">
      <c r="A37" s="1">
        <v>24</v>
      </c>
      <c r="B37" s="2" t="s">
        <v>69</v>
      </c>
      <c r="C37" s="3" t="s">
        <v>6</v>
      </c>
      <c r="D37" s="5">
        <f>(3*0.1+1)*15</f>
        <v>19.5</v>
      </c>
    </row>
    <row r="38" spans="1:4" ht="75" x14ac:dyDescent="0.25">
      <c r="A38" s="1">
        <v>25</v>
      </c>
      <c r="B38" s="2" t="s">
        <v>52</v>
      </c>
      <c r="C38" s="3" t="s">
        <v>115</v>
      </c>
      <c r="D38" s="5">
        <f>17.5*15</f>
        <v>262.5</v>
      </c>
    </row>
    <row r="39" spans="1:4" ht="45" x14ac:dyDescent="0.25">
      <c r="A39" s="1" t="s">
        <v>31</v>
      </c>
      <c r="B39" s="16" t="s">
        <v>20</v>
      </c>
      <c r="C39" s="3" t="s">
        <v>115</v>
      </c>
      <c r="D39" s="5">
        <f>D38*1.2</f>
        <v>315</v>
      </c>
    </row>
    <row r="40" spans="1:4" ht="45" x14ac:dyDescent="0.25">
      <c r="A40" s="1">
        <v>26</v>
      </c>
      <c r="B40" s="17" t="s">
        <v>64</v>
      </c>
      <c r="C40" s="3" t="s">
        <v>4</v>
      </c>
      <c r="D40" s="3">
        <f>(4.9+5.3+6+6.8+7.5+8.2+8)*15</f>
        <v>700.5</v>
      </c>
    </row>
    <row r="41" spans="1:4" ht="60" x14ac:dyDescent="0.25">
      <c r="A41" s="1">
        <v>27</v>
      </c>
      <c r="B41" s="17" t="s">
        <v>103</v>
      </c>
      <c r="C41" s="3" t="s">
        <v>4</v>
      </c>
      <c r="D41" s="5">
        <f>(0.6+1*2+1.35*2+1.7*2+2.1*2+2.4*2+2.8+1.5*4)*15</f>
        <v>397.50000000000006</v>
      </c>
    </row>
    <row r="42" spans="1:4" x14ac:dyDescent="0.25">
      <c r="A42" s="1" t="s">
        <v>35</v>
      </c>
      <c r="B42" s="16" t="s">
        <v>21</v>
      </c>
      <c r="C42" s="3" t="s">
        <v>4</v>
      </c>
      <c r="D42" s="5">
        <f>D41*1.1</f>
        <v>437.25000000000011</v>
      </c>
    </row>
    <row r="43" spans="1:4" x14ac:dyDescent="0.25">
      <c r="A43" s="1" t="s">
        <v>36</v>
      </c>
      <c r="B43" s="16" t="s">
        <v>22</v>
      </c>
      <c r="C43" s="3" t="s">
        <v>5</v>
      </c>
      <c r="D43" s="4">
        <f>ROUND(D42*5,0)</f>
        <v>2186</v>
      </c>
    </row>
    <row r="44" spans="1:4" ht="60" x14ac:dyDescent="0.25">
      <c r="A44" s="1">
        <v>28</v>
      </c>
      <c r="B44" s="17" t="s">
        <v>65</v>
      </c>
      <c r="C44" s="3" t="s">
        <v>4</v>
      </c>
      <c r="D44" s="3">
        <f>(4.9+5.3+6+6.8+7.5+8.2+8)*15</f>
        <v>700.5</v>
      </c>
    </row>
    <row r="45" spans="1:4" x14ac:dyDescent="0.25">
      <c r="A45" s="1">
        <v>29</v>
      </c>
      <c r="B45" s="17" t="s">
        <v>30</v>
      </c>
      <c r="C45" s="3" t="s">
        <v>4</v>
      </c>
      <c r="D45" s="5">
        <f>D31</f>
        <v>361.5</v>
      </c>
    </row>
    <row r="46" spans="1:4" x14ac:dyDescent="0.25">
      <c r="A46" s="1" t="s">
        <v>37</v>
      </c>
      <c r="B46" s="18" t="s">
        <v>58</v>
      </c>
      <c r="C46" s="3" t="s">
        <v>4</v>
      </c>
      <c r="D46" s="5">
        <f>D45*1.2</f>
        <v>433.8</v>
      </c>
    </row>
    <row r="47" spans="1:4" x14ac:dyDescent="0.25">
      <c r="A47" s="1" t="s">
        <v>38</v>
      </c>
      <c r="B47" s="18" t="s">
        <v>23</v>
      </c>
      <c r="C47" s="3" t="s">
        <v>5</v>
      </c>
      <c r="D47" s="4">
        <f>36*15</f>
        <v>540</v>
      </c>
    </row>
    <row r="48" spans="1:4" x14ac:dyDescent="0.25">
      <c r="A48" s="1" t="s">
        <v>117</v>
      </c>
      <c r="B48" s="18" t="s">
        <v>70</v>
      </c>
      <c r="C48" s="3" t="s">
        <v>5</v>
      </c>
      <c r="D48" s="4">
        <f>10*15</f>
        <v>150</v>
      </c>
    </row>
    <row r="49" spans="1:4" x14ac:dyDescent="0.25">
      <c r="A49" s="1" t="s">
        <v>118</v>
      </c>
      <c r="B49" s="18" t="s">
        <v>24</v>
      </c>
      <c r="C49" s="3" t="s">
        <v>5</v>
      </c>
      <c r="D49" s="4">
        <f>D47*10</f>
        <v>5400</v>
      </c>
    </row>
    <row r="50" spans="1:4" ht="30" x14ac:dyDescent="0.25">
      <c r="A50" s="1">
        <v>30</v>
      </c>
      <c r="B50" s="17" t="s">
        <v>57</v>
      </c>
      <c r="C50" s="3" t="s">
        <v>4</v>
      </c>
      <c r="D50" s="5">
        <f>D34</f>
        <v>195</v>
      </c>
    </row>
    <row r="51" spans="1:4" x14ac:dyDescent="0.25">
      <c r="A51" s="1" t="s">
        <v>40</v>
      </c>
      <c r="B51" s="18" t="s">
        <v>59</v>
      </c>
      <c r="C51" s="3" t="s">
        <v>4</v>
      </c>
      <c r="D51" s="5">
        <f>D50*1.2</f>
        <v>234</v>
      </c>
    </row>
    <row r="52" spans="1:4" x14ac:dyDescent="0.25">
      <c r="A52" s="1" t="s">
        <v>119</v>
      </c>
      <c r="B52" s="18" t="s">
        <v>60</v>
      </c>
      <c r="C52" s="3" t="s">
        <v>5</v>
      </c>
      <c r="D52" s="4">
        <f>D50*3</f>
        <v>585</v>
      </c>
    </row>
    <row r="53" spans="1:4" ht="30" x14ac:dyDescent="0.25">
      <c r="A53" s="1">
        <v>31</v>
      </c>
      <c r="B53" s="17" t="s">
        <v>72</v>
      </c>
      <c r="C53" s="3" t="s">
        <v>4</v>
      </c>
      <c r="D53" s="5">
        <f>(3.2+0.5*4)*15</f>
        <v>78</v>
      </c>
    </row>
    <row r="54" spans="1:4" x14ac:dyDescent="0.25">
      <c r="A54" s="1" t="s">
        <v>120</v>
      </c>
      <c r="B54" s="18" t="s">
        <v>73</v>
      </c>
      <c r="C54" s="3" t="s">
        <v>4</v>
      </c>
      <c r="D54" s="5">
        <f>D53*1.2</f>
        <v>93.6</v>
      </c>
    </row>
    <row r="55" spans="1:4" x14ac:dyDescent="0.25">
      <c r="A55" s="1" t="s">
        <v>121</v>
      </c>
      <c r="B55" s="18" t="s">
        <v>24</v>
      </c>
      <c r="C55" s="3" t="s">
        <v>5</v>
      </c>
      <c r="D55" s="4">
        <f>D53*4</f>
        <v>312</v>
      </c>
    </row>
    <row r="56" spans="1:4" ht="60" x14ac:dyDescent="0.25">
      <c r="A56" s="1">
        <v>32</v>
      </c>
      <c r="B56" s="2" t="s">
        <v>74</v>
      </c>
      <c r="C56" s="3" t="s">
        <v>115</v>
      </c>
      <c r="D56" s="5">
        <f>0.3*3.2*15</f>
        <v>14.399999999999999</v>
      </c>
    </row>
    <row r="57" spans="1:4" x14ac:dyDescent="0.25">
      <c r="A57" s="1" t="s">
        <v>41</v>
      </c>
      <c r="B57" s="16" t="s">
        <v>14</v>
      </c>
      <c r="C57" s="3" t="s">
        <v>5</v>
      </c>
      <c r="D57" s="4">
        <f>8</f>
        <v>8</v>
      </c>
    </row>
    <row r="58" spans="1:4" x14ac:dyDescent="0.25">
      <c r="A58" s="1" t="s">
        <v>122</v>
      </c>
      <c r="B58" s="16" t="s">
        <v>15</v>
      </c>
      <c r="C58" s="3" t="s">
        <v>4</v>
      </c>
      <c r="D58" s="5">
        <f>3.2*2*15</f>
        <v>96</v>
      </c>
    </row>
    <row r="59" spans="1:4" x14ac:dyDescent="0.25">
      <c r="A59" s="1" t="s">
        <v>123</v>
      </c>
      <c r="B59" s="16" t="s">
        <v>27</v>
      </c>
      <c r="C59" s="3" t="s">
        <v>5</v>
      </c>
      <c r="D59" s="4">
        <f>ROUND(D58*4,0)</f>
        <v>384</v>
      </c>
    </row>
    <row r="60" spans="1:4" ht="45" x14ac:dyDescent="0.25">
      <c r="A60" s="1">
        <v>33</v>
      </c>
      <c r="B60" s="17" t="s">
        <v>53</v>
      </c>
      <c r="C60" s="19" t="s">
        <v>116</v>
      </c>
      <c r="D60" s="20">
        <f>D32</f>
        <v>58.5</v>
      </c>
    </row>
    <row r="61" spans="1:4" x14ac:dyDescent="0.25">
      <c r="A61" s="1" t="s">
        <v>43</v>
      </c>
      <c r="B61" s="21" t="s">
        <v>13</v>
      </c>
      <c r="C61" s="19" t="s">
        <v>115</v>
      </c>
      <c r="D61" s="22">
        <f>D60/0.05</f>
        <v>1170</v>
      </c>
    </row>
    <row r="62" spans="1:4" ht="45" x14ac:dyDescent="0.25">
      <c r="A62" s="1">
        <v>34</v>
      </c>
      <c r="B62" s="2" t="s">
        <v>71</v>
      </c>
      <c r="C62" s="3" t="s">
        <v>4</v>
      </c>
      <c r="D62" s="5">
        <f>(6.7*4+4.7*4)*15</f>
        <v>684</v>
      </c>
    </row>
    <row r="63" spans="1:4" x14ac:dyDescent="0.25">
      <c r="A63" s="23" t="s">
        <v>95</v>
      </c>
      <c r="B63" s="16" t="s">
        <v>25</v>
      </c>
      <c r="C63" s="3" t="s">
        <v>4</v>
      </c>
      <c r="D63" s="5">
        <f>D62*1.1</f>
        <v>752.40000000000009</v>
      </c>
    </row>
    <row r="64" spans="1:4" x14ac:dyDescent="0.25">
      <c r="A64" s="1" t="s">
        <v>124</v>
      </c>
      <c r="B64" s="16" t="s">
        <v>26</v>
      </c>
      <c r="C64" s="3" t="s">
        <v>5</v>
      </c>
      <c r="D64" s="4">
        <f>ROUND(D62*5,0)</f>
        <v>3420</v>
      </c>
    </row>
    <row r="65" spans="1:4" ht="45" x14ac:dyDescent="0.25">
      <c r="A65" s="1">
        <v>35</v>
      </c>
      <c r="B65" s="2" t="s">
        <v>16</v>
      </c>
      <c r="C65" s="3" t="s">
        <v>115</v>
      </c>
      <c r="D65" s="5">
        <f>11*15</f>
        <v>165</v>
      </c>
    </row>
    <row r="66" spans="1:4" x14ac:dyDescent="0.25">
      <c r="A66" s="1" t="s">
        <v>125</v>
      </c>
      <c r="B66" s="16" t="s">
        <v>14</v>
      </c>
      <c r="C66" s="3" t="s">
        <v>5</v>
      </c>
      <c r="D66" s="4">
        <f>7*15</f>
        <v>105</v>
      </c>
    </row>
    <row r="67" spans="1:4" x14ac:dyDescent="0.25">
      <c r="A67" s="1" t="s">
        <v>126</v>
      </c>
      <c r="B67" s="16" t="s">
        <v>15</v>
      </c>
      <c r="C67" s="3" t="s">
        <v>4</v>
      </c>
      <c r="D67" s="5">
        <f>D62</f>
        <v>684</v>
      </c>
    </row>
    <row r="68" spans="1:4" x14ac:dyDescent="0.25">
      <c r="A68" s="1" t="s">
        <v>127</v>
      </c>
      <c r="B68" s="16" t="s">
        <v>27</v>
      </c>
      <c r="C68" s="3" t="s">
        <v>5</v>
      </c>
      <c r="D68" s="4">
        <f>ROUND(D67*4,0)</f>
        <v>2736</v>
      </c>
    </row>
    <row r="69" spans="1:4" ht="30" x14ac:dyDescent="0.25">
      <c r="A69" s="1">
        <v>36</v>
      </c>
      <c r="B69" s="2" t="s">
        <v>82</v>
      </c>
      <c r="C69" s="3" t="s">
        <v>4</v>
      </c>
      <c r="D69" s="5">
        <f>3.2*15</f>
        <v>48</v>
      </c>
    </row>
    <row r="70" spans="1:4" x14ac:dyDescent="0.25">
      <c r="A70" s="23" t="s">
        <v>128</v>
      </c>
      <c r="B70" s="16" t="s">
        <v>76</v>
      </c>
      <c r="C70" s="3" t="s">
        <v>4</v>
      </c>
      <c r="D70" s="5">
        <f>D69*1.1</f>
        <v>52.800000000000004</v>
      </c>
    </row>
    <row r="71" spans="1:4" x14ac:dyDescent="0.25">
      <c r="A71" s="1" t="s">
        <v>129</v>
      </c>
      <c r="B71" s="16" t="s">
        <v>27</v>
      </c>
      <c r="C71" s="3" t="s">
        <v>5</v>
      </c>
      <c r="D71" s="4">
        <f>ROUND(D69*5,0)</f>
        <v>240</v>
      </c>
    </row>
    <row r="72" spans="1:4" ht="45" x14ac:dyDescent="0.25">
      <c r="A72" s="1">
        <v>37</v>
      </c>
      <c r="B72" s="2" t="s">
        <v>75</v>
      </c>
      <c r="C72" s="3" t="s">
        <v>4</v>
      </c>
      <c r="D72" s="5">
        <f>3.2*3*15</f>
        <v>144.00000000000003</v>
      </c>
    </row>
    <row r="73" spans="1:4" x14ac:dyDescent="0.25">
      <c r="A73" s="1" t="s">
        <v>131</v>
      </c>
      <c r="B73" s="16" t="s">
        <v>54</v>
      </c>
      <c r="C73" s="3" t="s">
        <v>4</v>
      </c>
      <c r="D73" s="5">
        <f>3.2*15</f>
        <v>48</v>
      </c>
    </row>
    <row r="74" spans="1:4" x14ac:dyDescent="0.25">
      <c r="A74" s="1" t="s">
        <v>130</v>
      </c>
      <c r="B74" s="16" t="s">
        <v>27</v>
      </c>
      <c r="C74" s="3" t="s">
        <v>5</v>
      </c>
      <c r="D74" s="4">
        <f>5*3*3*15</f>
        <v>675</v>
      </c>
    </row>
    <row r="75" spans="1:4" ht="60" x14ac:dyDescent="0.25">
      <c r="A75" s="1">
        <v>38</v>
      </c>
      <c r="B75" s="2" t="s">
        <v>97</v>
      </c>
      <c r="C75" s="3" t="s">
        <v>4</v>
      </c>
      <c r="D75" s="5">
        <f>3.2*15</f>
        <v>48</v>
      </c>
    </row>
    <row r="76" spans="1:4" ht="30" x14ac:dyDescent="0.25">
      <c r="A76" s="1" t="s">
        <v>132</v>
      </c>
      <c r="B76" s="16" t="s">
        <v>55</v>
      </c>
      <c r="C76" s="3" t="s">
        <v>5</v>
      </c>
      <c r="D76" s="4">
        <f>ROUND(D75/2*1.25,0)</f>
        <v>30</v>
      </c>
    </row>
    <row r="77" spans="1:4" ht="30" x14ac:dyDescent="0.25">
      <c r="A77" s="1" t="s">
        <v>133</v>
      </c>
      <c r="B77" s="16" t="s">
        <v>56</v>
      </c>
      <c r="C77" s="3" t="s">
        <v>5</v>
      </c>
      <c r="D77" s="4">
        <f>D75*4</f>
        <v>192</v>
      </c>
    </row>
    <row r="78" spans="1:4" ht="45" x14ac:dyDescent="0.25">
      <c r="A78" s="1">
        <v>39</v>
      </c>
      <c r="B78" s="2" t="s">
        <v>81</v>
      </c>
      <c r="C78" s="3" t="s">
        <v>115</v>
      </c>
      <c r="D78" s="5">
        <f>1*15</f>
        <v>15</v>
      </c>
    </row>
    <row r="79" spans="1:4" x14ac:dyDescent="0.25">
      <c r="A79" s="1" t="s">
        <v>134</v>
      </c>
      <c r="B79" s="16" t="s">
        <v>88</v>
      </c>
      <c r="C79" s="3" t="s">
        <v>4</v>
      </c>
      <c r="D79" s="5">
        <f>3.2*15</f>
        <v>48</v>
      </c>
    </row>
    <row r="80" spans="1:4" x14ac:dyDescent="0.25">
      <c r="A80" s="1" t="s">
        <v>135</v>
      </c>
      <c r="B80" s="16" t="s">
        <v>27</v>
      </c>
      <c r="C80" s="3" t="s">
        <v>5</v>
      </c>
      <c r="D80" s="4">
        <f>D78*60</f>
        <v>900</v>
      </c>
    </row>
    <row r="81" spans="1:4" x14ac:dyDescent="0.25">
      <c r="A81" s="1">
        <v>40</v>
      </c>
      <c r="B81" s="2" t="s">
        <v>17</v>
      </c>
      <c r="C81" s="3" t="s">
        <v>115</v>
      </c>
      <c r="D81" s="5">
        <f>13*15</f>
        <v>195</v>
      </c>
    </row>
    <row r="82" spans="1:4" x14ac:dyDescent="0.25">
      <c r="A82" s="1" t="s">
        <v>136</v>
      </c>
      <c r="B82" s="16" t="s">
        <v>104</v>
      </c>
      <c r="C82" s="3" t="s">
        <v>115</v>
      </c>
      <c r="D82" s="5">
        <f>D81*1.2</f>
        <v>234</v>
      </c>
    </row>
    <row r="83" spans="1:4" x14ac:dyDescent="0.25">
      <c r="A83" s="1" t="s">
        <v>137</v>
      </c>
      <c r="B83" s="16" t="s">
        <v>33</v>
      </c>
      <c r="C83" s="3" t="s">
        <v>4</v>
      </c>
      <c r="D83" s="5">
        <f>(7.4*3+5.2*2)*15</f>
        <v>489</v>
      </c>
    </row>
    <row r="84" spans="1:4" x14ac:dyDescent="0.25">
      <c r="A84" s="1" t="s">
        <v>138</v>
      </c>
      <c r="B84" s="16" t="s">
        <v>32</v>
      </c>
      <c r="C84" s="3" t="s">
        <v>5</v>
      </c>
      <c r="D84" s="4">
        <f>ROUND(D83*4,0)</f>
        <v>1956</v>
      </c>
    </row>
    <row r="85" spans="1:4" ht="30" x14ac:dyDescent="0.25">
      <c r="A85" s="1" t="s">
        <v>139</v>
      </c>
      <c r="B85" s="16" t="s">
        <v>77</v>
      </c>
      <c r="C85" s="3" t="s">
        <v>4</v>
      </c>
      <c r="D85" s="5">
        <f>3.2*15*1.2</f>
        <v>57.599999999999994</v>
      </c>
    </row>
    <row r="86" spans="1:4" ht="45" x14ac:dyDescent="0.25">
      <c r="A86" s="1">
        <v>41</v>
      </c>
      <c r="B86" s="17" t="s">
        <v>78</v>
      </c>
      <c r="C86" s="3" t="s">
        <v>4</v>
      </c>
      <c r="D86" s="5">
        <f>3.2*15</f>
        <v>48</v>
      </c>
    </row>
    <row r="87" spans="1:4" ht="75" x14ac:dyDescent="0.25">
      <c r="A87" s="1">
        <v>42</v>
      </c>
      <c r="B87" s="2" t="s">
        <v>83</v>
      </c>
      <c r="C87" s="3" t="s">
        <v>5</v>
      </c>
      <c r="D87" s="4">
        <v>1</v>
      </c>
    </row>
    <row r="88" spans="1:4" ht="30" x14ac:dyDescent="0.25">
      <c r="A88" s="1">
        <v>43</v>
      </c>
      <c r="B88" s="2" t="s">
        <v>79</v>
      </c>
      <c r="C88" s="3" t="s">
        <v>4</v>
      </c>
      <c r="D88" s="5">
        <f>D29</f>
        <v>1005</v>
      </c>
    </row>
    <row r="89" spans="1:4" x14ac:dyDescent="0.25">
      <c r="A89" s="1" t="s">
        <v>140</v>
      </c>
      <c r="B89" s="16" t="s">
        <v>80</v>
      </c>
      <c r="C89" s="3" t="s">
        <v>4</v>
      </c>
      <c r="D89" s="5">
        <f>D88*1.2</f>
        <v>1206</v>
      </c>
    </row>
    <row r="90" spans="1:4" x14ac:dyDescent="0.25">
      <c r="A90" s="1" t="s">
        <v>141</v>
      </c>
      <c r="B90" s="16" t="s">
        <v>18</v>
      </c>
      <c r="C90" s="3" t="s">
        <v>5</v>
      </c>
      <c r="D90" s="4">
        <f>(11*3+26*5)*15</f>
        <v>2445</v>
      </c>
    </row>
    <row r="91" spans="1:4" ht="30" x14ac:dyDescent="0.25">
      <c r="A91" s="1">
        <v>44</v>
      </c>
      <c r="B91" s="2" t="s">
        <v>84</v>
      </c>
      <c r="C91" s="3" t="s">
        <v>4</v>
      </c>
      <c r="D91" s="5">
        <f>3.2*15</f>
        <v>48</v>
      </c>
    </row>
    <row r="92" spans="1:4" x14ac:dyDescent="0.25">
      <c r="A92" s="1" t="s">
        <v>142</v>
      </c>
      <c r="B92" s="16" t="s">
        <v>85</v>
      </c>
      <c r="C92" s="3" t="s">
        <v>4</v>
      </c>
      <c r="D92" s="5">
        <f>D91*1.25</f>
        <v>60</v>
      </c>
    </row>
    <row r="93" spans="1:4" ht="30" x14ac:dyDescent="0.25">
      <c r="A93" s="1" t="s">
        <v>143</v>
      </c>
      <c r="B93" s="16" t="s">
        <v>56</v>
      </c>
      <c r="C93" s="3" t="s">
        <v>5</v>
      </c>
      <c r="D93" s="4">
        <f>D92*5</f>
        <v>300</v>
      </c>
    </row>
    <row r="94" spans="1:4" x14ac:dyDescent="0.25">
      <c r="A94" s="1" t="s">
        <v>144</v>
      </c>
      <c r="B94" s="18" t="s">
        <v>86</v>
      </c>
      <c r="C94" s="3" t="s">
        <v>4</v>
      </c>
      <c r="D94" s="5">
        <f>D92</f>
        <v>60</v>
      </c>
    </row>
    <row r="95" spans="1:4" ht="30" x14ac:dyDescent="0.25">
      <c r="A95" s="1">
        <v>45</v>
      </c>
      <c r="B95" s="2" t="s">
        <v>87</v>
      </c>
      <c r="C95" s="3" t="s">
        <v>4</v>
      </c>
      <c r="D95" s="5">
        <f>(0.25*2+0.4*2)*15</f>
        <v>19.5</v>
      </c>
    </row>
    <row r="96" spans="1:4" ht="45" x14ac:dyDescent="0.25">
      <c r="A96" s="1">
        <v>46</v>
      </c>
      <c r="B96" s="2" t="s">
        <v>92</v>
      </c>
      <c r="C96" s="3" t="s">
        <v>4</v>
      </c>
      <c r="D96" s="5">
        <f>3.2*15</f>
        <v>48</v>
      </c>
    </row>
    <row r="97" spans="1:4" ht="30" x14ac:dyDescent="0.25">
      <c r="A97" s="1">
        <v>47</v>
      </c>
      <c r="B97" s="2" t="s">
        <v>106</v>
      </c>
      <c r="C97" s="3" t="s">
        <v>4</v>
      </c>
      <c r="D97" s="3">
        <f>0.9*15</f>
        <v>13.5</v>
      </c>
    </row>
    <row r="98" spans="1:4" ht="30" x14ac:dyDescent="0.25">
      <c r="A98" s="1">
        <v>48</v>
      </c>
      <c r="B98" s="2" t="s">
        <v>93</v>
      </c>
      <c r="C98" s="3" t="s">
        <v>115</v>
      </c>
      <c r="D98" s="3">
        <f>14.1*15</f>
        <v>211.5</v>
      </c>
    </row>
    <row r="99" spans="1:4" x14ac:dyDescent="0.25">
      <c r="A99" s="1" t="s">
        <v>145</v>
      </c>
      <c r="B99" s="16" t="s">
        <v>34</v>
      </c>
      <c r="C99" s="3" t="s">
        <v>5</v>
      </c>
      <c r="D99" s="4">
        <f>20*15</f>
        <v>300</v>
      </c>
    </row>
    <row r="100" spans="1:4" x14ac:dyDescent="0.25">
      <c r="A100" s="1" t="s">
        <v>146</v>
      </c>
      <c r="B100" s="16" t="s">
        <v>39</v>
      </c>
      <c r="C100" s="3" t="s">
        <v>5</v>
      </c>
      <c r="D100" s="4">
        <f>100*15</f>
        <v>1500</v>
      </c>
    </row>
    <row r="101" spans="1:4" ht="45" x14ac:dyDescent="0.25">
      <c r="A101" s="1">
        <v>49</v>
      </c>
      <c r="B101" s="2" t="s">
        <v>107</v>
      </c>
      <c r="C101" s="3" t="s">
        <v>4</v>
      </c>
      <c r="D101" s="5">
        <f>7.5*15</f>
        <v>112.5</v>
      </c>
    </row>
    <row r="102" spans="1:4" x14ac:dyDescent="0.25">
      <c r="A102" s="1" t="s">
        <v>147</v>
      </c>
      <c r="B102" s="16" t="s">
        <v>34</v>
      </c>
      <c r="C102" s="3" t="s">
        <v>5</v>
      </c>
      <c r="D102" s="4">
        <f>40*15</f>
        <v>600</v>
      </c>
    </row>
    <row r="103" spans="1:4" ht="30" x14ac:dyDescent="0.25">
      <c r="A103" s="1" t="s">
        <v>148</v>
      </c>
      <c r="B103" s="18" t="s">
        <v>105</v>
      </c>
      <c r="C103" s="3" t="s">
        <v>4</v>
      </c>
      <c r="D103" s="3">
        <f>7.5*2*15</f>
        <v>225</v>
      </c>
    </row>
    <row r="104" spans="1:4" ht="30" x14ac:dyDescent="0.25">
      <c r="A104" s="1">
        <v>50</v>
      </c>
      <c r="B104" s="2" t="s">
        <v>108</v>
      </c>
      <c r="C104" s="3" t="s">
        <v>4</v>
      </c>
      <c r="D104" s="5">
        <f>0.8*15</f>
        <v>12</v>
      </c>
    </row>
    <row r="105" spans="1:4" ht="30" x14ac:dyDescent="0.25">
      <c r="A105" s="1">
        <v>51</v>
      </c>
      <c r="B105" s="2" t="s">
        <v>109</v>
      </c>
      <c r="C105" s="3" t="s">
        <v>115</v>
      </c>
      <c r="D105" s="3">
        <f>0.7*15</f>
        <v>10.5</v>
      </c>
    </row>
    <row r="106" spans="1:4" ht="75" x14ac:dyDescent="0.25">
      <c r="A106" s="1">
        <v>52</v>
      </c>
      <c r="B106" s="24" t="s">
        <v>110</v>
      </c>
      <c r="C106" s="3" t="s">
        <v>5</v>
      </c>
      <c r="D106" s="3">
        <f>1*15</f>
        <v>15</v>
      </c>
    </row>
    <row r="107" spans="1:4" x14ac:dyDescent="0.25">
      <c r="A107" s="1">
        <v>53</v>
      </c>
      <c r="B107" s="2" t="s">
        <v>42</v>
      </c>
      <c r="C107" s="3" t="s">
        <v>5</v>
      </c>
      <c r="D107" s="4">
        <f>5*16</f>
        <v>80</v>
      </c>
    </row>
    <row r="108" spans="1:4" x14ac:dyDescent="0.25">
      <c r="A108" s="1" t="s">
        <v>149</v>
      </c>
      <c r="B108" s="18" t="s">
        <v>94</v>
      </c>
      <c r="C108" s="3" t="s">
        <v>5</v>
      </c>
      <c r="D108" s="4">
        <f>D107</f>
        <v>80</v>
      </c>
    </row>
    <row r="109" spans="1:4" x14ac:dyDescent="0.25">
      <c r="A109" s="1" t="s">
        <v>149</v>
      </c>
      <c r="B109" s="18" t="s">
        <v>24</v>
      </c>
      <c r="C109" s="3" t="s">
        <v>5</v>
      </c>
      <c r="D109" s="4">
        <f>D107*3</f>
        <v>240</v>
      </c>
    </row>
    <row r="110" spans="1:4" x14ac:dyDescent="0.25">
      <c r="A110" s="1">
        <v>54</v>
      </c>
      <c r="B110" s="2" t="s">
        <v>44</v>
      </c>
      <c r="C110" s="3" t="s">
        <v>4</v>
      </c>
      <c r="D110" s="5">
        <f>3.5*16</f>
        <v>56</v>
      </c>
    </row>
    <row r="111" spans="1:4" x14ac:dyDescent="0.25">
      <c r="A111" s="1" t="s">
        <v>150</v>
      </c>
      <c r="B111" s="18" t="s">
        <v>96</v>
      </c>
      <c r="C111" s="3" t="s">
        <v>4</v>
      </c>
      <c r="D111" s="5">
        <f>ROUND(D110*1.0285,2)</f>
        <v>57.6</v>
      </c>
    </row>
    <row r="112" spans="1:4" x14ac:dyDescent="0.25">
      <c r="A112" s="1" t="s">
        <v>151</v>
      </c>
      <c r="B112" s="18" t="s">
        <v>98</v>
      </c>
      <c r="C112" s="3" t="s">
        <v>5</v>
      </c>
      <c r="D112" s="4">
        <v>16</v>
      </c>
    </row>
    <row r="113" spans="1:4" ht="30" x14ac:dyDescent="0.25">
      <c r="A113" s="1" t="s">
        <v>152</v>
      </c>
      <c r="B113" s="18" t="s">
        <v>99</v>
      </c>
      <c r="C113" s="3" t="s">
        <v>5</v>
      </c>
      <c r="D113" s="4">
        <v>16</v>
      </c>
    </row>
    <row r="114" spans="1:4" ht="30" x14ac:dyDescent="0.25">
      <c r="A114" s="1">
        <v>55</v>
      </c>
      <c r="B114" s="24" t="s">
        <v>101</v>
      </c>
      <c r="C114" s="3" t="s">
        <v>111</v>
      </c>
      <c r="D114" s="3">
        <v>7</v>
      </c>
    </row>
    <row r="115" spans="1:4" x14ac:dyDescent="0.25">
      <c r="A115" s="1">
        <v>56</v>
      </c>
      <c r="B115" s="2" t="s">
        <v>102</v>
      </c>
      <c r="C115" s="3" t="s">
        <v>4</v>
      </c>
      <c r="D115" s="5">
        <f>D19</f>
        <v>34</v>
      </c>
    </row>
  </sheetData>
  <mergeCells count="4">
    <mergeCell ref="A8:A9"/>
    <mergeCell ref="B8:B9"/>
    <mergeCell ref="C8:C9"/>
    <mergeCell ref="D8:D9"/>
  </mergeCells>
  <phoneticPr fontId="3" type="noConversion"/>
  <pageMargins left="0.70866141732283472" right="0.70866141732283472" top="0.74803149606299213" bottom="0.74803149606299213" header="0.31496062992125984" footer="0.31496062992125984"/>
  <pageSetup scale="85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Egils Jansons</dc:creator>
  <cp:lastModifiedBy>Laura Ezera</cp:lastModifiedBy>
  <cp:lastPrinted>2026-07-14T13:37:10Z</cp:lastPrinted>
  <dcterms:created xsi:type="dcterms:W3CDTF">2015-06-05T18:19:34Z</dcterms:created>
  <dcterms:modified xsi:type="dcterms:W3CDTF">2026-08-06T07:16:50Z</dcterms:modified>
</cp:coreProperties>
</file>