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hidePivotFieldList="1"/>
  <mc:AlternateContent xmlns:mc="http://schemas.openxmlformats.org/markup-compatibility/2006">
    <mc:Choice Requires="x15">
      <x15ac:absPath xmlns:x15ac="http://schemas.microsoft.com/office/spreadsheetml/2010/11/ac" url="https://vasvni-my.sharepoint.com/personal/dzintra_paupe_vni_lv/Documents/Desktop/IEPIRKUMI 2026.gadam/Telpu uzkopšana Rīgā_CHS/"/>
    </mc:Choice>
  </mc:AlternateContent>
  <xr:revisionPtr revIDLastSave="6" documentId="8_{1973AD7D-2D6D-4A6C-9801-76F7EA6DCB7E}" xr6:coauthVersionLast="47" xr6:coauthVersionMax="47" xr10:uidLastSave="{25F3BF61-0C7B-46FF-87C6-9A1129769176}"/>
  <bookViews>
    <workbookView xWindow="-120" yWindow="-120" windowWidth="38640" windowHeight="21120" tabRatio="947" activeTab="5" xr2:uid="{00000000-000D-0000-FFFF-FFFF00000000}"/>
  </bookViews>
  <sheets>
    <sheet name="Finanšu piedāvājums" sheetId="36" r:id="rId1"/>
    <sheet name="Uzkopšanas prasības" sheetId="37" r:id="rId2"/>
    <sheet name="A-kat kvalitates profils" sheetId="30" r:id="rId3"/>
    <sheet name="B-kat kvalitates profils" sheetId="31" r:id="rId4"/>
    <sheet name="C-kat kvalitates profils" sheetId="32" r:id="rId5"/>
    <sheet name="Higiēnas preces" sheetId="33" r:id="rId6"/>
    <sheet name="FP_2. daļa_Rīga" sheetId="18" state="hidden" r:id="rId7"/>
  </sheets>
  <definedNames>
    <definedName name="_xlnm._FilterDatabase" localSheetId="2" hidden="1">'A-kat kvalitates profils'!$A$2:$E$2</definedName>
    <definedName name="_xlnm._FilterDatabase" localSheetId="3" hidden="1">'B-kat kvalitates profils'!$A$2:$E$2</definedName>
    <definedName name="_xlnm._FilterDatabase" localSheetId="4" hidden="1">'C-kat kvalitates profils'!$A$2:$E$2</definedName>
    <definedName name="_xlnm._FilterDatabase" localSheetId="0" hidden="1">'Finanšu piedāvājums'!$A$2:$M$49</definedName>
    <definedName name="_xlnm._FilterDatabase" localSheetId="6" hidden="1">'FP_2. daļa_Rīga'!$A$3:$M$61</definedName>
    <definedName name="_xlnm._FilterDatabase" localSheetId="5" hidden="1">'Higiēnas preces'!$A$1:$H$22</definedName>
    <definedName name="_xlnm._FilterDatabase" localSheetId="1" hidden="1">'Uzkopšanas prasības'!$B$2:$AD$47</definedName>
    <definedName name="Dienas">#REF!</definedName>
    <definedName name="higiēnas">#REF!</definedName>
    <definedName name="Laiks">#REF!</definedName>
    <definedName name="_xlnm.Print_Area" localSheetId="2">'A-kat kvalitates profils'!$A:$E</definedName>
    <definedName name="_xlnm.Print_Area" localSheetId="3">'B-kat kvalitates profils'!$A:$E</definedName>
    <definedName name="_xlnm.Print_Area" localSheetId="4">'C-kat kvalitates profils'!$A:$E</definedName>
    <definedName name="_xlnm.Print_Area" localSheetId="0">'Finanšu piedāvājums'!$B:$M</definedName>
    <definedName name="_xlnm.Print_Area" localSheetId="6">'FP_2. daļa_Rīga'!$A:$M</definedName>
    <definedName name="_xlnm.Print_Area" localSheetId="5">'Higiēnas preces'!$A:$H</definedName>
    <definedName name="_xlnm.Print_Area" localSheetId="1">'Uzkopšanas prasības'!$B$2:$AC$47</definedName>
  </definedNames>
  <calcPr calcId="191028"/>
  <pivotCaches>
    <pivotCache cacheId="4" r:id="rId8"/>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40" i="36" l="1"/>
  <c r="D155" i="36"/>
  <c r="L47" i="36"/>
  <c r="F139" i="36"/>
  <c r="F136" i="36" l="1"/>
  <c r="F135" i="36"/>
  <c r="F134" i="36"/>
  <c r="F57" i="36" l="1"/>
  <c r="F53" i="36"/>
  <c r="I4" i="36"/>
  <c r="L4" i="36" s="1"/>
  <c r="F85" i="36"/>
  <c r="F86" i="36"/>
  <c r="F88" i="36"/>
  <c r="F87" i="36"/>
  <c r="F93" i="36"/>
  <c r="F94" i="36"/>
  <c r="I5" i="36"/>
  <c r="L5" i="36" s="1"/>
  <c r="I6" i="36"/>
  <c r="C5" i="37"/>
  <c r="C6" i="37"/>
  <c r="C7" i="37"/>
  <c r="C8" i="37"/>
  <c r="C9" i="37"/>
  <c r="C10" i="37"/>
  <c r="C11" i="37"/>
  <c r="C12" i="37"/>
  <c r="C13" i="37"/>
  <c r="C14" i="37"/>
  <c r="C15" i="37"/>
  <c r="C16" i="37"/>
  <c r="C17" i="37"/>
  <c r="C18" i="37"/>
  <c r="C19" i="37"/>
  <c r="C20" i="37"/>
  <c r="C21" i="37"/>
  <c r="C22" i="37"/>
  <c r="C23" i="37"/>
  <c r="C24" i="37"/>
  <c r="C25" i="37"/>
  <c r="C26" i="37"/>
  <c r="C27" i="37"/>
  <c r="C28" i="37"/>
  <c r="C29" i="37"/>
  <c r="C30" i="37"/>
  <c r="C31" i="37"/>
  <c r="C32" i="37"/>
  <c r="C33" i="37"/>
  <c r="C34" i="37"/>
  <c r="C35" i="37"/>
  <c r="C36" i="37"/>
  <c r="C37" i="37"/>
  <c r="C38" i="37"/>
  <c r="C39" i="37"/>
  <c r="C40" i="37"/>
  <c r="C41" i="37"/>
  <c r="C42" i="37"/>
  <c r="C43" i="37"/>
  <c r="C44" i="37"/>
  <c r="C45" i="37"/>
  <c r="C46" i="37"/>
  <c r="C4" i="37"/>
  <c r="E5" i="37"/>
  <c r="E4" i="37"/>
  <c r="D5" i="36" l="1"/>
  <c r="M5" i="36" s="1"/>
  <c r="D4" i="36"/>
  <c r="O47" i="37"/>
  <c r="N47" i="37"/>
  <c r="M47" i="37"/>
  <c r="L47" i="37"/>
  <c r="K47" i="37"/>
  <c r="J47" i="37"/>
  <c r="I47" i="37"/>
  <c r="H47" i="37"/>
  <c r="G47" i="37"/>
  <c r="S47" i="37"/>
  <c r="E30" i="37"/>
  <c r="D30" i="36" s="1"/>
  <c r="E43" i="37"/>
  <c r="Q43" i="37" s="1"/>
  <c r="E18" i="37"/>
  <c r="Q18" i="37" s="1"/>
  <c r="E10" i="37"/>
  <c r="D10" i="36" s="1"/>
  <c r="E42" i="37"/>
  <c r="Q42" i="37" s="1"/>
  <c r="AB47" i="37"/>
  <c r="AA47" i="37"/>
  <c r="L46" i="37"/>
  <c r="J46" i="37"/>
  <c r="H46" i="37"/>
  <c r="L45" i="37"/>
  <c r="K45" i="37"/>
  <c r="J45" i="37"/>
  <c r="I45" i="37"/>
  <c r="E44" i="37"/>
  <c r="D44" i="36" s="1"/>
  <c r="E41" i="37"/>
  <c r="D41" i="36" s="1"/>
  <c r="E40" i="37"/>
  <c r="D40" i="36" s="1"/>
  <c r="E39" i="37"/>
  <c r="D39" i="36" s="1"/>
  <c r="E38" i="37"/>
  <c r="D38" i="36" s="1"/>
  <c r="E37" i="37"/>
  <c r="D37" i="36" s="1"/>
  <c r="K36" i="37"/>
  <c r="J36" i="37"/>
  <c r="I36" i="37"/>
  <c r="H36" i="37"/>
  <c r="G36" i="37"/>
  <c r="E35" i="37"/>
  <c r="Q35" i="37" s="1"/>
  <c r="E34" i="37"/>
  <c r="Q34" i="37" s="1"/>
  <c r="E33" i="37"/>
  <c r="D33" i="36" s="1"/>
  <c r="E32" i="37"/>
  <c r="Q32" i="37" s="1"/>
  <c r="E31" i="37"/>
  <c r="Q31" i="37" s="1"/>
  <c r="E29" i="37"/>
  <c r="Q29" i="37" s="1"/>
  <c r="E28" i="37"/>
  <c r="D28" i="36" s="1"/>
  <c r="I27" i="37"/>
  <c r="E27" i="37" s="1"/>
  <c r="D27" i="36" s="1"/>
  <c r="H26" i="37"/>
  <c r="E26" i="37" s="1"/>
  <c r="Q26" i="37" s="1"/>
  <c r="E25" i="37"/>
  <c r="Q25" i="37" s="1"/>
  <c r="E24" i="37"/>
  <c r="Q24" i="37" s="1"/>
  <c r="E23" i="37"/>
  <c r="Q23" i="37" s="1"/>
  <c r="J22" i="37"/>
  <c r="I22" i="37"/>
  <c r="H22" i="37"/>
  <c r="E21" i="37"/>
  <c r="Q21" i="37" s="1"/>
  <c r="E20" i="37"/>
  <c r="D20" i="36" s="1"/>
  <c r="E19" i="37"/>
  <c r="D19" i="36" s="1"/>
  <c r="E17" i="37"/>
  <c r="Q17" i="37" s="1"/>
  <c r="E16" i="37"/>
  <c r="D16" i="36" s="1"/>
  <c r="E15" i="37"/>
  <c r="D15" i="36" s="1"/>
  <c r="E14" i="37"/>
  <c r="D14" i="36" s="1"/>
  <c r="E13" i="37"/>
  <c r="Q13" i="37" s="1"/>
  <c r="E12" i="37"/>
  <c r="E11" i="37"/>
  <c r="Q11" i="37" s="1"/>
  <c r="E9" i="37"/>
  <c r="Q9" i="37" s="1"/>
  <c r="N8" i="37"/>
  <c r="E7" i="37"/>
  <c r="Q7" i="37" s="1"/>
  <c r="Q6" i="37"/>
  <c r="E6" i="37"/>
  <c r="I18" i="36"/>
  <c r="L18" i="36" s="1"/>
  <c r="I30" i="36"/>
  <c r="L30" i="36" s="1"/>
  <c r="I43" i="36"/>
  <c r="L43" i="36" s="1"/>
  <c r="I10" i="36"/>
  <c r="L10" i="36" s="1"/>
  <c r="I42" i="36"/>
  <c r="L42" i="36" s="1"/>
  <c r="F138" i="36"/>
  <c r="F137" i="36"/>
  <c r="F133" i="36"/>
  <c r="F132" i="36"/>
  <c r="F131" i="36"/>
  <c r="F130" i="36"/>
  <c r="F129" i="36"/>
  <c r="F128" i="36"/>
  <c r="F127" i="36"/>
  <c r="F126" i="36"/>
  <c r="F125" i="36"/>
  <c r="F124" i="36"/>
  <c r="F123" i="36"/>
  <c r="F122" i="36"/>
  <c r="F121" i="36"/>
  <c r="F120" i="36"/>
  <c r="F119" i="36"/>
  <c r="F118" i="36"/>
  <c r="F117" i="36"/>
  <c r="F116" i="36"/>
  <c r="F115" i="36"/>
  <c r="F114" i="36"/>
  <c r="F113" i="36"/>
  <c r="F112" i="36"/>
  <c r="F111" i="36"/>
  <c r="F110" i="36"/>
  <c r="F109" i="36"/>
  <c r="F108" i="36"/>
  <c r="F107" i="36"/>
  <c r="F106" i="36"/>
  <c r="F105" i="36"/>
  <c r="F104" i="36"/>
  <c r="F103" i="36"/>
  <c r="F102" i="36"/>
  <c r="F101" i="36"/>
  <c r="F100" i="36"/>
  <c r="F99" i="36"/>
  <c r="F98" i="36"/>
  <c r="F97" i="36"/>
  <c r="F96" i="36"/>
  <c r="F92" i="36"/>
  <c r="F91" i="36"/>
  <c r="F90" i="36"/>
  <c r="F89" i="36"/>
  <c r="F84" i="36"/>
  <c r="F83" i="36"/>
  <c r="F82" i="36"/>
  <c r="F81" i="36"/>
  <c r="F80" i="36"/>
  <c r="F79" i="36"/>
  <c r="F78" i="36"/>
  <c r="F77" i="36"/>
  <c r="F76" i="36"/>
  <c r="F75" i="36"/>
  <c r="F74" i="36"/>
  <c r="F73" i="36"/>
  <c r="F72" i="36"/>
  <c r="F71" i="36"/>
  <c r="F70" i="36"/>
  <c r="F68" i="36"/>
  <c r="F67" i="36"/>
  <c r="F66" i="36"/>
  <c r="F65" i="36"/>
  <c r="F64" i="36"/>
  <c r="F63" i="36"/>
  <c r="F61" i="36"/>
  <c r="F60" i="36"/>
  <c r="F59" i="36"/>
  <c r="F58" i="36"/>
  <c r="F56" i="36"/>
  <c r="F55" i="36"/>
  <c r="F54" i="36"/>
  <c r="I46" i="36"/>
  <c r="L46" i="36" s="1"/>
  <c r="I45" i="36"/>
  <c r="L45" i="36" s="1"/>
  <c r="I44" i="36"/>
  <c r="L44" i="36" s="1"/>
  <c r="I41" i="36"/>
  <c r="L41" i="36" s="1"/>
  <c r="I40" i="36"/>
  <c r="L40" i="36" s="1"/>
  <c r="I39" i="36"/>
  <c r="L39" i="36" s="1"/>
  <c r="I38" i="36"/>
  <c r="L38" i="36" s="1"/>
  <c r="I37" i="36"/>
  <c r="L37" i="36" s="1"/>
  <c r="I36" i="36"/>
  <c r="L36" i="36" s="1"/>
  <c r="I35" i="36"/>
  <c r="L35" i="36" s="1"/>
  <c r="I34" i="36"/>
  <c r="L34" i="36" s="1"/>
  <c r="I33" i="36"/>
  <c r="L33" i="36" s="1"/>
  <c r="I32" i="36"/>
  <c r="L32" i="36" s="1"/>
  <c r="I31" i="36"/>
  <c r="L31" i="36" s="1"/>
  <c r="I29" i="36"/>
  <c r="L29" i="36" s="1"/>
  <c r="I28" i="36"/>
  <c r="L28" i="36" s="1"/>
  <c r="I27" i="36"/>
  <c r="L27" i="36" s="1"/>
  <c r="I26" i="36"/>
  <c r="L26" i="36" s="1"/>
  <c r="I25" i="36"/>
  <c r="L25" i="36" s="1"/>
  <c r="I24" i="36"/>
  <c r="L24" i="36" s="1"/>
  <c r="I23" i="36"/>
  <c r="L23" i="36" s="1"/>
  <c r="I22" i="36"/>
  <c r="L22" i="36" s="1"/>
  <c r="I21" i="36"/>
  <c r="L21" i="36" s="1"/>
  <c r="I20" i="36"/>
  <c r="L20" i="36" s="1"/>
  <c r="I19" i="36"/>
  <c r="L19" i="36" s="1"/>
  <c r="I17" i="36"/>
  <c r="L17" i="36" s="1"/>
  <c r="I16" i="36"/>
  <c r="L16" i="36" s="1"/>
  <c r="I15" i="36"/>
  <c r="L15" i="36" s="1"/>
  <c r="I14" i="36"/>
  <c r="L14" i="36" s="1"/>
  <c r="I13" i="36"/>
  <c r="L13" i="36" s="1"/>
  <c r="I12" i="36"/>
  <c r="L12" i="36" s="1"/>
  <c r="I11" i="36"/>
  <c r="L11" i="36" s="1"/>
  <c r="I9" i="36"/>
  <c r="L9" i="36" s="1"/>
  <c r="I8" i="36"/>
  <c r="L8" i="36" s="1"/>
  <c r="I7" i="36"/>
  <c r="L7" i="36" s="1"/>
  <c r="L6" i="36"/>
  <c r="M4" i="36" l="1"/>
  <c r="D42" i="36"/>
  <c r="M42" i="36" s="1"/>
  <c r="D18" i="36"/>
  <c r="M18" i="36" s="1"/>
  <c r="D26" i="36"/>
  <c r="M26" i="36" s="1"/>
  <c r="D25" i="36"/>
  <c r="M25" i="36" s="1"/>
  <c r="D13" i="36"/>
  <c r="M13" i="36" s="1"/>
  <c r="D11" i="36"/>
  <c r="M11" i="36" s="1"/>
  <c r="D24" i="36"/>
  <c r="M24" i="36" s="1"/>
  <c r="T12" i="37"/>
  <c r="D12" i="36"/>
  <c r="M12" i="36" s="1"/>
  <c r="D35" i="36"/>
  <c r="M35" i="36" s="1"/>
  <c r="D23" i="36"/>
  <c r="M23" i="36" s="1"/>
  <c r="D9" i="36"/>
  <c r="M9" i="36" s="1"/>
  <c r="D7" i="36"/>
  <c r="D34" i="36"/>
  <c r="M34" i="36" s="1"/>
  <c r="D21" i="36"/>
  <c r="M21" i="36" s="1"/>
  <c r="D32" i="36"/>
  <c r="M32" i="36" s="1"/>
  <c r="D43" i="36"/>
  <c r="M43" i="36" s="1"/>
  <c r="D31" i="36"/>
  <c r="M31" i="36" s="1"/>
  <c r="D6" i="36"/>
  <c r="M6" i="36" s="1"/>
  <c r="D29" i="36"/>
  <c r="M29" i="36" s="1"/>
  <c r="D17" i="36"/>
  <c r="M17" i="36" s="1"/>
  <c r="M30" i="36"/>
  <c r="E46" i="37"/>
  <c r="E8" i="37"/>
  <c r="E22" i="37"/>
  <c r="E45" i="37"/>
  <c r="E36" i="37"/>
  <c r="Q5" i="37"/>
  <c r="M10" i="36"/>
  <c r="M41" i="36"/>
  <c r="M19" i="36"/>
  <c r="M37" i="36"/>
  <c r="M44" i="36"/>
  <c r="M14" i="36"/>
  <c r="M27" i="36"/>
  <c r="M33" i="36"/>
  <c r="M39" i="36"/>
  <c r="M20" i="36"/>
  <c r="M38" i="36"/>
  <c r="M16" i="36"/>
  <c r="M40" i="36"/>
  <c r="M28" i="36"/>
  <c r="M15" i="36"/>
  <c r="E47" i="37" l="1"/>
  <c r="M7" i="36"/>
  <c r="Q46" i="37"/>
  <c r="D46" i="36"/>
  <c r="M46" i="36" s="1"/>
  <c r="Q36" i="37"/>
  <c r="D36" i="36"/>
  <c r="M36" i="36" s="1"/>
  <c r="Q45" i="37"/>
  <c r="D45" i="36"/>
  <c r="M45" i="36" s="1"/>
  <c r="R22" i="37"/>
  <c r="R47" i="37" s="1"/>
  <c r="D22" i="36"/>
  <c r="M22" i="36" s="1"/>
  <c r="T8" i="37"/>
  <c r="T47" i="37" s="1"/>
  <c r="D8" i="36"/>
  <c r="M8" i="36" s="1"/>
  <c r="F71" i="18"/>
  <c r="F70" i="18"/>
  <c r="F69" i="18"/>
  <c r="F68" i="18"/>
  <c r="F67" i="18"/>
  <c r="F66" i="18"/>
  <c r="F65" i="18"/>
  <c r="C60" i="18"/>
  <c r="G59" i="18"/>
  <c r="I59" i="18" s="1"/>
  <c r="L59" i="18" s="1"/>
  <c r="M59" i="18" s="1"/>
  <c r="G58" i="18"/>
  <c r="I58" i="18" s="1"/>
  <c r="L58" i="18" s="1"/>
  <c r="M58" i="18" s="1"/>
  <c r="G57" i="18"/>
  <c r="I57" i="18" s="1"/>
  <c r="L57" i="18" s="1"/>
  <c r="M57" i="18" s="1"/>
  <c r="G56" i="18"/>
  <c r="I56" i="18" s="1"/>
  <c r="L56" i="18" s="1"/>
  <c r="M56" i="18" s="1"/>
  <c r="G55" i="18"/>
  <c r="I55" i="18" s="1"/>
  <c r="L55" i="18" s="1"/>
  <c r="M55" i="18" s="1"/>
  <c r="G54" i="18"/>
  <c r="I54" i="18" s="1"/>
  <c r="L54" i="18" s="1"/>
  <c r="M54" i="18" s="1"/>
  <c r="G53" i="18"/>
  <c r="I53" i="18" s="1"/>
  <c r="L53" i="18" s="1"/>
  <c r="M53" i="18" s="1"/>
  <c r="G52" i="18"/>
  <c r="I52" i="18" s="1"/>
  <c r="L52" i="18" s="1"/>
  <c r="M52" i="18" s="1"/>
  <c r="G51" i="18"/>
  <c r="I51" i="18" s="1"/>
  <c r="L51" i="18" s="1"/>
  <c r="M51" i="18" s="1"/>
  <c r="G50" i="18"/>
  <c r="I50" i="18" s="1"/>
  <c r="L50" i="18" s="1"/>
  <c r="M50" i="18" s="1"/>
  <c r="G49" i="18"/>
  <c r="I49" i="18" s="1"/>
  <c r="L49" i="18" s="1"/>
  <c r="M49" i="18" s="1"/>
  <c r="G48" i="18"/>
  <c r="I48" i="18" s="1"/>
  <c r="L48" i="18" s="1"/>
  <c r="M48" i="18" s="1"/>
  <c r="G47" i="18"/>
  <c r="I47" i="18" s="1"/>
  <c r="L47" i="18" s="1"/>
  <c r="M47" i="18" s="1"/>
  <c r="G46" i="18"/>
  <c r="I46" i="18" s="1"/>
  <c r="L46" i="18" s="1"/>
  <c r="M46" i="18" s="1"/>
  <c r="G45" i="18"/>
  <c r="I45" i="18" s="1"/>
  <c r="L45" i="18" s="1"/>
  <c r="M45" i="18" s="1"/>
  <c r="G44" i="18"/>
  <c r="I44" i="18" s="1"/>
  <c r="L44" i="18" s="1"/>
  <c r="M44" i="18" s="1"/>
  <c r="G43" i="18"/>
  <c r="I43" i="18" s="1"/>
  <c r="L43" i="18" s="1"/>
  <c r="M43" i="18" s="1"/>
  <c r="G42" i="18"/>
  <c r="I42" i="18" s="1"/>
  <c r="L42" i="18" s="1"/>
  <c r="M42" i="18" s="1"/>
  <c r="G41" i="18"/>
  <c r="I41" i="18" s="1"/>
  <c r="L41" i="18" s="1"/>
  <c r="M41" i="18" s="1"/>
  <c r="G40" i="18"/>
  <c r="I40" i="18" s="1"/>
  <c r="L40" i="18" s="1"/>
  <c r="M40" i="18" s="1"/>
  <c r="G39" i="18"/>
  <c r="I39" i="18" s="1"/>
  <c r="L39" i="18" s="1"/>
  <c r="M39" i="18" s="1"/>
  <c r="G38" i="18"/>
  <c r="I38" i="18" s="1"/>
  <c r="L38" i="18" s="1"/>
  <c r="M38" i="18" s="1"/>
  <c r="G37" i="18"/>
  <c r="I37" i="18" s="1"/>
  <c r="L37" i="18" s="1"/>
  <c r="M37" i="18" s="1"/>
  <c r="G36" i="18"/>
  <c r="I36" i="18" s="1"/>
  <c r="L36" i="18" s="1"/>
  <c r="M36" i="18" s="1"/>
  <c r="G35" i="18"/>
  <c r="I35" i="18" s="1"/>
  <c r="L35" i="18" s="1"/>
  <c r="M35" i="18" s="1"/>
  <c r="G34" i="18"/>
  <c r="I34" i="18" s="1"/>
  <c r="L34" i="18" s="1"/>
  <c r="M34" i="18" s="1"/>
  <c r="G33" i="18"/>
  <c r="I33" i="18" s="1"/>
  <c r="L33" i="18" s="1"/>
  <c r="M33" i="18" s="1"/>
  <c r="G32" i="18"/>
  <c r="I32" i="18" s="1"/>
  <c r="L32" i="18" s="1"/>
  <c r="M32" i="18" s="1"/>
  <c r="G31" i="18"/>
  <c r="I31" i="18" s="1"/>
  <c r="L31" i="18" s="1"/>
  <c r="M31" i="18" s="1"/>
  <c r="G30" i="18"/>
  <c r="I30" i="18" s="1"/>
  <c r="L30" i="18" s="1"/>
  <c r="M30" i="18" s="1"/>
  <c r="G29" i="18"/>
  <c r="I29" i="18" s="1"/>
  <c r="L29" i="18" s="1"/>
  <c r="M29" i="18" s="1"/>
  <c r="G28" i="18"/>
  <c r="I28" i="18" s="1"/>
  <c r="L28" i="18" s="1"/>
  <c r="M28" i="18" s="1"/>
  <c r="G27" i="18"/>
  <c r="I27" i="18" s="1"/>
  <c r="L27" i="18" s="1"/>
  <c r="M27" i="18" s="1"/>
  <c r="G26" i="18"/>
  <c r="I26" i="18" s="1"/>
  <c r="L26" i="18" s="1"/>
  <c r="M26" i="18" s="1"/>
  <c r="G25" i="18"/>
  <c r="I25" i="18" s="1"/>
  <c r="L25" i="18" s="1"/>
  <c r="M25" i="18" s="1"/>
  <c r="G24" i="18"/>
  <c r="I24" i="18" s="1"/>
  <c r="L24" i="18" s="1"/>
  <c r="M24" i="18" s="1"/>
  <c r="G23" i="18"/>
  <c r="I23" i="18" s="1"/>
  <c r="L23" i="18" s="1"/>
  <c r="M23" i="18" s="1"/>
  <c r="G22" i="18"/>
  <c r="I22" i="18" s="1"/>
  <c r="L22" i="18" s="1"/>
  <c r="M22" i="18" s="1"/>
  <c r="G21" i="18"/>
  <c r="I21" i="18" s="1"/>
  <c r="L21" i="18" s="1"/>
  <c r="M21" i="18" s="1"/>
  <c r="G20" i="18"/>
  <c r="I20" i="18" s="1"/>
  <c r="L20" i="18" s="1"/>
  <c r="M20" i="18" s="1"/>
  <c r="G19" i="18"/>
  <c r="I19" i="18" s="1"/>
  <c r="L19" i="18" s="1"/>
  <c r="M19" i="18" s="1"/>
  <c r="G18" i="18"/>
  <c r="I18" i="18" s="1"/>
  <c r="L18" i="18" s="1"/>
  <c r="M18" i="18" s="1"/>
  <c r="G17" i="18"/>
  <c r="I17" i="18" s="1"/>
  <c r="L17" i="18" s="1"/>
  <c r="M17" i="18" s="1"/>
  <c r="G16" i="18"/>
  <c r="I16" i="18" s="1"/>
  <c r="L16" i="18" s="1"/>
  <c r="M16" i="18" s="1"/>
  <c r="G15" i="18"/>
  <c r="I15" i="18" s="1"/>
  <c r="L15" i="18" s="1"/>
  <c r="M15" i="18" s="1"/>
  <c r="G14" i="18"/>
  <c r="I14" i="18" s="1"/>
  <c r="L14" i="18" s="1"/>
  <c r="M14" i="18" s="1"/>
  <c r="G13" i="18"/>
  <c r="I13" i="18" s="1"/>
  <c r="L13" i="18" s="1"/>
  <c r="M13" i="18" s="1"/>
  <c r="G12" i="18"/>
  <c r="I12" i="18" s="1"/>
  <c r="L12" i="18" s="1"/>
  <c r="M12" i="18" s="1"/>
  <c r="G11" i="18"/>
  <c r="I11" i="18" s="1"/>
  <c r="L11" i="18" s="1"/>
  <c r="M11" i="18" s="1"/>
  <c r="G10" i="18"/>
  <c r="I10" i="18" s="1"/>
  <c r="L10" i="18" s="1"/>
  <c r="M10" i="18" s="1"/>
  <c r="G9" i="18"/>
  <c r="I9" i="18" s="1"/>
  <c r="L9" i="18" s="1"/>
  <c r="M9" i="18" s="1"/>
  <c r="G8" i="18"/>
  <c r="I8" i="18" s="1"/>
  <c r="L8" i="18" s="1"/>
  <c r="M8" i="18" s="1"/>
  <c r="G7" i="18"/>
  <c r="I7" i="18" s="1"/>
  <c r="L7" i="18" s="1"/>
  <c r="M7" i="18" s="1"/>
  <c r="G6" i="18"/>
  <c r="I6" i="18" s="1"/>
  <c r="L6" i="18" s="1"/>
  <c r="M6" i="18" s="1"/>
  <c r="E80" i="18"/>
  <c r="E79" i="18"/>
  <c r="E78" i="18"/>
  <c r="D47" i="36" l="1"/>
  <c r="Q47" i="37"/>
  <c r="L60"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Aiva Plīse</author>
  </authors>
  <commentList>
    <comment ref="E78" authorId="0" shapeId="0" xr:uid="{9821DDC1-4242-484F-93DC-37211C7A2F86}">
      <text>
        <r>
          <rPr>
            <b/>
            <sz val="9"/>
            <color indexed="81"/>
            <rFont val="Tahoma"/>
            <family val="2"/>
            <charset val="186"/>
          </rPr>
          <t>Aiva Plīse:</t>
        </r>
        <r>
          <rPr>
            <sz val="9"/>
            <color indexed="81"/>
            <rFont val="Tahoma"/>
            <family val="2"/>
            <charset val="186"/>
          </rPr>
          <t xml:space="preserve">
</t>
        </r>
      </text>
    </comment>
  </commentList>
</comments>
</file>

<file path=xl/sharedStrings.xml><?xml version="1.0" encoding="utf-8"?>
<sst xmlns="http://schemas.openxmlformats.org/spreadsheetml/2006/main" count="1565" uniqueCount="683">
  <si>
    <t>NPK</t>
  </si>
  <si>
    <t>OBJEKTS</t>
  </si>
  <si>
    <t>OBJEKTA 
KATEGORIJA</t>
  </si>
  <si>
    <t xml:space="preserve">TELPU KOPĒJĀ 
PLATĪBA
</t>
  </si>
  <si>
    <t>KADASTRA NR.</t>
  </si>
  <si>
    <t>Objektā nodarbināto kopējās stundas</t>
  </si>
  <si>
    <t xml:space="preserve">Darbinieku izmaksas stundā Bruto* 
</t>
  </si>
  <si>
    <t>VSAOI 
(darba devēja daļa, riska nodeva, atvaļinājuma, slimības naudas uzkrājums)</t>
  </si>
  <si>
    <t>DARBINIEKU IZMAKSAS 
(t.sk. nodokļi)</t>
  </si>
  <si>
    <t>AR DARBU IZPILDI SAISTĪTĀS IZMAKSAS
(materiāli, inventārs, tīr.līdzekļi, hig.preces, tehnika u.c.)</t>
  </si>
  <si>
    <t xml:space="preserve">CITAS
(administratīvās, kvalitātes kontroles, neparedz. izdevumi, zaudējumi, degvielas pieaugums utml.)
</t>
  </si>
  <si>
    <t>CENA PAR PAKALPOJUMU mēnesī</t>
  </si>
  <si>
    <t>CENA m²</t>
  </si>
  <si>
    <t>Nr.</t>
  </si>
  <si>
    <t>ADRESE</t>
  </si>
  <si>
    <t>(A,B,C)</t>
  </si>
  <si>
    <t>(m2)</t>
  </si>
  <si>
    <t>(h/mēnesī **)</t>
  </si>
  <si>
    <t>EUR/h (bez PVN)</t>
  </si>
  <si>
    <t>EUR/mēn</t>
  </si>
  <si>
    <t>EUR/mēn (bez PVN)</t>
  </si>
  <si>
    <t>EUR/m² (bez PVN)</t>
  </si>
  <si>
    <t>Aspazijas bulvāris 7, Rīga</t>
  </si>
  <si>
    <t>A</t>
  </si>
  <si>
    <t>01000050090</t>
  </si>
  <si>
    <t>Baznīcas iela 25, Rīga</t>
  </si>
  <si>
    <t>B</t>
  </si>
  <si>
    <t>01000200074</t>
  </si>
  <si>
    <t>Brīvības bulvāris 32, Rīga</t>
  </si>
  <si>
    <t>01000050051</t>
  </si>
  <si>
    <t>Brīvības iela 61, Rīga</t>
  </si>
  <si>
    <t>01000200031</t>
  </si>
  <si>
    <t>Brīvības iela 72 k 1, Rīga</t>
  </si>
  <si>
    <t>01000220020</t>
  </si>
  <si>
    <t>Citadeles iela 6A</t>
  </si>
  <si>
    <t>01000100150</t>
  </si>
  <si>
    <t>Čiekurkalna 1.līnija 1 k1,k2,k3,k4,k5,k6,k8, Rīga</t>
  </si>
  <si>
    <t>01000870368</t>
  </si>
  <si>
    <t>Doma laukums 6, Rīga</t>
  </si>
  <si>
    <t>01000080034</t>
  </si>
  <si>
    <t>Doma laukums 8A, Rīga</t>
  </si>
  <si>
    <t>01000060026</t>
  </si>
  <si>
    <t>Elizabetes iela 57, Rīga</t>
  </si>
  <si>
    <t>01000210035</t>
  </si>
  <si>
    <t>Elizabetes iela 57A-34, Rīga</t>
  </si>
  <si>
    <t>Gaujas iela 15/17, Rīga</t>
  </si>
  <si>
    <t>01000870149</t>
  </si>
  <si>
    <t xml:space="preserve">Ierēdņu iela 3, Rīga </t>
  </si>
  <si>
    <t>01005250014</t>
  </si>
  <si>
    <t>Kaļķu iela 11A, Rīga</t>
  </si>
  <si>
    <t>C</t>
  </si>
  <si>
    <t>01000060117</t>
  </si>
  <si>
    <t>Kr.Barona iela 99, k-1, Rīga</t>
  </si>
  <si>
    <t>01000272014</t>
  </si>
  <si>
    <t>Kr. Valdemāra iela 1A, Rīga</t>
  </si>
  <si>
    <t>01000102000</t>
  </si>
  <si>
    <t>Kr.Valdemāra iela 11A, Rīga</t>
  </si>
  <si>
    <t>01000100110</t>
  </si>
  <si>
    <t>Kr.Valdemāra iela 26, Rīgā</t>
  </si>
  <si>
    <t>01000200118</t>
  </si>
  <si>
    <t>Krustpils iela 4, Rīga</t>
  </si>
  <si>
    <t>01001212324</t>
  </si>
  <si>
    <t>Krustpils iela 38B, Rīga</t>
  </si>
  <si>
    <t>01005780099</t>
  </si>
  <si>
    <t>Latviešu strēlnieku laukums 1, Rīga</t>
  </si>
  <si>
    <t>01000010095</t>
  </si>
  <si>
    <t>Lāčplēša iela 106, Rīga</t>
  </si>
  <si>
    <t>01000400021</t>
  </si>
  <si>
    <t>Matīsa iela 11, Rīga</t>
  </si>
  <si>
    <t>01000280104</t>
  </si>
  <si>
    <t>Mārstaļu iela 2/4, Rīga</t>
  </si>
  <si>
    <t>01000030114</t>
  </si>
  <si>
    <t>Mārstaļu iela 6, Rīga</t>
  </si>
  <si>
    <t>01000030113</t>
  </si>
  <si>
    <t>Meistaru iela 10, Rīga</t>
  </si>
  <si>
    <t>1000060102</t>
  </si>
  <si>
    <t>Pils laukums 3, Rīga</t>
  </si>
  <si>
    <t>1000080006</t>
  </si>
  <si>
    <t>Pils laukums 4, Rīga</t>
  </si>
  <si>
    <t>01000080053</t>
  </si>
  <si>
    <t>Riharda Vāgnera iela 13, Rīga</t>
  </si>
  <si>
    <t>01000020056</t>
  </si>
  <si>
    <t>Raiņa bulvāris 4, Rīga</t>
  </si>
  <si>
    <t>01000090012</t>
  </si>
  <si>
    <t>Rūdolfa iela 5, Rīga</t>
  </si>
  <si>
    <t>01000362001</t>
  </si>
  <si>
    <t>Smilšu iela 4, Rīga</t>
  </si>
  <si>
    <t>01000080080</t>
  </si>
  <si>
    <t>Smilšu iela 7, Rīga</t>
  </si>
  <si>
    <t>01000060003</t>
  </si>
  <si>
    <t>Šampētera iela 16, Rīga</t>
  </si>
  <si>
    <t>01000760224</t>
  </si>
  <si>
    <t>Tērbatas iela 12, Rīga</t>
  </si>
  <si>
    <t>01000212002</t>
  </si>
  <si>
    <t>Ukrainas neatkarības iela 1, Rīga</t>
  </si>
  <si>
    <t>01000100007</t>
  </si>
  <si>
    <t>Valērijas Seiles iela 9, Rīga</t>
  </si>
  <si>
    <t>01005460030</t>
  </si>
  <si>
    <t>Vaļņu iela 9, Rīga</t>
  </si>
  <si>
    <t>01000060094</t>
  </si>
  <si>
    <t>Vaļņu iela 28, Rīga</t>
  </si>
  <si>
    <t>01000050072</t>
  </si>
  <si>
    <t>Zigfrīda Annas Meierovica bulvāris 14, Rīga</t>
  </si>
  <si>
    <t>01000090030</t>
  </si>
  <si>
    <t>KOPĒJĀ PLATĪBA m²:</t>
  </si>
  <si>
    <t>* -</t>
  </si>
  <si>
    <t xml:space="preserve">Bruto darba samaksa ir visu Darba likumā ietverto darba samaksas elementu kopums: darbiniekam regulāri izmaksājamā atlīdzība par darbu, kura ietver darba algu un normatīvajos aktos, darba koplīgumā vai darba līgumā noteiktās piemaksas, kā arī prēmijas un jebkuru cita veida atlīdzību saistībā ar darbu uz darba līguma pamata, pirms darba ņēmēja VSAOI daļas un IIN ieturējumiem. Neto darba samaksa - samaksa, kas tiek aprēķināta, no bruto darba samaksas atņemot valsts sociālās apdrošināšanas obligātās iemaksas, ko maksā strādājošie, un iedzīvotāju ienākuma nodokli.
</t>
  </si>
  <si>
    <t>**-</t>
  </si>
  <si>
    <t xml:space="preserve">vidējais dienu skaits mēnesī 30 (trīsdesmit)
</t>
  </si>
  <si>
    <r>
      <t xml:space="preserve">MĒRVIENĪBA                     </t>
    </r>
    <r>
      <rPr>
        <i/>
        <sz val="9"/>
        <color theme="1"/>
        <rFont val="Times New Roman"/>
        <family val="1"/>
        <charset val="186"/>
      </rPr>
      <t>(gab, m2, h, vienība)</t>
    </r>
  </si>
  <si>
    <t>CENA PAR MĒRVIENĪBU
(EUR bez PVN)</t>
  </si>
  <si>
    <t>CENA KOPĀ PAR PROVIZORISKO APJOMU
(EUR bez PVN)</t>
  </si>
  <si>
    <t>GRĪDAS SEGUMU UZKOPŠANA</t>
  </si>
  <si>
    <t>1.1</t>
  </si>
  <si>
    <t>Mīkstā seguma ķīmiskā tīrīšana</t>
  </si>
  <si>
    <r>
      <t>m</t>
    </r>
    <r>
      <rPr>
        <vertAlign val="superscript"/>
        <sz val="9"/>
        <color theme="1"/>
        <rFont val="Times New Roman"/>
        <family val="1"/>
        <charset val="186"/>
      </rPr>
      <t>2</t>
    </r>
  </si>
  <si>
    <t>1.2.</t>
  </si>
  <si>
    <t>Linoleja vaskošana(vecā vaska noņemšana, tīrīšana un vaskošana 2 kārtās)</t>
  </si>
  <si>
    <t>1.3.</t>
  </si>
  <si>
    <t>Linoleja ķīmiskā pulēšana</t>
  </si>
  <si>
    <t>1.4.</t>
  </si>
  <si>
    <t>Linoleja sausā pulēšana</t>
  </si>
  <si>
    <t>1.5.</t>
  </si>
  <si>
    <t>Parketa vaskošana(vecā vaska noņemšana, tīrīšana un vaskošana 2 kārtās)</t>
  </si>
  <si>
    <t>1.6.</t>
  </si>
  <si>
    <t>Akmens seguma impregnēšana</t>
  </si>
  <si>
    <t>1.7.</t>
  </si>
  <si>
    <t>Mehanizēta cietā grīdas seguma mazgāšana</t>
  </si>
  <si>
    <t>1.8.</t>
  </si>
  <si>
    <t>Flīžu un to šuvju tīrīšana</t>
  </si>
  <si>
    <t>1.9.</t>
  </si>
  <si>
    <t>Koka kāpņu (t.sk.margu) mazgāšana un eļļošana</t>
  </si>
  <si>
    <t>LOGU UN STIKLA VIRSMU MAZGĀŠANA (abpusēja)</t>
  </si>
  <si>
    <t>2.1.</t>
  </si>
  <si>
    <r>
      <t>Pakešu logu (t.sk.rāmju, iekšējo un ārējo palodžu) mazgāšana (</t>
    </r>
    <r>
      <rPr>
        <u/>
        <sz val="9"/>
        <color theme="1"/>
        <rFont val="Times New Roman"/>
        <family val="1"/>
        <charset val="186"/>
      </rPr>
      <t>BEZ pacēlāja</t>
    </r>
    <r>
      <rPr>
        <sz val="9"/>
        <color theme="1"/>
        <rFont val="Times New Roman"/>
        <family val="1"/>
        <charset val="186"/>
      </rPr>
      <t>)****</t>
    </r>
  </si>
  <si>
    <t>2.2.</t>
  </si>
  <si>
    <r>
      <t>Pakešu logu (t.sk.rāmju, iekšējo un ārējo palodžu) mazgāšana (</t>
    </r>
    <r>
      <rPr>
        <u/>
        <sz val="9"/>
        <color theme="1"/>
        <rFont val="Times New Roman"/>
        <family val="1"/>
        <charset val="186"/>
      </rPr>
      <t>AR pacēlāju</t>
    </r>
    <r>
      <rPr>
        <sz val="9"/>
        <color theme="1"/>
        <rFont val="Times New Roman"/>
        <family val="1"/>
        <charset val="186"/>
      </rPr>
      <t>)****</t>
    </r>
  </si>
  <si>
    <t>2.3.</t>
  </si>
  <si>
    <r>
      <t>Koka logu (t.sk.rāmju, iekšējo un ārējo palodžu) mazgāšana (</t>
    </r>
    <r>
      <rPr>
        <u/>
        <sz val="9"/>
        <color theme="1"/>
        <rFont val="Times New Roman"/>
        <family val="1"/>
        <charset val="186"/>
      </rPr>
      <t>BEZ pacēlāja</t>
    </r>
    <r>
      <rPr>
        <sz val="9"/>
        <color theme="1"/>
        <rFont val="Times New Roman"/>
        <family val="1"/>
        <charset val="186"/>
      </rPr>
      <t>)*****</t>
    </r>
  </si>
  <si>
    <t>2.4.</t>
  </si>
  <si>
    <r>
      <t>Koka logu (t.sk.rāmju, iekšējo un ārējo palodžu) mazgāšana (</t>
    </r>
    <r>
      <rPr>
        <u/>
        <sz val="9"/>
        <color theme="1"/>
        <rFont val="Times New Roman"/>
        <family val="1"/>
        <charset val="186"/>
      </rPr>
      <t>AR pacēlāju</t>
    </r>
    <r>
      <rPr>
        <sz val="9"/>
        <color theme="1"/>
        <rFont val="Times New Roman"/>
        <family val="1"/>
        <charset val="186"/>
      </rPr>
      <t>)*****</t>
    </r>
  </si>
  <si>
    <t>2.5.</t>
  </si>
  <si>
    <t>Iekšējo žalūziju tīrīšana</t>
  </si>
  <si>
    <t>2.6.</t>
  </si>
  <si>
    <t>Stikla starpsienu mazgāšana***</t>
  </si>
  <si>
    <t>3</t>
  </si>
  <si>
    <t>CITI TELPU UZKOPŠANAS DARBI</t>
  </si>
  <si>
    <t>3.1.</t>
  </si>
  <si>
    <t>Durvju (t.sk.rokturu), kāpņu margu, sienu vienreizēja padziļināta mazgāšana vai dezinfekcija</t>
  </si>
  <si>
    <t>h</t>
  </si>
  <si>
    <t>3.2.</t>
  </si>
  <si>
    <t>Mīksto mēbeļu (krēslu, dīvānu) ķīmiskā tīrīšana</t>
  </si>
  <si>
    <t>3.3.</t>
  </si>
  <si>
    <t>Lampu un apgaismes ķermeņu mazgāšana</t>
  </si>
  <si>
    <t>3.4.</t>
  </si>
  <si>
    <t>Biroja tehnikas (datoru, printeru, multiekārtu, TV, u.c.) sausā tīrīšana</t>
  </si>
  <si>
    <t>1 vienība</t>
  </si>
  <si>
    <t>3.5.</t>
  </si>
  <si>
    <t>Kāpņu margu, sienu mazgāšana</t>
  </si>
  <si>
    <t>3.6.</t>
  </si>
  <si>
    <t>Sanitāro telpu tīrīšana (visu horizontālo un vertikālo virsmu, t.sk. ja nepieciešams, ar speciālo uzkopšanas tehniku</t>
  </si>
  <si>
    <t>3.7.</t>
  </si>
  <si>
    <t>Telpaugu tīrīšana no putekļiem, bojāto nogriešana, telpaugu trauku nomazgāšana</t>
  </si>
  <si>
    <t>3.8.</t>
  </si>
  <si>
    <t>Telpaugu laistīšana</t>
  </si>
  <si>
    <t>3.9.</t>
  </si>
  <si>
    <t>Trauku mazgāšana ar rokām</t>
  </si>
  <si>
    <t>3.10.</t>
  </si>
  <si>
    <t>Trauku mazgāšana ar trauku mašīnu
(trauku iekrāmēšana/izkrāmēšana un ieslēgšana)</t>
  </si>
  <si>
    <t>1 gab (trauku mašīna)/1 reize</t>
  </si>
  <si>
    <t>3.11.</t>
  </si>
  <si>
    <r>
      <t>Dažādu sarežģītu konstrukciju (arkas, podesti, dekoratīvi elementi, apgaismes ķermeņu) lielā augstumā mazgāšana (</t>
    </r>
    <r>
      <rPr>
        <u/>
        <sz val="9"/>
        <rFont val="Times New Roman"/>
        <family val="1"/>
        <charset val="186"/>
      </rPr>
      <t>AR pacēlāju vai alpīnistu</t>
    </r>
    <r>
      <rPr>
        <sz val="9"/>
        <rFont val="Times New Roman"/>
        <family val="1"/>
        <charset val="186"/>
      </rPr>
      <t>)</t>
    </r>
  </si>
  <si>
    <t>3.12.</t>
  </si>
  <si>
    <r>
      <rPr>
        <b/>
        <u/>
        <sz val="9"/>
        <rFont val="Times New Roman"/>
        <family val="1"/>
        <charset val="186"/>
      </rPr>
      <t>Ģenerālā telpu uzkopšana</t>
    </r>
    <r>
      <rPr>
        <sz val="9"/>
        <rFont val="Times New Roman"/>
        <family val="1"/>
        <charset val="186"/>
      </rPr>
      <t xml:space="preserve"> 
(t.sk.visu horizontālo un vertikālo virsmu, mīkstā grīdas seguma ķīmiskā tīrīšana, linoleja vaskošana vai pulēšana, logu un stikloto starpsienu mazgāšana)</t>
    </r>
  </si>
  <si>
    <t>3.13.</t>
  </si>
  <si>
    <r>
      <rPr>
        <b/>
        <u/>
        <sz val="9"/>
        <rFont val="Times New Roman"/>
        <family val="1"/>
        <charset val="186"/>
      </rPr>
      <t>Telpu uzkopšana pēc avārijas situācijām</t>
    </r>
    <r>
      <rPr>
        <sz val="9"/>
        <rFont val="Times New Roman"/>
        <family val="1"/>
        <charset val="186"/>
      </rPr>
      <t xml:space="preserve">
(t.sk.ja nepieciešams, ar speciālo tehniku)</t>
    </r>
  </si>
  <si>
    <t>3.14.</t>
  </si>
  <si>
    <r>
      <rPr>
        <b/>
        <u/>
        <sz val="9"/>
        <rFont val="Times New Roman"/>
        <family val="1"/>
        <charset val="186"/>
      </rPr>
      <t xml:space="preserve">Telpu uzkopšana pēc remontdarbiem 
</t>
    </r>
    <r>
      <rPr>
        <sz val="9"/>
        <rFont val="Times New Roman"/>
        <family val="1"/>
        <charset val="186"/>
      </rPr>
      <t>(visu horizontālo un vertikālo virsmu, t.sk. ja nepieciešams, ar speciālo uzkopšanas tehniku)</t>
    </r>
  </si>
  <si>
    <t>3.15.</t>
  </si>
  <si>
    <r>
      <rPr>
        <b/>
        <u/>
        <sz val="9"/>
        <rFont val="Times New Roman"/>
        <family val="1"/>
        <charset val="186"/>
      </rPr>
      <t xml:space="preserve">Ikdienā neizmantotu telpu uzkopšana 
</t>
    </r>
    <r>
      <rPr>
        <sz val="9"/>
        <rFont val="Times New Roman"/>
        <family val="1"/>
        <charset val="186"/>
      </rPr>
      <t>(pagrabi, bēniņi, noliktavas)</t>
    </r>
  </si>
  <si>
    <t>3.16.</t>
  </si>
  <si>
    <t>Dežūrapkopēja pakalpojumi</t>
  </si>
  <si>
    <t>3.17.</t>
  </si>
  <si>
    <r>
      <rPr>
        <b/>
        <sz val="9"/>
        <rFont val="Times New Roman"/>
        <family val="1"/>
        <charset val="186"/>
      </rPr>
      <t>Virtuves kafijas automāta tīrīšana</t>
    </r>
    <r>
      <rPr>
        <sz val="9"/>
        <rFont val="Times New Roman"/>
        <family val="1"/>
        <charset val="186"/>
      </rPr>
      <t xml:space="preserve">    (Mitrā detaļu, korpusa tīrīšana, visu rūpīgi izņemot, iztīrot, pēc tam saliekot atpakaļ. Atkaļķošana pēc nepieciešamības.</t>
    </r>
  </si>
  <si>
    <t>gab</t>
  </si>
  <si>
    <t>3.18.</t>
  </si>
  <si>
    <r>
      <rPr>
        <b/>
        <sz val="9"/>
        <rFont val="Times New Roman"/>
        <family val="1"/>
        <charset val="186"/>
      </rPr>
      <t>Ledusskapja tīrīšana</t>
    </r>
    <r>
      <rPr>
        <sz val="9"/>
        <rFont val="Times New Roman"/>
        <family val="1"/>
        <charset val="186"/>
      </rPr>
      <t xml:space="preserve"> (visu rūpīgi izņemot, iztīrot, pēc tam saliekot atpakaļ)</t>
    </r>
  </si>
  <si>
    <t>3.19.</t>
  </si>
  <si>
    <r>
      <rPr>
        <b/>
        <sz val="9"/>
        <rFont val="Times New Roman"/>
        <family val="1"/>
        <charset val="186"/>
      </rPr>
      <t xml:space="preserve">Mikroviļņu krāsns tīrīšana </t>
    </r>
    <r>
      <rPr>
        <sz val="9"/>
        <rFont val="Times New Roman"/>
        <family val="1"/>
        <charset val="186"/>
      </rPr>
      <t xml:space="preserve">                         (No iekšpuses un ārpuses)</t>
    </r>
  </si>
  <si>
    <t>3.20.</t>
  </si>
  <si>
    <t>Maināmo paklāju nomaiņa 85 x 150 cm (sintētisks)</t>
  </si>
  <si>
    <t>1 gab/1 apm.reize</t>
  </si>
  <si>
    <t>3.21.</t>
  </si>
  <si>
    <t>Maināmo paklāju nomaiņa 115 x 200 cm (sintētisks)</t>
  </si>
  <si>
    <t>3.22.</t>
  </si>
  <si>
    <t>Maināmo paklāju nomaiņa 150 x 240 cm (sintētisks)</t>
  </si>
  <si>
    <t>3.23.</t>
  </si>
  <si>
    <t>Maināmo paklāju nomaiņa 85 x 150 cm (kokvilnas)</t>
  </si>
  <si>
    <t>3.24.</t>
  </si>
  <si>
    <t>Maināmo paklāju nomaiņa 115 x 200 cm (kokvilnas)</t>
  </si>
  <si>
    <t>3.25.</t>
  </si>
  <si>
    <t>Maināmo paklāju nomaiņa 150 x 240 cm (kokvilnas)</t>
  </si>
  <si>
    <t>4.</t>
  </si>
  <si>
    <t>HIGIĒNAS PRECES**</t>
  </si>
  <si>
    <t>4.1.</t>
  </si>
  <si>
    <t>TORK H1 roku dvieļu sistēma vai ekvivalents (plastmasas)</t>
  </si>
  <si>
    <t>gab turētājs</t>
  </si>
  <si>
    <t>4.2.</t>
  </si>
  <si>
    <t>TORK H2 Multifold roku dvieļu sistēma vai ekvivalents (plastmasas)</t>
  </si>
  <si>
    <t>4.3.</t>
  </si>
  <si>
    <t>TORK T2 Mini Jumbo tualetes papīra sistēma vai ekvivalents (plastmasas)</t>
  </si>
  <si>
    <t>4.4.</t>
  </si>
  <si>
    <t>TORK T6 vidēja izmēra tualetes papīra sistēma vai ekvivalents (plastmasas)</t>
  </si>
  <si>
    <t>4.5.</t>
  </si>
  <si>
    <t>TORK S1 šķidro ziepju sistēma vai ekvivalents (plastmasas)</t>
  </si>
  <si>
    <t>4.6.</t>
  </si>
  <si>
    <t>Kimberley Kimberly-Clark roku dvieļu sistēma 6959 vai ekvivalents (plastmasas)</t>
  </si>
  <si>
    <t>4.7.</t>
  </si>
  <si>
    <t>Kimberley Kimberly-Clark tualetes papīra salvešu sistēma 6946 vai ekvivalents (plastmasas)</t>
  </si>
  <si>
    <t>4.8.</t>
  </si>
  <si>
    <t>Tork tualetes salvešu turētājs T3</t>
  </si>
  <si>
    <t>4.9.</t>
  </si>
  <si>
    <t xml:space="preserve">«Tork Matic®» automātiskais papīra dvieļu ruļļu dozators vai ekvivalents melnā krāsā H1 551108 nomaiņai vai papildus iegādei </t>
  </si>
  <si>
    <t>4.10.</t>
  </si>
  <si>
    <t xml:space="preserve"> «Tork Matic®» automātiskais papīra dvieļu ruļļu dozators vai ekvivalents baltā krāsā H1 551100 nomaiņai vai papildus iegādei </t>
  </si>
  <si>
    <t>4.11.</t>
  </si>
  <si>
    <t xml:space="preserve">«Tork PeakServe®» lielais korpusā ievietojams adapters dvieļiem 552512 nomaiņai vai papildus iegādei </t>
  </si>
  <si>
    <t>4.12.</t>
  </si>
  <si>
    <t>4.13.</t>
  </si>
  <si>
    <t xml:space="preserve">«Tork Xpress® Multifold» papīra dvieļu dozators vai ekvivalents 552008  nomaiņai vai papildus iegādei </t>
  </si>
  <si>
    <t>4.14.</t>
  </si>
  <si>
    <t xml:space="preserve">«Tork Xpress® Multifold» uz letes novietojams papīra dvieļu dozators vai ekvivalents 552200  nomaiņai vai papildus iegādei </t>
  </si>
  <si>
    <t>4.15.</t>
  </si>
  <si>
    <t xml:space="preserve">«Tork Twin» vidēja izmēra tualetes papīra ruļļu dozators vai ekvivalents balts 557500  nomaiņai vai papildus iegādei </t>
  </si>
  <si>
    <t>4.16.</t>
  </si>
  <si>
    <t xml:space="preserve">«Tork Twin» vidēja izmēra tualetes papīra ruļļu dozators vai ekvivalents melns 557508  nomaiņai vai papildus iegādei </t>
  </si>
  <si>
    <t>4.17.</t>
  </si>
  <si>
    <t xml:space="preserve">«Tork» ziepju un dezinfekcijas līdzekļu dozators vai ekvivalents S4, balts 564500  nomaiņai vai papildus iegādei </t>
  </si>
  <si>
    <t xml:space="preserve"> gab dozators</t>
  </si>
  <si>
    <t>4.18.</t>
  </si>
  <si>
    <t xml:space="preserve">«Tork» ziepju un dezinfekcijas līdzekļu dozators S4 vai ekvivalents, melns 564508  nomaiņai vai papildus iegādei </t>
  </si>
  <si>
    <t>4.19.</t>
  </si>
  <si>
    <t xml:space="preserve">«Tork Mini» ziepju un dezinfekcijas līdzekļu dozators, melns 565208  nomaiņai vai papildus iegādei </t>
  </si>
  <si>
    <t>4.20.</t>
  </si>
  <si>
    <t xml:space="preserve">«Tork Mini» ziepju un dezinfekcijas līdzekļu dozators vai ekvivalents, balts 565200  nomaiņai vai papildus iegādei </t>
  </si>
  <si>
    <t>4.21.</t>
  </si>
  <si>
    <t>Gaisa atsvaidzinātāja dozators Tork A1 balts/pelēks</t>
  </si>
  <si>
    <t>4.22.</t>
  </si>
  <si>
    <t>Gaisa atsvaidzinātāja uzpilde Tork A1 75ml (Citrus, Tropical, Neutraliser,Floral)</t>
  </si>
  <si>
    <t>1 gab</t>
  </si>
  <si>
    <t>4.23.</t>
  </si>
  <si>
    <t>Elektroniska gaisa atsvaidzināšanas ierīce SATINO PREMIUM</t>
  </si>
  <si>
    <t>4.24.</t>
  </si>
  <si>
    <t>Gaisa atsvaidzinātāja uzpilde SATINO (332810,332820,332830)</t>
  </si>
  <si>
    <t xml:space="preserve"> gab</t>
  </si>
  <si>
    <t>4.25.</t>
  </si>
  <si>
    <t>TORK Elektriskais gaisa atsvaidzinātāja turētājs Balts/Melns A3</t>
  </si>
  <si>
    <t xml:space="preserve"> gab turētājs</t>
  </si>
  <si>
    <t>4.26.</t>
  </si>
  <si>
    <t>TORK Elektriskais gaisa atsvaidzinātāja uzpilde A3 (Blossom, Breeze, Neutralizer)</t>
  </si>
  <si>
    <t xml:space="preserve"> gab </t>
  </si>
  <si>
    <t>4.27.</t>
  </si>
  <si>
    <t>Gaisa atsvaidzinātājs aerosols (dažādi aromāti) 300ml</t>
  </si>
  <si>
    <t>4.28.</t>
  </si>
  <si>
    <t>Roku dvieļi TORK  H1</t>
  </si>
  <si>
    <t>4.29.</t>
  </si>
  <si>
    <t>Roku dvieļi TORK  H2</t>
  </si>
  <si>
    <t>4.30.</t>
  </si>
  <si>
    <t>Tualetes papīrs TORK PREMIUM EXTRA SOFT MiniT2 sistēmai</t>
  </si>
  <si>
    <t>4.31.</t>
  </si>
  <si>
    <t>Tork PeakServe Multifold Continuous roku dvieļi H5</t>
  </si>
  <si>
    <t>4.32.</t>
  </si>
  <si>
    <t>Tualetes papīrs Advanced Mini T2</t>
  </si>
  <si>
    <t>4.33.</t>
  </si>
  <si>
    <t xml:space="preserve">Tork Premium Mild šķidrās ziepes 1l S1 </t>
  </si>
  <si>
    <t>4.34.</t>
  </si>
  <si>
    <t>Tork Premium Mild putu ziepes 1l S4</t>
  </si>
  <si>
    <t>4.35.</t>
  </si>
  <si>
    <t>Tork Dezinfekcijas līdzeklis S1 1L</t>
  </si>
  <si>
    <t>4.36.</t>
  </si>
  <si>
    <t>«Tork Mini Jumbo» tualetes papīrs</t>
  </si>
  <si>
    <t>4.37.</t>
  </si>
  <si>
    <t>Tualetes papīrs TORK Premium Extra Soft T3</t>
  </si>
  <si>
    <t>4.38.</t>
  </si>
  <si>
    <t>Hagleitner XIBU putu ziepes 600ml</t>
  </si>
  <si>
    <t>4.39.</t>
  </si>
  <si>
    <t>WC poda birstes komplekts balts/melns</t>
  </si>
  <si>
    <t xml:space="preserve">4.40. </t>
  </si>
  <si>
    <t>Pisuāra atsvaidzinātāja ieliktnis</t>
  </si>
  <si>
    <t>*- Papildus pakalpojumi ir pakalpojumi, kuri būs nepieciešami papildus ikdienas uzkopšanas pakalpojumiem, kuri nav iekļauti Ikdienas uzkopšanas pakalpojumos.</t>
  </si>
  <si>
    <t xml:space="preserve">**Izpildītājs ir tiesīgs par saviem līdzekļiem aizstāt Objektā esošos higiēnas preču turētājus ar citiem - līdzvērtīgiem, ja Pasūtītājs tam piekrīt un nomaiņas rezultātā netiek bojātas telpu sienas vai radītas neērtības vai finansiāli zaudējumi </t>
  </si>
  <si>
    <t>*** Cena par 1kvm, ir cena no abām pusēm.</t>
  </si>
  <si>
    <t>**** Cena par 1kvm, ir cena no abām pusēm. Izmaksās jāiekļauj arī to pildņu palodžu un citu elementu mazgāšana, kas attiecās uz esošajiem logiem</t>
  </si>
  <si>
    <t>*****Koka logu apjomi norādīti no četrām pusēm. Cena par 1kvm, ir cena no abām pusēm.Izmaksās jāiekļauj arī to pildņu palodžu un citu elementu mazgāšana, kas attiecās uz esošajiem logiem</t>
  </si>
  <si>
    <t>JAUNA OBJEKTA PIEVIENOŠANAS CENA</t>
  </si>
  <si>
    <t>OBJEKTA KATEGORIJA</t>
  </si>
  <si>
    <t>Mērvienība</t>
  </si>
  <si>
    <r>
      <t>Ikdienas uzkopšana</t>
    </r>
    <r>
      <rPr>
        <b/>
        <sz val="11"/>
        <color theme="1"/>
        <rFont val="Times New Roman"/>
        <family val="1"/>
        <charset val="186"/>
      </rPr>
      <t xml:space="preserve">            7 reizes nedēļā</t>
    </r>
  </si>
  <si>
    <r>
      <t xml:space="preserve">Ikdienas uzkopšana   </t>
    </r>
    <r>
      <rPr>
        <b/>
        <sz val="11"/>
        <color theme="1"/>
        <rFont val="Times New Roman"/>
        <family val="1"/>
        <charset val="186"/>
      </rPr>
      <t xml:space="preserve">     5 reizes nedēļā</t>
    </r>
  </si>
  <si>
    <r>
      <t xml:space="preserve">Ikdienas uzkopšana     </t>
    </r>
    <r>
      <rPr>
        <b/>
        <sz val="11"/>
        <color theme="1"/>
        <rFont val="Times New Roman"/>
        <family val="1"/>
        <charset val="186"/>
      </rPr>
      <t xml:space="preserve">      3 reizes nedēļā</t>
    </r>
  </si>
  <si>
    <r>
      <t xml:space="preserve">Ikdienas uzkopšana             </t>
    </r>
    <r>
      <rPr>
        <b/>
        <sz val="11"/>
        <color theme="1"/>
        <rFont val="Times New Roman"/>
        <family val="1"/>
        <charset val="186"/>
      </rPr>
      <t>2 reizes nedēļā</t>
    </r>
  </si>
  <si>
    <r>
      <t xml:space="preserve">Ikdienas uzkopšana             </t>
    </r>
    <r>
      <rPr>
        <b/>
        <sz val="11"/>
        <color theme="1"/>
        <rFont val="Times New Roman"/>
        <family val="1"/>
        <charset val="186"/>
      </rPr>
      <t>1 reizi nedēļā</t>
    </r>
  </si>
  <si>
    <r>
      <t xml:space="preserve">Ikdienas uzkopšana             </t>
    </r>
    <r>
      <rPr>
        <b/>
        <sz val="11"/>
        <color theme="1"/>
        <rFont val="Times New Roman"/>
        <family val="1"/>
        <charset val="186"/>
      </rPr>
      <t>1 reizi mēnesī</t>
    </r>
  </si>
  <si>
    <t>CENA EUR</t>
  </si>
  <si>
    <r>
      <t>1m</t>
    </r>
    <r>
      <rPr>
        <vertAlign val="superscript"/>
        <sz val="11"/>
        <color theme="1"/>
        <rFont val="Times New Roman"/>
        <family val="1"/>
        <charset val="186"/>
      </rPr>
      <t>2</t>
    </r>
    <r>
      <rPr>
        <sz val="11"/>
        <color theme="1"/>
        <rFont val="Times New Roman"/>
        <family val="1"/>
        <charset val="186"/>
      </rPr>
      <t>/mēnesī</t>
    </r>
  </si>
  <si>
    <t>IZPILDĪTĀJAM aizpildāmie lauki</t>
  </si>
  <si>
    <t>SADALĪJUMS PA TELPU GRUPĀM</t>
  </si>
  <si>
    <t>SADALĪJUMS PA SEGUMIEM</t>
  </si>
  <si>
    <t>UZKOPŠANA JĀVEIC</t>
  </si>
  <si>
    <t>PAPILDPRASĪBAS</t>
  </si>
  <si>
    <t>TELPU KOPĒJĀ 
PLATĪBA
(m²)</t>
  </si>
  <si>
    <t>Ārtelpa</t>
  </si>
  <si>
    <t>Biroju/darba telpas</t>
  </si>
  <si>
    <t>Koplietošanas telpas</t>
  </si>
  <si>
    <t>Sanitārās telpas</t>
  </si>
  <si>
    <t>Tehniskās telpas</t>
  </si>
  <si>
    <t>Virtuves, ēdamzāles, atpūtas telpas</t>
  </si>
  <si>
    <t>Zāles</t>
  </si>
  <si>
    <t>Ekspozīciju zāles</t>
  </si>
  <si>
    <t>Īslaicīgās aizturēšanas izolātors</t>
  </si>
  <si>
    <t>Cietie grīdas segumi</t>
  </si>
  <si>
    <t>Dabīgā koka grīdas segums</t>
  </si>
  <si>
    <t>Mīkstais, paklājs</t>
  </si>
  <si>
    <t>Citi segumi*</t>
  </si>
  <si>
    <t>UZKOPŠANA JĀVEIC
(cik dienas)</t>
  </si>
  <si>
    <t>UZKOPŠANA JĀVEIC
(kurās dienās)</t>
  </si>
  <si>
    <t>UZKOPŠANAS LAIKS
(no plkst.)</t>
  </si>
  <si>
    <t>HIGIĒNAS PRECES
(skat.pielikumu "Higiēnas preces")</t>
  </si>
  <si>
    <t>DEŽŪRAPKOPĒJI</t>
  </si>
  <si>
    <t>LIFTI 
ĒKĀ</t>
  </si>
  <si>
    <t>ĪPAŠĀS PRASĪBAS (JĀŅEM VĒRĀ)</t>
  </si>
  <si>
    <t>PĀRVALDNIEKS</t>
  </si>
  <si>
    <t>(Adrese)</t>
  </si>
  <si>
    <t>(A/B/C)</t>
  </si>
  <si>
    <t>(m²)</t>
  </si>
  <si>
    <t>Skaits</t>
  </si>
  <si>
    <t>Kuras dienas</t>
  </si>
  <si>
    <t>Izvēlne</t>
  </si>
  <si>
    <t>(jānodrošina)</t>
  </si>
  <si>
    <t>(skaits)</t>
  </si>
  <si>
    <t>Vārds Uzvārds</t>
  </si>
  <si>
    <t>Aspazijas bulvāris 7</t>
  </si>
  <si>
    <t>5 darba dienas</t>
  </si>
  <si>
    <t>Pr, Ot, Tr, Ce, Pk</t>
  </si>
  <si>
    <t>no 17:30-8:00</t>
  </si>
  <si>
    <t>-</t>
  </si>
  <si>
    <t>Gita Meiere</t>
  </si>
  <si>
    <t xml:space="preserve">2 darba dienas </t>
  </si>
  <si>
    <t>Ot, Ce</t>
  </si>
  <si>
    <t>17:00-19:00</t>
  </si>
  <si>
    <t>Agnese Sproģe</t>
  </si>
  <si>
    <t>08:00-19:00</t>
  </si>
  <si>
    <t>jānodrošina</t>
  </si>
  <si>
    <t>Kanalizācijas sistēma darbojas ar sūkni, tāpēc ne izlietnē, ne klozetpodā nedrīkst izmest/izliet smilšainu netīro ūdeni, kafijas biezumus, ēdiena atliekas. Netīrais ūdens jāizlej pagalmā.</t>
  </si>
  <si>
    <t xml:space="preserve">5 darba dienas 200 kvm                                                1 darba dienu 40kvm </t>
  </si>
  <si>
    <t>Pēc vienošanās</t>
  </si>
  <si>
    <t>Pēc 18:00</t>
  </si>
  <si>
    <t>06:00-08:00</t>
  </si>
  <si>
    <r>
      <rPr>
        <b/>
        <sz val="10"/>
        <color rgb="FFFF0000"/>
        <rFont val="Times New Roman"/>
        <family val="1"/>
        <charset val="186"/>
      </rPr>
      <t xml:space="preserve">Pirms piedāvājuma iesniegšanas Objektu jāapseko dabā. </t>
    </r>
    <r>
      <rPr>
        <sz val="10"/>
        <color rgb="FF000000"/>
        <rFont val="Times New Roman"/>
      </rPr>
      <t>Objektam ir specifikas uzkopšanas prasības saistībā ar nepieciešamību saglabāt telpu vēsturisko stāvokli</t>
    </r>
  </si>
  <si>
    <t>Sanda Kovaļova</t>
  </si>
  <si>
    <t>Brīvības iela 72 k-1, Rīga</t>
  </si>
  <si>
    <t>2 darba dienas 1707,2                                       5 darba dienas 652,0 kvm</t>
  </si>
  <si>
    <t>Ot, Pk                                                    Pr, Ot, Tr, Ce, Pk</t>
  </si>
  <si>
    <t>17:00-08:00                                                                                      Pēc 20:00</t>
  </si>
  <si>
    <t>Dežūrapkopēja Ziemas periodā līdz 30.04.</t>
  </si>
  <si>
    <t>Rebeka Gailīte</t>
  </si>
  <si>
    <t xml:space="preserve">5 darba dienas koplietošanas telpu uzkopšana,                                                        3 darba dienas biroju uzkopšana </t>
  </si>
  <si>
    <t>Pr, Ot, Tr, Ce, Pk                         Pr,Tr,Pk</t>
  </si>
  <si>
    <t>0100-087-0368-001; 
0100-087-0368-002; 
0100-087-0368-003; 
0100-087-0368-004; 
0100-087-0368-005; 
0100-087-0368-006; 
0100-087-0368-008.</t>
  </si>
  <si>
    <t>5 darba dienas 28844, 04 kvm                                                                  1 reizi mēnesī 2012,1 kvm</t>
  </si>
  <si>
    <t>Pr, Ot, Tr, Ce, Pk, Se</t>
  </si>
  <si>
    <t>Valentīns Tolis</t>
  </si>
  <si>
    <t>7 dienas (3387 kvm no tiem 35,80 ārtelpas, 1772,90 koplietošanas telpas, 185,60 kvm sanitārās telpas, 478,90 zāles telpas, 913,80 kvm ekspozīcijas telpas)
5 darba dienas ( 846,60kvm no tiem 509,50 kvm biroja telpas, 312,10 kvm virtuves, 25 kvm sanitārās telpas)
1x mēn (1109,40 kvm tehniskās telpas)</t>
  </si>
  <si>
    <t xml:space="preserve">Pr, Ot, Tr, Ce, Pk, Se, Sv
Pr, Ot, Tr, Ce, Pk
</t>
  </si>
  <si>
    <t>06:00-09:00</t>
  </si>
  <si>
    <r>
      <rPr>
        <b/>
        <u/>
        <sz val="10"/>
        <color rgb="FFFF0000"/>
        <rFont val="Times New Roman"/>
      </rPr>
      <t>Pirms piedāvājuma iesniegšanas Objektu jāapseko dabā.</t>
    </r>
    <r>
      <rPr>
        <u/>
        <sz val="10"/>
        <color rgb="FFFF0000"/>
        <rFont val="Times New Roman"/>
      </rPr>
      <t xml:space="preserve">  </t>
    </r>
    <r>
      <rPr>
        <u/>
        <sz val="10"/>
        <color rgb="FF000000"/>
        <rFont val="Times New Roman"/>
      </rPr>
      <t xml:space="preserve">                                                                                                          </t>
    </r>
    <r>
      <rPr>
        <sz val="10"/>
        <color rgb="FF000000"/>
        <rFont val="Times New Roman"/>
      </rPr>
      <t xml:space="preserve">Dežūrapkopēja muzeja darba laikā, no 10:00-18:00, pirmdienas brīvas.
Uzkopjot telpas jāievēro Mākslas muzeja izstrādātās instrukcijas, lai netiktu bojātas ekspozīcijas un unikāli priekšmeti.
Jāievēro restauratoru izsniegtās instrukcijas dažādu materiālu kopšanā. Instrukcijas tiks izsniegtas uzsākot objekta uzkopšanu.
</t>
    </r>
    <r>
      <rPr>
        <u/>
        <sz val="10"/>
        <color rgb="FF000000"/>
        <rFont val="Times New Roman"/>
      </rPr>
      <t xml:space="preserve">Vaskošanai un ikdienā materiālu kopšanai izmantojami tikai </t>
    </r>
    <r>
      <rPr>
        <b/>
        <u/>
        <sz val="10"/>
        <color rgb="FF000000"/>
        <rFont val="Times New Roman"/>
      </rPr>
      <t>instrukcijās</t>
    </r>
    <r>
      <rPr>
        <u/>
        <sz val="10"/>
        <color rgb="FF000000"/>
        <rFont val="Times New Roman"/>
      </rPr>
      <t xml:space="preserve"> minētie tīrīšanas līdzekļi, vaski un metodes.
</t>
    </r>
    <r>
      <rPr>
        <sz val="10"/>
        <color rgb="FF000000"/>
        <rFont val="Times New Roman"/>
      </rPr>
      <t xml:space="preserve">Dolomīta flīžu grīdas segums - 614.50 kvm
Granīta grīdas segums - 504.90 kvm
Kapara grīdas segums - 9.80 kvm
Marmora grīdas segums - 3.8 kvm
Smilšakmens - 28 kvm
</t>
    </r>
  </si>
  <si>
    <t>Iveta Godaine</t>
  </si>
  <si>
    <t>3 darba dienas</t>
  </si>
  <si>
    <t>Pr, Tr., PK</t>
  </si>
  <si>
    <t>Oskars Kaļvāns</t>
  </si>
  <si>
    <t>5 darba dienas koplietošanas un sanitārās telpas (623,30 kvm);                                           3 darba dienas biroja telpas ( 774,20 kvm), zāles. 1 x mēnesī tehniskās telpas</t>
  </si>
  <si>
    <t>Pr, Ot, Tr, Ce, Pk, Se, Sv Pr, Tr, Pk</t>
  </si>
  <si>
    <t>09:00-17:00 (ĀM biroju telpas un koplietošanas telpas)
17:00-22:00 (koplietošanas telpas 230,1 kvm)</t>
  </si>
  <si>
    <t>Inita Pilāte</t>
  </si>
  <si>
    <t xml:space="preserve">Koplietošanas telpas/kāpņu telpas. Uzkopšana 1 x nedēļā. </t>
  </si>
  <si>
    <t>pēc vienošanās</t>
  </si>
  <si>
    <t xml:space="preserve">Koplietošanas telpas/kāpņu telpas. Uzkopšana 3 x nedēļā. </t>
  </si>
  <si>
    <t>Pr, Tr, Pk</t>
  </si>
  <si>
    <t>0100-087-0149-010; 
0100-087-0149-011; 
0100-087-0149-043; 
0100-087-0149-044; 
0100-087-0149-050.</t>
  </si>
  <si>
    <t>5 darba dienas (12556,6 kvm, no tiem 7123,6 biroja telpas, 2938,4 koplietošanas telpas, 414,6 sanitārās telpas,893,2 tehniskās telpas, 99,3 virtuves telpas, 1078,50 zāles telpas)
1 reizi mēnesī  (628,3 kvm - no tiem381,6 biroji, 346,7 tehniskās telpas )</t>
  </si>
  <si>
    <t xml:space="preserve">Pr, Ot, Tr, Ce, Pk
</t>
  </si>
  <si>
    <t>06:30-16:30</t>
  </si>
  <si>
    <r>
      <rPr>
        <b/>
        <u/>
        <sz val="10"/>
        <color rgb="FFFF0000"/>
        <rFont val="Times New Roman"/>
        <family val="1"/>
        <charset val="186"/>
      </rPr>
      <t xml:space="preserve">Pirms piedāvājuma iesniegšanas Objektu jāapseko dabā. </t>
    </r>
    <r>
      <rPr>
        <u/>
        <sz val="10"/>
        <color rgb="FFFF0000"/>
        <rFont val="Times New Roman"/>
      </rPr>
      <t xml:space="preserve">Pirms pakalpojuma sniegšanas uzsākšanas, nepieciešams saskaņot darbinieku sarakstu Valsts drošības dienestā.  Darbiniekiem jābūt LR pilsonībai kritiskās infrastruktūras objektā. 
</t>
    </r>
    <r>
      <rPr>
        <sz val="10"/>
        <color rgb="FF000000"/>
        <rFont val="Times New Roman"/>
      </rPr>
      <t>Ņemot vērā objekta lietotāja izvirzītās prasības, saskaņā ar normatīvajiem aktiem var tikt veiktas līguma izpildē iesaistītā izpildītāja īpašnieku, valdes locekļu un objektā nodarbināmo darbinieku pārbaudes.                                                    Dežūrapkopēja nepieciešamā darba dienās no 8:00-14:00.</t>
    </r>
  </si>
  <si>
    <t>Ierēdņu iela 3</t>
  </si>
  <si>
    <t>17:00-09:00</t>
  </si>
  <si>
    <t>Kr.Barona iela 99-k1, Rīga</t>
  </si>
  <si>
    <t xml:space="preserve">5 darba dienas </t>
  </si>
  <si>
    <t>Pr, Or, Tr, Ce, Pk</t>
  </si>
  <si>
    <t>17:00-20:00</t>
  </si>
  <si>
    <t>Natālija Jaunzeme</t>
  </si>
  <si>
    <t>08:30-16:00</t>
  </si>
  <si>
    <r>
      <rPr>
        <u/>
        <sz val="10"/>
        <color rgb="FFFF0000"/>
        <rFont val="Times New Roman"/>
      </rPr>
      <t xml:space="preserve">Pirms pakalpojuma sniegšanas uzsākšanas, nepieciešams saskaņot darbinieku sarakstu Valsts drošības dienestā.Darbiniekiem jābūt LR pilsonībai kritiskās infrastruktūras objektā.
</t>
    </r>
    <r>
      <rPr>
        <sz val="10"/>
        <color rgb="FF000000"/>
        <rFont val="Times New Roman"/>
      </rPr>
      <t>Ņemot vērā objekta lietotāja izvirzītās prasības, saskaņā ar normatīvajiem aktiem var tikt veiktas līguma izpildē iesaistītā izpildītāja īpašnieku, valdes locekļu un objektā nodarbināmo darbinieku pārbaudes.</t>
    </r>
  </si>
  <si>
    <t>Pr, Ot, Tr, Ce, Pk.          Pēc pieprasījuma S, Sv no rīta</t>
  </si>
  <si>
    <t xml:space="preserve">pēc 17:00 </t>
  </si>
  <si>
    <r>
      <rPr>
        <u/>
        <sz val="10"/>
        <rFont val="Times New Roman"/>
        <family val="1"/>
        <charset val="186"/>
      </rPr>
      <t xml:space="preserve">Kultūras Ministrija, var būt prasības uzkopt nestandarta laikos un brīvdienu rītos pirms vizītēm. </t>
    </r>
    <r>
      <rPr>
        <sz val="10"/>
        <color theme="1"/>
        <rFont val="Times New Roman"/>
        <family val="1"/>
      </rPr>
      <t>Grafiks uzkopšanai
Ministrijas ēka: 1.stāvs  un 2.stāvs - koplietošanas telpas 5x nedēļā katru d.d. vakaru; darba kabineti piektdienās;
3.stāvs - koplietošanas telpas 5x nedēļā katru d.d. vakaru; darba kabineti pirmdienās/otrdienās.
4.stāvs - WC, gaitenis 5x nedēļā katru d.d., IT Kabinets jebkurā laikā 1x nedēļā. Kabineta ieejas čips pie apsardzes.
Garāžas ēka: koplietošana - WC garāžā,biroja daļas 1.st. WC, kāpņu telpa un gaitenis līdz birojam - 5x nedēļā katru dd. vakaru (čips pie apsardzes); Darba kabineti - trešdienās vai ceturtdienās.</t>
    </r>
  </si>
  <si>
    <t>Kr.Valdemāra iela 26, Rīga</t>
  </si>
  <si>
    <t>17:00-21:00</t>
  </si>
  <si>
    <t>Nepieciešams nodrošināt labierīcību uzkopšanu 2 reizes dienā ( 12:00 un vakara uzkopšanas laikā).</t>
  </si>
  <si>
    <t>17:00-20.00</t>
  </si>
  <si>
    <t>7 darba dienas uzkopj 1478,8 kvm, 5 darba dienas uzkopj 439,7 kvm, 3 darba dienas 33,9,  vienu reizi mēnesī 262,9 ( iepriekš sastādot grafiku)</t>
  </si>
  <si>
    <t xml:space="preserve">Pr, Ot, Tr, Ce, Pk, Se, Sv
</t>
  </si>
  <si>
    <t xml:space="preserve">7:00-21:00 </t>
  </si>
  <si>
    <t>Grafiks jāpielāgo muzeja/biroja darba laikam, jānodrošina dežūrapkopēja pa dienu muzeja darba laikā no 10:00-18:00 vai pēc pieprasījuma pasākuma laikos. Apgaitu un uzkopšanu dežūrapkopējai jāveic regulāri publiskajās zonās, lielā telpu uzkopšana jāveic no rītiem  un vakaros(rīta apkopēja un vakara apkopēja), darba kabinetus uzkopj tikai darbinieku klātbūtnē vienojoties par laiku un prasībām. Objektā ir vinila segumi, ir paceltās grīdas, kas ir jutīgas pret pārlieku daudz mitro uzkopšanas reižu, jāievēro grīdas segumu specifikas uzkopšana.</t>
  </si>
  <si>
    <t>7:00-10:00 (tikai no rīta)</t>
  </si>
  <si>
    <t>1.stāva koplietošanas gaiteņu, ieejas zonu un 1.st. WC uzkopšana veicama darba dienās no rītiem līdz plkst.10:00</t>
  </si>
  <si>
    <t>6:00 - 18:00</t>
  </si>
  <si>
    <r>
      <rPr>
        <u/>
        <sz val="10"/>
        <color rgb="FFFF0000"/>
        <rFont val="Times New Roman"/>
      </rPr>
      <t xml:space="preserve">
</t>
    </r>
    <r>
      <rPr>
        <sz val="10"/>
        <color rgb="FF000000"/>
        <rFont val="Times New Roman"/>
      </rPr>
      <t>Dežūrtelpu ( 399,20kvm ar 9 cilvēkiem) uzkopšana 7 dienas nedēļā (vai brīvdienās pēc pieprasījuma)</t>
    </r>
  </si>
  <si>
    <t>1 darba diena</t>
  </si>
  <si>
    <t>CE</t>
  </si>
  <si>
    <t>17:00-22:00</t>
  </si>
  <si>
    <t>6 dienas</t>
  </si>
  <si>
    <t>otrdiena - svētdiena</t>
  </si>
  <si>
    <t>vakaros/rītos</t>
  </si>
  <si>
    <t>Cietie segumi ir specifiski - nav viegli kopjami. Ik pa laikam jāviec mīkstā seguma ķīmisko tīrīšanu pēc pieprasījuma.                                                  Ārtelpa- iekšpagalms, ēkas priekšpuse</t>
  </si>
  <si>
    <t>5 darba dienas 875,72 kvm                                  3 darba dienas 95,9 kvm                                      2 darba dienas 27 kvm                                         1 darba dienu 237,40 kvm</t>
  </si>
  <si>
    <t>06:00-08:00 (koplietošanas telpas - 680,32 kvm, sanitārās telpas 51,70 kvm, darbinieku atpūtas telpa 44,90 kvm )
17:00-22:00 (biroju telpas - 459,10 kvm)</t>
  </si>
  <si>
    <t>17:00-23:00</t>
  </si>
  <si>
    <t>Kristiāna Kupče</t>
  </si>
  <si>
    <t>5 dienas</t>
  </si>
  <si>
    <t>Pr, Tr, Ce, Pk, Se</t>
  </si>
  <si>
    <t>09:00-17:00</t>
  </si>
  <si>
    <t>Ot, Tr, Pk</t>
  </si>
  <si>
    <t>7:30-9:00 vai 16:00-18:00</t>
  </si>
  <si>
    <r>
      <rPr>
        <sz val="10"/>
        <color rgb="FF000000"/>
        <rFont val="Times New Roman"/>
      </rPr>
      <t xml:space="preserve">Uzkopšana 3x,  darba dienās ( Otrdien, Trešdien, Piektdien, rītos vai vakaros - 7:30-9:00 vai 16:00-18:00. </t>
    </r>
    <r>
      <rPr>
        <u/>
        <sz val="10"/>
        <color rgb="FF000000"/>
        <rFont val="Times New Roman"/>
      </rPr>
      <t>Piekļuve 3.st. ar čipu, čipu izsniedz uz vietas.</t>
    </r>
  </si>
  <si>
    <t xml:space="preserve">01000362001-001; 
01000362001-002; 
01000362001-003; 
01000362001-006; 
01000362001-008; 
01000362001-009 </t>
  </si>
  <si>
    <t>8:00 - 16:00</t>
  </si>
  <si>
    <r>
      <rPr>
        <u/>
        <sz val="10"/>
        <color rgb="FFFF0000"/>
        <rFont val="Times New Roman"/>
      </rPr>
      <t xml:space="preserve">Pirms pakalpojuma sniegšanas uzsākšanas, nepieciešams saskaņot darbinieku sarakstu Valsts drošības dienestā. Darbiniekiem jābūt LR pilsonībai kritiskās infrastruktūras objektā.
</t>
    </r>
    <r>
      <rPr>
        <sz val="10"/>
        <color rgb="FF000000"/>
        <rFont val="Times New Roman"/>
      </rPr>
      <t>Ņemot vērā objekta lietotāja izvirzītās prasības, saskaņā ar normatīvajiem aktiem var tikt veiktas līguma izpildē iesaistītā izpildītāja īpašnieku, valdes locekļu un objektā nodarbināmo darbinieku pārbaudes.                                                           Dežūrapkopēja nepieciešama darba dienās no 8:00-16:00.</t>
    </r>
  </si>
  <si>
    <t xml:space="preserve"> (pēc vienošanās) </t>
  </si>
  <si>
    <t xml:space="preserve">Iekļūšana koplietošanas koridorī 1. stāvā, lai veiktu koplietošanas WC uzkopšanu, caur SIA "Kūkotavas" telpām, rīta periodā no plkst. 6:00-8:00 rītā. 8:00 atveras kafejnīca un līdz ko nāk klienti piekļūt telpām nebūs iespējams. </t>
  </si>
  <si>
    <t>Elēna Kāpostiņa</t>
  </si>
  <si>
    <t xml:space="preserve">6 dienas (296 kvm no tiem 273,80 kvm koplietošanas telpas, 22,2kvm sanitārās telpas)
5 darba dienas (315,30 kvm biroju telpas)
</t>
  </si>
  <si>
    <t xml:space="preserve">Ot, Tr, Ce, Pk, Se, Sv 
Pr, Ot, Tr, Ce, Pk
</t>
  </si>
  <si>
    <t>8:00 - 17:00</t>
  </si>
  <si>
    <r>
      <rPr>
        <b/>
        <sz val="10"/>
        <color rgb="FFFF0000"/>
        <rFont val="Times New Roman"/>
        <family val="1"/>
        <charset val="186"/>
      </rPr>
      <t xml:space="preserve">Pirms piedāvājuma iesniegšanas Objektu jāapseko dabā.  </t>
    </r>
    <r>
      <rPr>
        <sz val="10"/>
        <color rgb="FF000000"/>
        <rFont val="Times New Roman"/>
      </rPr>
      <t xml:space="preserve">    Ir telpas kurās jāveic uzkopšana Probācijas dienesta pavadībā, vai pēc atļaujas saņemšanas. </t>
    </r>
    <r>
      <rPr>
        <b/>
        <sz val="10"/>
        <color rgb="FFFF0000"/>
        <rFont val="Times New Roman"/>
        <family val="1"/>
        <charset val="186"/>
      </rPr>
      <t xml:space="preserve">                  </t>
    </r>
    <r>
      <rPr>
        <sz val="10"/>
        <color rgb="FFFF0000"/>
        <rFont val="Times New Roman"/>
      </rPr>
      <t xml:space="preserve"> </t>
    </r>
  </si>
  <si>
    <t>Uzkopšanu NAV iespējams veikt vakara stundās, jo notiek izrādes.</t>
  </si>
  <si>
    <t>5 darba dienas 2720,10; 1 reizi mēnesī 63,3</t>
  </si>
  <si>
    <t>08:00-22:00</t>
  </si>
  <si>
    <r>
      <rPr>
        <b/>
        <sz val="10"/>
        <color rgb="FFFF0000"/>
        <rFont val="Times New Roman"/>
        <family val="1"/>
        <charset val="186"/>
      </rPr>
      <t xml:space="preserve">Pirms piedāvājuma iesniegšanas Objektu jāapseko dabā. </t>
    </r>
    <r>
      <rPr>
        <sz val="10"/>
        <color rgb="FFFF0000"/>
        <rFont val="Times New Roman"/>
        <family val="1"/>
        <charset val="186"/>
      </rPr>
      <t xml:space="preserve"> Uzkopšana ir jāveic pēc iepriekš saskaņota grafika, apkopēju vadītājam ir jānosūta darbinieku saraksts ar personas kodiem iepriekšējai saskaņošanai ar FID.</t>
    </r>
    <r>
      <rPr>
        <sz val="10"/>
        <color theme="1"/>
        <rFont val="Times New Roman"/>
        <family val="1"/>
      </rPr>
      <t xml:space="preserve"> </t>
    </r>
    <r>
      <rPr>
        <sz val="10"/>
        <color rgb="FFFF0000"/>
        <rFont val="Times New Roman"/>
        <family val="1"/>
        <charset val="186"/>
      </rPr>
      <t>Iekļūšana ēkā caur apsardzi, uzrādot personu apliecinošu dokumentu, tie ir jāuzrāda vienmēr!</t>
    </r>
    <r>
      <rPr>
        <sz val="10"/>
        <color theme="1"/>
        <rFont val="Times New Roman"/>
        <family val="1"/>
      </rPr>
      <t>Ja kāda apkopēja saslimst vai dodas atvaļinājumā par to ir laicīgi jāinformē un jānosūta aizvietotājas dati.  Šobrīd objektā ievieš atkritumu šķirošanu, tāpēc apkopējām būs jākontrolē atkritumu sastāvs konteineros un jāseko līdzi to pareizai izmešanai.                                                                           Dežūrapkopēja katru darba dienu no 8:00-17:00.</t>
    </r>
  </si>
  <si>
    <t>18:00-23:00</t>
  </si>
  <si>
    <t xml:space="preserve">1) Šī ir ārvalstu institūcija, tāpēc Latvijas valstī noteiktajās svētku dienās strādā un ir jāuzkopj.
2) Apkopējām ir jāzina angļu valoda un ir jāspēj kominicēt ar biroja darbiniekiem angļu valodā.
3) Starp koka, dubulto logu ailēm visās telpās nepieciešams tīrīt putekļus un aizslaucīt kukaiņus.
4) Tējkannas jāattīra no kaļķakmens nosēdumiem pēc nepieciešamības.
5) Trīs telpās nepieciešams uz galda katru rītu vai iepriekšējā vakarā novietot tīru glāzi un 2 pudeles ūdens.
6) Nepieciešams iztukšot Līgatnes papīra kasti kartona atkritumu konteinerā katru dienu.
7) Ir jāmazgā trauki gan ar rokām, gan ar trauku mazgājamo mašīnu. Trauki un krūzes arī ir jāsavāc no galdiem un jāaiznes uz virtuvi mazgāšanai. Glāzēm ir jābūt nospodrinātām.                                                                  8) dežūrapkopēja darba dienās no 8:30-16:00
</t>
  </si>
  <si>
    <t>KOPĀ:</t>
  </si>
  <si>
    <t>KVALITĀTES LĪMENIS</t>
  </si>
  <si>
    <r>
      <t xml:space="preserve">UZKOPŠANAS PAKALPOJUMI
</t>
    </r>
    <r>
      <rPr>
        <b/>
        <u/>
        <sz val="10"/>
        <color theme="1"/>
        <rFont val="Times New Roman"/>
        <family val="1"/>
        <charset val="186"/>
      </rPr>
      <t>(A.kategorijas objektiem)</t>
    </r>
  </si>
  <si>
    <t>MĒBELES
PIEDERUMI</t>
  </si>
  <si>
    <t>GRĪDAS</t>
  </si>
  <si>
    <t>SIENAS</t>
  </si>
  <si>
    <t>GRIESTI</t>
  </si>
  <si>
    <t>BIROJU/ DARBA TELPAS, ZĀLES, EKSPOZĪCIJU ZĀLES</t>
  </si>
  <si>
    <t>Atkritumu grozu tukšošana un maisiņu nomaiņa *</t>
  </si>
  <si>
    <t>Ādas mēbeļu tīrīšana ar atbilstošu līdzekli</t>
  </si>
  <si>
    <t>Biroja tehnikas ārējo plastmasas korpusu mitrā tīrīšana 
(Tālruņi, datori, monitori, faksi, skeneri, kopētāji, galda lampas, elektroslēdži, rozetes.)</t>
  </si>
  <si>
    <t>Cietā grīdas seguma mitrā uzkopšana telpās</t>
  </si>
  <si>
    <t>Durvju rokturu tīrīšana ar dezinficējošu līdzekli</t>
  </si>
  <si>
    <t>Elektroslēdžu un rozešu mitrā tīrīšana</t>
  </si>
  <si>
    <t>Gaismas ķermeņu un reljefu interjera elementu tīrīšana līdz 2 m augstumam</t>
  </si>
  <si>
    <t>Brīvo galda virsmu mitrā tīrīšana, ja uz virsmas izklaidus nav papīri **</t>
  </si>
  <si>
    <t>Grīdlīstšu un ventilācijas restu mitrā tīrīšana</t>
  </si>
  <si>
    <t>Horizontālo un vertikālo virsmu mitrā tīrīšana (skapji, plaukti, palodzes, galdi, krēsli)</t>
  </si>
  <si>
    <t>Krēslu kāju mitrā tīrīšana</t>
  </si>
  <si>
    <t>Lokālu traipu tīrīšana no horizontālām un vertikālajām virsmām 
(skapji, plaukti, galdi, krēsli, durvis, sienas, stikla starpsienas)</t>
  </si>
  <si>
    <t>Mīkstā grīdas seguma (ja tāds ir) izsūkšana ar putekļusūcēju</t>
  </si>
  <si>
    <t xml:space="preserve">Mīksto mēbeļu (ja tādas ir) izsūkšana ar putekļu sūcēju </t>
  </si>
  <si>
    <t>SANITĀRĀS, VIRTUVES TELPAS</t>
  </si>
  <si>
    <t>HIGIĒNAS PREČU NODROŠINĀŠANA+ VIRTUVES SAKOPŠANA</t>
  </si>
  <si>
    <t>Atkritumu tvertnes mazgāšana un dezinficēšana</t>
  </si>
  <si>
    <t>Cietā grīdas seguma mitrā uzkopšana ar dezinficējošu līdzekli</t>
  </si>
  <si>
    <t>Duškabīnes, dušas stūra vai vannas (ja tāda telpā uzstādīta) tīrīšana</t>
  </si>
  <si>
    <t>Higiēnas preču turētāju mitrā tīrīšana</t>
  </si>
  <si>
    <t>Higiēnas preču papildināšana</t>
  </si>
  <si>
    <t>Higiēnas preču piegāde ***</t>
  </si>
  <si>
    <t>Lokālu traipu tīrīšana no horizontālajām un vertikālām virsmām</t>
  </si>
  <si>
    <t>Spoguļu tīrīšana</t>
  </si>
  <si>
    <t>Virtuves darba virsmas un galda mitrā tīrīšana un dezinficēšana</t>
  </si>
  <si>
    <t>Virtuves kafijas automāta tīrīšana ****</t>
  </si>
  <si>
    <t>Virtuves ledusskapju tīrīšana ****</t>
  </si>
  <si>
    <t>Virtuves mikroviļņu krāsns tīrīšana</t>
  </si>
  <si>
    <t>Virtuves nodrošināšana ar trauku mazgājamiem līdzekļiem *****</t>
  </si>
  <si>
    <t>WC klozetpoda, pisuāra, izlietnes un santehnikas tīrīšana un dezinficēšana</t>
  </si>
  <si>
    <t xml:space="preserve">WC gaisa atsvaidzinātāja nodrošināšana </t>
  </si>
  <si>
    <t>KOPLIETOŠANAS TELPAS</t>
  </si>
  <si>
    <t>Cietā grīdas seguma mitrā uzkopšana</t>
  </si>
  <si>
    <t>Gaismas ķermeņu un reljefu interjera elemntu tīrīšana līdz 2m augstumam</t>
  </si>
  <si>
    <t>Kāpņu margu un roku balstu mitrā tīrīšana (ar dezinficējošu)</t>
  </si>
  <si>
    <t>Mīkstā grīdas seguma izsūkšana ar putekļusūcēju</t>
  </si>
  <si>
    <t xml:space="preserve">Mīksto mēbeļu izsūkšana ar putekļu sūcēju </t>
  </si>
  <si>
    <t>Vējtvera stiklojuma mazgāšana</t>
  </si>
  <si>
    <r>
      <t>Lifta telpas mitrā uzkopšana</t>
    </r>
    <r>
      <rPr>
        <u/>
        <sz val="10"/>
        <rFont val="Times New Roman"/>
        <family val="1"/>
        <charset val="186"/>
      </rPr>
      <t xml:space="preserve"> (ja ēkā ir lits)</t>
    </r>
  </si>
  <si>
    <t>TEHNISKĀS TELPAS</t>
  </si>
  <si>
    <t>Cietā grīdas seguma mitrā uzkopšana (serveru telpās uzkopj tikai grīdas segumu)</t>
  </si>
  <si>
    <t>Horizontāli virsmu mitrā tīrīšana (skapji, plaukti, palodzes, galdi, krēsli)</t>
  </si>
  <si>
    <t>** - Par atbrīvotām tiek uzskatītas virsmas bez dokumentiem un mapēm, uz galdiem var atrasties rakstāmpiederumu organizatori, plastmasas „šālītes“ u. tml.).</t>
  </si>
  <si>
    <t>*** - Higiēnas preces ir jāpiegādā un jāpapildina bez papildus maksas</t>
  </si>
  <si>
    <t>**** - Kafijas automāta, ledusskapja un virtuves skapīšu tīrīšana no iekšpuses jāveic, ja tas ir norādīts UZKOPŠANAS PRASĪBĀS (Īpašajos noteikumos) vai Pasūtītājs/Lietotājs to pieprasa vēlāk. Visu rūpīgi izņemot, iztīrot un pēc tam saliekot atpakaļ.</t>
  </si>
  <si>
    <r>
      <t xml:space="preserve">UZKOPŠANAS PAKALPOJUMI
</t>
    </r>
    <r>
      <rPr>
        <b/>
        <u/>
        <sz val="10"/>
        <color theme="1"/>
        <rFont val="Times New Roman"/>
        <family val="1"/>
        <charset val="186"/>
      </rPr>
      <t>(B.kategorijas objektiem)</t>
    </r>
  </si>
  <si>
    <t>HIGIĒNAS PREČU NODROŠINĀŠANA</t>
  </si>
  <si>
    <t>WC gaisa atsvaidzinātāja nodrošināšana ***</t>
  </si>
  <si>
    <r>
      <t>Atkritumu grozu tukšošana un maisiņu nomaiņa</t>
    </r>
    <r>
      <rPr>
        <sz val="10"/>
        <color rgb="FFFF0000"/>
        <rFont val="Times New Roman"/>
        <family val="1"/>
        <charset val="186"/>
      </rPr>
      <t xml:space="preserve"> *</t>
    </r>
  </si>
  <si>
    <r>
      <t xml:space="preserve">UZKOPŠANAS PAKALPOJUMI
</t>
    </r>
    <r>
      <rPr>
        <b/>
        <u/>
        <sz val="10"/>
        <color theme="1"/>
        <rFont val="Times New Roman"/>
        <family val="1"/>
        <charset val="186"/>
      </rPr>
      <t>(C.kategorijas objektiem)</t>
    </r>
  </si>
  <si>
    <t>Gaismas ķermeņu un reljefu interjera elementu tīrīšana līdz 2m augstumam</t>
  </si>
  <si>
    <t>Lifta telpas mitrā uzkopšana</t>
  </si>
  <si>
    <t>Indikatīvais CILVĒKU 
SKAITS
(dienā)</t>
  </si>
  <si>
    <t>TUALETES  PAPĪRS</t>
  </si>
  <si>
    <t>ŠĶIDRĀS ZIEPES ROKU MAZGĀŠANAI</t>
  </si>
  <si>
    <t>WC poda birstes komplekts</t>
  </si>
  <si>
    <t>PAPILDUS PRASĪBAS</t>
  </si>
  <si>
    <t>Vialli roku dvieļu sistēmai vai ekvivalents (2 kārtas)</t>
  </si>
  <si>
    <t>Vialli tualetes papīra  sistēmai  vai ekvivalents (2 kārtas)</t>
  </si>
  <si>
    <t>ziepes pudelītēs ar pumpīti</t>
  </si>
  <si>
    <t>Jānodrošina</t>
  </si>
  <si>
    <t xml:space="preserve">TORK H1 roku dvieļu sistēmai vai ekvivalents (2 kārtas) </t>
  </si>
  <si>
    <t>TORK T2 Mini Jumbo tualetes papīra sistēmai vai ekvivalents (2 kārtas)</t>
  </si>
  <si>
    <t>TORK S1 šķidro ziepju sistēmai vai ekvivalents (1000 reizēm, nearomatizētas)</t>
  </si>
  <si>
    <t>Brīvības iela 72 k-1</t>
  </si>
  <si>
    <t>Čiekurkalna 1.līnija 1 k1-k6,k8, Rīga</t>
  </si>
  <si>
    <t>Kimberly-Clark roku dvieļi (6691) sistēmai 6959 vai ekvivalents (2 kārtas)</t>
  </si>
  <si>
    <t>Kimberly-Clark tualetes papīra salvetes (8035) sistēmai 6946 salvetes vai ekvivalents (2 kārtas)</t>
  </si>
  <si>
    <t>TORK H2 Multifold roku dvieļu sistēmai vai ekvivalents (2 kārtas)</t>
  </si>
  <si>
    <t>Kr. Valdemāra iela 1A</t>
  </si>
  <si>
    <t>Kr.Valdemāra iela 26 , Rīga</t>
  </si>
  <si>
    <t>Dezinfekcijas līdzekli, gaisa atzvaidzinātājs</t>
  </si>
  <si>
    <t xml:space="preserve">TORK T6 vidēja izmēra tualetes papīra sistēmai vai ekvivalents (2 kārtas) </t>
  </si>
  <si>
    <t>Matīsa iela 9 un 11, Rīga</t>
  </si>
  <si>
    <t>Virtuves dvieļi ECO 68 (art. 2117605);
Ziepes pudelītēs ar pumpīti.</t>
  </si>
  <si>
    <t>Z.A Meierovica bulvāris 14, Rīga</t>
  </si>
  <si>
    <t>Virtuves dvieļi;
Galda salvetes;
Ziepes pudelītēs ar pumpīti.</t>
  </si>
  <si>
    <t>Pils laukums 4</t>
  </si>
  <si>
    <t xml:space="preserve">Meistaru iela 10 </t>
  </si>
  <si>
    <t>TORK T6 vidēja izmēra tualetes papīra sistēmai vai ekvivalents (2 kārtas),              Tork Tualetes papīrs Advanced T3</t>
  </si>
  <si>
    <t>TORK S1 šķidro ziepju sistēmai vai ekvivalents (1000 reizēm, nearomatizētas),        Hagleitner XIBU putu ziepes 600ml</t>
  </si>
  <si>
    <t>Krustpils iela 38B</t>
  </si>
  <si>
    <t>Krustpils iela 4</t>
  </si>
  <si>
    <t>Kr.Barona iela 99 k1</t>
  </si>
  <si>
    <t>FINANŠU PIEDĀVĀJUMS 2.DAĻA: RĪGA - Centra rajons, Latgales, Kurzemes, Zemgales un Vidzmes priekšpilsēta</t>
  </si>
  <si>
    <t>PAKALPOJUMS, ADRESE</t>
  </si>
  <si>
    <t xml:space="preserve">KOPĒJĀ PLATĪBA OBJEKTOS
</t>
  </si>
  <si>
    <t>Objektā nodarbināto sētnieku kopējās stundas</t>
  </si>
  <si>
    <r>
      <t>Darbinieku/ sētnieka izmaksas stundā Bruto</t>
    </r>
    <r>
      <rPr>
        <b/>
        <sz val="10"/>
        <color rgb="FFFF0000"/>
        <rFont val="Times New Roman"/>
        <family val="1"/>
        <charset val="186"/>
      </rPr>
      <t>*</t>
    </r>
    <r>
      <rPr>
        <b/>
        <sz val="10"/>
        <color theme="1"/>
        <rFont val="Times New Roman"/>
        <family val="1"/>
        <charset val="186"/>
      </rPr>
      <t xml:space="preserve"> 
</t>
    </r>
  </si>
  <si>
    <r>
      <t>KOPĒJĀS SĒTNIEKU DARBA IZMAKSAS 
Bruto</t>
    </r>
    <r>
      <rPr>
        <b/>
        <sz val="10"/>
        <color rgb="FFFF0000"/>
        <rFont val="Times New Roman"/>
        <family val="1"/>
        <charset val="186"/>
      </rPr>
      <t>*</t>
    </r>
    <r>
      <rPr>
        <b/>
        <sz val="10"/>
        <rFont val="Times New Roman"/>
        <family val="1"/>
        <charset val="186"/>
      </rPr>
      <t xml:space="preserve">
</t>
    </r>
  </si>
  <si>
    <t>Par darbinieku maksājāmā VSAOI darba devēja daļa, riska nodeva, atvaļinājuma, slimības naudas uzkrājums</t>
  </si>
  <si>
    <t>DARBINIEKU IZMAKSAS IESKAITOT NODOKĻUS</t>
  </si>
  <si>
    <t>Materiālu, inventāra,  līdzekļu, pamatlīdzekļu, amortizācijas un citas izmaksas mēnesī</t>
  </si>
  <si>
    <t xml:space="preserve">Citas izmaksas mēnesī:   administrācijas izmaksas, kvalitātes kontroles izmaksas neparedz. izd. utml.
</t>
  </si>
  <si>
    <t>CENA PAR PAKALPOJUMU</t>
  </si>
  <si>
    <r>
      <t>CENA m</t>
    </r>
    <r>
      <rPr>
        <b/>
        <sz val="10"/>
        <color theme="1"/>
        <rFont val="Calibri"/>
        <family val="2"/>
        <charset val="186"/>
      </rPr>
      <t>²</t>
    </r>
  </si>
  <si>
    <t>nr.</t>
  </si>
  <si>
    <t>(h/dienā)</t>
  </si>
  <si>
    <t>EUR/h 
(bez PVN)</t>
  </si>
  <si>
    <t>EUR/mēn 
(bez PVN)</t>
  </si>
  <si>
    <t>EUR/m² 
(bez PVN)</t>
  </si>
  <si>
    <t>D</t>
  </si>
  <si>
    <t>E</t>
  </si>
  <si>
    <t>F</t>
  </si>
  <si>
    <t>G</t>
  </si>
  <si>
    <t>H</t>
  </si>
  <si>
    <t>J</t>
  </si>
  <si>
    <t>K</t>
  </si>
  <si>
    <t>L</t>
  </si>
  <si>
    <t>M</t>
  </si>
  <si>
    <t>N</t>
  </si>
  <si>
    <t>Raiņa bulvāris 27</t>
  </si>
  <si>
    <t>Raiņa bulvāris 4</t>
  </si>
  <si>
    <t>Raiņa bulvāris 7</t>
  </si>
  <si>
    <t>Aristida Briāna iela 13</t>
  </si>
  <si>
    <t>Baznīcas iela 25</t>
  </si>
  <si>
    <t>Baznīcas iela 30</t>
  </si>
  <si>
    <t>Brīvības bulvāris 32</t>
  </si>
  <si>
    <t>Brīvības iela 61</t>
  </si>
  <si>
    <t>Brīvības iela 72 K-1</t>
  </si>
  <si>
    <t>Brīvības iela 96</t>
  </si>
  <si>
    <t>Eksporta iela 6</t>
  </si>
  <si>
    <t>Elizabetes iela 49</t>
  </si>
  <si>
    <t>Elizabetes iela 57, 57A</t>
  </si>
  <si>
    <t>Krišjāņa Barona iela 21A</t>
  </si>
  <si>
    <t>Krišjāņa Barona iela 54/58</t>
  </si>
  <si>
    <t>Krišjāņa Valdemāra iela 1A</t>
  </si>
  <si>
    <t>Krišjāņa Valdemāra iela 3</t>
  </si>
  <si>
    <t>Krišjāņa Valdemāra iela 17A</t>
  </si>
  <si>
    <t>Krišjāņa Valdemāra iela 26</t>
  </si>
  <si>
    <t>Kronvalda bulvāris 6</t>
  </si>
  <si>
    <t>Lāčplēša iela 25</t>
  </si>
  <si>
    <t>Lomonosova iela 9</t>
  </si>
  <si>
    <t>Merķeļa iela 11</t>
  </si>
  <si>
    <t>Miera iela 43</t>
  </si>
  <si>
    <t>Stabu iela 18</t>
  </si>
  <si>
    <t>Tērbatas iela 12</t>
  </si>
  <si>
    <t>Tērbatas iela 76</t>
  </si>
  <si>
    <t>Antonijas iela 1</t>
  </si>
  <si>
    <t>Abrenes iela 10</t>
  </si>
  <si>
    <t>Aleksandra Čaka iela 147</t>
  </si>
  <si>
    <t>Brīvības iela 188</t>
  </si>
  <si>
    <t>Ērgļu iela 7</t>
  </si>
  <si>
    <t>Krišjāņa Barona iela 99</t>
  </si>
  <si>
    <t>Lāčplēša iela 106/108</t>
  </si>
  <si>
    <t>Brīvības gatve 207</t>
  </si>
  <si>
    <t>Čiekurkalna 1.šķērslīnija K-1</t>
  </si>
  <si>
    <t>Čiekurkalna 7. šķērslīnija 7A</t>
  </si>
  <si>
    <t>Čiekurkalna 7. šķērslīnija b/n</t>
  </si>
  <si>
    <t>Lejas iela 13</t>
  </si>
  <si>
    <t>Raunas iela 64</t>
  </si>
  <si>
    <t>Juglas iela 14</t>
  </si>
  <si>
    <t>Klijānu iela 7</t>
  </si>
  <si>
    <t>Gaileņu iela 7</t>
  </si>
  <si>
    <t>Ganību dambis 26</t>
  </si>
  <si>
    <t>Gāles iela 15, Rīga</t>
  </si>
  <si>
    <t>Hanzas iela 22</t>
  </si>
  <si>
    <t>Rankas iela 9</t>
  </si>
  <si>
    <t>Ķīpsalas iela  b/n</t>
  </si>
  <si>
    <t>Sēlpils iela 9</t>
  </si>
  <si>
    <t>Graudu iela b/n</t>
  </si>
  <si>
    <t>Indriķa iela 8B</t>
  </si>
  <si>
    <t>Kalnciema iela 14</t>
  </si>
  <si>
    <t>Mazā Nometņu iela 39</t>
  </si>
  <si>
    <t xml:space="preserve">Šampētera iela 16 </t>
  </si>
  <si>
    <t>KOPĒJĀ PLATĪBA:</t>
  </si>
  <si>
    <r>
      <t xml:space="preserve">Kopējā cena (EUR bez PVN) par teritorijas uzkopšanu( </t>
    </r>
    <r>
      <rPr>
        <b/>
        <sz val="11"/>
        <color rgb="FFFF0000"/>
        <rFont val="Times New Roman"/>
        <family val="1"/>
        <charset val="186"/>
      </rPr>
      <t>kritērijs K1 (90 punkti)</t>
    </r>
    <r>
      <rPr>
        <b/>
        <sz val="11"/>
        <color rgb="FF000000"/>
        <rFont val="Times New Roman"/>
        <family val="1"/>
        <charset val="186"/>
      </rPr>
      <t>):</t>
    </r>
  </si>
  <si>
    <t>*</t>
  </si>
  <si>
    <t xml:space="preserve">Bruto darba samaksa ir visu Darba likumā ietverto darba samaksas elementu kopums: darbiniekam regulāri izmaksājamā atlīdzība par darbu, kura ietver darba algu un normatīvajos aktos, darba koplīgumā vai darba līgumā noteiktās piemaksas, kā arī prēmijas un jebkuru cita veida atlīdzību saistībā ar darbu uz darba līguma pamata, pirms darba ņēmēja VSAOI daļas un IIN ieturējumiem. Neto darba samaksa - samaksa, kas tiek aprēķināta, no bruto darba samaksas atņemot valsts sociālās apdrošināšanas obligātās iemaksas, ko maksā strādājošie, un iedzīvotāju ienākuma nodokli. </t>
  </si>
  <si>
    <t xml:space="preserve"> PAPILDUS PAKALPOJUMI </t>
  </si>
  <si>
    <t>Pakalpojumi</t>
  </si>
  <si>
    <t xml:space="preserve">Daudzums </t>
  </si>
  <si>
    <t>Cena par vienu vienību 
(EUR bez PVN)</t>
  </si>
  <si>
    <t xml:space="preserve">Cena KOPĀ (EUR bez PVN), vērtējamā summa </t>
  </si>
  <si>
    <t>VĒRTĒŠANAS KRITĒRIJS K2-K8</t>
  </si>
  <si>
    <t xml:space="preserve">Mehanizēta teritorijas attīrīšana no sniega un ledus. GPS atskaite </t>
  </si>
  <si>
    <t>K2 -1 punkts</t>
  </si>
  <si>
    <t>Mehanizēta teritorijas kaisīšana/apstrāde ar pretslīdes materiālu. GPS atskaite</t>
  </si>
  <si>
    <t>K3 -1 punkts</t>
  </si>
  <si>
    <t>Savāktā sniega izvešana (ietverot sniega iekraušanu un izvešanu no teritorijas). Atskaite par m3.</t>
  </si>
  <si>
    <t>m3</t>
  </si>
  <si>
    <t>K4 -1 punkts</t>
  </si>
  <si>
    <t>Dežūrsētnieks</t>
  </si>
  <si>
    <t>K5 - 2 punkti</t>
  </si>
  <si>
    <t>Dārznieks</t>
  </si>
  <si>
    <t>K6 - 2 punkti</t>
  </si>
  <si>
    <t xml:space="preserve">Mehanizēta teritorijas uzkopšana ar putekļsūcēju. GPS atskaite. </t>
  </si>
  <si>
    <t>K7 - 1 punkts</t>
  </si>
  <si>
    <t>Mehāniska zāles pļaušana</t>
  </si>
  <si>
    <r>
      <t>m</t>
    </r>
    <r>
      <rPr>
        <vertAlign val="superscript"/>
        <sz val="10"/>
        <rFont val="Times New Roman"/>
        <family val="1"/>
        <charset val="186"/>
      </rPr>
      <t>2</t>
    </r>
  </si>
  <si>
    <t>K8 - 2 punkti</t>
  </si>
  <si>
    <t>Cenas norādāmas ar visiem nodokļiem un nodevām, ar ko var tikt aplikts šis pakalpojumus, (izņemot pievienotās vērtības nodokli), ar precizitāti 2 (divas) zīmes aiz komata. Piedāvātajā cenā ir ietvertas visas izmaksas, atlaides un piemaksas, ja tādas paredzētas, kā arī visi iespējamie riski, kas saistīti ar tirgus cenu svārstībām visā līguma izpildes laikā.</t>
  </si>
  <si>
    <t>Finanšu piedāvājumā ierēķinātas visas izmaksas (darbaspēks, materiāli, piegāde, mehānismi, iekārtas, nodokļi, atļaujas, apmācības u.c.), kas nepieciešamas pilnīgai un kvalitatīvai tehniskajā specifikācijā minēto Darbu izpildei un Papildpakalojumu sniegšanai.</t>
  </si>
  <si>
    <r>
      <t xml:space="preserve">Jaunā cena pievienojamiem objektiem
</t>
    </r>
    <r>
      <rPr>
        <sz val="10"/>
        <color theme="1"/>
        <rFont val="Times New Roman"/>
        <family val="1"/>
        <charset val="186"/>
      </rPr>
      <t>(kategorijas=C/M)</t>
    </r>
  </si>
  <si>
    <t>KATEGORIJA</t>
  </si>
  <si>
    <t xml:space="preserve">Platība
</t>
  </si>
  <si>
    <t>Cena kopā</t>
  </si>
  <si>
    <t>Cena kvm</t>
  </si>
  <si>
    <t>Grand Total</t>
  </si>
  <si>
    <r>
      <rPr>
        <b/>
        <u/>
        <sz val="10"/>
        <color rgb="FFFF0000"/>
        <rFont val="Times New Roman"/>
      </rPr>
      <t xml:space="preserve">Pirms piedāvājuma iesniegšanas Objektu jāapseko dabā.
</t>
    </r>
    <r>
      <rPr>
        <sz val="10"/>
        <color rgb="FFFF0000"/>
        <rFont val="Times New Roman"/>
      </rPr>
      <t>Ņemot vērā objekta lietotāja izvirzītās prasības, saskaņā ar normatīvajiem aktiem var tikt veiktas līguma izpildē iesaistītā izpildītāja īpašnieku, valdes locekļu un objektā nodarbināmo darbinieku pārbaudes.</t>
    </r>
    <r>
      <rPr>
        <u/>
        <sz val="10"/>
        <color rgb="FFFF0000"/>
        <rFont val="Times New Roman"/>
        <family val="1"/>
        <charset val="186"/>
      </rPr>
      <t>, nepieciešams saskaņot darbinieku sarakstu Valsts drošības dienestā. Darbiniekiem jābūt LR pilsonībai kritiskās infrastruktūras objektā.</t>
    </r>
    <r>
      <rPr>
        <sz val="10"/>
        <color rgb="FFFF0000"/>
        <rFont val="Times New Roman"/>
      </rPr>
      <t xml:space="preserve">
</t>
    </r>
    <r>
      <rPr>
        <sz val="10"/>
        <color rgb="FF000000"/>
        <rFont val="Times New Roman"/>
      </rPr>
      <t>Īslaicīgā aizturēšanas kameru telpas uzkopšana veicama sešas dienas nedēļā (vai brīvdienās, kas 2023. gadā ir 9. aprīlis, 1. maijs, 6. maijs, 25. jūnijā, 10. jūlijā, 20. novembris, 25. decembris).                                   Dežūrapkopējas nepieciešamas darba dienās no 8:00-16:00.</t>
    </r>
  </si>
  <si>
    <r>
      <rPr>
        <u/>
        <sz val="10"/>
        <color rgb="FFFF0000"/>
        <rFont val="Times New Roman"/>
        <family val="1"/>
        <charset val="186"/>
      </rPr>
      <t xml:space="preserve"> Pirms pakalpojuma sniegšanas uzsākšanas nepieciešams obligāti iepriekš saskaņot darbiniekus. Darbiniekiem jābūt LR pilsonībai kritiskās infrastruktūras objektā.</t>
    </r>
    <r>
      <rPr>
        <sz val="10"/>
        <color theme="1"/>
        <rFont val="Times New Roman"/>
        <family val="1"/>
      </rPr>
      <t xml:space="preserve"> Jānodrošina uzkopšana no 17:00-7:00. Mainoties apkopējai, pirms darbu uzsākšanas ir obligāti jāveic saskaņošana ar Lietotāju.                                                                                                              Lifti nav jāuzkopj. Pagraba telpas nav jāuzkopj.</t>
    </r>
  </si>
  <si>
    <t xml:space="preserve"> Pirms pakalpojuma sniegšanas uzsākšanas nepieciešams obligāti iepriekš saskaņot darbiniekus. Darbiniekiem jābūt LR pilsonībai kritiskās infrastruktūras objektā. </t>
  </si>
  <si>
    <r>
      <t>KOPĀ PAPILDPAKALPOJUMU VĒRTĒJAMĀ CENA(EUR bez PVN)</t>
    </r>
    <r>
      <rPr>
        <b/>
        <sz val="9"/>
        <color rgb="FFFF0000"/>
        <rFont val="Times New Roman"/>
        <family val="1"/>
        <charset val="186"/>
      </rPr>
      <t>(kritērijs K1.2.)</t>
    </r>
    <r>
      <rPr>
        <b/>
        <sz val="9"/>
        <rFont val="Times New Roman"/>
        <family val="1"/>
        <charset val="186"/>
      </rPr>
      <t>:</t>
    </r>
  </si>
  <si>
    <r>
      <rPr>
        <b/>
        <sz val="11"/>
        <color rgb="FF000000"/>
        <rFont val="Times New Roman"/>
      </rPr>
      <t>KOPĀ CENA PAR JAUNA OBJEKTA PIEVIENOŠANU</t>
    </r>
    <r>
      <rPr>
        <b/>
        <sz val="11"/>
        <color rgb="FFFF0000"/>
        <rFont val="Times New Roman"/>
      </rPr>
      <t xml:space="preserve"> (</t>
    </r>
    <r>
      <rPr>
        <b/>
        <sz val="11"/>
        <color rgb="FFFF0000"/>
        <rFont val="Times New Roman"/>
        <family val="1"/>
        <charset val="186"/>
      </rPr>
      <t>Kritērijs K-2</t>
    </r>
    <r>
      <rPr>
        <b/>
        <sz val="11"/>
        <color rgb="FFFF0000"/>
        <rFont val="Times New Roman"/>
      </rPr>
      <t>)</t>
    </r>
    <r>
      <rPr>
        <b/>
        <sz val="11"/>
        <color rgb="FF000000"/>
        <rFont val="Times New Roman"/>
      </rPr>
      <t xml:space="preserve"> (10punkti)</t>
    </r>
  </si>
  <si>
    <t xml:space="preserve">PROVIZORISKAIS APJOMS gadā               </t>
  </si>
  <si>
    <t>PAPILDUS PAKALPOJUMI * (Kritērijs K1.2.)</t>
  </si>
  <si>
    <r>
      <t xml:space="preserve">Objektu ikdienas telpu uzkopšana (Kritērijs </t>
    </r>
    <r>
      <rPr>
        <sz val="16"/>
        <rFont val="Times New Roman"/>
        <family val="1"/>
        <charset val="186"/>
      </rPr>
      <t>K1)</t>
    </r>
  </si>
  <si>
    <r>
      <t xml:space="preserve">Kopā vērtējamā cena </t>
    </r>
    <r>
      <rPr>
        <b/>
        <sz val="9"/>
        <color rgb="FFFF0000"/>
        <rFont val="Times New Roman"/>
        <family val="1"/>
        <charset val="186"/>
      </rPr>
      <t>Kritērijs 1</t>
    </r>
    <r>
      <rPr>
        <b/>
        <sz val="9"/>
        <color theme="1"/>
        <rFont val="Times New Roman"/>
        <family val="1"/>
        <charset val="186"/>
      </rPr>
      <t xml:space="preserve"> (</t>
    </r>
    <r>
      <rPr>
        <b/>
        <sz val="9"/>
        <color rgb="FFFF0000"/>
        <rFont val="Times New Roman"/>
        <family val="1"/>
        <charset val="186"/>
      </rPr>
      <t xml:space="preserve"> K1.1.+K1.2.) </t>
    </r>
    <r>
      <rPr>
        <b/>
        <sz val="9"/>
        <rFont val="Times New Roman"/>
        <family val="1"/>
        <charset val="186"/>
      </rPr>
      <t xml:space="preserve">90 punkti </t>
    </r>
  </si>
  <si>
    <t>*** - Higiēnas preces, gaisa atsvaidzinātāji ir jāpiegādā un jāpapildina pēc nepieciešamības par papildus maksu.</t>
  </si>
  <si>
    <t>***** - Trauku mazgāšanas līdzeklis un švamme(mazgāšanai ar rokām), gumijota lupatiņa un/ vai trauku tabletes un sāls trauku mazgājamajai mašīna (ja tāda ir). Jānomaina un jāpapildina pēc nepieciešamības par papildus maksu.</t>
  </si>
  <si>
    <t>Trauku mazgāšanas līdzeklis 250ml</t>
  </si>
  <si>
    <t>iepakojums</t>
  </si>
  <si>
    <t>Trauku mašīnas tabletes (30-40gab)</t>
  </si>
  <si>
    <t>4.41.</t>
  </si>
  <si>
    <t xml:space="preserve">4.42. </t>
  </si>
  <si>
    <t>Trauku mašīnas sāls (1kg)</t>
  </si>
  <si>
    <t>kg</t>
  </si>
  <si>
    <t xml:space="preserve">4.43. </t>
  </si>
  <si>
    <t>Higiēnas preču piegāde un papildināšana ***</t>
  </si>
  <si>
    <t>Virtuves trauku mašīnas ieslēgšana, nomazgāto trauku salikšana plauktos no virtuves virsmas, izlietnes</t>
  </si>
  <si>
    <t>***** - Virtuves nodrošināšana ar trauku mazgājamiem līdzekļiem (ja tādi nepieciešami),  lai virtuvē vienmēr būtu trauku mazgāšanas līdzeklis un švamme(mazgāšanai ar rokām), gumijota lupatiņa, jānomaina pēc nepieciešamības. Jānodrošina trauku tabletes un sāls trauku mazgājamajai mašīnai (ja tāda ir) ( ar nodrošinājumu līdz 3 trauku mazgāšanas tabletēm dienā uz katru trauku mašīnu un sāls 1 reizi mēnesī katrai trauku mašīnai un trauku mašīnas skalošanas līdzeklis pēc nepieciešamības, tam visam jābūt iekļautam ikmēneša maksā)</t>
  </si>
  <si>
    <r>
      <rPr>
        <b/>
        <sz val="9"/>
        <color rgb="FF000000"/>
        <rFont val="Times New Roman"/>
      </rPr>
      <t xml:space="preserve">KOPĒJĀ IKDIENAS TELPU UZKOPŠANAS PAKALPOJUMU VĒRTĒJAMĀ CENA (EUR bez PVN) par telpu uzkopšanu </t>
    </r>
    <r>
      <rPr>
        <b/>
        <sz val="9"/>
        <color rgb="FFFF0000"/>
        <rFont val="Times New Roman"/>
      </rPr>
      <t>(Kritērijs K1.1.</t>
    </r>
    <r>
      <rPr>
        <b/>
        <sz val="9"/>
        <color rgb="FFFF0000"/>
        <rFont val="Times New Roman"/>
        <family val="1"/>
        <charset val="186"/>
      </rPr>
      <t>)</t>
    </r>
    <r>
      <rPr>
        <b/>
        <sz val="9"/>
        <color rgb="FF000000"/>
        <rFont val="Times New Roman"/>
      </rPr>
      <t xml:space="preserve"> :</t>
    </r>
  </si>
  <si>
    <t>* - Atkritumi urnas jāiztukšo katru dienu, ja tajās ir atkritumi. Maisiņi tiek mainīti, ja atkritumos ir bioloģiskas izcelsmes atkritumi. Ja ir iespēja un Lietotājs/Pasūtītājs to pieprasa, tad atkritumi arī ir jāšķiro³ Atkritumu šķirošanas maisi jānodrošina atbilstoši tuneļveida šķirošanas tvertnes sistēmai, longopac vai alternatīvi maisi bez papildus maksas.</t>
  </si>
  <si>
    <t>ROKU DVIEĻI / SALVETES</t>
  </si>
  <si>
    <t xml:space="preserve">TORK H2 roku dvieļu sistēmai vai ekvivalents (2 kārtas) TORK H5 Peakserve salvetes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</si>
</sst>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87" x14ac:knownFonts="1">
    <font>
      <sz val="11"/>
      <color theme="1"/>
      <name val="Calibri"/>
      <family val="2"/>
      <charset val="186"/>
      <scheme val="minor"/>
    </font>
    <font>
      <sz val="10"/>
      <color theme="1"/>
      <name val="Times New Roman"/>
      <family val="1"/>
      <charset val="186"/>
    </font>
    <font>
      <b/>
      <sz val="9"/>
      <color theme="1"/>
      <name val="Times New Roman"/>
      <family val="1"/>
      <charset val="186"/>
    </font>
    <font>
      <sz val="10"/>
      <color rgb="FFFF0000"/>
      <name val="Times New Roman"/>
      <family val="1"/>
      <charset val="186"/>
    </font>
    <font>
      <b/>
      <sz val="9"/>
      <color rgb="FF000000"/>
      <name val="Times New Roman"/>
      <family val="1"/>
      <charset val="186"/>
    </font>
    <font>
      <b/>
      <sz val="9"/>
      <name val="Times New Roman"/>
      <family val="1"/>
      <charset val="186"/>
    </font>
    <font>
      <sz val="9"/>
      <color rgb="FFFF0000"/>
      <name val="Times New Roman"/>
      <family val="1"/>
      <charset val="186"/>
    </font>
    <font>
      <sz val="10"/>
      <name val="Arial"/>
      <family val="2"/>
      <charset val="186"/>
    </font>
    <font>
      <sz val="9"/>
      <name val="Times New Roman"/>
      <family val="1"/>
      <charset val="186"/>
    </font>
    <font>
      <b/>
      <sz val="10"/>
      <color theme="1"/>
      <name val="Times New Roman"/>
      <family val="1"/>
      <charset val="186"/>
    </font>
    <font>
      <b/>
      <sz val="10"/>
      <color rgb="FFFF0000"/>
      <name val="Times New Roman"/>
      <family val="1"/>
      <charset val="186"/>
    </font>
    <font>
      <b/>
      <sz val="10"/>
      <color theme="1"/>
      <name val="Calibri"/>
      <family val="2"/>
      <charset val="186"/>
    </font>
    <font>
      <b/>
      <sz val="10"/>
      <name val="Times New Roman"/>
      <family val="1"/>
      <charset val="186"/>
    </font>
    <font>
      <b/>
      <sz val="14"/>
      <color theme="1"/>
      <name val="Times New Roman"/>
      <family val="1"/>
      <charset val="186"/>
    </font>
    <font>
      <sz val="10"/>
      <name val="Times New Roman"/>
      <family val="1"/>
      <charset val="186"/>
    </font>
    <font>
      <sz val="9"/>
      <color indexed="81"/>
      <name val="Tahoma"/>
      <family val="2"/>
      <charset val="186"/>
    </font>
    <font>
      <b/>
      <sz val="9"/>
      <color indexed="81"/>
      <name val="Tahoma"/>
      <family val="2"/>
      <charset val="186"/>
    </font>
    <font>
      <sz val="11"/>
      <color theme="1"/>
      <name val="Calibri"/>
      <family val="2"/>
      <charset val="186"/>
      <scheme val="minor"/>
    </font>
    <font>
      <b/>
      <sz val="11"/>
      <color rgb="FFFF0000"/>
      <name val="Times New Roman"/>
      <family val="1"/>
      <charset val="186"/>
    </font>
    <font>
      <b/>
      <sz val="11"/>
      <color rgb="FF000000"/>
      <name val="Times New Roman"/>
      <family val="1"/>
      <charset val="186"/>
    </font>
    <font>
      <b/>
      <sz val="11"/>
      <name val="Times New Roman"/>
      <family val="1"/>
      <charset val="186"/>
    </font>
    <font>
      <sz val="11"/>
      <color rgb="FF000000"/>
      <name val="Times New Roman"/>
      <family val="1"/>
      <charset val="186"/>
    </font>
    <font>
      <sz val="11"/>
      <color rgb="FFFF0000"/>
      <name val="Times New Roman"/>
      <family val="1"/>
      <charset val="186"/>
    </font>
    <font>
      <sz val="11"/>
      <color theme="1"/>
      <name val="Times New Roman"/>
      <family val="1"/>
      <charset val="186"/>
    </font>
    <font>
      <sz val="11"/>
      <name val="Times New Roman"/>
      <family val="1"/>
      <charset val="186"/>
    </font>
    <font>
      <b/>
      <sz val="10"/>
      <color rgb="FF000000"/>
      <name val="Times New Roman"/>
      <family val="1"/>
      <charset val="186"/>
    </font>
    <font>
      <sz val="10"/>
      <color theme="1"/>
      <name val="Calibri"/>
      <family val="2"/>
      <charset val="186"/>
      <scheme val="minor"/>
    </font>
    <font>
      <sz val="10"/>
      <color rgb="FF000000"/>
      <name val="Times New Roman"/>
      <family val="1"/>
      <charset val="186"/>
    </font>
    <font>
      <b/>
      <sz val="10"/>
      <color indexed="8"/>
      <name val="Times New Roman"/>
      <family val="1"/>
      <charset val="186"/>
    </font>
    <font>
      <i/>
      <sz val="10"/>
      <color rgb="FFFF0000"/>
      <name val="Times New Roman"/>
      <family val="1"/>
      <charset val="186"/>
    </font>
    <font>
      <sz val="11"/>
      <color theme="0" tint="-0.14996795556505021"/>
      <name val="Times New Roman"/>
      <family val="1"/>
      <charset val="186"/>
    </font>
    <font>
      <sz val="10"/>
      <color theme="1"/>
      <name val="Times New Roman"/>
      <family val="1"/>
    </font>
    <font>
      <b/>
      <sz val="10"/>
      <name val="Times New Roman"/>
      <family val="1"/>
    </font>
    <font>
      <i/>
      <sz val="9"/>
      <color rgb="FFFF0000"/>
      <name val="Times New Roman"/>
      <family val="1"/>
      <charset val="186"/>
    </font>
    <font>
      <vertAlign val="superscript"/>
      <sz val="10"/>
      <name val="Times New Roman"/>
      <family val="1"/>
      <charset val="186"/>
    </font>
    <font>
      <sz val="10"/>
      <color theme="0" tint="-0.14999847407452621"/>
      <name val="Times New Roman"/>
      <family val="1"/>
    </font>
    <font>
      <b/>
      <sz val="10"/>
      <color theme="0" tint="-0.14999847407452621"/>
      <name val="Times New Roman"/>
      <family val="1"/>
    </font>
    <font>
      <sz val="8"/>
      <name val="Calibri"/>
      <family val="2"/>
      <charset val="186"/>
      <scheme val="minor"/>
    </font>
    <font>
      <sz val="9"/>
      <color theme="1"/>
      <name val="Times New Roman"/>
      <family val="1"/>
      <charset val="186"/>
    </font>
    <font>
      <sz val="9"/>
      <color rgb="FF000000"/>
      <name val="Times New Roman"/>
      <family val="1"/>
      <charset val="186"/>
    </font>
    <font>
      <i/>
      <sz val="9"/>
      <name val="Times New Roman"/>
      <family val="1"/>
      <charset val="186"/>
    </font>
    <font>
      <b/>
      <u/>
      <sz val="10"/>
      <color rgb="FFFF0000"/>
      <name val="Times New Roman"/>
      <family val="1"/>
      <charset val="186"/>
    </font>
    <font>
      <b/>
      <u/>
      <sz val="10"/>
      <name val="Times New Roman"/>
      <family val="1"/>
      <charset val="186"/>
    </font>
    <font>
      <i/>
      <sz val="10"/>
      <color theme="1"/>
      <name val="Times New Roman"/>
      <family val="1"/>
      <charset val="186"/>
    </font>
    <font>
      <i/>
      <sz val="10"/>
      <name val="Times New Roman"/>
      <family val="1"/>
      <charset val="186"/>
    </font>
    <font>
      <u/>
      <sz val="10"/>
      <name val="Times New Roman"/>
      <family val="1"/>
      <charset val="186"/>
    </font>
    <font>
      <b/>
      <u/>
      <sz val="10"/>
      <color theme="1"/>
      <name val="Times New Roman"/>
      <family val="1"/>
      <charset val="186"/>
    </font>
    <font>
      <i/>
      <sz val="9"/>
      <color rgb="FF000000"/>
      <name val="Times New Roman"/>
      <family val="1"/>
      <charset val="186"/>
    </font>
    <font>
      <i/>
      <sz val="9"/>
      <color theme="1"/>
      <name val="Times New Roman"/>
      <family val="1"/>
      <charset val="186"/>
    </font>
    <font>
      <u/>
      <sz val="9"/>
      <color theme="1"/>
      <name val="Times New Roman"/>
      <family val="1"/>
      <charset val="186"/>
    </font>
    <font>
      <i/>
      <sz val="8"/>
      <name val="Times New Roman"/>
      <family val="1"/>
      <charset val="186"/>
    </font>
    <font>
      <b/>
      <sz val="9"/>
      <color rgb="FFFF0000"/>
      <name val="Times New Roman"/>
      <family val="1"/>
      <charset val="186"/>
    </font>
    <font>
      <b/>
      <sz val="10"/>
      <color theme="1"/>
      <name val="Times New Roman"/>
      <family val="1"/>
    </font>
    <font>
      <b/>
      <sz val="9"/>
      <color theme="1"/>
      <name val="Times New Roman"/>
      <family val="1"/>
    </font>
    <font>
      <sz val="10"/>
      <color rgb="FFFF0000"/>
      <name val="Times New Roman"/>
      <family val="1"/>
    </font>
    <font>
      <i/>
      <sz val="10"/>
      <color theme="1"/>
      <name val="Times New Roman"/>
      <family val="1"/>
    </font>
    <font>
      <vertAlign val="superscript"/>
      <sz val="9"/>
      <color theme="1"/>
      <name val="Times New Roman"/>
      <family val="1"/>
      <charset val="186"/>
    </font>
    <font>
      <b/>
      <sz val="11"/>
      <color theme="1"/>
      <name val="Times New Roman"/>
      <family val="1"/>
      <charset val="186"/>
    </font>
    <font>
      <sz val="10"/>
      <name val="Times New Roman"/>
      <family val="1"/>
    </font>
    <font>
      <b/>
      <u/>
      <sz val="10"/>
      <name val="Times New Roman"/>
      <family val="1"/>
    </font>
    <font>
      <i/>
      <sz val="10"/>
      <name val="Times New Roman"/>
      <family val="1"/>
    </font>
    <font>
      <b/>
      <sz val="9"/>
      <color rgb="FFFF0000"/>
      <name val="Times New Roman"/>
      <family val="1"/>
    </font>
    <font>
      <sz val="9"/>
      <name val="Times New Roman"/>
      <family val="1"/>
    </font>
    <font>
      <b/>
      <sz val="9"/>
      <name val="Times New Roman"/>
      <family val="1"/>
    </font>
    <font>
      <i/>
      <sz val="11"/>
      <name val="Times New Roman"/>
      <family val="1"/>
      <charset val="186"/>
    </font>
    <font>
      <sz val="11"/>
      <color theme="1"/>
      <name val="Calibri"/>
      <family val="2"/>
      <scheme val="minor"/>
    </font>
    <font>
      <u/>
      <sz val="11"/>
      <color theme="10"/>
      <name val="Calibri"/>
      <family val="2"/>
      <charset val="186"/>
      <scheme val="minor"/>
    </font>
    <font>
      <u/>
      <sz val="9"/>
      <name val="Times New Roman"/>
      <family val="1"/>
      <charset val="186"/>
    </font>
    <font>
      <b/>
      <u/>
      <sz val="9"/>
      <name val="Times New Roman"/>
      <family val="1"/>
      <charset val="186"/>
    </font>
    <font>
      <b/>
      <sz val="12"/>
      <color theme="1"/>
      <name val="Times New Roman"/>
      <family val="1"/>
      <charset val="186"/>
    </font>
    <font>
      <i/>
      <sz val="11"/>
      <color theme="1"/>
      <name val="Times New Roman"/>
      <family val="1"/>
      <charset val="186"/>
    </font>
    <font>
      <sz val="16"/>
      <color theme="1"/>
      <name val="Times New Roman"/>
      <family val="1"/>
      <charset val="186"/>
    </font>
    <font>
      <u/>
      <sz val="10"/>
      <color rgb="FFFF0000"/>
      <name val="Times New Roman"/>
    </font>
    <font>
      <sz val="10"/>
      <color rgb="FF000000"/>
      <name val="Times New Roman"/>
    </font>
    <font>
      <u/>
      <sz val="10"/>
      <color rgb="FF000000"/>
      <name val="Times New Roman"/>
    </font>
    <font>
      <u/>
      <sz val="10"/>
      <color rgb="FF000000"/>
      <name val="Times New Roman"/>
      <family val="1"/>
    </font>
    <font>
      <b/>
      <u/>
      <sz val="10"/>
      <color rgb="FF000000"/>
      <name val="Times New Roman"/>
    </font>
    <font>
      <b/>
      <sz val="9"/>
      <color rgb="FF000000"/>
      <name val="Times New Roman"/>
    </font>
    <font>
      <b/>
      <sz val="9"/>
      <color rgb="FFFF0000"/>
      <name val="Times New Roman"/>
    </font>
    <font>
      <b/>
      <sz val="11"/>
      <color rgb="FF000000"/>
      <name val="Times New Roman"/>
    </font>
    <font>
      <b/>
      <sz val="11"/>
      <color rgb="FFFF0000"/>
      <name val="Times New Roman"/>
    </font>
    <font>
      <sz val="10"/>
      <color rgb="FFFF0000"/>
      <name val="Times New Roman"/>
    </font>
    <font>
      <b/>
      <u/>
      <sz val="10"/>
      <color rgb="FFFF0000"/>
      <name val="Times New Roman"/>
    </font>
    <font>
      <vertAlign val="superscript"/>
      <sz val="11"/>
      <color theme="1"/>
      <name val="Times New Roman"/>
      <family val="1"/>
      <charset val="186"/>
    </font>
    <font>
      <u/>
      <sz val="10"/>
      <color rgb="FFFF0000"/>
      <name val="Times New Roman"/>
      <family val="1"/>
      <charset val="186"/>
    </font>
    <font>
      <sz val="16"/>
      <name val="Times New Roman"/>
      <family val="1"/>
      <charset val="186"/>
    </font>
    <font>
      <b/>
      <sz val="9"/>
      <name val="Times New Roman"/>
    </font>
  </fonts>
  <fills count="22">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rgb="FFFFFF00"/>
        <bgColor indexed="64"/>
      </patternFill>
    </fill>
    <fill>
      <patternFill patternType="solid">
        <fgColor theme="0"/>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rgb="FFFFCCCC"/>
        <bgColor indexed="64"/>
      </patternFill>
    </fill>
    <fill>
      <patternFill patternType="solid">
        <fgColor theme="7"/>
        <bgColor indexed="64"/>
      </patternFill>
    </fill>
    <fill>
      <patternFill patternType="solid">
        <fgColor theme="5" tint="0.79998168889431442"/>
        <bgColor indexed="64"/>
      </patternFill>
    </fill>
    <fill>
      <patternFill patternType="solid">
        <fgColor rgb="FFE2EFDA"/>
        <bgColor indexed="64"/>
      </patternFill>
    </fill>
    <fill>
      <patternFill patternType="solid">
        <fgColor rgb="FFFFF2CC"/>
        <bgColor indexed="64"/>
      </patternFill>
    </fill>
    <fill>
      <patternFill patternType="solid">
        <fgColor rgb="FFFCE4D6"/>
        <bgColor indexed="64"/>
      </patternFill>
    </fill>
    <fill>
      <patternFill patternType="solid">
        <fgColor theme="9" tint="0.39997558519241921"/>
        <bgColor indexed="64"/>
      </patternFill>
    </fill>
    <fill>
      <patternFill patternType="solid">
        <fgColor indexed="9"/>
        <bgColor indexed="64"/>
      </patternFill>
    </fill>
    <fill>
      <patternFill patternType="solid">
        <fgColor theme="2" tint="-9.9978637043366805E-2"/>
        <bgColor indexed="64"/>
      </patternFill>
    </fill>
  </fills>
  <borders count="19">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
      <left style="hair">
        <color indexed="64"/>
      </left>
      <right/>
      <top/>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right/>
      <top/>
      <bottom style="hair">
        <color indexed="64"/>
      </bottom>
      <diagonal/>
    </border>
    <border>
      <left style="hair">
        <color indexed="64"/>
      </left>
      <right/>
      <top style="hair">
        <color indexed="64"/>
      </top>
      <bottom/>
      <diagonal/>
    </border>
    <border>
      <left/>
      <right style="hair">
        <color indexed="64"/>
      </right>
      <top/>
      <bottom style="hair">
        <color indexed="64"/>
      </bottom>
      <diagonal/>
    </border>
    <border>
      <left/>
      <right style="hair">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s>
  <cellStyleXfs count="8">
    <xf numFmtId="0" fontId="0" fillId="0" borderId="0"/>
    <xf numFmtId="0" fontId="7" fillId="0" borderId="0"/>
    <xf numFmtId="0" fontId="17" fillId="0" borderId="0"/>
    <xf numFmtId="0" fontId="7" fillId="0" borderId="0"/>
    <xf numFmtId="0" fontId="17" fillId="0" borderId="0"/>
    <xf numFmtId="0" fontId="17" fillId="0" borderId="0"/>
    <xf numFmtId="0" fontId="65" fillId="0" borderId="0"/>
    <xf numFmtId="0" fontId="66" fillId="0" borderId="0" applyNumberFormat="0" applyFill="0" applyBorder="0" applyAlignment="0" applyProtection="0"/>
  </cellStyleXfs>
  <cellXfs count="431">
    <xf numFmtId="0" fontId="0" fillId="0" borderId="0" xfId="0"/>
    <xf numFmtId="0" fontId="4" fillId="0" borderId="1" xfId="0" applyFont="1" applyBorder="1" applyAlignment="1">
      <alignment vertical="center" wrapText="1"/>
    </xf>
    <xf numFmtId="0" fontId="2" fillId="0" borderId="1" xfId="0" applyFont="1" applyBorder="1" applyAlignment="1">
      <alignment vertical="center" wrapText="1"/>
    </xf>
    <xf numFmtId="0" fontId="5" fillId="0" borderId="1" xfId="0" applyFont="1" applyBorder="1" applyAlignment="1">
      <alignment vertical="center" wrapText="1"/>
    </xf>
    <xf numFmtId="4" fontId="4" fillId="0" borderId="1" xfId="0" applyNumberFormat="1" applyFont="1" applyBorder="1" applyAlignment="1">
      <alignment vertical="center" wrapText="1"/>
    </xf>
    <xf numFmtId="4" fontId="5" fillId="0" borderId="1" xfId="0" applyNumberFormat="1" applyFont="1" applyBorder="1" applyAlignment="1">
      <alignment vertical="center" wrapText="1"/>
    </xf>
    <xf numFmtId="4" fontId="5" fillId="8" borderId="1" xfId="0" applyNumberFormat="1" applyFont="1" applyFill="1" applyBorder="1" applyAlignment="1">
      <alignment vertical="center" wrapText="1"/>
    </xf>
    <xf numFmtId="4" fontId="8" fillId="8" borderId="1" xfId="0" applyNumberFormat="1" applyFont="1" applyFill="1" applyBorder="1" applyAlignment="1">
      <alignment horizontal="center" vertical="center"/>
    </xf>
    <xf numFmtId="0" fontId="5" fillId="8" borderId="1" xfId="0" applyFont="1" applyFill="1" applyBorder="1" applyAlignment="1">
      <alignment vertical="center" wrapText="1"/>
    </xf>
    <xf numFmtId="0" fontId="2" fillId="8" borderId="1" xfId="0" applyFont="1" applyFill="1" applyBorder="1" applyAlignment="1">
      <alignment vertical="center" wrapText="1"/>
    </xf>
    <xf numFmtId="0" fontId="1" fillId="0" borderId="0" xfId="0" applyFont="1"/>
    <xf numFmtId="0" fontId="1" fillId="0" borderId="1" xfId="0" applyFont="1" applyBorder="1" applyAlignment="1">
      <alignment horizontal="center" vertical="center"/>
    </xf>
    <xf numFmtId="0" fontId="1" fillId="0" borderId="0" xfId="0" applyFont="1" applyAlignment="1">
      <alignment horizontal="center" vertical="center"/>
    </xf>
    <xf numFmtId="0" fontId="17" fillId="0" borderId="0" xfId="2"/>
    <xf numFmtId="0" fontId="18" fillId="0" borderId="0" xfId="2" applyFont="1" applyAlignment="1">
      <alignment horizontal="center"/>
    </xf>
    <xf numFmtId="0" fontId="19" fillId="2" borderId="1" xfId="2" applyFont="1" applyFill="1" applyBorder="1" applyAlignment="1">
      <alignment horizontal="center" vertical="center" wrapText="1"/>
    </xf>
    <xf numFmtId="0" fontId="18" fillId="0" borderId="1" xfId="2" applyFont="1" applyBorder="1" applyAlignment="1">
      <alignment horizontal="right" wrapText="1"/>
    </xf>
    <xf numFmtId="0" fontId="23" fillId="0" borderId="1" xfId="2" applyFont="1" applyBorder="1" applyAlignment="1">
      <alignment wrapText="1"/>
    </xf>
    <xf numFmtId="2" fontId="18" fillId="8" borderId="1" xfId="2" applyNumberFormat="1" applyFont="1" applyFill="1" applyBorder="1" applyAlignment="1">
      <alignment horizontal="center" vertical="center" wrapText="1"/>
    </xf>
    <xf numFmtId="2" fontId="22" fillId="8" borderId="1" xfId="2" applyNumberFormat="1" applyFont="1" applyFill="1" applyBorder="1" applyAlignment="1">
      <alignment horizontal="left" wrapText="1"/>
    </xf>
    <xf numFmtId="0" fontId="22" fillId="0" borderId="0" xfId="2" applyFont="1" applyAlignment="1">
      <alignment horizontal="center" vertical="top" wrapText="1"/>
    </xf>
    <xf numFmtId="0" fontId="22" fillId="0" borderId="0" xfId="2" applyFont="1"/>
    <xf numFmtId="0" fontId="23" fillId="0" borderId="0" xfId="2" applyFont="1"/>
    <xf numFmtId="0" fontId="23" fillId="0" borderId="0" xfId="2" applyFont="1" applyAlignment="1">
      <alignment vertical="center"/>
    </xf>
    <xf numFmtId="0" fontId="21" fillId="0" borderId="0" xfId="2" applyFont="1" applyAlignment="1">
      <alignment horizontal="left" vertical="top" wrapText="1"/>
    </xf>
    <xf numFmtId="0" fontId="25" fillId="3" borderId="2" xfId="2" applyFont="1" applyFill="1" applyBorder="1" applyAlignment="1">
      <alignment vertical="center" wrapText="1"/>
    </xf>
    <xf numFmtId="0" fontId="25" fillId="3" borderId="2" xfId="2" applyFont="1" applyFill="1" applyBorder="1" applyAlignment="1">
      <alignment horizontal="center" vertical="center" wrapText="1"/>
    </xf>
    <xf numFmtId="0" fontId="9" fillId="3" borderId="1" xfId="2" applyFont="1" applyFill="1" applyBorder="1" applyAlignment="1">
      <alignment horizontal="center" vertical="center" wrapText="1"/>
    </xf>
    <xf numFmtId="0" fontId="12" fillId="3" borderId="1" xfId="2" applyFont="1" applyFill="1" applyBorder="1" applyAlignment="1">
      <alignment horizontal="center" vertical="center" wrapText="1"/>
    </xf>
    <xf numFmtId="0" fontId="25" fillId="3" borderId="1" xfId="2" applyFont="1" applyFill="1" applyBorder="1" applyAlignment="1">
      <alignment horizontal="center" vertical="center" wrapText="1"/>
    </xf>
    <xf numFmtId="0" fontId="26" fillId="0" borderId="0" xfId="2" applyFont="1"/>
    <xf numFmtId="0" fontId="12" fillId="3" borderId="1" xfId="3" applyFont="1" applyFill="1" applyBorder="1" applyAlignment="1">
      <alignment horizontal="center" vertical="center" wrapText="1"/>
    </xf>
    <xf numFmtId="0" fontId="12" fillId="3" borderId="3" xfId="3" applyFont="1" applyFill="1" applyBorder="1" applyAlignment="1">
      <alignment horizontal="center" vertical="center" wrapText="1"/>
    </xf>
    <xf numFmtId="2" fontId="18" fillId="0" borderId="1" xfId="2" applyNumberFormat="1" applyFont="1" applyBorder="1" applyAlignment="1">
      <alignment horizontal="center" wrapText="1"/>
    </xf>
    <xf numFmtId="4" fontId="8" fillId="5" borderId="1" xfId="0" applyNumberFormat="1" applyFont="1" applyFill="1" applyBorder="1" applyAlignment="1">
      <alignment horizontal="center" vertical="center"/>
    </xf>
    <xf numFmtId="4" fontId="6" fillId="5" borderId="1" xfId="0" applyNumberFormat="1" applyFont="1" applyFill="1" applyBorder="1" applyAlignment="1">
      <alignment horizontal="center" vertical="center"/>
    </xf>
    <xf numFmtId="0" fontId="23" fillId="0" borderId="0" xfId="2" applyFont="1" applyAlignment="1">
      <alignment horizontal="center" vertical="center"/>
    </xf>
    <xf numFmtId="0" fontId="1" fillId="0" borderId="0" xfId="2" applyFont="1"/>
    <xf numFmtId="2" fontId="18" fillId="9" borderId="1" xfId="2" applyNumberFormat="1" applyFont="1" applyFill="1" applyBorder="1" applyAlignment="1">
      <alignment horizontal="center" vertical="center" wrapText="1"/>
    </xf>
    <xf numFmtId="0" fontId="19" fillId="8" borderId="1" xfId="2" applyFont="1" applyFill="1" applyBorder="1" applyAlignment="1">
      <alignment horizontal="center" vertical="center" wrapText="1"/>
    </xf>
    <xf numFmtId="2" fontId="19" fillId="8" borderId="1" xfId="2" applyNumberFormat="1" applyFont="1" applyFill="1" applyBorder="1" applyAlignment="1">
      <alignment horizontal="center" vertical="center" wrapText="1"/>
    </xf>
    <xf numFmtId="0" fontId="23" fillId="8" borderId="0" xfId="2" applyFont="1" applyFill="1"/>
    <xf numFmtId="0" fontId="20" fillId="8" borderId="1" xfId="2" applyFont="1" applyFill="1" applyBorder="1" applyAlignment="1">
      <alignment horizontal="center" vertical="center" wrapText="1"/>
    </xf>
    <xf numFmtId="2" fontId="20" fillId="8" borderId="1" xfId="2" applyNumberFormat="1" applyFont="1" applyFill="1" applyBorder="1" applyAlignment="1">
      <alignment horizontal="center" vertical="center" wrapText="1"/>
    </xf>
    <xf numFmtId="0" fontId="24" fillId="8" borderId="0" xfId="2" applyFont="1" applyFill="1"/>
    <xf numFmtId="4" fontId="23" fillId="0" borderId="0" xfId="2" applyNumberFormat="1" applyFont="1" applyAlignment="1">
      <alignment horizontal="center"/>
    </xf>
    <xf numFmtId="4" fontId="9" fillId="3" borderId="1" xfId="2" applyNumberFormat="1" applyFont="1" applyFill="1" applyBorder="1" applyAlignment="1">
      <alignment horizontal="center" vertical="center" wrapText="1"/>
    </xf>
    <xf numFmtId="4" fontId="23" fillId="0" borderId="1" xfId="2" applyNumberFormat="1" applyFont="1" applyBorder="1" applyAlignment="1">
      <alignment horizontal="center" vertical="center" wrapText="1"/>
    </xf>
    <xf numFmtId="4" fontId="23" fillId="8" borderId="1" xfId="2" applyNumberFormat="1" applyFont="1" applyFill="1" applyBorder="1" applyAlignment="1">
      <alignment horizontal="center" vertical="center" wrapText="1"/>
    </xf>
    <xf numFmtId="4" fontId="24" fillId="0" borderId="1" xfId="2" applyNumberFormat="1" applyFont="1" applyBorder="1" applyAlignment="1">
      <alignment horizontal="center" vertical="center" wrapText="1"/>
    </xf>
    <xf numFmtId="4" fontId="24" fillId="9" borderId="1" xfId="2" applyNumberFormat="1" applyFont="1" applyFill="1" applyBorder="1" applyAlignment="1">
      <alignment horizontal="center" wrapText="1"/>
    </xf>
    <xf numFmtId="4" fontId="24" fillId="8" borderId="1" xfId="2" applyNumberFormat="1" applyFont="1" applyFill="1" applyBorder="1" applyAlignment="1">
      <alignment horizontal="center" wrapText="1"/>
    </xf>
    <xf numFmtId="4" fontId="18" fillId="0" borderId="1" xfId="2" applyNumberFormat="1" applyFont="1" applyBorder="1" applyAlignment="1">
      <alignment horizontal="center" wrapText="1"/>
    </xf>
    <xf numFmtId="4" fontId="21" fillId="0" borderId="0" xfId="2" applyNumberFormat="1" applyFont="1" applyAlignment="1">
      <alignment horizontal="center" vertical="top" wrapText="1"/>
    </xf>
    <xf numFmtId="4" fontId="28" fillId="3" borderId="1" xfId="3" applyNumberFormat="1" applyFont="1" applyFill="1" applyBorder="1" applyAlignment="1">
      <alignment horizontal="center" vertical="center" wrapText="1"/>
    </xf>
    <xf numFmtId="2" fontId="19" fillId="5" borderId="1" xfId="2" applyNumberFormat="1" applyFont="1" applyFill="1" applyBorder="1" applyAlignment="1">
      <alignment horizontal="center" vertical="center" wrapText="1"/>
    </xf>
    <xf numFmtId="0" fontId="21" fillId="2" borderId="1" xfId="2" applyFont="1" applyFill="1" applyBorder="1" applyAlignment="1">
      <alignment horizontal="center" vertical="center" wrapText="1"/>
    </xf>
    <xf numFmtId="0" fontId="21" fillId="8" borderId="1" xfId="2" applyFont="1" applyFill="1" applyBorder="1" applyAlignment="1">
      <alignment horizontal="center" vertical="center" wrapText="1"/>
    </xf>
    <xf numFmtId="0" fontId="24" fillId="8" borderId="1" xfId="2" applyFont="1" applyFill="1" applyBorder="1" applyAlignment="1">
      <alignment horizontal="center" vertical="center" wrapText="1"/>
    </xf>
    <xf numFmtId="2" fontId="30" fillId="2" borderId="1" xfId="2" applyNumberFormat="1" applyFont="1" applyFill="1" applyBorder="1" applyAlignment="1">
      <alignment horizontal="center" vertical="center" wrapText="1"/>
    </xf>
    <xf numFmtId="0" fontId="32" fillId="3" borderId="1" xfId="4" applyFont="1" applyFill="1" applyBorder="1" applyAlignment="1">
      <alignment horizontal="center"/>
    </xf>
    <xf numFmtId="164" fontId="31" fillId="0" borderId="1" xfId="4" applyNumberFormat="1" applyFont="1" applyBorder="1" applyAlignment="1">
      <alignment horizontal="center"/>
    </xf>
    <xf numFmtId="0" fontId="13" fillId="0" borderId="0" xfId="2" applyFont="1" applyAlignment="1">
      <alignment vertical="center"/>
    </xf>
    <xf numFmtId="2" fontId="24" fillId="8" borderId="1" xfId="2" applyNumberFormat="1" applyFont="1" applyFill="1" applyBorder="1" applyAlignment="1">
      <alignment horizontal="center" vertical="center" wrapText="1"/>
    </xf>
    <xf numFmtId="0" fontId="27" fillId="4" borderId="1" xfId="2" applyFont="1" applyFill="1" applyBorder="1" applyAlignment="1">
      <alignment horizontal="center" vertical="center" wrapText="1"/>
    </xf>
    <xf numFmtId="4" fontId="1" fillId="4" borderId="1" xfId="2" applyNumberFormat="1" applyFont="1" applyFill="1" applyBorder="1" applyAlignment="1">
      <alignment horizontal="center" vertical="center" wrapText="1"/>
    </xf>
    <xf numFmtId="0" fontId="1" fillId="4" borderId="1" xfId="2" applyFont="1" applyFill="1" applyBorder="1" applyAlignment="1">
      <alignment horizontal="center" vertical="center" wrapText="1"/>
    </xf>
    <xf numFmtId="0" fontId="14" fillId="4" borderId="1" xfId="2" applyFont="1" applyFill="1" applyBorder="1" applyAlignment="1">
      <alignment horizontal="center" vertical="center" wrapText="1"/>
    </xf>
    <xf numFmtId="0" fontId="26" fillId="0" borderId="0" xfId="2" applyFont="1" applyAlignment="1">
      <alignment horizontal="center" vertical="center"/>
    </xf>
    <xf numFmtId="0" fontId="29" fillId="8" borderId="0" xfId="2" applyFont="1" applyFill="1" applyAlignment="1">
      <alignment vertical="top" wrapText="1"/>
    </xf>
    <xf numFmtId="0" fontId="27" fillId="0" borderId="0" xfId="2" applyFont="1" applyAlignment="1">
      <alignment vertical="top" wrapText="1"/>
    </xf>
    <xf numFmtId="0" fontId="29" fillId="0" borderId="0" xfId="2" applyFont="1" applyAlignment="1">
      <alignment vertical="top" wrapText="1"/>
    </xf>
    <xf numFmtId="0" fontId="1" fillId="0" borderId="1" xfId="2" applyFont="1" applyBorder="1" applyAlignment="1">
      <alignment horizontal="center" vertical="center" wrapText="1"/>
    </xf>
    <xf numFmtId="0" fontId="1" fillId="0" borderId="1" xfId="2" applyFont="1" applyBorder="1" applyAlignment="1">
      <alignment vertical="center" wrapText="1"/>
    </xf>
    <xf numFmtId="4" fontId="1" fillId="0" borderId="1" xfId="2" applyNumberFormat="1" applyFont="1" applyBorder="1" applyAlignment="1">
      <alignment horizontal="center" vertical="center" wrapText="1"/>
    </xf>
    <xf numFmtId="0" fontId="1" fillId="0" borderId="1" xfId="2" applyFont="1" applyBorder="1" applyAlignment="1">
      <alignment horizontal="justify" vertical="center" wrapText="1"/>
    </xf>
    <xf numFmtId="0" fontId="14" fillId="0" borderId="1" xfId="2" applyFont="1" applyBorder="1" applyAlignment="1">
      <alignment horizontal="center" vertical="center" wrapText="1"/>
    </xf>
    <xf numFmtId="0" fontId="14" fillId="0" borderId="1" xfId="2" applyFont="1" applyBorder="1" applyAlignment="1">
      <alignment vertical="center" wrapText="1"/>
    </xf>
    <xf numFmtId="4" fontId="14" fillId="0" borderId="1" xfId="2" applyNumberFormat="1" applyFont="1" applyBorder="1" applyAlignment="1">
      <alignment horizontal="center" vertical="center" wrapText="1"/>
    </xf>
    <xf numFmtId="2" fontId="14" fillId="0" borderId="0" xfId="3" applyNumberFormat="1" applyFont="1" applyAlignment="1">
      <alignment horizontal="center" vertical="center" wrapText="1"/>
    </xf>
    <xf numFmtId="4" fontId="27" fillId="0" borderId="0" xfId="2" applyNumberFormat="1" applyFont="1" applyAlignment="1">
      <alignment horizontal="center" vertical="center" wrapText="1"/>
    </xf>
    <xf numFmtId="0" fontId="27" fillId="0" borderId="0" xfId="2" applyFont="1" applyAlignment="1">
      <alignment horizontal="left" vertical="center" wrapText="1"/>
    </xf>
    <xf numFmtId="0" fontId="9" fillId="8" borderId="1" xfId="2" applyFont="1" applyFill="1" applyBorder="1" applyAlignment="1">
      <alignment horizontal="center" vertical="center" wrapText="1"/>
    </xf>
    <xf numFmtId="2" fontId="1" fillId="0" borderId="1" xfId="2" applyNumberFormat="1" applyFont="1" applyBorder="1" applyAlignment="1">
      <alignment horizontal="center"/>
    </xf>
    <xf numFmtId="2" fontId="1" fillId="0" borderId="2" xfId="2" applyNumberFormat="1" applyFont="1" applyBorder="1" applyAlignment="1">
      <alignment horizontal="center"/>
    </xf>
    <xf numFmtId="0" fontId="3" fillId="8" borderId="2" xfId="2" applyFont="1" applyFill="1" applyBorder="1" applyAlignment="1">
      <alignment horizontal="center"/>
    </xf>
    <xf numFmtId="0" fontId="3" fillId="8" borderId="1" xfId="2" applyFont="1" applyFill="1" applyBorder="1" applyAlignment="1">
      <alignment horizontal="center"/>
    </xf>
    <xf numFmtId="2" fontId="12" fillId="6" borderId="1" xfId="3" applyNumberFormat="1" applyFont="1" applyFill="1" applyBorder="1" applyAlignment="1">
      <alignment vertical="center"/>
    </xf>
    <xf numFmtId="0" fontId="26" fillId="6" borderId="6" xfId="2" applyFont="1" applyFill="1" applyBorder="1"/>
    <xf numFmtId="0" fontId="26" fillId="6" borderId="7" xfId="2" applyFont="1" applyFill="1" applyBorder="1"/>
    <xf numFmtId="0" fontId="24" fillId="0" borderId="0" xfId="2" applyFont="1"/>
    <xf numFmtId="0" fontId="23" fillId="0" borderId="0" xfId="2" pivotButton="1" applyFont="1"/>
    <xf numFmtId="164" fontId="36" fillId="3" borderId="1" xfId="4" applyNumberFormat="1" applyFont="1" applyFill="1" applyBorder="1" applyAlignment="1">
      <alignment horizontal="center"/>
    </xf>
    <xf numFmtId="0" fontId="31" fillId="0" borderId="8" xfId="0" applyFont="1" applyBorder="1" applyAlignment="1">
      <alignment horizontal="center" vertical="center"/>
    </xf>
    <xf numFmtId="0" fontId="31" fillId="0" borderId="2" xfId="0" applyFont="1" applyBorder="1" applyAlignment="1">
      <alignment horizontal="center" vertical="center"/>
    </xf>
    <xf numFmtId="0" fontId="31" fillId="3" borderId="2" xfId="0" applyFont="1" applyFill="1" applyBorder="1" applyAlignment="1">
      <alignment horizontal="center" vertical="center"/>
    </xf>
    <xf numFmtId="0" fontId="35" fillId="3" borderId="2" xfId="0" applyFont="1" applyFill="1" applyBorder="1" applyAlignment="1">
      <alignment horizontal="center" vertical="center"/>
    </xf>
    <xf numFmtId="0" fontId="31" fillId="3" borderId="4" xfId="0" applyFont="1" applyFill="1" applyBorder="1" applyAlignment="1">
      <alignment horizontal="center" vertical="center"/>
    </xf>
    <xf numFmtId="0" fontId="33" fillId="0" borderId="0" xfId="2" applyFont="1" applyAlignment="1">
      <alignment vertical="top" wrapText="1"/>
    </xf>
    <xf numFmtId="0" fontId="1" fillId="0" borderId="0" xfId="0" applyFont="1" applyAlignment="1">
      <alignment horizontal="center"/>
    </xf>
    <xf numFmtId="0" fontId="14" fillId="0" borderId="2" xfId="0" applyFont="1" applyBorder="1" applyAlignment="1">
      <alignment horizontal="left" vertical="center"/>
    </xf>
    <xf numFmtId="0" fontId="14" fillId="0" borderId="1" xfId="0" applyFont="1" applyBorder="1" applyAlignment="1">
      <alignment horizontal="left" vertical="center" wrapText="1"/>
    </xf>
    <xf numFmtId="0" fontId="14" fillId="0" borderId="1" xfId="0" applyFont="1" applyBorder="1" applyAlignment="1">
      <alignment horizontal="left" vertical="center"/>
    </xf>
    <xf numFmtId="0" fontId="1" fillId="0" borderId="0" xfId="0" applyFont="1" applyAlignment="1">
      <alignment horizontal="left"/>
    </xf>
    <xf numFmtId="0" fontId="1" fillId="0" borderId="1" xfId="0" applyFont="1" applyBorder="1" applyAlignment="1">
      <alignment horizontal="center"/>
    </xf>
    <xf numFmtId="0" fontId="14" fillId="12" borderId="1" xfId="0" applyFont="1" applyFill="1" applyBorder="1" applyAlignment="1">
      <alignment horizontal="left" vertical="center"/>
    </xf>
    <xf numFmtId="0" fontId="14" fillId="12" borderId="1" xfId="0" applyFont="1" applyFill="1" applyBorder="1" applyAlignment="1">
      <alignment horizontal="left" vertical="center" wrapText="1"/>
    </xf>
    <xf numFmtId="0" fontId="14" fillId="11" borderId="1" xfId="0" applyFont="1" applyFill="1" applyBorder="1" applyAlignment="1">
      <alignment horizontal="left" vertical="center"/>
    </xf>
    <xf numFmtId="0" fontId="14" fillId="11" borderId="1" xfId="0" applyFont="1" applyFill="1" applyBorder="1" applyAlignment="1">
      <alignment horizontal="left" vertical="center" wrapText="1"/>
    </xf>
    <xf numFmtId="0" fontId="39" fillId="0" borderId="1" xfId="0" applyFont="1" applyBorder="1" applyAlignment="1">
      <alignment horizontal="left" vertical="center" wrapText="1"/>
    </xf>
    <xf numFmtId="0" fontId="5" fillId="3" borderId="1" xfId="0" applyFont="1" applyFill="1" applyBorder="1" applyAlignment="1">
      <alignment horizontal="center" vertical="center" wrapText="1"/>
    </xf>
    <xf numFmtId="0" fontId="41" fillId="0" borderId="1" xfId="0" applyFont="1" applyBorder="1" applyAlignment="1">
      <alignment vertical="center"/>
    </xf>
    <xf numFmtId="0" fontId="9" fillId="3" borderId="1" xfId="0" applyFont="1" applyFill="1" applyBorder="1" applyAlignment="1">
      <alignment horizontal="center" vertical="center" wrapText="1"/>
    </xf>
    <xf numFmtId="4" fontId="12"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textRotation="90" wrapText="1"/>
    </xf>
    <xf numFmtId="4" fontId="12" fillId="3" borderId="1" xfId="0" applyNumberFormat="1" applyFont="1" applyFill="1" applyBorder="1" applyAlignment="1">
      <alignment horizontal="center" vertical="center" textRotation="90" wrapText="1"/>
    </xf>
    <xf numFmtId="1" fontId="12" fillId="3" borderId="1" xfId="0" applyNumberFormat="1" applyFont="1" applyFill="1" applyBorder="1" applyAlignment="1">
      <alignment horizontal="center" vertical="center" wrapText="1"/>
    </xf>
    <xf numFmtId="0" fontId="12" fillId="3" borderId="1" xfId="0" applyFont="1" applyFill="1" applyBorder="1" applyAlignment="1">
      <alignment horizontal="center" vertical="center" wrapText="1"/>
    </xf>
    <xf numFmtId="0" fontId="43" fillId="5" borderId="1" xfId="0" applyFont="1" applyFill="1" applyBorder="1" applyAlignment="1">
      <alignment horizontal="center" vertical="center" wrapText="1"/>
    </xf>
    <xf numFmtId="4" fontId="44" fillId="5" borderId="1" xfId="0" applyNumberFormat="1" applyFont="1" applyFill="1" applyBorder="1" applyAlignment="1">
      <alignment horizontal="center" vertical="center" wrapText="1"/>
    </xf>
    <xf numFmtId="1" fontId="44" fillId="5" borderId="1" xfId="0" applyNumberFormat="1" applyFont="1" applyFill="1" applyBorder="1" applyAlignment="1">
      <alignment horizontal="center" vertical="center" wrapText="1"/>
    </xf>
    <xf numFmtId="0" fontId="29" fillId="5" borderId="1" xfId="0" applyFont="1" applyFill="1" applyBorder="1" applyAlignment="1">
      <alignment vertical="center" wrapText="1"/>
    </xf>
    <xf numFmtId="0" fontId="43" fillId="5" borderId="1" xfId="0" applyFont="1" applyFill="1" applyBorder="1" applyAlignment="1">
      <alignment horizontal="center" vertical="center"/>
    </xf>
    <xf numFmtId="0" fontId="1" fillId="0" borderId="1" xfId="0" applyFont="1" applyBorder="1" applyAlignment="1">
      <alignment vertical="center"/>
    </xf>
    <xf numFmtId="0" fontId="14" fillId="0" borderId="1" xfId="0" applyFont="1" applyBorder="1" applyAlignment="1">
      <alignment vertical="center"/>
    </xf>
    <xf numFmtId="4" fontId="14" fillId="0" borderId="1" xfId="0" applyNumberFormat="1" applyFont="1" applyBorder="1" applyAlignment="1">
      <alignment vertical="center"/>
    </xf>
    <xf numFmtId="0" fontId="1" fillId="0" borderId="1" xfId="0" applyFont="1" applyBorder="1"/>
    <xf numFmtId="4" fontId="9" fillId="0" borderId="1" xfId="0" applyNumberFormat="1" applyFont="1" applyBorder="1" applyAlignment="1">
      <alignment horizontal="center" vertical="center"/>
    </xf>
    <xf numFmtId="4" fontId="1" fillId="0" borderId="1" xfId="0" applyNumberFormat="1" applyFont="1" applyBorder="1" applyAlignment="1">
      <alignment horizontal="center" vertical="center"/>
    </xf>
    <xf numFmtId="4" fontId="9" fillId="0" borderId="1" xfId="0" applyNumberFormat="1" applyFont="1" applyBorder="1" applyAlignment="1">
      <alignment horizontal="left" vertical="center"/>
    </xf>
    <xf numFmtId="4" fontId="14" fillId="0" borderId="1" xfId="0" applyNumberFormat="1" applyFont="1" applyBorder="1" applyAlignment="1">
      <alignment horizontal="center" vertical="center"/>
    </xf>
    <xf numFmtId="1" fontId="14" fillId="0" borderId="1" xfId="0" applyNumberFormat="1" applyFont="1" applyBorder="1" applyAlignment="1">
      <alignment horizontal="center" vertical="center"/>
    </xf>
    <xf numFmtId="0" fontId="3" fillId="0" borderId="1" xfId="0" applyFont="1" applyBorder="1" applyAlignment="1">
      <alignment vertical="center" wrapText="1"/>
    </xf>
    <xf numFmtId="0" fontId="1" fillId="0" borderId="1" xfId="0" applyFont="1" applyBorder="1" applyAlignment="1">
      <alignment horizontal="left" vertical="center" wrapText="1"/>
    </xf>
    <xf numFmtId="0" fontId="9" fillId="4" borderId="3" xfId="0" applyFont="1" applyFill="1" applyBorder="1" applyAlignment="1">
      <alignment vertical="center" textRotation="90" wrapText="1"/>
    </xf>
    <xf numFmtId="0" fontId="9" fillId="4" borderId="3" xfId="0" applyFont="1" applyFill="1" applyBorder="1" applyAlignment="1">
      <alignment horizontal="center" vertical="center" textRotation="90" wrapText="1"/>
    </xf>
    <xf numFmtId="0" fontId="9" fillId="4" borderId="1" xfId="0" applyFont="1" applyFill="1" applyBorder="1" applyAlignment="1">
      <alignment horizontal="center" vertical="center" textRotation="90"/>
    </xf>
    <xf numFmtId="0" fontId="29" fillId="0" borderId="0" xfId="0" applyFont="1" applyAlignment="1">
      <alignment horizontal="left" vertical="center"/>
    </xf>
    <xf numFmtId="0" fontId="1" fillId="0" borderId="0" xfId="0" applyFont="1" applyAlignment="1">
      <alignment horizontal="left" vertical="center"/>
    </xf>
    <xf numFmtId="0" fontId="12" fillId="3" borderId="1" xfId="0" applyFont="1" applyFill="1" applyBorder="1" applyAlignment="1">
      <alignment horizontal="left" vertical="center" wrapText="1"/>
    </xf>
    <xf numFmtId="49" fontId="1" fillId="12" borderId="0" xfId="0" applyNumberFormat="1" applyFont="1" applyFill="1"/>
    <xf numFmtId="0" fontId="4" fillId="3" borderId="1" xfId="2" applyFont="1" applyFill="1" applyBorder="1" applyAlignment="1">
      <alignment horizontal="center" vertical="center" wrapText="1"/>
    </xf>
    <xf numFmtId="0" fontId="2" fillId="3" borderId="1" xfId="2" applyFont="1" applyFill="1" applyBorder="1" applyAlignment="1">
      <alignment horizontal="center" vertical="center" wrapText="1"/>
    </xf>
    <xf numFmtId="4" fontId="2" fillId="3" borderId="1" xfId="2" applyNumberFormat="1" applyFont="1" applyFill="1" applyBorder="1" applyAlignment="1">
      <alignment horizontal="center" vertical="center" wrapText="1"/>
    </xf>
    <xf numFmtId="0" fontId="38" fillId="0" borderId="0" xfId="2" applyFont="1" applyAlignment="1">
      <alignment horizontal="center" vertical="center"/>
    </xf>
    <xf numFmtId="0" fontId="38" fillId="0" borderId="0" xfId="2" applyFont="1"/>
    <xf numFmtId="0" fontId="39" fillId="0" borderId="0" xfId="2" applyFont="1" applyAlignment="1">
      <alignment horizontal="left" vertical="top" wrapText="1"/>
    </xf>
    <xf numFmtId="0" fontId="5" fillId="3" borderId="1" xfId="3" applyFont="1" applyFill="1" applyBorder="1" applyAlignment="1">
      <alignment horizontal="center" vertical="center" wrapText="1"/>
    </xf>
    <xf numFmtId="0" fontId="38" fillId="0" borderId="1" xfId="2" applyFont="1" applyBorder="1" applyAlignment="1">
      <alignment vertical="center" wrapText="1"/>
    </xf>
    <xf numFmtId="0" fontId="8" fillId="0" borderId="0" xfId="2" applyFont="1"/>
    <xf numFmtId="4" fontId="38" fillId="0" borderId="1" xfId="2" applyNumberFormat="1" applyFont="1" applyBorder="1" applyAlignment="1">
      <alignment horizontal="center" vertical="center" wrapText="1"/>
    </xf>
    <xf numFmtId="2" fontId="8" fillId="0" borderId="0" xfId="3" applyNumberFormat="1" applyFont="1" applyAlignment="1">
      <alignment horizontal="center" vertical="center" wrapText="1"/>
    </xf>
    <xf numFmtId="4" fontId="38" fillId="0" borderId="0" xfId="2" applyNumberFormat="1" applyFont="1" applyAlignment="1">
      <alignment horizontal="center" vertical="center"/>
    </xf>
    <xf numFmtId="0" fontId="8" fillId="0" borderId="1" xfId="0" applyFont="1" applyBorder="1" applyAlignment="1">
      <alignment horizontal="center" vertical="center" wrapText="1"/>
    </xf>
    <xf numFmtId="0" fontId="5" fillId="3" borderId="1" xfId="2" applyFont="1" applyFill="1" applyBorder="1" applyAlignment="1">
      <alignment horizontal="center" vertical="center" wrapText="1"/>
    </xf>
    <xf numFmtId="0" fontId="9" fillId="4" borderId="11" xfId="0" applyFont="1" applyFill="1" applyBorder="1" applyAlignment="1">
      <alignment horizontal="center" vertical="center" wrapText="1"/>
    </xf>
    <xf numFmtId="4" fontId="12" fillId="9" borderId="1" xfId="0" applyNumberFormat="1" applyFont="1" applyFill="1" applyBorder="1" applyAlignment="1">
      <alignment horizontal="center" vertical="center" textRotation="90" wrapText="1"/>
    </xf>
    <xf numFmtId="4" fontId="43" fillId="9" borderId="1" xfId="0" applyNumberFormat="1" applyFont="1" applyFill="1" applyBorder="1" applyAlignment="1">
      <alignment horizontal="center" vertical="center" wrapText="1"/>
    </xf>
    <xf numFmtId="4" fontId="1" fillId="9" borderId="1" xfId="0" applyNumberFormat="1" applyFont="1" applyFill="1" applyBorder="1" applyAlignment="1">
      <alignment horizontal="center" vertical="center"/>
    </xf>
    <xf numFmtId="0" fontId="27" fillId="9" borderId="1" xfId="0" applyFont="1" applyFill="1" applyBorder="1"/>
    <xf numFmtId="0" fontId="8" fillId="3" borderId="0" xfId="0" applyFont="1" applyFill="1" applyAlignment="1">
      <alignment wrapText="1"/>
    </xf>
    <xf numFmtId="0" fontId="38" fillId="0" borderId="1" xfId="0" applyFont="1" applyBorder="1" applyAlignment="1">
      <alignment horizontal="center" wrapText="1"/>
    </xf>
    <xf numFmtId="0" fontId="4" fillId="0" borderId="1" xfId="0" applyFont="1" applyBorder="1" applyAlignment="1">
      <alignment horizontal="left" vertical="center" wrapText="1"/>
    </xf>
    <xf numFmtId="0" fontId="38" fillId="0" borderId="0" xfId="0" applyFont="1" applyAlignment="1">
      <alignment wrapText="1"/>
    </xf>
    <xf numFmtId="0" fontId="38" fillId="0" borderId="1" xfId="0" applyFont="1" applyBorder="1" applyAlignment="1">
      <alignment horizontal="center" vertical="center" wrapText="1"/>
    </xf>
    <xf numFmtId="0" fontId="2" fillId="0" borderId="1" xfId="0" applyFont="1" applyBorder="1" applyAlignment="1">
      <alignment wrapText="1"/>
    </xf>
    <xf numFmtId="0" fontId="38" fillId="0" borderId="0" xfId="0" applyFont="1" applyAlignment="1">
      <alignment horizontal="center" wrapText="1"/>
    </xf>
    <xf numFmtId="0" fontId="12" fillId="3" borderId="1" xfId="0" applyFont="1" applyFill="1" applyBorder="1" applyAlignment="1">
      <alignment horizontal="center" vertical="center"/>
    </xf>
    <xf numFmtId="0" fontId="12" fillId="0" borderId="1" xfId="0" applyFont="1" applyBorder="1" applyAlignment="1">
      <alignment horizontal="center" vertical="center"/>
    </xf>
    <xf numFmtId="0" fontId="8" fillId="9" borderId="1" xfId="0" applyFont="1" applyFill="1" applyBorder="1" applyAlignment="1">
      <alignment horizontal="center" vertical="center" wrapText="1"/>
    </xf>
    <xf numFmtId="0" fontId="38" fillId="9" borderId="1" xfId="0" applyFont="1" applyFill="1" applyBorder="1" applyAlignment="1">
      <alignment vertical="center" wrapText="1"/>
    </xf>
    <xf numFmtId="4" fontId="39" fillId="0" borderId="0" xfId="2" applyNumberFormat="1" applyFont="1" applyAlignment="1">
      <alignment horizontal="center" vertical="center" wrapText="1"/>
    </xf>
    <xf numFmtId="2" fontId="8" fillId="0" borderId="0" xfId="2" applyNumberFormat="1" applyFont="1" applyAlignment="1">
      <alignment horizontal="center"/>
    </xf>
    <xf numFmtId="0" fontId="8" fillId="0" borderId="0" xfId="2" applyFont="1" applyAlignment="1">
      <alignment horizontal="right" vertical="top"/>
    </xf>
    <xf numFmtId="0" fontId="44" fillId="0" borderId="0" xfId="0" applyFont="1" applyAlignment="1">
      <alignment horizontal="left" vertical="center"/>
    </xf>
    <xf numFmtId="0" fontId="14" fillId="0" borderId="0" xfId="0" applyFont="1" applyAlignment="1">
      <alignment horizontal="center"/>
    </xf>
    <xf numFmtId="0" fontId="14" fillId="0" borderId="0" xfId="0" applyFont="1" applyAlignment="1">
      <alignment horizontal="center" vertical="center"/>
    </xf>
    <xf numFmtId="0" fontId="50" fillId="0" borderId="0" xfId="0" applyFont="1" applyAlignment="1">
      <alignment horizontal="left" vertical="center"/>
    </xf>
    <xf numFmtId="0" fontId="44" fillId="0" borderId="0" xfId="0" applyFont="1" applyAlignment="1">
      <alignment horizontal="center" vertical="top" wrapText="1"/>
    </xf>
    <xf numFmtId="0" fontId="44" fillId="0" borderId="0" xfId="0" applyFont="1" applyAlignment="1">
      <alignment horizontal="center" vertical="center" wrapText="1"/>
    </xf>
    <xf numFmtId="0" fontId="14" fillId="0" borderId="0" xfId="0" applyFont="1"/>
    <xf numFmtId="0" fontId="14" fillId="0" borderId="0" xfId="0" applyFont="1" applyAlignment="1">
      <alignment horizontal="left" vertical="center"/>
    </xf>
    <xf numFmtId="0" fontId="14" fillId="0" borderId="0" xfId="0" applyFont="1" applyAlignment="1">
      <alignment horizontal="left"/>
    </xf>
    <xf numFmtId="4" fontId="9" fillId="2" borderId="1" xfId="0" applyNumberFormat="1" applyFont="1" applyFill="1" applyBorder="1" applyAlignment="1">
      <alignment horizontal="center" vertical="center" textRotation="90" wrapText="1"/>
    </xf>
    <xf numFmtId="4" fontId="9" fillId="2" borderId="1" xfId="0" applyNumberFormat="1" applyFont="1" applyFill="1" applyBorder="1" applyAlignment="1">
      <alignment horizontal="center" vertical="center"/>
    </xf>
    <xf numFmtId="4" fontId="31" fillId="10" borderId="1" xfId="0" applyNumberFormat="1" applyFont="1" applyFill="1" applyBorder="1" applyAlignment="1">
      <alignment horizontal="center" vertical="center" wrapText="1"/>
    </xf>
    <xf numFmtId="4" fontId="52" fillId="18" borderId="1" xfId="0" applyNumberFormat="1" applyFont="1" applyFill="1" applyBorder="1" applyAlignment="1">
      <alignment horizontal="center" vertical="center"/>
    </xf>
    <xf numFmtId="0" fontId="38" fillId="9" borderId="1" xfId="0" applyFont="1" applyFill="1" applyBorder="1" applyAlignment="1">
      <alignment horizontal="center" wrapText="1"/>
    </xf>
    <xf numFmtId="0" fontId="38" fillId="9" borderId="1" xfId="2" applyFont="1" applyFill="1" applyBorder="1" applyAlignment="1">
      <alignment horizontal="center" vertical="center"/>
    </xf>
    <xf numFmtId="0" fontId="31" fillId="0" borderId="9" xfId="0" applyFont="1" applyBorder="1" applyAlignment="1">
      <alignment horizontal="center" vertical="center"/>
    </xf>
    <xf numFmtId="0" fontId="35" fillId="3" borderId="4" xfId="0" applyFont="1" applyFill="1" applyBorder="1" applyAlignment="1">
      <alignment horizontal="center" vertical="center"/>
    </xf>
    <xf numFmtId="4" fontId="38" fillId="0" borderId="0" xfId="2" applyNumberFormat="1" applyFont="1"/>
    <xf numFmtId="0" fontId="1" fillId="0" borderId="1" xfId="0" applyFont="1" applyBorder="1" applyAlignment="1">
      <alignment horizontal="left" wrapText="1"/>
    </xf>
    <xf numFmtId="0" fontId="0" fillId="0" borderId="0" xfId="0" applyAlignment="1">
      <alignment wrapText="1"/>
    </xf>
    <xf numFmtId="4" fontId="12" fillId="14" borderId="2" xfId="0" applyNumberFormat="1" applyFont="1" applyFill="1" applyBorder="1" applyAlignment="1">
      <alignment horizontal="center" vertical="center"/>
    </xf>
    <xf numFmtId="4" fontId="12" fillId="0" borderId="2" xfId="0" applyNumberFormat="1" applyFont="1" applyBorder="1" applyAlignment="1">
      <alignment horizontal="left" vertical="center"/>
    </xf>
    <xf numFmtId="4" fontId="12" fillId="0" borderId="2" xfId="0" applyNumberFormat="1" applyFont="1" applyBorder="1" applyAlignment="1">
      <alignment horizontal="center" vertical="center"/>
    </xf>
    <xf numFmtId="3" fontId="12" fillId="14" borderId="2" xfId="0" applyNumberFormat="1" applyFont="1" applyFill="1" applyBorder="1" applyAlignment="1">
      <alignment horizontal="center" vertical="center"/>
    </xf>
    <xf numFmtId="0" fontId="38" fillId="9" borderId="1" xfId="0" applyFont="1" applyFill="1" applyBorder="1" applyAlignment="1">
      <alignment horizontal="left" vertical="center" wrapText="1"/>
    </xf>
    <xf numFmtId="0" fontId="38" fillId="0" borderId="1" xfId="0" applyFont="1" applyBorder="1" applyAlignment="1">
      <alignment horizontal="left" vertical="center" wrapText="1"/>
    </xf>
    <xf numFmtId="4" fontId="55" fillId="5" borderId="1" xfId="0" applyNumberFormat="1" applyFont="1" applyFill="1" applyBorder="1" applyAlignment="1">
      <alignment horizontal="center" vertical="center" wrapText="1"/>
    </xf>
    <xf numFmtId="4" fontId="55" fillId="2" borderId="1" xfId="0" applyNumberFormat="1" applyFont="1" applyFill="1" applyBorder="1" applyAlignment="1">
      <alignment horizontal="center" vertical="center" wrapText="1"/>
    </xf>
    <xf numFmtId="4" fontId="55" fillId="9" borderId="1" xfId="0" applyNumberFormat="1" applyFont="1" applyFill="1" applyBorder="1" applyAlignment="1">
      <alignment horizontal="center" vertical="center" wrapText="1"/>
    </xf>
    <xf numFmtId="4" fontId="55" fillId="5" borderId="1" xfId="0" applyNumberFormat="1" applyFont="1" applyFill="1" applyBorder="1" applyAlignment="1">
      <alignment horizontal="left" vertical="center" wrapText="1"/>
    </xf>
    <xf numFmtId="4" fontId="52" fillId="0" borderId="1" xfId="2" applyNumberFormat="1" applyFont="1" applyBorder="1" applyAlignment="1">
      <alignment horizontal="center" vertical="center" wrapText="1"/>
    </xf>
    <xf numFmtId="4" fontId="31" fillId="4" borderId="1" xfId="0" applyNumberFormat="1" applyFont="1" applyFill="1" applyBorder="1" applyAlignment="1">
      <alignment horizontal="center" vertical="center" wrapText="1"/>
    </xf>
    <xf numFmtId="4" fontId="31" fillId="2" borderId="1" xfId="0" applyNumberFormat="1" applyFont="1" applyFill="1" applyBorder="1" applyAlignment="1">
      <alignment horizontal="center" vertical="center" wrapText="1"/>
    </xf>
    <xf numFmtId="2" fontId="31" fillId="9" borderId="1" xfId="0" applyNumberFormat="1" applyFont="1" applyFill="1" applyBorder="1" applyAlignment="1">
      <alignment horizontal="center" vertical="center" wrapText="1"/>
    </xf>
    <xf numFmtId="4" fontId="31" fillId="7" borderId="1" xfId="0" applyNumberFormat="1" applyFont="1" applyFill="1" applyBorder="1" applyAlignment="1">
      <alignment horizontal="left" vertical="center" wrapText="1"/>
    </xf>
    <xf numFmtId="4" fontId="31" fillId="17" borderId="1" xfId="0" applyNumberFormat="1" applyFont="1" applyFill="1" applyBorder="1" applyAlignment="1">
      <alignment horizontal="left" vertical="center" wrapText="1"/>
    </xf>
    <xf numFmtId="4" fontId="31" fillId="16" borderId="1" xfId="0" applyNumberFormat="1" applyFont="1" applyFill="1" applyBorder="1" applyAlignment="1">
      <alignment horizontal="center" vertical="center" wrapText="1"/>
    </xf>
    <xf numFmtId="0" fontId="3" fillId="0" borderId="1" xfId="0" applyFont="1" applyBorder="1" applyAlignment="1">
      <alignment vertical="center"/>
    </xf>
    <xf numFmtId="0" fontId="54" fillId="0" borderId="1" xfId="0" applyFont="1" applyBorder="1" applyAlignment="1">
      <alignment vertical="center"/>
    </xf>
    <xf numFmtId="4" fontId="54" fillId="0" borderId="1" xfId="0" applyNumberFormat="1" applyFont="1" applyBorder="1" applyAlignment="1">
      <alignment vertical="center"/>
    </xf>
    <xf numFmtId="0" fontId="47" fillId="7" borderId="11" xfId="2" applyFont="1" applyFill="1" applyBorder="1" applyAlignment="1">
      <alignment horizontal="center" vertical="center" wrapText="1"/>
    </xf>
    <xf numFmtId="0" fontId="47" fillId="5" borderId="11" xfId="2" applyFont="1" applyFill="1" applyBorder="1" applyAlignment="1">
      <alignment horizontal="center" vertical="center" wrapText="1"/>
    </xf>
    <xf numFmtId="0" fontId="48" fillId="5" borderId="11" xfId="2" applyFont="1" applyFill="1" applyBorder="1" applyAlignment="1">
      <alignment horizontal="center" vertical="center" wrapText="1"/>
    </xf>
    <xf numFmtId="4" fontId="48" fillId="5" borderId="11" xfId="2" applyNumberFormat="1" applyFont="1" applyFill="1" applyBorder="1" applyAlignment="1">
      <alignment horizontal="center" vertical="center" wrapText="1"/>
    </xf>
    <xf numFmtId="0" fontId="40" fillId="5" borderId="11" xfId="2" applyFont="1" applyFill="1" applyBorder="1" applyAlignment="1">
      <alignment horizontal="center" vertical="center" wrapText="1"/>
    </xf>
    <xf numFmtId="4" fontId="5" fillId="4" borderId="2" xfId="2" applyNumberFormat="1" applyFont="1" applyFill="1" applyBorder="1" applyAlignment="1">
      <alignment horizontal="center" vertical="center" wrapText="1"/>
    </xf>
    <xf numFmtId="4" fontId="2" fillId="5" borderId="2" xfId="2" applyNumberFormat="1" applyFont="1" applyFill="1" applyBorder="1" applyAlignment="1">
      <alignment horizontal="center" vertical="center" wrapText="1"/>
    </xf>
    <xf numFmtId="0" fontId="48" fillId="0" borderId="0" xfId="2" applyFont="1" applyAlignment="1">
      <alignment vertical="top" wrapText="1"/>
    </xf>
    <xf numFmtId="0" fontId="2" fillId="3" borderId="1" xfId="3" applyFont="1" applyFill="1" applyBorder="1" applyAlignment="1">
      <alignment horizontal="center" vertical="center" wrapText="1"/>
    </xf>
    <xf numFmtId="4" fontId="38" fillId="0" borderId="0" xfId="2" applyNumberFormat="1" applyFont="1" applyAlignment="1">
      <alignment horizontal="center" vertical="center" wrapText="1"/>
    </xf>
    <xf numFmtId="0" fontId="48" fillId="0" borderId="0" xfId="2" applyFont="1" applyAlignment="1">
      <alignment vertical="center" wrapText="1"/>
    </xf>
    <xf numFmtId="0" fontId="38" fillId="0" borderId="1" xfId="2" applyFont="1" applyBorder="1" applyAlignment="1">
      <alignment horizontal="justify" vertical="center" wrapText="1"/>
    </xf>
    <xf numFmtId="2" fontId="38" fillId="0" borderId="0" xfId="3" applyNumberFormat="1" applyFont="1" applyAlignment="1">
      <alignment horizontal="center" vertical="center" wrapText="1"/>
    </xf>
    <xf numFmtId="4" fontId="2" fillId="3" borderId="1" xfId="3" applyNumberFormat="1" applyFont="1" applyFill="1" applyBorder="1" applyAlignment="1">
      <alignment horizontal="center" vertical="center" wrapText="1"/>
    </xf>
    <xf numFmtId="0" fontId="38" fillId="0" borderId="0" xfId="2" applyFont="1" applyAlignment="1">
      <alignment horizontal="left" vertical="center" wrapText="1"/>
    </xf>
    <xf numFmtId="1" fontId="31" fillId="13" borderId="1" xfId="0" applyNumberFormat="1" applyFont="1" applyFill="1" applyBorder="1" applyAlignment="1">
      <alignment horizontal="center" vertical="center" wrapText="1"/>
    </xf>
    <xf numFmtId="0" fontId="31" fillId="15" borderId="1" xfId="0" applyFont="1" applyFill="1" applyBorder="1" applyAlignment="1">
      <alignment horizontal="center" vertical="center" wrapText="1"/>
    </xf>
    <xf numFmtId="0" fontId="53" fillId="10" borderId="1" xfId="0" applyFont="1" applyFill="1" applyBorder="1" applyAlignment="1">
      <alignment horizontal="left" vertical="center" wrapText="1"/>
    </xf>
    <xf numFmtId="4" fontId="52" fillId="13" borderId="1" xfId="0" applyNumberFormat="1" applyFont="1" applyFill="1" applyBorder="1" applyAlignment="1">
      <alignment horizontal="center" vertical="center"/>
    </xf>
    <xf numFmtId="0" fontId="31" fillId="15" borderId="1" xfId="0" applyFont="1" applyFill="1" applyBorder="1" applyAlignment="1">
      <alignment horizontal="left" vertical="center" wrapText="1"/>
    </xf>
    <xf numFmtId="0" fontId="52" fillId="13" borderId="1" xfId="0" applyFont="1" applyFill="1" applyBorder="1" applyAlignment="1">
      <alignment horizontal="center" vertical="center" wrapText="1"/>
    </xf>
    <xf numFmtId="0" fontId="53" fillId="10" borderId="1" xfId="1" applyFont="1" applyFill="1" applyBorder="1" applyAlignment="1">
      <alignment horizontal="left" vertical="center" wrapText="1"/>
    </xf>
    <xf numFmtId="0" fontId="31" fillId="15" borderId="1" xfId="0" applyFont="1" applyFill="1" applyBorder="1" applyAlignment="1">
      <alignment vertical="center" wrapText="1"/>
    </xf>
    <xf numFmtId="1" fontId="52" fillId="13" borderId="1" xfId="0" applyNumberFormat="1" applyFont="1" applyFill="1" applyBorder="1" applyAlignment="1">
      <alignment horizontal="center" vertical="center" wrapText="1"/>
    </xf>
    <xf numFmtId="4" fontId="31" fillId="13" borderId="1" xfId="0" applyNumberFormat="1" applyFont="1" applyFill="1" applyBorder="1" applyAlignment="1">
      <alignment horizontal="center" vertical="center"/>
    </xf>
    <xf numFmtId="4" fontId="52" fillId="9" borderId="1" xfId="2" applyNumberFormat="1" applyFont="1" applyFill="1" applyBorder="1" applyAlignment="1">
      <alignment horizontal="center" vertical="center" wrapText="1"/>
    </xf>
    <xf numFmtId="4" fontId="12" fillId="0" borderId="2" xfId="0" applyNumberFormat="1" applyFont="1" applyBorder="1" applyAlignment="1">
      <alignment horizontal="left" vertical="center" wrapText="1"/>
    </xf>
    <xf numFmtId="4" fontId="9" fillId="0" borderId="1" xfId="0" applyNumberFormat="1" applyFont="1" applyBorder="1" applyAlignment="1">
      <alignment horizontal="left" vertical="center" wrapText="1"/>
    </xf>
    <xf numFmtId="0" fontId="58" fillId="0" borderId="1" xfId="0" applyFont="1" applyBorder="1" applyAlignment="1">
      <alignment vertical="center"/>
    </xf>
    <xf numFmtId="0" fontId="32" fillId="3" borderId="1" xfId="0" applyFont="1" applyFill="1" applyBorder="1" applyAlignment="1">
      <alignment horizontal="center" vertical="center" wrapText="1"/>
    </xf>
    <xf numFmtId="0" fontId="60" fillId="5" borderId="1" xfId="0" applyFont="1" applyFill="1" applyBorder="1" applyAlignment="1">
      <alignment horizontal="center" vertical="center"/>
    </xf>
    <xf numFmtId="0" fontId="58" fillId="0" borderId="1" xfId="0" applyFont="1" applyBorder="1" applyAlignment="1">
      <alignment horizontal="center" vertical="center"/>
    </xf>
    <xf numFmtId="0" fontId="58" fillId="0" borderId="0" xfId="0" applyFont="1" applyAlignment="1">
      <alignment horizontal="center" vertical="center"/>
    </xf>
    <xf numFmtId="0" fontId="6" fillId="0" borderId="0" xfId="0" applyFont="1" applyAlignment="1">
      <alignment wrapText="1"/>
    </xf>
    <xf numFmtId="4" fontId="31" fillId="0" borderId="1" xfId="0" applyNumberFormat="1" applyFont="1" applyBorder="1" applyAlignment="1">
      <alignment horizontal="center" vertical="center" wrapText="1"/>
    </xf>
    <xf numFmtId="2" fontId="31" fillId="0" borderId="1" xfId="0" applyNumberFormat="1" applyFont="1" applyBorder="1" applyAlignment="1">
      <alignment horizontal="center" vertical="center" wrapText="1"/>
    </xf>
    <xf numFmtId="49" fontId="9" fillId="3" borderId="1" xfId="0" applyNumberFormat="1" applyFont="1" applyFill="1" applyBorder="1" applyAlignment="1">
      <alignment horizontal="center" vertical="center" wrapText="1"/>
    </xf>
    <xf numFmtId="49" fontId="48" fillId="5" borderId="11" xfId="2" applyNumberFormat="1" applyFont="1" applyFill="1" applyBorder="1" applyAlignment="1">
      <alignment horizontal="center" vertical="center" wrapText="1"/>
    </xf>
    <xf numFmtId="0" fontId="38" fillId="9" borderId="1" xfId="0" applyFont="1" applyFill="1" applyBorder="1" applyAlignment="1">
      <alignment horizontal="center" vertical="center" wrapText="1"/>
    </xf>
    <xf numFmtId="0" fontId="38" fillId="10" borderId="1" xfId="0" applyFont="1" applyFill="1" applyBorder="1" applyAlignment="1">
      <alignment vertical="center" wrapText="1"/>
    </xf>
    <xf numFmtId="4" fontId="2" fillId="15" borderId="1" xfId="0" applyNumberFormat="1" applyFont="1" applyFill="1" applyBorder="1" applyAlignment="1">
      <alignment horizontal="center" vertical="center"/>
    </xf>
    <xf numFmtId="4" fontId="2" fillId="0" borderId="1" xfId="0" applyNumberFormat="1" applyFont="1" applyBorder="1" applyAlignment="1">
      <alignment horizontal="center" vertical="center" wrapText="1"/>
    </xf>
    <xf numFmtId="4" fontId="38" fillId="12" borderId="1" xfId="2" applyNumberFormat="1" applyFont="1" applyFill="1" applyBorder="1" applyAlignment="1">
      <alignment horizontal="center" vertical="center" wrapText="1"/>
    </xf>
    <xf numFmtId="4" fontId="2" fillId="2" borderId="1" xfId="2" applyNumberFormat="1" applyFont="1" applyFill="1" applyBorder="1" applyAlignment="1">
      <alignment horizontal="center" vertical="center" wrapText="1"/>
    </xf>
    <xf numFmtId="4" fontId="2" fillId="4" borderId="1" xfId="2" applyNumberFormat="1" applyFont="1" applyFill="1" applyBorder="1" applyAlignment="1">
      <alignment horizontal="center" vertical="center" wrapText="1"/>
    </xf>
    <xf numFmtId="49" fontId="1" fillId="0" borderId="1" xfId="0" applyNumberFormat="1" applyFont="1" applyBorder="1" applyAlignment="1">
      <alignment horizontal="center" vertical="center" wrapText="1"/>
    </xf>
    <xf numFmtId="49" fontId="1" fillId="9" borderId="1" xfId="0" applyNumberFormat="1" applyFont="1" applyFill="1" applyBorder="1" applyAlignment="1">
      <alignment horizontal="center" vertical="center" wrapText="1"/>
    </xf>
    <xf numFmtId="0" fontId="6" fillId="0" borderId="0" xfId="2" applyFont="1"/>
    <xf numFmtId="49" fontId="1" fillId="0" borderId="1" xfId="1" applyNumberFormat="1" applyFont="1" applyBorder="1" applyAlignment="1">
      <alignment horizontal="center" vertical="center"/>
    </xf>
    <xf numFmtId="49" fontId="1" fillId="0" borderId="1" xfId="1" applyNumberFormat="1" applyFont="1" applyBorder="1" applyAlignment="1">
      <alignment horizontal="center" vertical="center" wrapText="1"/>
    </xf>
    <xf numFmtId="49" fontId="1" fillId="9" borderId="1" xfId="1" applyNumberFormat="1" applyFont="1" applyFill="1" applyBorder="1" applyAlignment="1">
      <alignment horizontal="center" vertical="center"/>
    </xf>
    <xf numFmtId="49" fontId="1" fillId="0" borderId="1" xfId="0" applyNumberFormat="1" applyFont="1" applyBorder="1" applyAlignment="1">
      <alignment horizontal="center" vertical="center"/>
    </xf>
    <xf numFmtId="49" fontId="1" fillId="0" borderId="1" xfId="0" applyNumberFormat="1" applyFont="1" applyBorder="1" applyAlignment="1">
      <alignment horizontal="center"/>
    </xf>
    <xf numFmtId="49" fontId="48" fillId="0" borderId="0" xfId="2" applyNumberFormat="1" applyFont="1" applyAlignment="1">
      <alignment vertical="top" wrapText="1"/>
    </xf>
    <xf numFmtId="49" fontId="2" fillId="3" borderId="1" xfId="3" applyNumberFormat="1" applyFont="1" applyFill="1" applyBorder="1" applyAlignment="1">
      <alignment horizontal="center" vertical="center" wrapText="1"/>
    </xf>
    <xf numFmtId="49" fontId="38" fillId="0" borderId="0" xfId="2" applyNumberFormat="1" applyFont="1" applyAlignment="1">
      <alignment horizontal="center" vertical="center"/>
    </xf>
    <xf numFmtId="0" fontId="23" fillId="0" borderId="0" xfId="0" applyFont="1"/>
    <xf numFmtId="4" fontId="38" fillId="12" borderId="12" xfId="2" applyNumberFormat="1" applyFont="1" applyFill="1" applyBorder="1" applyAlignment="1">
      <alignment horizontal="center" vertical="center" wrapText="1"/>
    </xf>
    <xf numFmtId="4" fontId="38" fillId="12" borderId="14" xfId="2" applyNumberFormat="1" applyFont="1" applyFill="1" applyBorder="1" applyAlignment="1">
      <alignment horizontal="center" vertical="center" wrapText="1"/>
    </xf>
    <xf numFmtId="4" fontId="53" fillId="15" borderId="1" xfId="0" applyNumberFormat="1" applyFont="1" applyFill="1" applyBorder="1" applyAlignment="1">
      <alignment horizontal="center" vertical="center"/>
    </xf>
    <xf numFmtId="49" fontId="31" fillId="0" borderId="1" xfId="0" applyNumberFormat="1" applyFont="1" applyBorder="1" applyAlignment="1">
      <alignment horizontal="center" vertical="center"/>
    </xf>
    <xf numFmtId="0" fontId="62" fillId="10" borderId="1" xfId="0" applyFont="1" applyFill="1" applyBorder="1" applyAlignment="1">
      <alignment vertical="center" wrapText="1"/>
    </xf>
    <xf numFmtId="0" fontId="62" fillId="10" borderId="1" xfId="0" applyFont="1" applyFill="1" applyBorder="1" applyAlignment="1">
      <alignment vertical="center"/>
    </xf>
    <xf numFmtId="49" fontId="8" fillId="0" borderId="1" xfId="2" applyNumberFormat="1" applyFont="1" applyBorder="1" applyAlignment="1">
      <alignment horizontal="center" vertical="center" wrapText="1"/>
    </xf>
    <xf numFmtId="0" fontId="12" fillId="19" borderId="1" xfId="3" applyFont="1" applyFill="1" applyBorder="1" applyAlignment="1">
      <alignment horizontal="left" vertical="center" wrapText="1"/>
    </xf>
    <xf numFmtId="4" fontId="2" fillId="19" borderId="1" xfId="3" applyNumberFormat="1" applyFont="1" applyFill="1" applyBorder="1" applyAlignment="1">
      <alignment horizontal="center" vertical="center" wrapText="1"/>
    </xf>
    <xf numFmtId="0" fontId="2" fillId="19" borderId="1" xfId="3" applyFont="1" applyFill="1" applyBorder="1" applyAlignment="1">
      <alignment horizontal="center" vertical="center" wrapText="1"/>
    </xf>
    <xf numFmtId="49" fontId="2" fillId="19" borderId="1" xfId="3" applyNumberFormat="1" applyFont="1" applyFill="1" applyBorder="1" applyAlignment="1">
      <alignment horizontal="center" vertical="center" wrapText="1"/>
    </xf>
    <xf numFmtId="0" fontId="5" fillId="19" borderId="1" xfId="3" applyFont="1" applyFill="1" applyBorder="1" applyAlignment="1">
      <alignment horizontal="center" vertical="center" wrapText="1"/>
    </xf>
    <xf numFmtId="49" fontId="4" fillId="19" borderId="1" xfId="2" applyNumberFormat="1" applyFont="1" applyFill="1" applyBorder="1" applyAlignment="1">
      <alignment horizontal="center" vertical="center" wrapText="1"/>
    </xf>
    <xf numFmtId="49" fontId="8" fillId="0" borderId="1" xfId="0" applyNumberFormat="1" applyFont="1" applyBorder="1" applyAlignment="1">
      <alignment horizontal="center" vertical="center" wrapText="1"/>
    </xf>
    <xf numFmtId="49" fontId="8" fillId="0" borderId="1" xfId="1" applyNumberFormat="1" applyFont="1" applyBorder="1" applyAlignment="1">
      <alignment horizontal="center" vertical="center"/>
    </xf>
    <xf numFmtId="49" fontId="8" fillId="0" borderId="1" xfId="0" applyNumberFormat="1" applyFont="1" applyBorder="1" applyAlignment="1">
      <alignment horizontal="center" vertical="center"/>
    </xf>
    <xf numFmtId="49" fontId="38" fillId="0" borderId="1" xfId="1" applyNumberFormat="1" applyFont="1" applyBorder="1" applyAlignment="1">
      <alignment horizontal="center" vertical="center"/>
    </xf>
    <xf numFmtId="49" fontId="38" fillId="0" borderId="1" xfId="0" applyNumberFormat="1" applyFont="1" applyBorder="1" applyAlignment="1">
      <alignment horizontal="center" vertical="center" wrapText="1"/>
    </xf>
    <xf numFmtId="0" fontId="8" fillId="0" borderId="1" xfId="2" applyFont="1" applyBorder="1" applyAlignment="1">
      <alignment horizontal="left" vertical="center" wrapText="1"/>
    </xf>
    <xf numFmtId="49" fontId="8" fillId="19" borderId="1" xfId="0" applyNumberFormat="1" applyFont="1" applyFill="1" applyBorder="1" applyAlignment="1">
      <alignment horizontal="center" vertical="center" wrapText="1"/>
    </xf>
    <xf numFmtId="0" fontId="20" fillId="19" borderId="1" xfId="3" applyFont="1" applyFill="1" applyBorder="1" applyAlignment="1">
      <alignment horizontal="left" vertical="center" wrapText="1"/>
    </xf>
    <xf numFmtId="4" fontId="38" fillId="19" borderId="1" xfId="2" applyNumberFormat="1" applyFont="1" applyFill="1" applyBorder="1" applyAlignment="1">
      <alignment horizontal="center" vertical="center" wrapText="1"/>
    </xf>
    <xf numFmtId="0" fontId="38" fillId="19" borderId="1" xfId="2" applyFont="1" applyFill="1" applyBorder="1" applyAlignment="1">
      <alignment horizontal="center" vertical="center"/>
    </xf>
    <xf numFmtId="49" fontId="38" fillId="19" borderId="1" xfId="2" applyNumberFormat="1" applyFont="1" applyFill="1" applyBorder="1" applyAlignment="1">
      <alignment horizontal="center" vertical="center"/>
    </xf>
    <xf numFmtId="164" fontId="38" fillId="19" borderId="1" xfId="2" applyNumberFormat="1" applyFont="1" applyFill="1" applyBorder="1" applyAlignment="1">
      <alignment horizontal="center" vertical="center"/>
    </xf>
    <xf numFmtId="49" fontId="38" fillId="0" borderId="13" xfId="1" applyNumberFormat="1" applyFont="1" applyBorder="1" applyAlignment="1">
      <alignment horizontal="center" vertical="center"/>
    </xf>
    <xf numFmtId="0" fontId="38" fillId="9" borderId="6" xfId="2" applyFont="1" applyFill="1" applyBorder="1" applyAlignment="1">
      <alignment horizontal="center" vertical="center"/>
    </xf>
    <xf numFmtId="0" fontId="8" fillId="0" borderId="1" xfId="2" applyFont="1" applyBorder="1" applyAlignment="1">
      <alignment vertical="center" wrapText="1"/>
    </xf>
    <xf numFmtId="0" fontId="5" fillId="0" borderId="1" xfId="2" applyFont="1" applyBorder="1" applyAlignment="1">
      <alignment vertical="center" wrapText="1"/>
    </xf>
    <xf numFmtId="0" fontId="38" fillId="9" borderId="3" xfId="2" applyFont="1" applyFill="1" applyBorder="1" applyAlignment="1">
      <alignment horizontal="center" vertical="center"/>
    </xf>
    <xf numFmtId="4" fontId="38" fillId="0" borderId="5" xfId="2" applyNumberFormat="1" applyFont="1" applyBorder="1" applyAlignment="1">
      <alignment horizontal="center" vertical="center" wrapText="1"/>
    </xf>
    <xf numFmtId="0" fontId="5" fillId="19" borderId="5" xfId="3" applyFont="1" applyFill="1" applyBorder="1" applyAlignment="1">
      <alignment horizontal="center" vertical="center" wrapText="1"/>
    </xf>
    <xf numFmtId="4" fontId="38" fillId="0" borderId="7" xfId="2" applyNumberFormat="1" applyFont="1" applyBorder="1" applyAlignment="1">
      <alignment horizontal="center" vertical="center" wrapText="1"/>
    </xf>
    <xf numFmtId="49" fontId="38" fillId="0" borderId="11" xfId="1" applyNumberFormat="1" applyFont="1" applyBorder="1" applyAlignment="1">
      <alignment horizontal="center" vertical="center"/>
    </xf>
    <xf numFmtId="4" fontId="38" fillId="0" borderId="15" xfId="2" applyNumberFormat="1" applyFont="1" applyBorder="1" applyAlignment="1">
      <alignment horizontal="center" vertical="center" wrapText="1"/>
    </xf>
    <xf numFmtId="0" fontId="5" fillId="0" borderId="0" xfId="0" applyFont="1" applyAlignment="1">
      <alignment wrapText="1"/>
    </xf>
    <xf numFmtId="0" fontId="8" fillId="0" borderId="0" xfId="0" applyFont="1" applyAlignment="1">
      <alignment horizontal="center" wrapText="1"/>
    </xf>
    <xf numFmtId="0" fontId="8" fillId="0" borderId="1" xfId="0" applyFont="1" applyBorder="1" applyAlignment="1">
      <alignment horizontal="left" vertical="center" wrapText="1"/>
    </xf>
    <xf numFmtId="0" fontId="5" fillId="0" borderId="4" xfId="0" applyFont="1" applyBorder="1" applyAlignment="1">
      <alignment wrapText="1"/>
    </xf>
    <xf numFmtId="0" fontId="8" fillId="0" borderId="14" xfId="0" applyFont="1" applyBorder="1" applyAlignment="1">
      <alignment horizontal="center" wrapText="1"/>
    </xf>
    <xf numFmtId="0" fontId="8" fillId="0" borderId="10" xfId="0" applyFont="1" applyBorder="1" applyAlignment="1">
      <alignment horizontal="center" wrapText="1"/>
    </xf>
    <xf numFmtId="3" fontId="52" fillId="13" borderId="1" xfId="0" applyNumberFormat="1" applyFont="1" applyFill="1" applyBorder="1" applyAlignment="1">
      <alignment horizontal="center" vertical="center"/>
    </xf>
    <xf numFmtId="1" fontId="9" fillId="13" borderId="1" xfId="0" applyNumberFormat="1" applyFont="1" applyFill="1" applyBorder="1" applyAlignment="1">
      <alignment horizontal="center" vertical="center" wrapText="1"/>
    </xf>
    <xf numFmtId="0" fontId="70" fillId="0" borderId="0" xfId="0" applyFont="1"/>
    <xf numFmtId="164" fontId="69" fillId="4" borderId="0" xfId="2" applyNumberFormat="1" applyFont="1" applyFill="1" applyAlignment="1">
      <alignment horizontal="center" vertical="center"/>
    </xf>
    <xf numFmtId="0" fontId="8" fillId="20" borderId="1" xfId="1" applyFont="1" applyFill="1" applyBorder="1" applyAlignment="1">
      <alignment horizontal="left" vertical="center" wrapText="1"/>
    </xf>
    <xf numFmtId="0" fontId="8" fillId="0" borderId="1" xfId="6" applyFont="1" applyBorder="1" applyAlignment="1">
      <alignment horizontal="left" vertical="center" wrapText="1"/>
    </xf>
    <xf numFmtId="0" fontId="8" fillId="0" borderId="0" xfId="7" applyFont="1" applyAlignment="1">
      <alignment horizontal="left" vertical="center" wrapText="1"/>
    </xf>
    <xf numFmtId="0" fontId="8" fillId="0" borderId="0" xfId="0" applyFont="1" applyAlignment="1">
      <alignment horizontal="left" vertical="center" wrapText="1"/>
    </xf>
    <xf numFmtId="0" fontId="8" fillId="0" borderId="15" xfId="0" applyFont="1" applyBorder="1" applyAlignment="1">
      <alignment horizontal="left" vertical="center" wrapText="1"/>
    </xf>
    <xf numFmtId="0" fontId="8" fillId="0" borderId="14" xfId="0" applyFont="1" applyBorder="1" applyAlignment="1">
      <alignment horizontal="left" vertical="center" wrapText="1"/>
    </xf>
    <xf numFmtId="0" fontId="38" fillId="0" borderId="2" xfId="0" applyFont="1" applyBorder="1" applyAlignment="1">
      <alignment horizontal="left" vertical="center" wrapText="1"/>
    </xf>
    <xf numFmtId="0" fontId="38" fillId="0" borderId="15" xfId="0" applyFont="1" applyBorder="1" applyAlignment="1">
      <alignment horizontal="left" vertical="center" wrapText="1"/>
    </xf>
    <xf numFmtId="0" fontId="38" fillId="0" borderId="5" xfId="0" applyFont="1" applyBorder="1" applyAlignment="1">
      <alignment horizontal="left" vertical="center" wrapText="1"/>
    </xf>
    <xf numFmtId="0" fontId="38" fillId="0" borderId="14" xfId="0" applyFont="1" applyBorder="1" applyAlignment="1">
      <alignment horizontal="left" vertical="center" wrapText="1"/>
    </xf>
    <xf numFmtId="4" fontId="9" fillId="13" borderId="1" xfId="0" applyNumberFormat="1" applyFont="1" applyFill="1" applyBorder="1" applyAlignment="1">
      <alignment horizontal="center" vertical="center"/>
    </xf>
    <xf numFmtId="0" fontId="53" fillId="10" borderId="1" xfId="0" applyFont="1" applyFill="1" applyBorder="1" applyAlignment="1">
      <alignment horizontal="left" vertical="top" wrapText="1"/>
    </xf>
    <xf numFmtId="4" fontId="38" fillId="4" borderId="1" xfId="2" applyNumberFormat="1" applyFont="1" applyFill="1" applyBorder="1" applyAlignment="1">
      <alignment horizontal="center" vertical="center" wrapText="1"/>
    </xf>
    <xf numFmtId="3" fontId="38" fillId="9" borderId="1" xfId="2" applyNumberFormat="1" applyFont="1" applyFill="1" applyBorder="1" applyAlignment="1">
      <alignment horizontal="center" vertical="center"/>
    </xf>
    <xf numFmtId="4" fontId="5" fillId="9" borderId="2" xfId="2" applyNumberFormat="1" applyFont="1" applyFill="1" applyBorder="1" applyAlignment="1">
      <alignment horizontal="center" vertical="center" wrapText="1"/>
    </xf>
    <xf numFmtId="0" fontId="75" fillId="15" borderId="1" xfId="0" applyFont="1" applyFill="1" applyBorder="1" applyAlignment="1">
      <alignment vertical="center" wrapText="1"/>
    </xf>
    <xf numFmtId="0" fontId="27" fillId="15" borderId="1" xfId="0" applyFont="1" applyFill="1" applyBorder="1" applyAlignment="1">
      <alignment vertical="center" wrapText="1"/>
    </xf>
    <xf numFmtId="0" fontId="23" fillId="5" borderId="16" xfId="0" applyFont="1" applyFill="1" applyBorder="1" applyAlignment="1">
      <alignment horizontal="center" vertical="center" wrapText="1"/>
    </xf>
    <xf numFmtId="0" fontId="23" fillId="0" borderId="16" xfId="0" applyFont="1" applyBorder="1" applyAlignment="1">
      <alignment horizontal="center"/>
    </xf>
    <xf numFmtId="4" fontId="9" fillId="14" borderId="2" xfId="0" applyNumberFormat="1" applyFont="1" applyFill="1" applyBorder="1" applyAlignment="1">
      <alignment horizontal="center" vertical="center"/>
    </xf>
    <xf numFmtId="0" fontId="38" fillId="0" borderId="0" xfId="2" applyFont="1" applyAlignment="1">
      <alignment vertical="center"/>
    </xf>
    <xf numFmtId="4" fontId="38" fillId="0" borderId="0" xfId="2" applyNumberFormat="1" applyFont="1" applyAlignment="1">
      <alignment vertical="center"/>
    </xf>
    <xf numFmtId="0" fontId="1" fillId="15" borderId="1" xfId="0" applyFont="1" applyFill="1" applyBorder="1" applyAlignment="1">
      <alignment horizontal="left" vertical="center" wrapText="1"/>
    </xf>
    <xf numFmtId="0" fontId="1" fillId="15" borderId="1" xfId="0" applyFont="1" applyFill="1" applyBorder="1" applyAlignment="1">
      <alignment vertical="center" wrapText="1"/>
    </xf>
    <xf numFmtId="0" fontId="54" fillId="15" borderId="1" xfId="0" applyFont="1" applyFill="1" applyBorder="1" applyAlignment="1">
      <alignment horizontal="left" vertical="center" wrapText="1"/>
    </xf>
    <xf numFmtId="49" fontId="38" fillId="12" borderId="1" xfId="2" applyNumberFormat="1" applyFont="1" applyFill="1" applyBorder="1" applyAlignment="1">
      <alignment horizontal="center" vertical="center"/>
    </xf>
    <xf numFmtId="164" fontId="38" fillId="7" borderId="5" xfId="2" applyNumberFormat="1" applyFont="1" applyFill="1" applyBorder="1" applyAlignment="1">
      <alignment horizontal="center" vertical="center"/>
    </xf>
    <xf numFmtId="164" fontId="38" fillId="7" borderId="1" xfId="2" applyNumberFormat="1" applyFont="1" applyFill="1" applyBorder="1" applyAlignment="1">
      <alignment horizontal="center" vertical="center"/>
    </xf>
    <xf numFmtId="164" fontId="5" fillId="7" borderId="5" xfId="2" applyNumberFormat="1" applyFont="1" applyFill="1" applyBorder="1" applyAlignment="1">
      <alignment horizontal="center" vertical="center" wrapText="1"/>
    </xf>
    <xf numFmtId="49" fontId="38" fillId="12" borderId="7" xfId="2" applyNumberFormat="1" applyFont="1" applyFill="1" applyBorder="1" applyAlignment="1">
      <alignment horizontal="center" vertical="center"/>
    </xf>
    <xf numFmtId="49" fontId="38" fillId="12" borderId="11" xfId="2" applyNumberFormat="1" applyFont="1" applyFill="1" applyBorder="1" applyAlignment="1">
      <alignment horizontal="center" vertical="center"/>
    </xf>
    <xf numFmtId="49" fontId="38" fillId="12" borderId="5" xfId="2" applyNumberFormat="1" applyFont="1" applyFill="1" applyBorder="1" applyAlignment="1">
      <alignment horizontal="center" vertical="center"/>
    </xf>
    <xf numFmtId="164" fontId="23" fillId="12" borderId="16" xfId="0" applyNumberFormat="1" applyFont="1" applyFill="1" applyBorder="1" applyAlignment="1">
      <alignment horizontal="center" vertical="center"/>
    </xf>
    <xf numFmtId="0" fontId="44" fillId="12" borderId="0" xfId="0" applyFont="1" applyFill="1" applyAlignment="1">
      <alignment vertical="top" wrapText="1"/>
    </xf>
    <xf numFmtId="0" fontId="1" fillId="0" borderId="5" xfId="0" applyFont="1" applyBorder="1" applyAlignment="1">
      <alignment horizontal="center" vertical="center"/>
    </xf>
    <xf numFmtId="0" fontId="43" fillId="5" borderId="5" xfId="0" applyFont="1" applyFill="1" applyBorder="1" applyAlignment="1">
      <alignment horizontal="center" vertical="center"/>
    </xf>
    <xf numFmtId="0" fontId="3" fillId="0" borderId="5" xfId="0" applyFont="1" applyBorder="1" applyAlignment="1">
      <alignment vertical="center"/>
    </xf>
    <xf numFmtId="0" fontId="1" fillId="0" borderId="5" xfId="0" applyFont="1" applyBorder="1" applyAlignment="1">
      <alignment vertical="center"/>
    </xf>
    <xf numFmtId="0" fontId="54" fillId="0" borderId="5" xfId="0" applyFont="1" applyBorder="1" applyAlignment="1">
      <alignment vertical="center"/>
    </xf>
    <xf numFmtId="4" fontId="54" fillId="0" borderId="5" xfId="0" applyNumberFormat="1" applyFont="1" applyBorder="1" applyAlignment="1">
      <alignment vertical="center"/>
    </xf>
    <xf numFmtId="0" fontId="14" fillId="0" borderId="5" xfId="0" applyFont="1" applyBorder="1" applyAlignment="1">
      <alignment vertical="center"/>
    </xf>
    <xf numFmtId="0" fontId="59" fillId="0" borderId="11" xfId="0" applyFont="1" applyBorder="1" applyAlignment="1">
      <alignment horizontal="center" vertical="center"/>
    </xf>
    <xf numFmtId="0" fontId="41" fillId="0" borderId="11" xfId="0" applyFont="1" applyBorder="1" applyAlignment="1">
      <alignment horizontal="left" vertical="center" wrapText="1"/>
    </xf>
    <xf numFmtId="4" fontId="41" fillId="0" borderId="11" xfId="0" applyNumberFormat="1" applyFont="1" applyBorder="1" applyAlignment="1">
      <alignment horizontal="center" vertical="center"/>
    </xf>
    <xf numFmtId="0" fontId="41" fillId="0" borderId="11" xfId="0" applyFont="1" applyBorder="1" applyAlignment="1">
      <alignment horizontal="center" vertical="center"/>
    </xf>
    <xf numFmtId="4" fontId="42" fillId="4" borderId="11" xfId="0" applyNumberFormat="1" applyFont="1" applyFill="1" applyBorder="1" applyAlignment="1">
      <alignment horizontal="center" vertical="center"/>
    </xf>
    <xf numFmtId="4" fontId="42" fillId="2" borderId="11" xfId="0" applyNumberFormat="1" applyFont="1" applyFill="1" applyBorder="1" applyAlignment="1">
      <alignment horizontal="center" vertical="center"/>
    </xf>
    <xf numFmtId="4" fontId="41" fillId="9" borderId="11" xfId="0" applyNumberFormat="1" applyFont="1" applyFill="1" applyBorder="1" applyAlignment="1">
      <alignment vertical="center"/>
    </xf>
    <xf numFmtId="0" fontId="41" fillId="0" borderId="11" xfId="0" applyFont="1" applyBorder="1" applyAlignment="1">
      <alignment vertical="center" wrapText="1"/>
    </xf>
    <xf numFmtId="0" fontId="41" fillId="0" borderId="11" xfId="0" applyFont="1" applyBorder="1" applyAlignment="1">
      <alignment vertical="center"/>
    </xf>
    <xf numFmtId="0" fontId="58" fillId="0" borderId="2" xfId="0" applyFont="1" applyBorder="1" applyAlignment="1">
      <alignment horizontal="center" vertical="center"/>
    </xf>
    <xf numFmtId="0" fontId="12" fillId="14" borderId="2" xfId="0" applyFont="1" applyFill="1" applyBorder="1" applyAlignment="1">
      <alignment horizontal="right" vertical="center"/>
    </xf>
    <xf numFmtId="4" fontId="12" fillId="0" borderId="2" xfId="2" applyNumberFormat="1" applyFont="1" applyBorder="1" applyAlignment="1">
      <alignment horizontal="center" vertical="center" wrapText="1"/>
    </xf>
    <xf numFmtId="4" fontId="14" fillId="2" borderId="2" xfId="0" applyNumberFormat="1" applyFont="1" applyFill="1" applyBorder="1" applyAlignment="1">
      <alignment horizontal="center" vertical="center" wrapText="1"/>
    </xf>
    <xf numFmtId="0" fontId="14" fillId="0" borderId="2" xfId="0" applyFont="1" applyBorder="1" applyAlignment="1">
      <alignment vertical="center" wrapText="1"/>
    </xf>
    <xf numFmtId="0" fontId="1" fillId="0" borderId="2" xfId="0" applyFont="1" applyBorder="1" applyAlignment="1">
      <alignment vertical="center"/>
    </xf>
    <xf numFmtId="0" fontId="55" fillId="5" borderId="1" xfId="0" applyFont="1" applyFill="1" applyBorder="1" applyAlignment="1">
      <alignment horizontal="center" vertical="center" wrapText="1"/>
    </xf>
    <xf numFmtId="0" fontId="63" fillId="10" borderId="1" xfId="1" applyFont="1" applyFill="1" applyBorder="1" applyAlignment="1">
      <alignment horizontal="left" vertical="center" wrapText="1"/>
    </xf>
    <xf numFmtId="0" fontId="31" fillId="0" borderId="1" xfId="0" applyFont="1" applyBorder="1" applyAlignment="1">
      <alignment horizontal="center" vertical="center"/>
    </xf>
    <xf numFmtId="0" fontId="31" fillId="17" borderId="1" xfId="0" applyFont="1" applyFill="1" applyBorder="1" applyAlignment="1">
      <alignment vertical="center" wrapText="1"/>
    </xf>
    <xf numFmtId="0" fontId="52" fillId="13" borderId="1" xfId="0" applyFont="1" applyFill="1" applyBorder="1" applyAlignment="1">
      <alignment horizontal="center" vertical="center"/>
    </xf>
    <xf numFmtId="49" fontId="31" fillId="9" borderId="1" xfId="0" applyNumberFormat="1" applyFont="1" applyFill="1" applyBorder="1" applyAlignment="1">
      <alignment horizontal="center" vertical="center" wrapText="1"/>
    </xf>
    <xf numFmtId="0" fontId="31" fillId="0" borderId="1" xfId="0" applyFont="1" applyBorder="1" applyAlignment="1">
      <alignment horizontal="center" vertical="center" wrapText="1"/>
    </xf>
    <xf numFmtId="0" fontId="31" fillId="0" borderId="1" xfId="1" applyFont="1" applyBorder="1" applyAlignment="1">
      <alignment horizontal="center" vertical="center"/>
    </xf>
    <xf numFmtId="49" fontId="31" fillId="0" borderId="1" xfId="0" applyNumberFormat="1" applyFont="1" applyBorder="1" applyAlignment="1">
      <alignment horizontal="center"/>
    </xf>
    <xf numFmtId="0" fontId="31" fillId="0" borderId="1" xfId="1" applyFont="1" applyBorder="1" applyAlignment="1">
      <alignment horizontal="center" vertical="center" wrapText="1"/>
    </xf>
    <xf numFmtId="0" fontId="31" fillId="9" borderId="1" xfId="0" applyFont="1" applyFill="1" applyBorder="1" applyAlignment="1">
      <alignment horizontal="center" vertical="center" wrapText="1"/>
    </xf>
    <xf numFmtId="1" fontId="31" fillId="0" borderId="1" xfId="0" applyNumberFormat="1" applyFont="1" applyBorder="1" applyAlignment="1">
      <alignment horizontal="center" vertical="center" wrapText="1"/>
    </xf>
    <xf numFmtId="4" fontId="53" fillId="10" borderId="1" xfId="1" applyNumberFormat="1" applyFont="1" applyFill="1" applyBorder="1" applyAlignment="1">
      <alignment horizontal="left" vertical="center" wrapText="1"/>
    </xf>
    <xf numFmtId="49" fontId="31" fillId="0" borderId="1" xfId="0" applyNumberFormat="1" applyFont="1" applyBorder="1" applyAlignment="1">
      <alignment horizontal="center" vertical="center" wrapText="1"/>
    </xf>
    <xf numFmtId="0" fontId="61" fillId="9" borderId="8" xfId="1" applyFont="1" applyFill="1" applyBorder="1" applyAlignment="1">
      <alignment horizontal="left" vertical="center" wrapText="1"/>
    </xf>
    <xf numFmtId="0" fontId="1" fillId="9" borderId="5" xfId="0" applyFont="1" applyFill="1" applyBorder="1" applyAlignment="1">
      <alignment vertical="center"/>
    </xf>
    <xf numFmtId="0" fontId="14" fillId="9" borderId="5" xfId="0" applyFont="1" applyFill="1" applyBorder="1" applyAlignment="1">
      <alignment vertical="center"/>
    </xf>
    <xf numFmtId="0" fontId="58" fillId="7" borderId="1" xfId="0" applyFont="1" applyFill="1" applyBorder="1" applyAlignment="1">
      <alignment vertical="center" wrapText="1"/>
    </xf>
    <xf numFmtId="0" fontId="27" fillId="7" borderId="1" xfId="0" applyFont="1" applyFill="1" applyBorder="1" applyAlignment="1">
      <alignment wrapText="1"/>
    </xf>
    <xf numFmtId="0" fontId="73" fillId="15" borderId="1" xfId="0" applyFont="1" applyFill="1" applyBorder="1" applyAlignment="1">
      <alignment horizontal="left" vertical="center" wrapText="1"/>
    </xf>
    <xf numFmtId="0" fontId="1" fillId="9" borderId="1" xfId="0" applyFont="1" applyFill="1" applyBorder="1" applyAlignment="1">
      <alignment vertical="center"/>
    </xf>
    <xf numFmtId="0" fontId="73" fillId="15" borderId="1" xfId="0" applyFont="1" applyFill="1" applyBorder="1" applyAlignment="1">
      <alignment vertical="center" wrapText="1"/>
    </xf>
    <xf numFmtId="4" fontId="14" fillId="9" borderId="5" xfId="0" applyNumberFormat="1" applyFont="1" applyFill="1" applyBorder="1" applyAlignment="1">
      <alignment vertical="center"/>
    </xf>
    <xf numFmtId="49" fontId="2" fillId="0" borderId="0" xfId="2" applyNumberFormat="1" applyFont="1" applyAlignment="1">
      <alignment horizontal="right" vertical="center"/>
    </xf>
    <xf numFmtId="164" fontId="5" fillId="0" borderId="0" xfId="3" applyNumberFormat="1" applyFont="1" applyAlignment="1">
      <alignment horizontal="center" vertical="center" wrapText="1"/>
    </xf>
    <xf numFmtId="0" fontId="50" fillId="0" borderId="0" xfId="0" applyFont="1" applyAlignment="1">
      <alignment horizontal="left" vertical="center" wrapText="1"/>
    </xf>
    <xf numFmtId="0" fontId="38" fillId="0" borderId="5" xfId="0" quotePrefix="1" applyFont="1" applyBorder="1" applyAlignment="1">
      <alignment horizontal="left" vertical="center" wrapText="1"/>
    </xf>
    <xf numFmtId="0" fontId="14" fillId="9" borderId="1" xfId="0" applyFont="1" applyFill="1" applyBorder="1" applyAlignment="1">
      <alignment horizontal="left" vertical="center"/>
    </xf>
    <xf numFmtId="0" fontId="50" fillId="0" borderId="0" xfId="0" applyFont="1" applyAlignment="1">
      <alignment horizontal="left" vertical="center" wrapText="1"/>
    </xf>
    <xf numFmtId="0" fontId="12" fillId="0" borderId="12" xfId="0" applyFont="1" applyBorder="1" applyAlignment="1">
      <alignment horizontal="center"/>
    </xf>
    <xf numFmtId="0" fontId="57" fillId="3" borderId="4" xfId="0" applyFont="1" applyFill="1" applyBorder="1" applyAlignment="1">
      <alignment horizontal="right" vertical="center" wrapText="1"/>
    </xf>
    <xf numFmtId="0" fontId="57" fillId="3" borderId="12" xfId="0" applyFont="1" applyFill="1" applyBorder="1" applyAlignment="1">
      <alignment horizontal="right" vertical="center" wrapText="1"/>
    </xf>
    <xf numFmtId="0" fontId="57" fillId="3" borderId="14" xfId="0" applyFont="1" applyFill="1" applyBorder="1" applyAlignment="1">
      <alignment horizontal="right" vertical="center" wrapText="1"/>
    </xf>
    <xf numFmtId="0" fontId="69" fillId="6" borderId="17" xfId="0" applyFont="1" applyFill="1" applyBorder="1" applyAlignment="1">
      <alignment horizontal="center"/>
    </xf>
    <xf numFmtId="0" fontId="69" fillId="6" borderId="18" xfId="0" applyFont="1" applyFill="1" applyBorder="1" applyAlignment="1">
      <alignment horizontal="center"/>
    </xf>
    <xf numFmtId="0" fontId="4" fillId="5" borderId="16" xfId="2" applyFont="1" applyFill="1" applyBorder="1" applyAlignment="1">
      <alignment horizontal="center" vertical="center" wrapText="1"/>
    </xf>
    <xf numFmtId="0" fontId="57" fillId="5" borderId="16" xfId="0" applyFont="1" applyFill="1" applyBorder="1" applyAlignment="1">
      <alignment horizontal="center" vertical="center" wrapText="1"/>
    </xf>
    <xf numFmtId="0" fontId="57" fillId="5" borderId="16" xfId="0" applyFont="1" applyFill="1" applyBorder="1" applyAlignment="1">
      <alignment horizontal="center" vertical="center"/>
    </xf>
    <xf numFmtId="0" fontId="64" fillId="0" borderId="0" xfId="2" applyFont="1" applyAlignment="1">
      <alignment horizontal="left" vertical="top" wrapText="1"/>
    </xf>
    <xf numFmtId="0" fontId="70" fillId="0" borderId="0" xfId="0" applyFont="1" applyAlignment="1">
      <alignment horizontal="left" wrapText="1"/>
    </xf>
    <xf numFmtId="0" fontId="5" fillId="5" borderId="3" xfId="2" applyFont="1" applyFill="1" applyBorder="1" applyAlignment="1">
      <alignment horizontal="right" vertical="center" wrapText="1"/>
    </xf>
    <xf numFmtId="0" fontId="5" fillId="5" borderId="10" xfId="2" applyFont="1" applyFill="1" applyBorder="1" applyAlignment="1">
      <alignment horizontal="right" vertical="center" wrapText="1"/>
    </xf>
    <xf numFmtId="0" fontId="5" fillId="5" borderId="5" xfId="2" applyFont="1" applyFill="1" applyBorder="1" applyAlignment="1">
      <alignment horizontal="right" vertical="center" wrapText="1"/>
    </xf>
    <xf numFmtId="0" fontId="71" fillId="21" borderId="12" xfId="2" applyFont="1" applyFill="1" applyBorder="1" applyAlignment="1">
      <alignment horizontal="center"/>
    </xf>
    <xf numFmtId="0" fontId="5" fillId="5" borderId="4" xfId="2" applyFont="1" applyFill="1" applyBorder="1" applyAlignment="1">
      <alignment horizontal="right" vertical="center" wrapText="1"/>
    </xf>
    <xf numFmtId="0" fontId="5" fillId="5" borderId="12" xfId="2" applyFont="1" applyFill="1" applyBorder="1" applyAlignment="1">
      <alignment horizontal="right" vertical="center" wrapText="1"/>
    </xf>
    <xf numFmtId="0" fontId="5" fillId="5" borderId="14" xfId="2" applyFont="1" applyFill="1" applyBorder="1" applyAlignment="1">
      <alignment horizontal="right" vertical="center" wrapText="1"/>
    </xf>
    <xf numFmtId="0" fontId="86" fillId="5" borderId="3" xfId="2" applyFont="1" applyFill="1" applyBorder="1" applyAlignment="1">
      <alignment horizontal="right" vertical="center" wrapText="1"/>
    </xf>
    <xf numFmtId="0" fontId="40" fillId="0" borderId="6" xfId="2" applyFont="1" applyBorder="1" applyAlignment="1">
      <alignment horizontal="left" vertical="center" wrapText="1"/>
    </xf>
    <xf numFmtId="0" fontId="40" fillId="0" borderId="0" xfId="2" applyFont="1" applyAlignment="1">
      <alignment horizontal="left" vertical="center" wrapText="1"/>
    </xf>
    <xf numFmtId="4" fontId="42" fillId="4" borderId="11" xfId="0" applyNumberFormat="1" applyFont="1" applyFill="1" applyBorder="1" applyAlignment="1">
      <alignment horizontal="center" vertical="center"/>
    </xf>
    <xf numFmtId="4" fontId="42" fillId="10" borderId="11" xfId="0" applyNumberFormat="1" applyFont="1" applyFill="1" applyBorder="1" applyAlignment="1">
      <alignment horizontal="center" vertical="center"/>
    </xf>
    <xf numFmtId="4" fontId="42" fillId="7" borderId="11" xfId="0" applyNumberFormat="1" applyFont="1" applyFill="1" applyBorder="1" applyAlignment="1">
      <alignment horizontal="center" vertical="center"/>
    </xf>
    <xf numFmtId="4" fontId="42" fillId="7" borderId="11" xfId="0" applyNumberFormat="1" applyFont="1" applyFill="1" applyBorder="1" applyAlignment="1">
      <alignment horizontal="left" vertical="center"/>
    </xf>
    <xf numFmtId="4" fontId="42" fillId="13" borderId="11" xfId="0" applyNumberFormat="1" applyFont="1" applyFill="1" applyBorder="1" applyAlignment="1">
      <alignment horizontal="center" vertical="center"/>
    </xf>
    <xf numFmtId="0" fontId="9" fillId="5" borderId="1" xfId="4" applyFont="1" applyFill="1" applyBorder="1" applyAlignment="1">
      <alignment horizontal="center" vertical="center" wrapText="1"/>
    </xf>
    <xf numFmtId="2" fontId="19" fillId="5" borderId="1" xfId="2" applyNumberFormat="1" applyFont="1" applyFill="1" applyBorder="1" applyAlignment="1">
      <alignment horizontal="right" vertical="center" wrapText="1"/>
    </xf>
    <xf numFmtId="0" fontId="27" fillId="0" borderId="0" xfId="2" applyFont="1" applyAlignment="1">
      <alignment horizontal="left" vertical="top" wrapText="1"/>
    </xf>
  </cellXfs>
  <cellStyles count="8">
    <cellStyle name="Hyperlink" xfId="7" builtinId="8"/>
    <cellStyle name="Normal" xfId="0" builtinId="0"/>
    <cellStyle name="Normal 2" xfId="1" xr:uid="{F3DB30FE-D8F7-4DC3-BB38-2A23CA47BB76}"/>
    <cellStyle name="Normal 2 3" xfId="3" xr:uid="{14B14669-F7B7-4873-97DF-4D407AE7412F}"/>
    <cellStyle name="Normal 5" xfId="5" xr:uid="{F067A7C3-26BE-43A6-9C6D-7445E2DD7C70}"/>
    <cellStyle name="Normal 8" xfId="4" xr:uid="{7938B7F4-5379-453B-B015-CBAB4E944DA0}"/>
    <cellStyle name="Normal 9" xfId="2" xr:uid="{6357E2CB-1454-41FD-B707-B661F6073251}"/>
    <cellStyle name="Parasts 2" xfId="6" xr:uid="{E4E7B8C2-BD32-4507-931C-E44D1095BBF2}"/>
  </cellStyles>
  <dxfs count="60">
    <dxf>
      <font>
        <color theme="0" tint="-0.34998626667073579"/>
      </font>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color theme="0" tint="-0.24994659260841701"/>
      </font>
    </dxf>
    <dxf>
      <font>
        <color theme="0" tint="-0.34998626667073579"/>
      </font>
    </dxf>
    <dxf>
      <font>
        <color theme="0" tint="-0.24994659260841701"/>
      </font>
    </dxf>
    <dxf>
      <font>
        <color theme="0" tint="-0.34998626667073579"/>
      </font>
    </dxf>
    <dxf>
      <font>
        <color theme="0" tint="-0.24994659260841701"/>
      </font>
    </dxf>
    <dxf>
      <font>
        <color theme="0" tint="-0.34998626667073579"/>
      </font>
    </dxf>
    <dxf>
      <font>
        <color theme="0" tint="-0.24994659260841701"/>
      </font>
    </dxf>
    <dxf>
      <font>
        <color theme="0" tint="-0.34998626667073579"/>
      </font>
    </dxf>
    <dxf>
      <fill>
        <patternFill>
          <bgColor theme="0" tint="-4.9989318521683403E-2"/>
        </patternFill>
      </fill>
    </dxf>
    <dxf>
      <fill>
        <patternFill>
          <bgColor theme="0" tint="-4.9989318521683403E-2"/>
        </patternFill>
      </fill>
    </dxf>
    <dxf>
      <fill>
        <patternFill>
          <bgColor theme="0" tint="-4.9989318521683403E-2"/>
        </patternFill>
      </fill>
    </dxf>
    <dxf>
      <font>
        <color theme="0" tint="-4.9989318521683403E-2"/>
      </font>
      <fill>
        <patternFill patternType="none">
          <bgColor auto="1"/>
        </patternFill>
      </fill>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14999847407452621"/>
      </font>
    </dxf>
    <dxf>
      <font>
        <color theme="0" tint="-0.14999847407452621"/>
      </font>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border>
        <left style="hair">
          <color indexed="64"/>
        </left>
        <bottom style="hair">
          <color indexed="64"/>
        </bottom>
        <vertical style="hair">
          <color indexed="64"/>
        </vertical>
      </border>
    </dxf>
    <dxf>
      <border>
        <left style="hair">
          <color indexed="64"/>
        </left>
        <bottom style="hair">
          <color indexed="64"/>
        </bottom>
        <vertical style="hair">
          <color indexed="64"/>
        </vertical>
      </border>
    </dxf>
    <dxf>
      <border>
        <left style="hair">
          <color indexed="64"/>
        </left>
        <bottom style="hair">
          <color indexed="64"/>
        </bottom>
        <vertical style="hair">
          <color indexed="64"/>
        </vertical>
      </border>
    </dxf>
    <dxf>
      <border>
        <left style="hair">
          <color indexed="64"/>
        </left>
        <bottom style="hair">
          <color indexed="64"/>
        </bottom>
        <vertical style="hair">
          <color indexed="64"/>
        </vertical>
      </border>
    </dxf>
    <dxf>
      <border>
        <left style="hair">
          <color indexed="64"/>
        </left>
        <bottom style="hair">
          <color indexed="64"/>
        </bottom>
        <vertical style="hair">
          <color indexed="64"/>
        </vertical>
      </border>
    </dxf>
    <dxf>
      <border>
        <left style="hair">
          <color indexed="64"/>
        </left>
        <bottom style="hair">
          <color indexed="64"/>
        </bottom>
        <vertical style="hair">
          <color indexed="64"/>
        </vertical>
      </border>
    </dxf>
    <dxf>
      <alignment vertical="center"/>
    </dxf>
    <dxf>
      <alignment vertical="center"/>
    </dxf>
    <dxf>
      <alignment vertical="center"/>
    </dxf>
    <dxf>
      <alignment vertical="center"/>
    </dxf>
    <dxf>
      <alignment vertical="center"/>
    </dxf>
    <dxf>
      <alignment vertical="center"/>
    </dxf>
    <dxf>
      <alignment horizontal="center"/>
    </dxf>
    <dxf>
      <alignment horizontal="center"/>
    </dxf>
    <dxf>
      <alignment horizontal="center"/>
    </dxf>
    <dxf>
      <alignment horizontal="center"/>
    </dxf>
    <dxf>
      <alignment horizontal="center"/>
    </dxf>
    <dxf>
      <alignment horizontal="center"/>
    </dxf>
    <dxf>
      <font>
        <sz val="10"/>
      </font>
    </dxf>
    <dxf>
      <font>
        <sz val="10"/>
      </font>
    </dxf>
    <dxf>
      <font>
        <sz val="10"/>
      </font>
    </dxf>
    <dxf>
      <font>
        <sz val="10"/>
      </font>
    </dxf>
    <dxf>
      <font>
        <sz val="10"/>
      </font>
    </dxf>
    <dxf>
      <font>
        <sz val="10"/>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
      <font>
        <name val="Times New Roman"/>
        <family val="1"/>
        <scheme val="none"/>
      </font>
    </dxf>
  </dxfs>
  <tableStyles count="0" defaultTableStyle="TableStyleMedium2" defaultPivotStyle="PivotStyleLight16"/>
  <colors>
    <mruColors>
      <color rgb="FFFFFFCC"/>
      <color rgb="FFFFCCCC"/>
      <color rgb="FFFFFFFF"/>
      <color rgb="FFCC99FF"/>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dara Kļava" refreshedDate="44942.498059490739" createdVersion="6" refreshedVersion="8" minRefreshableVersion="3" recordCount="56" xr:uid="{D0CC0B0A-D221-47EB-9857-0AF92186A920}">
  <cacheSource type="worksheet">
    <worksheetSource ref="A3:M59" sheet="FP_2. daļa_Rīga"/>
  </cacheSource>
  <cacheFields count="13">
    <cacheField name="NPK" numFmtId="0">
      <sharedItems containsMixedTypes="1" containsNumber="1" containsInteger="1" minValue="1" maxValue="54"/>
    </cacheField>
    <cacheField name="PAKALPOJUMS, ADRESE" numFmtId="0">
      <sharedItems/>
    </cacheField>
    <cacheField name="KOPĒJĀ PLATĪBA OBJEKTOS_x000a_" numFmtId="4">
      <sharedItems containsMixedTypes="1" containsNumber="1" minValue="0" maxValue="86462.8"/>
    </cacheField>
    <cacheField name="OBJEKTA KATEGORIJA" numFmtId="0">
      <sharedItems containsBlank="1" count="5">
        <m/>
        <s v="D"/>
        <s v="C"/>
        <s v="B"/>
        <s v="A"/>
      </sharedItems>
    </cacheField>
    <cacheField name="Objektā nodarbināto sētnieku kopējās stundas" numFmtId="0">
      <sharedItems containsBlank="1"/>
    </cacheField>
    <cacheField name="Darbinieku/ sētnieka izmaksas stundā Bruto* _x000a_" numFmtId="0">
      <sharedItems containsBlank="1"/>
    </cacheField>
    <cacheField name="KOPĒJĀS SĒTNIEKU DARBA IZMAKSAS _x000a_Bruto*_x000a_" numFmtId="0">
      <sharedItems containsMixedTypes="1" containsNumber="1" containsInteger="1" minValue="0" maxValue="0"/>
    </cacheField>
    <cacheField name="Par darbinieku maksājāmā VSAOI darba devēja daļa, riska nodeva, atvaļinājuma, slimības naudas uzkrājums" numFmtId="0">
      <sharedItems containsBlank="1"/>
    </cacheField>
    <cacheField name="DARBINIEKU IZMAKSAS IESKAITOT NODOKĻUS" numFmtId="0">
      <sharedItems containsMixedTypes="1" containsNumber="1" containsInteger="1" minValue="0" maxValue="0"/>
    </cacheField>
    <cacheField name="Materiālu, inventāra,  līdzekļu, pamatlīdzekļu, amortizācijas un citas izmaksas mēnesī" numFmtId="0">
      <sharedItems containsBlank="1"/>
    </cacheField>
    <cacheField name="Citas izmaksas mēnesī:   administrācijas izmaksas, kvalitātes kontroles izmaksas neparedz. izd. utml._x000a_" numFmtId="0">
      <sharedItems containsBlank="1"/>
    </cacheField>
    <cacheField name="CENA PAR PAKALPOJUMU" numFmtId="0">
      <sharedItems containsMixedTypes="1" containsNumber="1" containsInteger="1" minValue="0" maxValue="0"/>
    </cacheField>
    <cacheField name="CENA m²" numFmtId="0">
      <sharedItems containsMixedTypes="1"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6">
  <r>
    <s v="nr."/>
    <s v="ADRESE"/>
    <s v="(m2)"/>
    <x v="0"/>
    <s v="(h/dienā)"/>
    <s v="EUR/h _x000a_(bez PVN)"/>
    <s v="EUR/mēn _x000a_(bez PVN)"/>
    <s v="EUR/mēn"/>
    <s v="EUR/mēn _x000a_(bez PVN)"/>
    <s v="EUR/mēn _x000a_(bez PVN)"/>
    <s v="EUR/mēn _x000a_(bez PVN)"/>
    <s v="EUR/mēn _x000a_(bez PVN)"/>
    <s v="EUR/m² _x000a_(bez PVN)"/>
  </r>
  <r>
    <s v="A"/>
    <s v="B"/>
    <s v="C"/>
    <x v="1"/>
    <s v="E"/>
    <s v="F"/>
    <s v="G"/>
    <s v="H"/>
    <s v="J"/>
    <s v="K"/>
    <s v="L"/>
    <s v="M"/>
    <s v="N"/>
  </r>
  <r>
    <n v="1"/>
    <s v="Raiņa bulvāris 27"/>
    <n v="270.16000000000003"/>
    <x v="2"/>
    <m/>
    <m/>
    <n v="0"/>
    <m/>
    <n v="0"/>
    <m/>
    <m/>
    <n v="0"/>
    <n v="0"/>
  </r>
  <r>
    <n v="2"/>
    <s v="Raiņa bulvāris 4"/>
    <n v="479.13"/>
    <x v="2"/>
    <m/>
    <m/>
    <n v="0"/>
    <m/>
    <n v="0"/>
    <m/>
    <m/>
    <n v="0"/>
    <n v="0"/>
  </r>
  <r>
    <n v="3"/>
    <s v="Raiņa bulvāris 7"/>
    <n v="1284.6599999999999"/>
    <x v="3"/>
    <m/>
    <m/>
    <n v="0"/>
    <m/>
    <n v="0"/>
    <m/>
    <m/>
    <n v="0"/>
    <n v="0"/>
  </r>
  <r>
    <n v="4"/>
    <s v="Aristida Briāna iela 13"/>
    <n v="2242"/>
    <x v="2"/>
    <m/>
    <m/>
    <n v="0"/>
    <m/>
    <n v="0"/>
    <m/>
    <m/>
    <n v="0"/>
    <n v="0"/>
  </r>
  <r>
    <n v="5"/>
    <s v="Baznīcas iela 25"/>
    <n v="945.36"/>
    <x v="2"/>
    <m/>
    <m/>
    <n v="0"/>
    <m/>
    <n v="0"/>
    <m/>
    <m/>
    <n v="0"/>
    <n v="0"/>
  </r>
  <r>
    <n v="6"/>
    <s v="Baznīcas iela 30"/>
    <n v="0"/>
    <x v="0"/>
    <m/>
    <m/>
    <n v="0"/>
    <m/>
    <n v="0"/>
    <m/>
    <m/>
    <n v="0"/>
    <e v="#DIV/0!"/>
  </r>
  <r>
    <n v="7"/>
    <s v="Brīvības bulvāris 32"/>
    <n v="761.62"/>
    <x v="3"/>
    <m/>
    <m/>
    <n v="0"/>
    <m/>
    <n v="0"/>
    <m/>
    <m/>
    <n v="0"/>
    <n v="0"/>
  </r>
  <r>
    <n v="8"/>
    <s v="Brīvības iela 61"/>
    <n v="842.45"/>
    <x v="2"/>
    <m/>
    <m/>
    <n v="0"/>
    <m/>
    <n v="0"/>
    <m/>
    <m/>
    <n v="0"/>
    <n v="0"/>
  </r>
  <r>
    <n v="9"/>
    <s v="Brīvības iela 72 K-1"/>
    <n v="364.28999999999996"/>
    <x v="3"/>
    <m/>
    <m/>
    <n v="0"/>
    <m/>
    <n v="0"/>
    <m/>
    <m/>
    <n v="0"/>
    <n v="0"/>
  </r>
  <r>
    <n v="10"/>
    <s v="Brīvības iela 96"/>
    <n v="608.54999999999995"/>
    <x v="2"/>
    <m/>
    <m/>
    <n v="0"/>
    <m/>
    <n v="0"/>
    <m/>
    <m/>
    <n v="0"/>
    <n v="0"/>
  </r>
  <r>
    <n v="11"/>
    <s v="Eksporta iela 6"/>
    <n v="999.90000000000009"/>
    <x v="3"/>
    <m/>
    <m/>
    <n v="0"/>
    <m/>
    <n v="0"/>
    <m/>
    <m/>
    <n v="0"/>
    <n v="0"/>
  </r>
  <r>
    <n v="12"/>
    <s v="Elizabetes iela 49"/>
    <n v="931.23"/>
    <x v="3"/>
    <m/>
    <m/>
    <n v="0"/>
    <m/>
    <n v="0"/>
    <m/>
    <m/>
    <n v="0"/>
    <n v="0"/>
  </r>
  <r>
    <n v="13"/>
    <s v="Elizabetes iela 57, 57A"/>
    <n v="323.60000000000002"/>
    <x v="3"/>
    <m/>
    <m/>
    <n v="0"/>
    <m/>
    <n v="0"/>
    <m/>
    <m/>
    <n v="0"/>
    <n v="0"/>
  </r>
  <r>
    <n v="14"/>
    <s v="Krišjāņa Barona iela 21A"/>
    <n v="90.07"/>
    <x v="2"/>
    <m/>
    <m/>
    <n v="0"/>
    <m/>
    <n v="0"/>
    <m/>
    <m/>
    <n v="0"/>
    <n v="0"/>
  </r>
  <r>
    <n v="15"/>
    <s v="Krišjāņa Barona iela 54/58"/>
    <n v="2162.42"/>
    <x v="2"/>
    <m/>
    <m/>
    <n v="0"/>
    <m/>
    <n v="0"/>
    <m/>
    <m/>
    <n v="0"/>
    <n v="0"/>
  </r>
  <r>
    <n v="16"/>
    <s v="Krišjāņa Valdemāra iela 1A"/>
    <n v="3028.75"/>
    <x v="3"/>
    <m/>
    <m/>
    <n v="0"/>
    <m/>
    <n v="0"/>
    <m/>
    <m/>
    <n v="0"/>
    <n v="0"/>
  </r>
  <r>
    <n v="17"/>
    <s v="Krišjāņa Valdemāra iela 3"/>
    <n v="2050"/>
    <x v="4"/>
    <m/>
    <m/>
    <n v="0"/>
    <m/>
    <n v="0"/>
    <m/>
    <m/>
    <n v="0"/>
    <n v="0"/>
  </r>
  <r>
    <n v="18"/>
    <s v="Krišjāņa Valdemāra iela 17A"/>
    <n v="625.21"/>
    <x v="3"/>
    <m/>
    <m/>
    <n v="0"/>
    <m/>
    <n v="0"/>
    <m/>
    <m/>
    <n v="0"/>
    <n v="0"/>
  </r>
  <r>
    <n v="19"/>
    <s v="Krišjāņa Valdemāra iela 26"/>
    <n v="901.09"/>
    <x v="3"/>
    <m/>
    <m/>
    <n v="0"/>
    <m/>
    <n v="0"/>
    <m/>
    <m/>
    <n v="0"/>
    <n v="0"/>
  </r>
  <r>
    <n v="20"/>
    <s v="Kronvalda bulvāris 6"/>
    <n v="1151.0899999999999"/>
    <x v="2"/>
    <m/>
    <m/>
    <n v="0"/>
    <m/>
    <n v="0"/>
    <m/>
    <m/>
    <n v="0"/>
    <n v="0"/>
  </r>
  <r>
    <n v="21"/>
    <s v="Lāčplēša iela 25"/>
    <n v="180.43"/>
    <x v="3"/>
    <m/>
    <m/>
    <n v="0"/>
    <m/>
    <n v="0"/>
    <m/>
    <m/>
    <n v="0"/>
    <n v="0"/>
  </r>
  <r>
    <n v="22"/>
    <s v="Lomonosova iela 9"/>
    <n v="2108.8599999999997"/>
    <x v="3"/>
    <m/>
    <m/>
    <n v="0"/>
    <m/>
    <n v="0"/>
    <m/>
    <m/>
    <n v="0"/>
    <n v="0"/>
  </r>
  <r>
    <n v="23"/>
    <s v="Merķeļa iela 11"/>
    <n v="346.67999999999995"/>
    <x v="3"/>
    <m/>
    <m/>
    <n v="0"/>
    <m/>
    <n v="0"/>
    <m/>
    <m/>
    <n v="0"/>
    <n v="0"/>
  </r>
  <r>
    <n v="24"/>
    <s v="Miera iela 43"/>
    <n v="37"/>
    <x v="2"/>
    <m/>
    <m/>
    <n v="0"/>
    <m/>
    <n v="0"/>
    <m/>
    <m/>
    <n v="0"/>
    <n v="0"/>
  </r>
  <r>
    <n v="25"/>
    <s v="Stabu iela 18"/>
    <n v="141.79"/>
    <x v="2"/>
    <m/>
    <m/>
    <n v="0"/>
    <m/>
    <n v="0"/>
    <m/>
    <m/>
    <n v="0"/>
    <n v="0"/>
  </r>
  <r>
    <n v="26"/>
    <s v="Tērbatas iela 12"/>
    <n v="198.64"/>
    <x v="2"/>
    <m/>
    <m/>
    <n v="0"/>
    <m/>
    <n v="0"/>
    <m/>
    <m/>
    <n v="0"/>
    <n v="0"/>
  </r>
  <r>
    <n v="27"/>
    <s v="Tērbatas iela 76"/>
    <n v="566.15"/>
    <x v="2"/>
    <m/>
    <m/>
    <n v="0"/>
    <m/>
    <n v="0"/>
    <m/>
    <m/>
    <n v="0"/>
    <n v="0"/>
  </r>
  <r>
    <n v="28"/>
    <s v="Antonijas iela 1"/>
    <n v="1513.66"/>
    <x v="3"/>
    <m/>
    <m/>
    <n v="0"/>
    <m/>
    <n v="0"/>
    <m/>
    <m/>
    <n v="0"/>
    <n v="0"/>
  </r>
  <r>
    <n v="29"/>
    <s v="Abrenes iela 10"/>
    <n v="13090"/>
    <x v="3"/>
    <m/>
    <m/>
    <n v="0"/>
    <m/>
    <n v="0"/>
    <m/>
    <m/>
    <n v="0"/>
    <n v="0"/>
  </r>
  <r>
    <n v="30"/>
    <s v="Aleksandra Čaka iela 147"/>
    <n v="1268.8"/>
    <x v="2"/>
    <m/>
    <m/>
    <n v="0"/>
    <m/>
    <n v="0"/>
    <m/>
    <m/>
    <n v="0"/>
    <n v="0"/>
  </r>
  <r>
    <n v="31"/>
    <s v="Brīvības iela 188"/>
    <n v="2288.9"/>
    <x v="2"/>
    <m/>
    <m/>
    <n v="0"/>
    <m/>
    <n v="0"/>
    <m/>
    <m/>
    <n v="0"/>
    <n v="0"/>
  </r>
  <r>
    <n v="32"/>
    <s v="Ērgļu iela 7"/>
    <n v="0"/>
    <x v="2"/>
    <m/>
    <m/>
    <n v="0"/>
    <m/>
    <n v="0"/>
    <m/>
    <m/>
    <n v="0"/>
    <e v="#DIV/0!"/>
  </r>
  <r>
    <n v="33"/>
    <s v="Krišjāņa Barona iela 99"/>
    <n v="2256.4300000000003"/>
    <x v="2"/>
    <m/>
    <m/>
    <n v="0"/>
    <m/>
    <n v="0"/>
    <m/>
    <m/>
    <n v="0"/>
    <n v="0"/>
  </r>
  <r>
    <n v="34"/>
    <s v="Lāčplēša iela 106/108"/>
    <n v="6658.8899999999994"/>
    <x v="2"/>
    <m/>
    <m/>
    <n v="0"/>
    <m/>
    <n v="0"/>
    <m/>
    <m/>
    <n v="0"/>
    <n v="0"/>
  </r>
  <r>
    <n v="35"/>
    <s v="Brīvības gatve 207"/>
    <n v="607.59"/>
    <x v="2"/>
    <m/>
    <m/>
    <n v="0"/>
    <m/>
    <n v="0"/>
    <m/>
    <m/>
    <n v="0"/>
    <n v="0"/>
  </r>
  <r>
    <n v="36"/>
    <s v="Čiekurkalna 1.šķērslīnija K-1"/>
    <n v="86462.8"/>
    <x v="4"/>
    <m/>
    <m/>
    <n v="0"/>
    <m/>
    <n v="0"/>
    <m/>
    <m/>
    <n v="0"/>
    <n v="0"/>
  </r>
  <r>
    <n v="37"/>
    <s v="Čiekurkalna 7. šķērslīnija 7A"/>
    <n v="1981.81"/>
    <x v="3"/>
    <m/>
    <m/>
    <n v="0"/>
    <m/>
    <n v="0"/>
    <m/>
    <m/>
    <n v="0"/>
    <n v="0"/>
  </r>
  <r>
    <n v="38"/>
    <s v="Čiekurkalna 7. šķērslīnija b/n"/>
    <n v="68.67"/>
    <x v="3"/>
    <m/>
    <m/>
    <n v="0"/>
    <m/>
    <n v="0"/>
    <m/>
    <m/>
    <n v="0"/>
    <n v="0"/>
  </r>
  <r>
    <n v="39"/>
    <s v="Lejas iela 13"/>
    <n v="5548"/>
    <x v="2"/>
    <m/>
    <m/>
    <n v="0"/>
    <m/>
    <n v="0"/>
    <m/>
    <m/>
    <n v="0"/>
    <n v="0"/>
  </r>
  <r>
    <n v="40"/>
    <s v="Raunas iela 64"/>
    <n v="1340.3500000000001"/>
    <x v="2"/>
    <m/>
    <m/>
    <n v="0"/>
    <m/>
    <n v="0"/>
    <m/>
    <m/>
    <n v="0"/>
    <n v="0"/>
  </r>
  <r>
    <n v="41"/>
    <s v="Juglas iela 14"/>
    <n v="4724.32"/>
    <x v="2"/>
    <m/>
    <m/>
    <n v="0"/>
    <m/>
    <n v="0"/>
    <m/>
    <m/>
    <n v="0"/>
    <n v="0"/>
  </r>
  <r>
    <n v="42"/>
    <s v="Klijānu iela 7"/>
    <n v="1514.67"/>
    <x v="2"/>
    <m/>
    <m/>
    <n v="0"/>
    <m/>
    <n v="0"/>
    <m/>
    <m/>
    <n v="0"/>
    <n v="0"/>
  </r>
  <r>
    <n v="43"/>
    <s v="Gaileņu iela 7"/>
    <n v="1647.5"/>
    <x v="2"/>
    <m/>
    <m/>
    <n v="0"/>
    <m/>
    <n v="0"/>
    <m/>
    <m/>
    <n v="0"/>
    <n v="0"/>
  </r>
  <r>
    <n v="44"/>
    <s v="Ganību dambis 26"/>
    <n v="2049.29"/>
    <x v="2"/>
    <m/>
    <m/>
    <n v="0"/>
    <m/>
    <n v="0"/>
    <m/>
    <m/>
    <n v="0"/>
    <n v="0"/>
  </r>
  <r>
    <n v="45"/>
    <s v="Gāles iela 15, Rīga"/>
    <n v="1981.81"/>
    <x v="2"/>
    <m/>
    <m/>
    <n v="0"/>
    <m/>
    <n v="0"/>
    <m/>
    <m/>
    <n v="0"/>
    <n v="0"/>
  </r>
  <r>
    <n v="46"/>
    <s v="Hanzas iela 22"/>
    <n v="995.92"/>
    <x v="2"/>
    <m/>
    <m/>
    <n v="0"/>
    <m/>
    <n v="0"/>
    <m/>
    <m/>
    <n v="0"/>
    <n v="0"/>
  </r>
  <r>
    <n v="47"/>
    <s v="Rankas iela 9"/>
    <n v="3042.6"/>
    <x v="3"/>
    <m/>
    <m/>
    <n v="0"/>
    <m/>
    <n v="0"/>
    <m/>
    <m/>
    <n v="0"/>
    <n v="0"/>
  </r>
  <r>
    <n v="48"/>
    <s v="Ķīpsalas iela  b/n"/>
    <n v="4185.8099999999995"/>
    <x v="2"/>
    <m/>
    <m/>
    <n v="0"/>
    <m/>
    <n v="0"/>
    <m/>
    <m/>
    <n v="0"/>
    <n v="0"/>
  </r>
  <r>
    <n v="49"/>
    <s v="Sēlpils iela 9"/>
    <n v="7746.2"/>
    <x v="3"/>
    <m/>
    <m/>
    <n v="0"/>
    <m/>
    <n v="0"/>
    <m/>
    <m/>
    <n v="0"/>
    <n v="0"/>
  </r>
  <r>
    <n v="50"/>
    <s v="Graudu iela b/n"/>
    <n v="7348.27"/>
    <x v="2"/>
    <m/>
    <m/>
    <n v="0"/>
    <m/>
    <n v="0"/>
    <m/>
    <m/>
    <n v="0"/>
    <n v="0"/>
  </r>
  <r>
    <n v="51"/>
    <s v="Indriķa iela 8B"/>
    <n v="68.67"/>
    <x v="2"/>
    <m/>
    <m/>
    <n v="0"/>
    <m/>
    <n v="0"/>
    <m/>
    <m/>
    <n v="0"/>
    <n v="0"/>
  </r>
  <r>
    <n v="52"/>
    <s v="Kalnciema iela 14"/>
    <n v="2293.1"/>
    <x v="3"/>
    <m/>
    <m/>
    <n v="0"/>
    <m/>
    <n v="0"/>
    <m/>
    <m/>
    <n v="0"/>
    <n v="0"/>
  </r>
  <r>
    <n v="53"/>
    <s v="Mazā Nometņu iela 39"/>
    <n v="2230.88"/>
    <x v="3"/>
    <m/>
    <m/>
    <n v="0"/>
    <m/>
    <n v="0"/>
    <m/>
    <m/>
    <n v="0"/>
    <n v="0"/>
  </r>
  <r>
    <n v="54"/>
    <s v="Šampētera iela 16 "/>
    <n v="2453"/>
    <x v="2"/>
    <m/>
    <m/>
    <n v="0"/>
    <m/>
    <n v="0"/>
    <m/>
    <m/>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21DD4A8-1BA6-40E5-8AFC-EA771F93D6D2}" name="PivotTable10" cacheId="4"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rowHeaderCaption="KATEGORIJA">
  <location ref="B77:D81" firstHeaderRow="0" firstDataRow="1" firstDataCol="1"/>
  <pivotFields count="13">
    <pivotField showAll="0"/>
    <pivotField showAll="0"/>
    <pivotField dataField="1" showAll="0"/>
    <pivotField axis="axisRow" showAll="0">
      <items count="6">
        <item x="4"/>
        <item x="3"/>
        <item x="2"/>
        <item h="1" x="1"/>
        <item h="1" x="0"/>
        <item t="default"/>
      </items>
    </pivotField>
    <pivotField showAll="0"/>
    <pivotField showAll="0"/>
    <pivotField showAll="0"/>
    <pivotField showAll="0"/>
    <pivotField showAll="0"/>
    <pivotField showAll="0"/>
    <pivotField showAll="0"/>
    <pivotField dataField="1" showAll="0"/>
    <pivotField showAll="0"/>
  </pivotFields>
  <rowFields count="1">
    <field x="3"/>
  </rowFields>
  <rowItems count="4">
    <i>
      <x/>
    </i>
    <i>
      <x v="1"/>
    </i>
    <i>
      <x v="2"/>
    </i>
    <i t="grand">
      <x/>
    </i>
  </rowItems>
  <colFields count="1">
    <field x="-2"/>
  </colFields>
  <colItems count="2">
    <i>
      <x/>
    </i>
    <i i="1">
      <x v="1"/>
    </i>
  </colItems>
  <dataFields count="2">
    <dataField name="Platība_x000a_" fld="2" subtotal="count" baseField="0" baseItem="0"/>
    <dataField name="Cena kopā" fld="11" baseField="3" baseItem="0"/>
  </dataFields>
  <formats count="36">
    <format dxfId="59">
      <pivotArea type="all" dataOnly="0" outline="0" fieldPosition="0"/>
    </format>
    <format dxfId="58">
      <pivotArea outline="0" collapsedLevelsAreSubtotals="1" fieldPosition="0"/>
    </format>
    <format dxfId="57">
      <pivotArea field="3" type="button" dataOnly="0" labelOnly="1" outline="0" axis="axisRow" fieldPosition="0"/>
    </format>
    <format dxfId="56">
      <pivotArea dataOnly="0" labelOnly="1" fieldPosition="0">
        <references count="1">
          <reference field="3" count="0"/>
        </references>
      </pivotArea>
    </format>
    <format dxfId="55">
      <pivotArea dataOnly="0" labelOnly="1" grandRow="1" outline="0" fieldPosition="0"/>
    </format>
    <format dxfId="54">
      <pivotArea dataOnly="0" labelOnly="1" outline="0" fieldPosition="0">
        <references count="1">
          <reference field="4294967294" count="1">
            <x v="1"/>
          </reference>
        </references>
      </pivotArea>
    </format>
    <format dxfId="53">
      <pivotArea type="all" dataOnly="0" outline="0" fieldPosition="0"/>
    </format>
    <format dxfId="52">
      <pivotArea outline="0" collapsedLevelsAreSubtotals="1" fieldPosition="0"/>
    </format>
    <format dxfId="51">
      <pivotArea field="3" type="button" dataOnly="0" labelOnly="1" outline="0" axis="axisRow" fieldPosition="0"/>
    </format>
    <format dxfId="50">
      <pivotArea dataOnly="0" labelOnly="1" fieldPosition="0">
        <references count="1">
          <reference field="3" count="0"/>
        </references>
      </pivotArea>
    </format>
    <format dxfId="49">
      <pivotArea dataOnly="0" labelOnly="1" grandRow="1" outline="0" fieldPosition="0"/>
    </format>
    <format dxfId="48">
      <pivotArea dataOnly="0" labelOnly="1" outline="0" fieldPosition="0">
        <references count="1">
          <reference field="4294967294" count="1">
            <x v="1"/>
          </reference>
        </references>
      </pivotArea>
    </format>
    <format dxfId="47">
      <pivotArea type="all" dataOnly="0" outline="0" fieldPosition="0"/>
    </format>
    <format dxfId="46">
      <pivotArea outline="0" collapsedLevelsAreSubtotals="1" fieldPosition="0"/>
    </format>
    <format dxfId="45">
      <pivotArea field="3" type="button" dataOnly="0" labelOnly="1" outline="0" axis="axisRow" fieldPosition="0"/>
    </format>
    <format dxfId="44">
      <pivotArea dataOnly="0" labelOnly="1" fieldPosition="0">
        <references count="1">
          <reference field="3" count="0"/>
        </references>
      </pivotArea>
    </format>
    <format dxfId="43">
      <pivotArea dataOnly="0" labelOnly="1" grandRow="1" outline="0" fieldPosition="0"/>
    </format>
    <format dxfId="42">
      <pivotArea dataOnly="0" labelOnly="1" outline="0" fieldPosition="0">
        <references count="1">
          <reference field="4294967294" count="1">
            <x v="1"/>
          </reference>
        </references>
      </pivotArea>
    </format>
    <format dxfId="41">
      <pivotArea type="all" dataOnly="0" outline="0" fieldPosition="0"/>
    </format>
    <format dxfId="40">
      <pivotArea outline="0" collapsedLevelsAreSubtotals="1" fieldPosition="0"/>
    </format>
    <format dxfId="39">
      <pivotArea field="3" type="button" dataOnly="0" labelOnly="1" outline="0" axis="axisRow" fieldPosition="0"/>
    </format>
    <format dxfId="38">
      <pivotArea dataOnly="0" labelOnly="1" fieldPosition="0">
        <references count="1">
          <reference field="3" count="0"/>
        </references>
      </pivotArea>
    </format>
    <format dxfId="37">
      <pivotArea dataOnly="0" labelOnly="1" grandRow="1" outline="0" fieldPosition="0"/>
    </format>
    <format dxfId="36">
      <pivotArea dataOnly="0" labelOnly="1" outline="0" fieldPosition="0">
        <references count="1">
          <reference field="4294967294" count="1">
            <x v="1"/>
          </reference>
        </references>
      </pivotArea>
    </format>
    <format dxfId="35">
      <pivotArea type="all" dataOnly="0" outline="0" fieldPosition="0"/>
    </format>
    <format dxfId="34">
      <pivotArea outline="0" collapsedLevelsAreSubtotals="1" fieldPosition="0"/>
    </format>
    <format dxfId="33">
      <pivotArea field="3" type="button" dataOnly="0" labelOnly="1" outline="0" axis="axisRow" fieldPosition="0"/>
    </format>
    <format dxfId="32">
      <pivotArea dataOnly="0" labelOnly="1" fieldPosition="0">
        <references count="1">
          <reference field="3" count="0"/>
        </references>
      </pivotArea>
    </format>
    <format dxfId="31">
      <pivotArea dataOnly="0" labelOnly="1" grandRow="1" outline="0" fieldPosition="0"/>
    </format>
    <format dxfId="30">
      <pivotArea dataOnly="0" labelOnly="1" outline="0" fieldPosition="0">
        <references count="1">
          <reference field="4294967294" count="2">
            <x v="0"/>
            <x v="1"/>
          </reference>
        </references>
      </pivotArea>
    </format>
    <format dxfId="29">
      <pivotArea field="3" type="button" dataOnly="0" labelOnly="1" outline="0" axis="axisRow" fieldPosition="0"/>
    </format>
    <format dxfId="28">
      <pivotArea dataOnly="0" labelOnly="1" outline="0" fieldPosition="0">
        <references count="1">
          <reference field="4294967294" count="2">
            <x v="0"/>
            <x v="1"/>
          </reference>
        </references>
      </pivotArea>
    </format>
    <format dxfId="27">
      <pivotArea grandRow="1" outline="0" collapsedLevelsAreSubtotals="1" fieldPosition="0"/>
    </format>
    <format dxfId="26">
      <pivotArea dataOnly="0" labelOnly="1" grandRow="1" outline="0" fieldPosition="0"/>
    </format>
    <format dxfId="25">
      <pivotArea grandRow="1" outline="0" collapsedLevelsAreSubtotals="1" fieldPosition="0"/>
    </format>
    <format dxfId="24">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7.bin"/><Relationship Id="rId1" Type="http://schemas.openxmlformats.org/officeDocument/2006/relationships/pivotTable" Target="../pivotTables/pivotTable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148C1-C15C-419D-AA57-13440F843A0B}">
  <sheetPr>
    <tabColor rgb="FFFF0000"/>
    <pageSetUpPr fitToPage="1"/>
  </sheetPr>
  <dimension ref="A1:O184"/>
  <sheetViews>
    <sheetView zoomScale="145" zoomScaleNormal="145" zoomScaleSheetLayoutView="50" workbookViewId="0">
      <pane xSplit="4" ySplit="3" topLeftCell="E4" activePane="bottomRight" state="frozen"/>
      <selection pane="topRight" activeCell="E1" sqref="E1"/>
      <selection pane="bottomLeft" activeCell="A5" sqref="A5"/>
      <selection pane="bottomRight" activeCell="G139" sqref="G139"/>
    </sheetView>
  </sheetViews>
  <sheetFormatPr defaultColWidth="8.85546875" defaultRowHeight="12" x14ac:dyDescent="0.2"/>
  <cols>
    <col min="1" max="1" width="6" style="146" bestFit="1" customWidth="1"/>
    <col min="2" max="2" width="32" style="146" customWidth="1"/>
    <col min="3" max="3" width="16.42578125" style="146" customWidth="1"/>
    <col min="4" max="4" width="16.7109375" style="153" customWidth="1"/>
    <col min="5" max="5" width="18.85546875" style="270" customWidth="1"/>
    <col min="6" max="6" width="17.42578125" style="146" bestFit="1" customWidth="1"/>
    <col min="7" max="7" width="15.28515625" style="146" customWidth="1"/>
    <col min="8" max="8" width="13.140625" style="146" customWidth="1"/>
    <col min="9" max="9" width="13.85546875" style="146" customWidth="1"/>
    <col min="10" max="10" width="15.28515625" style="146" customWidth="1"/>
    <col min="11" max="11" width="23.28515625" style="146" customWidth="1"/>
    <col min="12" max="12" width="17.5703125" style="146" customWidth="1"/>
    <col min="13" max="13" width="15.85546875" style="146" customWidth="1"/>
    <col min="14" max="16384" width="8.85546875" style="146"/>
  </cols>
  <sheetData>
    <row r="1" spans="1:15" ht="20.25" x14ac:dyDescent="0.3">
      <c r="A1" s="416" t="s">
        <v>664</v>
      </c>
      <c r="B1" s="416"/>
      <c r="C1" s="416"/>
      <c r="D1" s="416"/>
      <c r="E1" s="416"/>
      <c r="F1" s="416"/>
      <c r="G1" s="416"/>
      <c r="H1" s="416"/>
      <c r="I1" s="416"/>
      <c r="J1" s="416"/>
      <c r="K1" s="416"/>
      <c r="L1" s="416"/>
      <c r="M1" s="416"/>
    </row>
    <row r="2" spans="1:15" s="145" customFormat="1" ht="108" x14ac:dyDescent="0.25">
      <c r="A2" s="142" t="s">
        <v>0</v>
      </c>
      <c r="B2" s="143" t="s">
        <v>1</v>
      </c>
      <c r="C2" s="143" t="s">
        <v>2</v>
      </c>
      <c r="D2" s="144" t="s">
        <v>3</v>
      </c>
      <c r="E2" s="251" t="s">
        <v>4</v>
      </c>
      <c r="F2" s="155" t="s">
        <v>5</v>
      </c>
      <c r="G2" s="155" t="s">
        <v>6</v>
      </c>
      <c r="H2" s="155" t="s">
        <v>7</v>
      </c>
      <c r="I2" s="142" t="s">
        <v>8</v>
      </c>
      <c r="J2" s="142" t="s">
        <v>9</v>
      </c>
      <c r="K2" s="142" t="s">
        <v>10</v>
      </c>
      <c r="L2" s="142" t="s">
        <v>11</v>
      </c>
      <c r="M2" s="143" t="s">
        <v>12</v>
      </c>
    </row>
    <row r="3" spans="1:15" ht="21" customHeight="1" x14ac:dyDescent="0.2">
      <c r="A3" s="215" t="s">
        <v>13</v>
      </c>
      <c r="B3" s="217" t="s">
        <v>14</v>
      </c>
      <c r="C3" s="217" t="s">
        <v>15</v>
      </c>
      <c r="D3" s="218" t="s">
        <v>16</v>
      </c>
      <c r="E3" s="252"/>
      <c r="F3" s="219" t="s">
        <v>17</v>
      </c>
      <c r="G3" s="217" t="s">
        <v>18</v>
      </c>
      <c r="H3" s="219" t="s">
        <v>19</v>
      </c>
      <c r="I3" s="216" t="s">
        <v>20</v>
      </c>
      <c r="J3" s="216" t="s">
        <v>20</v>
      </c>
      <c r="K3" s="216" t="s">
        <v>20</v>
      </c>
      <c r="L3" s="216" t="s">
        <v>20</v>
      </c>
      <c r="M3" s="217" t="s">
        <v>21</v>
      </c>
    </row>
    <row r="4" spans="1:15" s="337" customFormat="1" ht="17.25" customHeight="1" x14ac:dyDescent="0.25">
      <c r="A4" s="253">
        <v>1</v>
      </c>
      <c r="B4" s="254" t="s">
        <v>22</v>
      </c>
      <c r="C4" s="255" t="s">
        <v>23</v>
      </c>
      <c r="D4" s="256">
        <f>'Uzkopšanas prasības'!E4</f>
        <v>5069.7999999999993</v>
      </c>
      <c r="E4" s="266" t="s">
        <v>24</v>
      </c>
      <c r="F4" s="257"/>
      <c r="G4" s="257"/>
      <c r="H4" s="257"/>
      <c r="I4" s="258">
        <f>(F4*G4)+H4</f>
        <v>0</v>
      </c>
      <c r="J4" s="257"/>
      <c r="K4" s="257"/>
      <c r="L4" s="259">
        <f>I4+J4+K4</f>
        <v>0</v>
      </c>
      <c r="M4" s="329">
        <f>L4/D4</f>
        <v>0</v>
      </c>
      <c r="O4" s="338"/>
    </row>
    <row r="5" spans="1:15" ht="12.75" x14ac:dyDescent="0.2">
      <c r="A5" s="253">
        <v>2</v>
      </c>
      <c r="B5" s="254" t="s">
        <v>25</v>
      </c>
      <c r="C5" s="255" t="s">
        <v>26</v>
      </c>
      <c r="D5" s="256">
        <f>'Uzkopšanas prasības'!E5</f>
        <v>1144.8999999999999</v>
      </c>
      <c r="E5" s="261" t="s">
        <v>27</v>
      </c>
      <c r="F5" s="257"/>
      <c r="G5" s="257"/>
      <c r="H5" s="257"/>
      <c r="I5" s="258">
        <f>(F5*G5)+H5</f>
        <v>0</v>
      </c>
      <c r="J5" s="257"/>
      <c r="K5" s="257"/>
      <c r="L5" s="259">
        <f>I5+J5+K5</f>
        <v>0</v>
      </c>
      <c r="M5" s="329">
        <f>L5/D5</f>
        <v>0</v>
      </c>
    </row>
    <row r="6" spans="1:15" ht="12.75" x14ac:dyDescent="0.2">
      <c r="A6" s="253">
        <v>3</v>
      </c>
      <c r="B6" s="254" t="s">
        <v>28</v>
      </c>
      <c r="C6" s="255" t="s">
        <v>26</v>
      </c>
      <c r="D6" s="256">
        <f>'Uzkopšanas prasības'!E6</f>
        <v>88.6</v>
      </c>
      <c r="E6" s="260" t="s">
        <v>29</v>
      </c>
      <c r="F6" s="257"/>
      <c r="G6" s="257"/>
      <c r="H6" s="257"/>
      <c r="I6" s="258">
        <f>(F6*G6)+H6</f>
        <v>0</v>
      </c>
      <c r="J6" s="257"/>
      <c r="K6" s="257"/>
      <c r="L6" s="259">
        <f t="shared" ref="L6:L45" si="0">I6+J6+K6</f>
        <v>0</v>
      </c>
      <c r="M6" s="329">
        <f t="shared" ref="M6:M45" si="1">L6/D6</f>
        <v>0</v>
      </c>
    </row>
    <row r="7" spans="1:15" s="262" customFormat="1" ht="12.75" x14ac:dyDescent="0.2">
      <c r="A7" s="253">
        <v>4</v>
      </c>
      <c r="B7" s="254" t="s">
        <v>28</v>
      </c>
      <c r="C7" s="255" t="s">
        <v>23</v>
      </c>
      <c r="D7" s="256">
        <f>'Uzkopšanas prasības'!E7</f>
        <v>238.09999999999997</v>
      </c>
      <c r="E7" s="260" t="s">
        <v>29</v>
      </c>
      <c r="F7" s="257"/>
      <c r="G7" s="257"/>
      <c r="H7" s="257"/>
      <c r="I7" s="258">
        <f t="shared" ref="I7:I46" si="2">(F7*G7)+H7</f>
        <v>0</v>
      </c>
      <c r="J7" s="257"/>
      <c r="K7" s="257"/>
      <c r="L7" s="259">
        <f t="shared" si="0"/>
        <v>0</v>
      </c>
      <c r="M7" s="329">
        <f>L7/D7</f>
        <v>0</v>
      </c>
    </row>
    <row r="8" spans="1:15" ht="12.75" x14ac:dyDescent="0.2">
      <c r="A8" s="253">
        <v>5</v>
      </c>
      <c r="B8" s="254" t="s">
        <v>30</v>
      </c>
      <c r="C8" s="255" t="s">
        <v>26</v>
      </c>
      <c r="D8" s="256">
        <f>'Uzkopšanas prasības'!E8</f>
        <v>690.00000000000011</v>
      </c>
      <c r="E8" s="263" t="s">
        <v>31</v>
      </c>
      <c r="F8" s="257"/>
      <c r="G8" s="257"/>
      <c r="H8" s="257"/>
      <c r="I8" s="258">
        <f t="shared" si="2"/>
        <v>0</v>
      </c>
      <c r="J8" s="257"/>
      <c r="K8" s="257"/>
      <c r="L8" s="259">
        <f t="shared" si="0"/>
        <v>0</v>
      </c>
      <c r="M8" s="329">
        <f t="shared" si="1"/>
        <v>0</v>
      </c>
    </row>
    <row r="9" spans="1:15" ht="12.75" x14ac:dyDescent="0.2">
      <c r="A9" s="253">
        <v>6</v>
      </c>
      <c r="B9" s="254" t="s">
        <v>32</v>
      </c>
      <c r="C9" s="255" t="s">
        <v>23</v>
      </c>
      <c r="D9" s="256">
        <f>'Uzkopšanas prasības'!E9</f>
        <v>2359.2000000000003</v>
      </c>
      <c r="E9" s="260" t="s">
        <v>33</v>
      </c>
      <c r="F9" s="257"/>
      <c r="G9" s="257"/>
      <c r="H9" s="257"/>
      <c r="I9" s="258">
        <f t="shared" si="2"/>
        <v>0</v>
      </c>
      <c r="J9" s="257"/>
      <c r="K9" s="257"/>
      <c r="L9" s="259">
        <f t="shared" si="0"/>
        <v>0</v>
      </c>
      <c r="M9" s="329">
        <f t="shared" si="1"/>
        <v>0</v>
      </c>
      <c r="O9" s="192"/>
    </row>
    <row r="10" spans="1:15" x14ac:dyDescent="0.2">
      <c r="A10" s="253">
        <v>7</v>
      </c>
      <c r="B10" s="276" t="s">
        <v>34</v>
      </c>
      <c r="C10" s="255" t="s">
        <v>23</v>
      </c>
      <c r="D10" s="256">
        <f>'Uzkopšanas prasības'!E10</f>
        <v>720.6</v>
      </c>
      <c r="E10" s="270" t="s">
        <v>35</v>
      </c>
      <c r="F10" s="257"/>
      <c r="G10" s="257"/>
      <c r="H10" s="257"/>
      <c r="I10" s="258">
        <f t="shared" ref="I10" si="3">(F10*G10)+H10</f>
        <v>0</v>
      </c>
      <c r="J10" s="257"/>
      <c r="K10" s="257"/>
      <c r="L10" s="259">
        <f t="shared" ref="L10" si="4">I10+J10+K10</f>
        <v>0</v>
      </c>
      <c r="M10" s="329">
        <f t="shared" ref="M10" si="5">L10/D10</f>
        <v>0</v>
      </c>
    </row>
    <row r="11" spans="1:15" ht="24" x14ac:dyDescent="0.2">
      <c r="A11" s="253">
        <v>8</v>
      </c>
      <c r="B11" s="254" t="s">
        <v>36</v>
      </c>
      <c r="C11" s="255" t="s">
        <v>23</v>
      </c>
      <c r="D11" s="256">
        <f>'Uzkopšanas prasības'!E11</f>
        <v>32060.62</v>
      </c>
      <c r="E11" s="264" t="s">
        <v>37</v>
      </c>
      <c r="F11" s="257"/>
      <c r="G11" s="257"/>
      <c r="H11" s="257"/>
      <c r="I11" s="258">
        <f t="shared" si="2"/>
        <v>0</v>
      </c>
      <c r="J11" s="257"/>
      <c r="K11" s="257"/>
      <c r="L11" s="259">
        <f t="shared" si="0"/>
        <v>0</v>
      </c>
      <c r="M11" s="329">
        <f>L11/D11</f>
        <v>0</v>
      </c>
    </row>
    <row r="12" spans="1:15" ht="12.75" x14ac:dyDescent="0.2">
      <c r="A12" s="253">
        <v>9</v>
      </c>
      <c r="B12" s="254" t="s">
        <v>38</v>
      </c>
      <c r="C12" s="255" t="s">
        <v>23</v>
      </c>
      <c r="D12" s="256">
        <f>'Uzkopšanas prasības'!E12</f>
        <v>5364.9</v>
      </c>
      <c r="E12" s="263" t="s">
        <v>39</v>
      </c>
      <c r="F12" s="257"/>
      <c r="G12" s="257"/>
      <c r="H12" s="257"/>
      <c r="I12" s="258">
        <f t="shared" si="2"/>
        <v>0</v>
      </c>
      <c r="J12" s="257"/>
      <c r="K12" s="257"/>
      <c r="L12" s="259">
        <f t="shared" si="0"/>
        <v>0</v>
      </c>
      <c r="M12" s="329">
        <f t="shared" si="1"/>
        <v>0</v>
      </c>
    </row>
    <row r="13" spans="1:15" ht="12.75" x14ac:dyDescent="0.2">
      <c r="A13" s="253">
        <v>10</v>
      </c>
      <c r="B13" s="254" t="s">
        <v>40</v>
      </c>
      <c r="C13" s="255" t="s">
        <v>23</v>
      </c>
      <c r="D13" s="256">
        <f>'Uzkopšanas prasības'!E13</f>
        <v>952.4</v>
      </c>
      <c r="E13" s="265" t="s">
        <v>41</v>
      </c>
      <c r="F13" s="257"/>
      <c r="G13" s="257"/>
      <c r="H13" s="257"/>
      <c r="I13" s="258">
        <f t="shared" si="2"/>
        <v>0</v>
      </c>
      <c r="J13" s="257"/>
      <c r="K13" s="257"/>
      <c r="L13" s="259">
        <f t="shared" si="0"/>
        <v>0</v>
      </c>
      <c r="M13" s="329">
        <f t="shared" si="1"/>
        <v>0</v>
      </c>
    </row>
    <row r="14" spans="1:15" ht="12.75" x14ac:dyDescent="0.2">
      <c r="A14" s="253">
        <v>11</v>
      </c>
      <c r="B14" s="254" t="s">
        <v>42</v>
      </c>
      <c r="C14" s="255" t="s">
        <v>26</v>
      </c>
      <c r="D14" s="256">
        <f>'Uzkopšanas prasības'!E14</f>
        <v>1119.3</v>
      </c>
      <c r="E14" s="263" t="s">
        <v>43</v>
      </c>
      <c r="F14" s="257"/>
      <c r="G14" s="257"/>
      <c r="H14" s="257"/>
      <c r="I14" s="258">
        <f t="shared" si="2"/>
        <v>0</v>
      </c>
      <c r="J14" s="257"/>
      <c r="K14" s="257"/>
      <c r="L14" s="259">
        <f t="shared" si="0"/>
        <v>0</v>
      </c>
      <c r="M14" s="329">
        <f t="shared" si="1"/>
        <v>0</v>
      </c>
    </row>
    <row r="15" spans="1:15" ht="12.75" x14ac:dyDescent="0.2">
      <c r="A15" s="253">
        <v>12</v>
      </c>
      <c r="B15" s="254" t="s">
        <v>42</v>
      </c>
      <c r="C15" s="187" t="s">
        <v>26</v>
      </c>
      <c r="D15" s="256">
        <f>'Uzkopšanas prasības'!E15</f>
        <v>208</v>
      </c>
      <c r="E15" s="263" t="s">
        <v>43</v>
      </c>
      <c r="F15" s="257"/>
      <c r="G15" s="257"/>
      <c r="H15" s="257"/>
      <c r="I15" s="258">
        <f t="shared" si="2"/>
        <v>0</v>
      </c>
      <c r="J15" s="257"/>
      <c r="K15" s="257"/>
      <c r="L15" s="259">
        <f t="shared" si="0"/>
        <v>0</v>
      </c>
      <c r="M15" s="329">
        <f t="shared" si="1"/>
        <v>0</v>
      </c>
    </row>
    <row r="16" spans="1:15" ht="12.75" x14ac:dyDescent="0.2">
      <c r="A16" s="253">
        <v>13</v>
      </c>
      <c r="B16" s="254" t="s">
        <v>44</v>
      </c>
      <c r="C16" s="187" t="s">
        <v>26</v>
      </c>
      <c r="D16" s="256">
        <f>'Uzkopšanas prasības'!E16</f>
        <v>48.4</v>
      </c>
      <c r="E16" s="263" t="s">
        <v>43</v>
      </c>
      <c r="F16" s="257"/>
      <c r="G16" s="257"/>
      <c r="H16" s="257"/>
      <c r="I16" s="258">
        <f t="shared" si="2"/>
        <v>0</v>
      </c>
      <c r="J16" s="257"/>
      <c r="K16" s="257"/>
      <c r="L16" s="259">
        <f t="shared" si="0"/>
        <v>0</v>
      </c>
      <c r="M16" s="329">
        <f t="shared" si="1"/>
        <v>0</v>
      </c>
    </row>
    <row r="17" spans="1:13" ht="12.75" x14ac:dyDescent="0.2">
      <c r="A17" s="253">
        <v>14</v>
      </c>
      <c r="B17" s="254" t="s">
        <v>45</v>
      </c>
      <c r="C17" s="255" t="s">
        <v>23</v>
      </c>
      <c r="D17" s="256">
        <f>'Uzkopšanas prasības'!E17</f>
        <v>13184.9</v>
      </c>
      <c r="E17" s="264" t="s">
        <v>46</v>
      </c>
      <c r="F17" s="257"/>
      <c r="G17" s="257"/>
      <c r="H17" s="257"/>
      <c r="I17" s="258">
        <f t="shared" si="2"/>
        <v>0</v>
      </c>
      <c r="J17" s="257"/>
      <c r="K17" s="257"/>
      <c r="L17" s="259">
        <f t="shared" si="0"/>
        <v>0</v>
      </c>
      <c r="M17" s="329">
        <f t="shared" si="1"/>
        <v>0</v>
      </c>
    </row>
    <row r="18" spans="1:13" ht="13.5" customHeight="1" x14ac:dyDescent="0.2">
      <c r="A18" s="253">
        <v>15</v>
      </c>
      <c r="B18" s="276" t="s">
        <v>47</v>
      </c>
      <c r="C18" s="255" t="s">
        <v>23</v>
      </c>
      <c r="D18" s="256">
        <f>'Uzkopšanas prasības'!E18</f>
        <v>420.8</v>
      </c>
      <c r="E18" s="267" t="s">
        <v>48</v>
      </c>
      <c r="F18" s="257"/>
      <c r="G18" s="257"/>
      <c r="H18" s="257"/>
      <c r="I18" s="258">
        <f t="shared" ref="I18" si="6">(F18*G18)+H18</f>
        <v>0</v>
      </c>
      <c r="J18" s="257"/>
      <c r="K18" s="257"/>
      <c r="L18" s="259">
        <f t="shared" ref="L18" si="7">I18+J18+K18</f>
        <v>0</v>
      </c>
      <c r="M18" s="329">
        <f t="shared" ref="M18" si="8">L18/D18</f>
        <v>0</v>
      </c>
    </row>
    <row r="19" spans="1:13" ht="12.75" x14ac:dyDescent="0.2">
      <c r="A19" s="253">
        <v>16</v>
      </c>
      <c r="B19" s="254" t="s">
        <v>49</v>
      </c>
      <c r="C19" s="255" t="s">
        <v>50</v>
      </c>
      <c r="D19" s="256">
        <f>'Uzkopšanas prasības'!E19</f>
        <v>187.7</v>
      </c>
      <c r="E19" s="263" t="s">
        <v>51</v>
      </c>
      <c r="F19" s="257"/>
      <c r="G19" s="257"/>
      <c r="H19" s="257"/>
      <c r="I19" s="258">
        <f t="shared" si="2"/>
        <v>0</v>
      </c>
      <c r="J19" s="257"/>
      <c r="K19" s="257"/>
      <c r="L19" s="259">
        <f t="shared" si="0"/>
        <v>0</v>
      </c>
      <c r="M19" s="329">
        <f t="shared" si="1"/>
        <v>0</v>
      </c>
    </row>
    <row r="20" spans="1:13" ht="12.75" x14ac:dyDescent="0.2">
      <c r="A20" s="253">
        <v>17</v>
      </c>
      <c r="B20" s="254" t="s">
        <v>52</v>
      </c>
      <c r="C20" s="255" t="s">
        <v>50</v>
      </c>
      <c r="D20" s="256">
        <f>'Uzkopšanas prasības'!E20</f>
        <v>245.9</v>
      </c>
      <c r="E20" s="260" t="s">
        <v>53</v>
      </c>
      <c r="F20" s="257"/>
      <c r="G20" s="257"/>
      <c r="H20" s="257"/>
      <c r="I20" s="258">
        <f t="shared" si="2"/>
        <v>0</v>
      </c>
      <c r="J20" s="257"/>
      <c r="K20" s="257"/>
      <c r="L20" s="259">
        <f t="shared" si="0"/>
        <v>0</v>
      </c>
      <c r="M20" s="329">
        <f t="shared" si="1"/>
        <v>0</v>
      </c>
    </row>
    <row r="21" spans="1:13" ht="12.75" x14ac:dyDescent="0.2">
      <c r="A21" s="253">
        <v>18</v>
      </c>
      <c r="B21" s="254" t="s">
        <v>54</v>
      </c>
      <c r="C21" s="255" t="s">
        <v>23</v>
      </c>
      <c r="D21" s="256">
        <f>'Uzkopšanas prasības'!E21</f>
        <v>1565.8999999999999</v>
      </c>
      <c r="E21" s="260" t="s">
        <v>55</v>
      </c>
      <c r="F21" s="257"/>
      <c r="G21" s="257"/>
      <c r="H21" s="257"/>
      <c r="I21" s="258">
        <f t="shared" si="2"/>
        <v>0</v>
      </c>
      <c r="J21" s="257"/>
      <c r="K21" s="257"/>
      <c r="L21" s="259">
        <f t="shared" si="0"/>
        <v>0</v>
      </c>
      <c r="M21" s="329">
        <f t="shared" si="1"/>
        <v>0</v>
      </c>
    </row>
    <row r="22" spans="1:13" ht="12.75" x14ac:dyDescent="0.2">
      <c r="A22" s="253">
        <v>19</v>
      </c>
      <c r="B22" s="254" t="s">
        <v>56</v>
      </c>
      <c r="C22" s="255" t="s">
        <v>23</v>
      </c>
      <c r="D22" s="256">
        <f>'Uzkopšanas prasības'!E22</f>
        <v>926.35</v>
      </c>
      <c r="E22" s="260" t="s">
        <v>57</v>
      </c>
      <c r="F22" s="257"/>
      <c r="G22" s="257"/>
      <c r="H22" s="257"/>
      <c r="I22" s="258">
        <f t="shared" si="2"/>
        <v>0</v>
      </c>
      <c r="J22" s="257"/>
      <c r="K22" s="257"/>
      <c r="L22" s="259">
        <f t="shared" si="0"/>
        <v>0</v>
      </c>
      <c r="M22" s="329">
        <f t="shared" si="1"/>
        <v>0</v>
      </c>
    </row>
    <row r="23" spans="1:13" ht="12.75" x14ac:dyDescent="0.2">
      <c r="A23" s="253">
        <v>20</v>
      </c>
      <c r="B23" s="254" t="s">
        <v>58</v>
      </c>
      <c r="C23" s="255" t="s">
        <v>26</v>
      </c>
      <c r="D23" s="256">
        <f>'Uzkopšanas prasības'!E23</f>
        <v>826.6</v>
      </c>
      <c r="E23" s="260" t="s">
        <v>59</v>
      </c>
      <c r="F23" s="257"/>
      <c r="G23" s="257"/>
      <c r="H23" s="257"/>
      <c r="I23" s="258">
        <f t="shared" si="2"/>
        <v>0</v>
      </c>
      <c r="J23" s="257"/>
      <c r="K23" s="257"/>
      <c r="L23" s="259">
        <f t="shared" si="0"/>
        <v>0</v>
      </c>
      <c r="M23" s="329">
        <f t="shared" si="1"/>
        <v>0</v>
      </c>
    </row>
    <row r="24" spans="1:13" ht="12.75" x14ac:dyDescent="0.2">
      <c r="A24" s="253">
        <v>21</v>
      </c>
      <c r="B24" s="254" t="s">
        <v>60</v>
      </c>
      <c r="C24" s="255" t="s">
        <v>23</v>
      </c>
      <c r="D24" s="256">
        <f>'Uzkopšanas prasības'!E24</f>
        <v>285.72000000000003</v>
      </c>
      <c r="E24" s="260" t="s">
        <v>61</v>
      </c>
      <c r="F24" s="257"/>
      <c r="G24" s="257"/>
      <c r="H24" s="257"/>
      <c r="I24" s="258">
        <f t="shared" si="2"/>
        <v>0</v>
      </c>
      <c r="J24" s="257"/>
      <c r="K24" s="257"/>
      <c r="L24" s="259">
        <f t="shared" si="0"/>
        <v>0</v>
      </c>
      <c r="M24" s="329">
        <f t="shared" si="1"/>
        <v>0</v>
      </c>
    </row>
    <row r="25" spans="1:13" ht="12.75" x14ac:dyDescent="0.2">
      <c r="A25" s="253">
        <v>22</v>
      </c>
      <c r="B25" s="254" t="s">
        <v>62</v>
      </c>
      <c r="C25" s="255" t="s">
        <v>50</v>
      </c>
      <c r="D25" s="256">
        <f>'Uzkopšanas prasības'!E25</f>
        <v>524</v>
      </c>
      <c r="E25" s="260" t="s">
        <v>63</v>
      </c>
      <c r="F25" s="257"/>
      <c r="G25" s="257"/>
      <c r="H25" s="257"/>
      <c r="I25" s="258">
        <f t="shared" si="2"/>
        <v>0</v>
      </c>
      <c r="J25" s="257"/>
      <c r="K25" s="257"/>
      <c r="L25" s="259">
        <f t="shared" si="0"/>
        <v>0</v>
      </c>
      <c r="M25" s="329">
        <f t="shared" si="1"/>
        <v>0</v>
      </c>
    </row>
    <row r="26" spans="1:13" ht="12.75" x14ac:dyDescent="0.2">
      <c r="A26" s="253">
        <v>23</v>
      </c>
      <c r="B26" s="254" t="s">
        <v>64</v>
      </c>
      <c r="C26" s="255" t="s">
        <v>23</v>
      </c>
      <c r="D26" s="256">
        <f>'Uzkopšanas prasības'!E26</f>
        <v>2391.5</v>
      </c>
      <c r="E26" s="261" t="s">
        <v>65</v>
      </c>
      <c r="F26" s="257"/>
      <c r="G26" s="257"/>
      <c r="H26" s="257"/>
      <c r="I26" s="258">
        <f t="shared" si="2"/>
        <v>0</v>
      </c>
      <c r="J26" s="257"/>
      <c r="K26" s="257"/>
      <c r="L26" s="259">
        <f t="shared" si="0"/>
        <v>0</v>
      </c>
      <c r="M26" s="329">
        <f t="shared" si="1"/>
        <v>0</v>
      </c>
    </row>
    <row r="27" spans="1:13" ht="12.75" x14ac:dyDescent="0.2">
      <c r="A27" s="253">
        <v>24</v>
      </c>
      <c r="B27" s="254" t="s">
        <v>66</v>
      </c>
      <c r="C27" s="255" t="s">
        <v>23</v>
      </c>
      <c r="D27" s="256">
        <f>'Uzkopšanas prasības'!E27</f>
        <v>289.11</v>
      </c>
      <c r="E27" s="261" t="s">
        <v>67</v>
      </c>
      <c r="F27" s="257"/>
      <c r="G27" s="257"/>
      <c r="H27" s="257"/>
      <c r="I27" s="258">
        <f t="shared" si="2"/>
        <v>0</v>
      </c>
      <c r="J27" s="257"/>
      <c r="K27" s="257"/>
      <c r="L27" s="259">
        <f t="shared" si="0"/>
        <v>0</v>
      </c>
      <c r="M27" s="329">
        <f t="shared" si="1"/>
        <v>0</v>
      </c>
    </row>
    <row r="28" spans="1:13" ht="12.75" x14ac:dyDescent="0.2">
      <c r="A28" s="253">
        <v>25</v>
      </c>
      <c r="B28" s="254" t="s">
        <v>68</v>
      </c>
      <c r="C28" s="255" t="s">
        <v>23</v>
      </c>
      <c r="D28" s="256">
        <f>'Uzkopšanas prasības'!E28</f>
        <v>1019.5</v>
      </c>
      <c r="E28" s="260" t="s">
        <v>69</v>
      </c>
      <c r="F28" s="257"/>
      <c r="G28" s="257"/>
      <c r="H28" s="257"/>
      <c r="I28" s="258">
        <f t="shared" si="2"/>
        <v>0</v>
      </c>
      <c r="J28" s="257"/>
      <c r="K28" s="257"/>
      <c r="L28" s="259">
        <f t="shared" si="0"/>
        <v>0</v>
      </c>
      <c r="M28" s="329">
        <f t="shared" si="1"/>
        <v>0</v>
      </c>
    </row>
    <row r="29" spans="1:13" ht="12.75" x14ac:dyDescent="0.2">
      <c r="A29" s="253">
        <v>26</v>
      </c>
      <c r="B29" s="254" t="s">
        <v>70</v>
      </c>
      <c r="C29" s="255" t="s">
        <v>26</v>
      </c>
      <c r="D29" s="256">
        <f>'Uzkopšanas prasības'!E29</f>
        <v>134.6</v>
      </c>
      <c r="E29" s="266" t="s">
        <v>71</v>
      </c>
      <c r="F29" s="257"/>
      <c r="G29" s="257"/>
      <c r="H29" s="257"/>
      <c r="I29" s="258">
        <f t="shared" si="2"/>
        <v>0</v>
      </c>
      <c r="J29" s="257"/>
      <c r="K29" s="257"/>
      <c r="L29" s="259">
        <f t="shared" si="0"/>
        <v>0</v>
      </c>
      <c r="M29" s="329">
        <f t="shared" si="1"/>
        <v>0</v>
      </c>
    </row>
    <row r="30" spans="1:13" ht="12.75" x14ac:dyDescent="0.2">
      <c r="A30" s="253">
        <v>27</v>
      </c>
      <c r="B30" s="277" t="s">
        <v>72</v>
      </c>
      <c r="C30" s="274" t="s">
        <v>23</v>
      </c>
      <c r="D30" s="256">
        <f>'Uzkopšanas prasības'!E30</f>
        <v>1293</v>
      </c>
      <c r="E30" s="275" t="s">
        <v>73</v>
      </c>
      <c r="F30" s="257"/>
      <c r="G30" s="257"/>
      <c r="H30" s="272"/>
      <c r="I30" s="258">
        <f t="shared" ref="I30" si="9">(F30*G30)+H30</f>
        <v>0</v>
      </c>
      <c r="J30" s="272"/>
      <c r="K30" s="273"/>
      <c r="L30" s="259">
        <f t="shared" ref="L30" si="10">I30+J30+K30</f>
        <v>0</v>
      </c>
      <c r="M30" s="329">
        <f t="shared" ref="M30" si="11">L30/D30</f>
        <v>0</v>
      </c>
    </row>
    <row r="31" spans="1:13" ht="12.75" x14ac:dyDescent="0.2">
      <c r="A31" s="253">
        <v>28</v>
      </c>
      <c r="B31" s="254" t="s">
        <v>74</v>
      </c>
      <c r="C31" s="255" t="s">
        <v>23</v>
      </c>
      <c r="D31" s="256">
        <f>'Uzkopšanas prasības'!E31</f>
        <v>1257.2000000000003</v>
      </c>
      <c r="E31" s="263" t="s">
        <v>75</v>
      </c>
      <c r="F31" s="257"/>
      <c r="G31" s="257"/>
      <c r="H31" s="257"/>
      <c r="I31" s="258">
        <f t="shared" si="2"/>
        <v>0</v>
      </c>
      <c r="J31" s="257"/>
      <c r="K31" s="257"/>
      <c r="L31" s="259">
        <f t="shared" si="0"/>
        <v>0</v>
      </c>
      <c r="M31" s="329">
        <f t="shared" si="1"/>
        <v>0</v>
      </c>
    </row>
    <row r="32" spans="1:13" ht="12.75" x14ac:dyDescent="0.2">
      <c r="A32" s="253">
        <v>29</v>
      </c>
      <c r="B32" s="254" t="s">
        <v>76</v>
      </c>
      <c r="C32" s="255" t="s">
        <v>23</v>
      </c>
      <c r="D32" s="256">
        <f>'Uzkopšanas prasības'!E32</f>
        <v>713.9</v>
      </c>
      <c r="E32" s="260" t="s">
        <v>77</v>
      </c>
      <c r="F32" s="257"/>
      <c r="G32" s="257"/>
      <c r="H32" s="257"/>
      <c r="I32" s="258">
        <f t="shared" si="2"/>
        <v>0</v>
      </c>
      <c r="J32" s="257"/>
      <c r="K32" s="257"/>
      <c r="L32" s="259">
        <f t="shared" si="0"/>
        <v>0</v>
      </c>
      <c r="M32" s="329">
        <f t="shared" si="1"/>
        <v>0</v>
      </c>
    </row>
    <row r="33" spans="1:13" ht="12.75" x14ac:dyDescent="0.2">
      <c r="A33" s="253">
        <v>30</v>
      </c>
      <c r="B33" s="254" t="s">
        <v>78</v>
      </c>
      <c r="C33" s="255" t="s">
        <v>26</v>
      </c>
      <c r="D33" s="256">
        <f>'Uzkopšanas prasības'!E33</f>
        <v>261.39999999999998</v>
      </c>
      <c r="E33" s="261" t="s">
        <v>79</v>
      </c>
      <c r="F33" s="257"/>
      <c r="G33" s="257"/>
      <c r="H33" s="257"/>
      <c r="I33" s="258">
        <f t="shared" si="2"/>
        <v>0</v>
      </c>
      <c r="J33" s="257"/>
      <c r="K33" s="257"/>
      <c r="L33" s="259">
        <f t="shared" si="0"/>
        <v>0</v>
      </c>
      <c r="M33" s="329">
        <f t="shared" si="1"/>
        <v>0</v>
      </c>
    </row>
    <row r="34" spans="1:13" ht="12.75" x14ac:dyDescent="0.2">
      <c r="A34" s="253">
        <v>31</v>
      </c>
      <c r="B34" s="254" t="s">
        <v>80</v>
      </c>
      <c r="C34" s="255" t="s">
        <v>26</v>
      </c>
      <c r="D34" s="256">
        <f>'Uzkopšanas prasības'!E34</f>
        <v>242.1</v>
      </c>
      <c r="E34" s="266" t="s">
        <v>81</v>
      </c>
      <c r="F34" s="257"/>
      <c r="G34" s="257"/>
      <c r="H34" s="257"/>
      <c r="I34" s="258">
        <f t="shared" si="2"/>
        <v>0</v>
      </c>
      <c r="J34" s="257"/>
      <c r="K34" s="257"/>
      <c r="L34" s="259">
        <f t="shared" si="0"/>
        <v>0</v>
      </c>
      <c r="M34" s="329">
        <f t="shared" si="1"/>
        <v>0</v>
      </c>
    </row>
    <row r="35" spans="1:13" ht="12.75" x14ac:dyDescent="0.2">
      <c r="A35" s="253">
        <v>32</v>
      </c>
      <c r="B35" s="254" t="s">
        <v>82</v>
      </c>
      <c r="C35" s="255" t="s">
        <v>23</v>
      </c>
      <c r="D35" s="256">
        <f>'Uzkopšanas prasības'!E35</f>
        <v>2022.3999999999999</v>
      </c>
      <c r="E35" s="266" t="s">
        <v>83</v>
      </c>
      <c r="F35" s="257"/>
      <c r="G35" s="257"/>
      <c r="H35" s="257"/>
      <c r="I35" s="258">
        <f t="shared" si="2"/>
        <v>0</v>
      </c>
      <c r="J35" s="257"/>
      <c r="K35" s="257"/>
      <c r="L35" s="259">
        <f t="shared" si="0"/>
        <v>0</v>
      </c>
      <c r="M35" s="329">
        <f t="shared" si="1"/>
        <v>0</v>
      </c>
    </row>
    <row r="36" spans="1:13" ht="12.75" x14ac:dyDescent="0.2">
      <c r="A36" s="253">
        <v>33</v>
      </c>
      <c r="B36" s="254" t="s">
        <v>84</v>
      </c>
      <c r="C36" s="255" t="s">
        <v>23</v>
      </c>
      <c r="D36" s="256">
        <f>'Uzkopšanas prasības'!E36</f>
        <v>5358.2999999999993</v>
      </c>
      <c r="E36" s="260" t="s">
        <v>85</v>
      </c>
      <c r="F36" s="257"/>
      <c r="G36" s="257"/>
      <c r="H36" s="257"/>
      <c r="I36" s="258">
        <f t="shared" si="2"/>
        <v>0</v>
      </c>
      <c r="J36" s="257"/>
      <c r="K36" s="257"/>
      <c r="L36" s="259">
        <f t="shared" si="0"/>
        <v>0</v>
      </c>
      <c r="M36" s="329">
        <f t="shared" si="1"/>
        <v>0</v>
      </c>
    </row>
    <row r="37" spans="1:13" ht="12.75" x14ac:dyDescent="0.2">
      <c r="A37" s="253">
        <v>34</v>
      </c>
      <c r="B37" s="254" t="s">
        <v>86</v>
      </c>
      <c r="C37" s="255" t="s">
        <v>50</v>
      </c>
      <c r="D37" s="256">
        <f>'Uzkopšanas prasības'!E37</f>
        <v>157</v>
      </c>
      <c r="E37" s="263" t="s">
        <v>87</v>
      </c>
      <c r="F37" s="257"/>
      <c r="G37" s="257"/>
      <c r="H37" s="257"/>
      <c r="I37" s="258">
        <f t="shared" si="2"/>
        <v>0</v>
      </c>
      <c r="J37" s="257"/>
      <c r="K37" s="257"/>
      <c r="L37" s="259">
        <f t="shared" si="0"/>
        <v>0</v>
      </c>
      <c r="M37" s="329">
        <f t="shared" si="1"/>
        <v>0</v>
      </c>
    </row>
    <row r="38" spans="1:13" ht="12.75" x14ac:dyDescent="0.2">
      <c r="A38" s="253">
        <v>35</v>
      </c>
      <c r="B38" s="254" t="s">
        <v>86</v>
      </c>
      <c r="C38" s="255" t="s">
        <v>23</v>
      </c>
      <c r="D38" s="256">
        <f>'Uzkopšanas prasības'!E38</f>
        <v>136</v>
      </c>
      <c r="E38" s="263" t="s">
        <v>87</v>
      </c>
      <c r="F38" s="257"/>
      <c r="G38" s="257"/>
      <c r="H38" s="257"/>
      <c r="I38" s="258">
        <f t="shared" si="2"/>
        <v>0</v>
      </c>
      <c r="J38" s="257"/>
      <c r="K38" s="257"/>
      <c r="L38" s="259">
        <f t="shared" si="0"/>
        <v>0</v>
      </c>
      <c r="M38" s="329">
        <f t="shared" si="1"/>
        <v>0</v>
      </c>
    </row>
    <row r="39" spans="1:13" ht="12.75" x14ac:dyDescent="0.2">
      <c r="A39" s="253">
        <v>36</v>
      </c>
      <c r="B39" s="254" t="s">
        <v>88</v>
      </c>
      <c r="C39" s="255" t="s">
        <v>26</v>
      </c>
      <c r="D39" s="256">
        <f>'Uzkopšanas prasības'!E39</f>
        <v>233.1</v>
      </c>
      <c r="E39" s="265" t="s">
        <v>89</v>
      </c>
      <c r="F39" s="257"/>
      <c r="G39" s="257"/>
      <c r="H39" s="257"/>
      <c r="I39" s="258">
        <f t="shared" si="2"/>
        <v>0</v>
      </c>
      <c r="J39" s="257"/>
      <c r="K39" s="257"/>
      <c r="L39" s="259">
        <f t="shared" si="0"/>
        <v>0</v>
      </c>
      <c r="M39" s="329">
        <f t="shared" si="1"/>
        <v>0</v>
      </c>
    </row>
    <row r="40" spans="1:13" ht="12.75" x14ac:dyDescent="0.2">
      <c r="A40" s="253">
        <v>37</v>
      </c>
      <c r="B40" s="254" t="s">
        <v>90</v>
      </c>
      <c r="C40" s="255" t="s">
        <v>50</v>
      </c>
      <c r="D40" s="256">
        <f>'Uzkopšanas prasības'!E40</f>
        <v>841.09999999999991</v>
      </c>
      <c r="E40" s="260" t="s">
        <v>91</v>
      </c>
      <c r="F40" s="257"/>
      <c r="G40" s="257"/>
      <c r="H40" s="257"/>
      <c r="I40" s="258">
        <f t="shared" si="2"/>
        <v>0</v>
      </c>
      <c r="J40" s="257"/>
      <c r="K40" s="257"/>
      <c r="L40" s="259">
        <f t="shared" si="0"/>
        <v>0</v>
      </c>
      <c r="M40" s="329">
        <f>L40/D40</f>
        <v>0</v>
      </c>
    </row>
    <row r="41" spans="1:13" ht="12.75" x14ac:dyDescent="0.2">
      <c r="A41" s="253">
        <v>38</v>
      </c>
      <c r="B41" s="254" t="s">
        <v>92</v>
      </c>
      <c r="C41" s="255" t="s">
        <v>50</v>
      </c>
      <c r="D41" s="256">
        <f>'Uzkopšanas prasības'!E41</f>
        <v>209.12</v>
      </c>
      <c r="E41" s="266" t="s">
        <v>93</v>
      </c>
      <c r="F41" s="257"/>
      <c r="G41" s="257"/>
      <c r="H41" s="257"/>
      <c r="I41" s="258">
        <f>(F41*G41)+H41</f>
        <v>0</v>
      </c>
      <c r="J41" s="257"/>
      <c r="K41" s="257"/>
      <c r="L41" s="259">
        <f>I41+J41+K41</f>
        <v>0</v>
      </c>
      <c r="M41" s="329">
        <f t="shared" si="1"/>
        <v>0</v>
      </c>
    </row>
    <row r="42" spans="1:13" ht="12.75" x14ac:dyDescent="0.2">
      <c r="A42" s="253">
        <v>39</v>
      </c>
      <c r="B42" s="254" t="s">
        <v>94</v>
      </c>
      <c r="C42" s="255" t="s">
        <v>26</v>
      </c>
      <c r="D42" s="256">
        <f>'Uzkopšanas prasības'!E42</f>
        <v>795.59999999999991</v>
      </c>
      <c r="E42" s="260" t="s">
        <v>95</v>
      </c>
      <c r="F42" s="257"/>
      <c r="G42" s="257"/>
      <c r="H42" s="257"/>
      <c r="I42" s="258">
        <f>(F42*G42)+H42</f>
        <v>0</v>
      </c>
      <c r="J42" s="257"/>
      <c r="K42" s="257"/>
      <c r="L42" s="259">
        <f>I42+J42+K42</f>
        <v>0</v>
      </c>
      <c r="M42" s="329">
        <f>L42/D42</f>
        <v>0</v>
      </c>
    </row>
    <row r="43" spans="1:13" ht="12.75" x14ac:dyDescent="0.2">
      <c r="A43" s="253">
        <v>40</v>
      </c>
      <c r="B43" s="254" t="s">
        <v>96</v>
      </c>
      <c r="C43" s="255" t="s">
        <v>23</v>
      </c>
      <c r="D43" s="256">
        <f>'Uzkopšanas prasības'!E43</f>
        <v>2983.5</v>
      </c>
      <c r="E43" s="266" t="s">
        <v>97</v>
      </c>
      <c r="F43" s="257"/>
      <c r="G43" s="257"/>
      <c r="H43" s="257"/>
      <c r="I43" s="258">
        <f t="shared" ref="I43" si="12">(F43*G43)+H43</f>
        <v>0</v>
      </c>
      <c r="J43" s="257"/>
      <c r="K43" s="257"/>
      <c r="L43" s="259">
        <f t="shared" ref="L43" si="13">I43+J43+K43</f>
        <v>0</v>
      </c>
      <c r="M43" s="329">
        <f t="shared" ref="M43" si="14">L43/D43</f>
        <v>0</v>
      </c>
    </row>
    <row r="44" spans="1:13" ht="12.75" x14ac:dyDescent="0.2">
      <c r="A44" s="253">
        <v>41</v>
      </c>
      <c r="B44" s="254" t="s">
        <v>98</v>
      </c>
      <c r="C44" s="255" t="s">
        <v>26</v>
      </c>
      <c r="D44" s="256">
        <f>'Uzkopšanas prasības'!E44</f>
        <v>176.70000000000002</v>
      </c>
      <c r="E44" s="260" t="s">
        <v>99</v>
      </c>
      <c r="F44" s="257"/>
      <c r="G44" s="257"/>
      <c r="H44" s="257"/>
      <c r="I44" s="258">
        <f t="shared" si="2"/>
        <v>0</v>
      </c>
      <c r="J44" s="257"/>
      <c r="K44" s="257"/>
      <c r="L44" s="259">
        <f t="shared" si="0"/>
        <v>0</v>
      </c>
      <c r="M44" s="329">
        <f t="shared" si="1"/>
        <v>0</v>
      </c>
    </row>
    <row r="45" spans="1:13" ht="12.75" x14ac:dyDescent="0.2">
      <c r="A45" s="253">
        <v>42</v>
      </c>
      <c r="B45" s="254" t="s">
        <v>100</v>
      </c>
      <c r="C45" s="255" t="s">
        <v>23</v>
      </c>
      <c r="D45" s="256">
        <f>'Uzkopšanas prasības'!E45</f>
        <v>2783.4</v>
      </c>
      <c r="E45" s="266" t="s">
        <v>101</v>
      </c>
      <c r="F45" s="257"/>
      <c r="G45" s="257"/>
      <c r="H45" s="257"/>
      <c r="I45" s="258">
        <f t="shared" si="2"/>
        <v>0</v>
      </c>
      <c r="J45" s="257"/>
      <c r="K45" s="257"/>
      <c r="L45" s="259">
        <f t="shared" si="0"/>
        <v>0</v>
      </c>
      <c r="M45" s="329">
        <f t="shared" si="1"/>
        <v>0</v>
      </c>
    </row>
    <row r="46" spans="1:13" ht="12.75" x14ac:dyDescent="0.2">
      <c r="A46" s="253">
        <v>43</v>
      </c>
      <c r="B46" s="254" t="s">
        <v>102</v>
      </c>
      <c r="C46" s="255" t="s">
        <v>23</v>
      </c>
      <c r="D46" s="256">
        <f>'Uzkopšanas prasības'!E46</f>
        <v>3051.9</v>
      </c>
      <c r="E46" s="263" t="s">
        <v>103</v>
      </c>
      <c r="F46" s="257"/>
      <c r="G46" s="257"/>
      <c r="H46" s="257"/>
      <c r="I46" s="258">
        <f t="shared" si="2"/>
        <v>0</v>
      </c>
      <c r="J46" s="257"/>
      <c r="K46" s="257"/>
      <c r="L46" s="259">
        <f>I46+J46+K46</f>
        <v>0</v>
      </c>
      <c r="M46" s="329">
        <f>L46/D46</f>
        <v>0</v>
      </c>
    </row>
    <row r="47" spans="1:13" s="145" customFormat="1" ht="30.75" customHeight="1" x14ac:dyDescent="0.25">
      <c r="A47" s="417" t="s">
        <v>104</v>
      </c>
      <c r="B47" s="418"/>
      <c r="C47" s="419"/>
      <c r="D47" s="221">
        <f>SUM(D4:D46)</f>
        <v>94583.12000000001</v>
      </c>
      <c r="E47" s="420" t="s">
        <v>679</v>
      </c>
      <c r="F47" s="414"/>
      <c r="G47" s="414"/>
      <c r="H47" s="414"/>
      <c r="I47" s="414"/>
      <c r="J47" s="414"/>
      <c r="K47" s="415"/>
      <c r="L47" s="220">
        <f>SUM(L4:L46)</f>
        <v>0</v>
      </c>
      <c r="M47" s="331"/>
    </row>
    <row r="48" spans="1:13" ht="42" customHeight="1" x14ac:dyDescent="0.2">
      <c r="A48" s="174" t="s">
        <v>105</v>
      </c>
      <c r="B48" s="421" t="s">
        <v>106</v>
      </c>
      <c r="C48" s="421"/>
      <c r="D48" s="421"/>
      <c r="E48" s="421"/>
      <c r="F48" s="421"/>
      <c r="G48" s="421"/>
      <c r="H48" s="421"/>
      <c r="I48" s="421"/>
      <c r="J48" s="421"/>
      <c r="K48" s="421"/>
      <c r="L48" s="421"/>
      <c r="M48" s="421"/>
    </row>
    <row r="49" spans="1:13" ht="24" customHeight="1" x14ac:dyDescent="0.2">
      <c r="A49" s="174" t="s">
        <v>107</v>
      </c>
      <c r="B49" s="422" t="s">
        <v>108</v>
      </c>
      <c r="C49" s="422"/>
      <c r="D49" s="422"/>
      <c r="E49" s="422"/>
      <c r="F49" s="422"/>
      <c r="G49" s="422"/>
      <c r="H49" s="422"/>
      <c r="I49" s="422"/>
      <c r="J49" s="422"/>
      <c r="K49" s="422"/>
      <c r="L49" s="422"/>
      <c r="M49" s="422"/>
    </row>
    <row r="50" spans="1:13" x14ac:dyDescent="0.2">
      <c r="B50" s="225"/>
      <c r="C50" s="222"/>
      <c r="D50" s="222"/>
      <c r="E50" s="268"/>
      <c r="F50" s="172"/>
      <c r="G50" s="98"/>
      <c r="H50" s="147"/>
      <c r="I50" s="147"/>
      <c r="J50" s="147"/>
      <c r="K50" s="147"/>
      <c r="L50" s="147"/>
      <c r="M50" s="147"/>
    </row>
    <row r="51" spans="1:13" ht="48" x14ac:dyDescent="0.2">
      <c r="A51" s="142" t="s">
        <v>0</v>
      </c>
      <c r="B51" s="223" t="s">
        <v>663</v>
      </c>
      <c r="C51" s="228" t="s">
        <v>109</v>
      </c>
      <c r="D51" s="223" t="s">
        <v>662</v>
      </c>
      <c r="E51" s="269" t="s">
        <v>110</v>
      </c>
      <c r="F51" s="148" t="s">
        <v>111</v>
      </c>
      <c r="H51" s="192"/>
    </row>
    <row r="52" spans="1:13" ht="12.75" x14ac:dyDescent="0.2">
      <c r="A52" s="284">
        <v>1</v>
      </c>
      <c r="B52" s="279" t="s">
        <v>112</v>
      </c>
      <c r="C52" s="280"/>
      <c r="D52" s="281"/>
      <c r="E52" s="282"/>
      <c r="F52" s="303"/>
      <c r="H52" s="192"/>
    </row>
    <row r="53" spans="1:13" ht="13.5" x14ac:dyDescent="0.2">
      <c r="A53" s="278" t="s">
        <v>113</v>
      </c>
      <c r="B53" s="149" t="s">
        <v>114</v>
      </c>
      <c r="C53" s="151" t="s">
        <v>115</v>
      </c>
      <c r="D53" s="330">
        <v>10000</v>
      </c>
      <c r="E53" s="342"/>
      <c r="F53" s="343">
        <f>D53*E53</f>
        <v>0</v>
      </c>
    </row>
    <row r="54" spans="1:13" ht="24" x14ac:dyDescent="0.2">
      <c r="A54" s="285" t="s">
        <v>116</v>
      </c>
      <c r="B54" s="149" t="s">
        <v>117</v>
      </c>
      <c r="C54" s="151" t="s">
        <v>115</v>
      </c>
      <c r="D54" s="189">
        <v>2000</v>
      </c>
      <c r="E54" s="342"/>
      <c r="F54" s="343">
        <f t="shared" ref="F54:F61" si="15">D54*E54</f>
        <v>0</v>
      </c>
    </row>
    <row r="55" spans="1:13" ht="13.5" x14ac:dyDescent="0.2">
      <c r="A55" s="285" t="s">
        <v>118</v>
      </c>
      <c r="B55" s="149" t="s">
        <v>119</v>
      </c>
      <c r="C55" s="151" t="s">
        <v>115</v>
      </c>
      <c r="D55" s="189">
        <v>2000</v>
      </c>
      <c r="E55" s="342"/>
      <c r="F55" s="343">
        <f t="shared" si="15"/>
        <v>0</v>
      </c>
    </row>
    <row r="56" spans="1:13" ht="13.5" x14ac:dyDescent="0.2">
      <c r="A56" s="285" t="s">
        <v>120</v>
      </c>
      <c r="B56" s="149" t="s">
        <v>121</v>
      </c>
      <c r="C56" s="151" t="s">
        <v>115</v>
      </c>
      <c r="D56" s="189">
        <v>2000</v>
      </c>
      <c r="E56" s="342"/>
      <c r="F56" s="343">
        <f t="shared" si="15"/>
        <v>0</v>
      </c>
    </row>
    <row r="57" spans="1:13" ht="24" x14ac:dyDescent="0.2">
      <c r="A57" s="285" t="s">
        <v>122</v>
      </c>
      <c r="B57" s="149" t="s">
        <v>123</v>
      </c>
      <c r="C57" s="151" t="s">
        <v>115</v>
      </c>
      <c r="D57" s="189">
        <v>5700</v>
      </c>
      <c r="E57" s="342"/>
      <c r="F57" s="343">
        <f>D57*E57</f>
        <v>0</v>
      </c>
    </row>
    <row r="58" spans="1:13" ht="13.5" x14ac:dyDescent="0.2">
      <c r="A58" s="286" t="s">
        <v>124</v>
      </c>
      <c r="B58" s="149" t="s">
        <v>125</v>
      </c>
      <c r="C58" s="151" t="s">
        <v>115</v>
      </c>
      <c r="D58" s="189">
        <v>500</v>
      </c>
      <c r="E58" s="342"/>
      <c r="F58" s="343">
        <f t="shared" si="15"/>
        <v>0</v>
      </c>
    </row>
    <row r="59" spans="1:13" ht="13.5" x14ac:dyDescent="0.2">
      <c r="A59" s="285" t="s">
        <v>126</v>
      </c>
      <c r="B59" s="149" t="s">
        <v>127</v>
      </c>
      <c r="C59" s="151" t="s">
        <v>115</v>
      </c>
      <c r="D59" s="189">
        <v>7500</v>
      </c>
      <c r="E59" s="342"/>
      <c r="F59" s="343">
        <f t="shared" si="15"/>
        <v>0</v>
      </c>
    </row>
    <row r="60" spans="1:13" ht="13.5" x14ac:dyDescent="0.2">
      <c r="A60" s="286" t="s">
        <v>128</v>
      </c>
      <c r="B60" s="149" t="s">
        <v>129</v>
      </c>
      <c r="C60" s="151" t="s">
        <v>115</v>
      </c>
      <c r="D60" s="189">
        <v>800</v>
      </c>
      <c r="E60" s="342"/>
      <c r="F60" s="343">
        <f t="shared" si="15"/>
        <v>0</v>
      </c>
    </row>
    <row r="61" spans="1:13" ht="24" x14ac:dyDescent="0.2">
      <c r="A61" s="286" t="s">
        <v>130</v>
      </c>
      <c r="B61" s="149" t="s">
        <v>131</v>
      </c>
      <c r="C61" s="151" t="s">
        <v>115</v>
      </c>
      <c r="D61" s="189">
        <v>100</v>
      </c>
      <c r="E61" s="342"/>
      <c r="F61" s="343">
        <f t="shared" si="15"/>
        <v>0</v>
      </c>
    </row>
    <row r="62" spans="1:13" ht="29.25" customHeight="1" x14ac:dyDescent="0.2">
      <c r="A62" s="284">
        <v>2</v>
      </c>
      <c r="B62" s="279" t="s">
        <v>132</v>
      </c>
      <c r="C62" s="280"/>
      <c r="D62" s="281"/>
      <c r="E62" s="282"/>
      <c r="F62" s="283"/>
    </row>
    <row r="63" spans="1:13" ht="24" x14ac:dyDescent="0.2">
      <c r="A63" s="286" t="s">
        <v>133</v>
      </c>
      <c r="B63" s="149" t="s">
        <v>134</v>
      </c>
      <c r="C63" s="151" t="s">
        <v>115</v>
      </c>
      <c r="D63" s="189">
        <v>5000</v>
      </c>
      <c r="E63" s="342"/>
      <c r="F63" s="344">
        <f>D63*E63</f>
        <v>0</v>
      </c>
    </row>
    <row r="64" spans="1:13" ht="24" x14ac:dyDescent="0.2">
      <c r="A64" s="286" t="s">
        <v>135</v>
      </c>
      <c r="B64" s="149" t="s">
        <v>136</v>
      </c>
      <c r="C64" s="151" t="s">
        <v>115</v>
      </c>
      <c r="D64" s="189">
        <v>5000</v>
      </c>
      <c r="E64" s="342"/>
      <c r="F64" s="344">
        <f t="shared" ref="F64:F68" si="16">D64*E64</f>
        <v>0</v>
      </c>
    </row>
    <row r="65" spans="1:6" ht="24" x14ac:dyDescent="0.2">
      <c r="A65" s="286" t="s">
        <v>137</v>
      </c>
      <c r="B65" s="149" t="s">
        <v>138</v>
      </c>
      <c r="C65" s="151" t="s">
        <v>115</v>
      </c>
      <c r="D65" s="189">
        <v>5000</v>
      </c>
      <c r="E65" s="342"/>
      <c r="F65" s="344">
        <f t="shared" si="16"/>
        <v>0</v>
      </c>
    </row>
    <row r="66" spans="1:6" ht="24" x14ac:dyDescent="0.2">
      <c r="A66" s="286" t="s">
        <v>139</v>
      </c>
      <c r="B66" s="149" t="s">
        <v>140</v>
      </c>
      <c r="C66" s="151" t="s">
        <v>115</v>
      </c>
      <c r="D66" s="189">
        <v>5000</v>
      </c>
      <c r="E66" s="342"/>
      <c r="F66" s="344">
        <f t="shared" si="16"/>
        <v>0</v>
      </c>
    </row>
    <row r="67" spans="1:6" ht="13.5" x14ac:dyDescent="0.2">
      <c r="A67" s="286" t="s">
        <v>141</v>
      </c>
      <c r="B67" s="226" t="s">
        <v>142</v>
      </c>
      <c r="C67" s="151" t="s">
        <v>115</v>
      </c>
      <c r="D67" s="189">
        <v>1000</v>
      </c>
      <c r="E67" s="342"/>
      <c r="F67" s="344">
        <f t="shared" si="16"/>
        <v>0</v>
      </c>
    </row>
    <row r="68" spans="1:6" ht="13.5" x14ac:dyDescent="0.2">
      <c r="A68" s="286" t="s">
        <v>143</v>
      </c>
      <c r="B68" s="226" t="s">
        <v>144</v>
      </c>
      <c r="C68" s="151" t="s">
        <v>115</v>
      </c>
      <c r="D68" s="189">
        <v>200</v>
      </c>
      <c r="E68" s="342"/>
      <c r="F68" s="344">
        <f t="shared" si="16"/>
        <v>0</v>
      </c>
    </row>
    <row r="69" spans="1:6" ht="28.5" x14ac:dyDescent="0.2">
      <c r="A69" s="284" t="s">
        <v>145</v>
      </c>
      <c r="B69" s="292" t="s">
        <v>146</v>
      </c>
      <c r="C69" s="280"/>
      <c r="D69" s="281"/>
      <c r="E69" s="282"/>
      <c r="F69" s="283"/>
    </row>
    <row r="70" spans="1:6" ht="34.5" customHeight="1" x14ac:dyDescent="0.2">
      <c r="A70" s="286" t="s">
        <v>147</v>
      </c>
      <c r="B70" s="299" t="s">
        <v>148</v>
      </c>
      <c r="C70" s="151" t="s">
        <v>149</v>
      </c>
      <c r="D70" s="189">
        <v>20</v>
      </c>
      <c r="E70" s="342"/>
      <c r="F70" s="344">
        <f>D70*E70</f>
        <v>0</v>
      </c>
    </row>
    <row r="71" spans="1:6" ht="34.5" customHeight="1" x14ac:dyDescent="0.2">
      <c r="A71" s="286" t="s">
        <v>150</v>
      </c>
      <c r="B71" s="290" t="s">
        <v>151</v>
      </c>
      <c r="C71" s="151" t="s">
        <v>149</v>
      </c>
      <c r="D71" s="189">
        <v>20</v>
      </c>
      <c r="E71" s="342"/>
      <c r="F71" s="344">
        <f t="shared" ref="F71:F92" si="17">D71*E71</f>
        <v>0</v>
      </c>
    </row>
    <row r="72" spans="1:6" x14ac:dyDescent="0.2">
      <c r="A72" s="286" t="s">
        <v>152</v>
      </c>
      <c r="B72" s="299" t="s">
        <v>153</v>
      </c>
      <c r="C72" s="151" t="s">
        <v>149</v>
      </c>
      <c r="D72" s="189">
        <v>20</v>
      </c>
      <c r="E72" s="342"/>
      <c r="F72" s="344">
        <f t="shared" si="17"/>
        <v>0</v>
      </c>
    </row>
    <row r="73" spans="1:6" ht="24" x14ac:dyDescent="0.2">
      <c r="A73" s="286" t="s">
        <v>154</v>
      </c>
      <c r="B73" s="299" t="s">
        <v>155</v>
      </c>
      <c r="C73" s="151" t="s">
        <v>156</v>
      </c>
      <c r="D73" s="189">
        <v>100</v>
      </c>
      <c r="E73" s="342"/>
      <c r="F73" s="344">
        <f t="shared" si="17"/>
        <v>0</v>
      </c>
    </row>
    <row r="74" spans="1:6" x14ac:dyDescent="0.2">
      <c r="A74" s="285" t="s">
        <v>157</v>
      </c>
      <c r="B74" s="299" t="s">
        <v>158</v>
      </c>
      <c r="C74" s="151" t="s">
        <v>149</v>
      </c>
      <c r="D74" s="189">
        <v>20</v>
      </c>
      <c r="E74" s="342"/>
      <c r="F74" s="344">
        <f t="shared" si="17"/>
        <v>0</v>
      </c>
    </row>
    <row r="75" spans="1:6" ht="36" x14ac:dyDescent="0.2">
      <c r="A75" s="286" t="s">
        <v>159</v>
      </c>
      <c r="B75" s="299" t="s">
        <v>160</v>
      </c>
      <c r="C75" s="151" t="s">
        <v>149</v>
      </c>
      <c r="D75" s="189">
        <v>20</v>
      </c>
      <c r="E75" s="342"/>
      <c r="F75" s="344">
        <f t="shared" si="17"/>
        <v>0</v>
      </c>
    </row>
    <row r="76" spans="1:6" ht="25.5" customHeight="1" x14ac:dyDescent="0.2">
      <c r="A76" s="286" t="s">
        <v>161</v>
      </c>
      <c r="B76" s="299" t="s">
        <v>162</v>
      </c>
      <c r="C76" s="151" t="s">
        <v>149</v>
      </c>
      <c r="D76" s="189">
        <v>20</v>
      </c>
      <c r="E76" s="342"/>
      <c r="F76" s="344">
        <f t="shared" si="17"/>
        <v>0</v>
      </c>
    </row>
    <row r="77" spans="1:6" x14ac:dyDescent="0.2">
      <c r="A77" s="285" t="s">
        <v>163</v>
      </c>
      <c r="B77" s="299" t="s">
        <v>164</v>
      </c>
      <c r="C77" s="151" t="s">
        <v>149</v>
      </c>
      <c r="D77" s="189">
        <v>20</v>
      </c>
      <c r="E77" s="342"/>
      <c r="F77" s="344">
        <f t="shared" si="17"/>
        <v>0</v>
      </c>
    </row>
    <row r="78" spans="1:6" x14ac:dyDescent="0.2">
      <c r="A78" s="287" t="s">
        <v>165</v>
      </c>
      <c r="B78" s="299" t="s">
        <v>166</v>
      </c>
      <c r="C78" s="151" t="s">
        <v>149</v>
      </c>
      <c r="D78" s="189">
        <v>20</v>
      </c>
      <c r="E78" s="342"/>
      <c r="F78" s="344">
        <f t="shared" si="17"/>
        <v>0</v>
      </c>
    </row>
    <row r="79" spans="1:6" ht="36" x14ac:dyDescent="0.2">
      <c r="A79" s="278" t="s">
        <v>167</v>
      </c>
      <c r="B79" s="299" t="s">
        <v>168</v>
      </c>
      <c r="C79" s="151" t="s">
        <v>169</v>
      </c>
      <c r="D79" s="189">
        <v>15</v>
      </c>
      <c r="E79" s="342"/>
      <c r="F79" s="344">
        <f t="shared" si="17"/>
        <v>0</v>
      </c>
    </row>
    <row r="80" spans="1:6" ht="48" x14ac:dyDescent="0.2">
      <c r="A80" s="285" t="s">
        <v>170</v>
      </c>
      <c r="B80" s="299" t="s">
        <v>171</v>
      </c>
      <c r="C80" s="151" t="s">
        <v>149</v>
      </c>
      <c r="D80" s="189">
        <v>20</v>
      </c>
      <c r="E80" s="342"/>
      <c r="F80" s="344">
        <f t="shared" si="17"/>
        <v>0</v>
      </c>
    </row>
    <row r="81" spans="1:8" ht="60" x14ac:dyDescent="0.2">
      <c r="A81" s="285" t="s">
        <v>172</v>
      </c>
      <c r="B81" s="299" t="s">
        <v>173</v>
      </c>
      <c r="C81" s="151" t="s">
        <v>115</v>
      </c>
      <c r="D81" s="189">
        <v>94583.12</v>
      </c>
      <c r="E81" s="342"/>
      <c r="F81" s="344">
        <f t="shared" si="17"/>
        <v>0</v>
      </c>
    </row>
    <row r="82" spans="1:8" s="150" customFormat="1" ht="24" x14ac:dyDescent="0.2">
      <c r="A82" s="285" t="s">
        <v>174</v>
      </c>
      <c r="B82" s="299" t="s">
        <v>175</v>
      </c>
      <c r="C82" s="151" t="s">
        <v>115</v>
      </c>
      <c r="D82" s="189">
        <v>1000</v>
      </c>
      <c r="E82" s="342"/>
      <c r="F82" s="344">
        <f t="shared" si="17"/>
        <v>0</v>
      </c>
      <c r="G82" s="146"/>
      <c r="H82" s="146"/>
    </row>
    <row r="83" spans="1:8" ht="43.5" customHeight="1" x14ac:dyDescent="0.2">
      <c r="A83" s="285" t="s">
        <v>176</v>
      </c>
      <c r="B83" s="299" t="s">
        <v>177</v>
      </c>
      <c r="C83" s="151" t="s">
        <v>115</v>
      </c>
      <c r="D83" s="189">
        <v>5000</v>
      </c>
      <c r="E83" s="342"/>
      <c r="F83" s="344">
        <f t="shared" si="17"/>
        <v>0</v>
      </c>
    </row>
    <row r="84" spans="1:8" ht="24" x14ac:dyDescent="0.2">
      <c r="A84" s="286" t="s">
        <v>178</v>
      </c>
      <c r="B84" s="299" t="s">
        <v>179</v>
      </c>
      <c r="C84" s="151" t="s">
        <v>115</v>
      </c>
      <c r="D84" s="189">
        <v>200</v>
      </c>
      <c r="E84" s="342"/>
      <c r="F84" s="344">
        <f t="shared" si="17"/>
        <v>0</v>
      </c>
    </row>
    <row r="85" spans="1:8" s="150" customFormat="1" x14ac:dyDescent="0.2">
      <c r="A85" s="285" t="s">
        <v>180</v>
      </c>
      <c r="B85" s="300" t="s">
        <v>181</v>
      </c>
      <c r="C85" s="151" t="s">
        <v>149</v>
      </c>
      <c r="D85" s="189">
        <v>500</v>
      </c>
      <c r="E85" s="342"/>
      <c r="F85" s="344">
        <f>D85*E85</f>
        <v>0</v>
      </c>
      <c r="G85" s="146"/>
      <c r="H85" s="146"/>
    </row>
    <row r="86" spans="1:8" s="150" customFormat="1" ht="48" x14ac:dyDescent="0.2">
      <c r="A86" s="285" t="s">
        <v>182</v>
      </c>
      <c r="B86" s="299" t="s">
        <v>183</v>
      </c>
      <c r="C86" s="151" t="s">
        <v>184</v>
      </c>
      <c r="D86" s="189">
        <v>10</v>
      </c>
      <c r="E86" s="342"/>
      <c r="F86" s="344">
        <f>D86*E86</f>
        <v>0</v>
      </c>
      <c r="G86" s="146"/>
      <c r="H86" s="146"/>
    </row>
    <row r="87" spans="1:8" s="150" customFormat="1" ht="24" x14ac:dyDescent="0.2">
      <c r="A87" s="285" t="s">
        <v>185</v>
      </c>
      <c r="B87" s="299" t="s">
        <v>186</v>
      </c>
      <c r="C87" s="151" t="s">
        <v>184</v>
      </c>
      <c r="D87" s="189">
        <v>20</v>
      </c>
      <c r="E87" s="342"/>
      <c r="F87" s="344">
        <f>D87*E87</f>
        <v>0</v>
      </c>
      <c r="G87" s="146"/>
      <c r="H87" s="146"/>
    </row>
    <row r="88" spans="1:8" s="150" customFormat="1" ht="24" x14ac:dyDescent="0.2">
      <c r="A88" s="285" t="s">
        <v>187</v>
      </c>
      <c r="B88" s="299" t="s">
        <v>188</v>
      </c>
      <c r="C88" s="151" t="s">
        <v>184</v>
      </c>
      <c r="D88" s="189">
        <v>20</v>
      </c>
      <c r="E88" s="342"/>
      <c r="F88" s="344">
        <f>D88*E88</f>
        <v>0</v>
      </c>
      <c r="G88" s="146"/>
      <c r="H88" s="146"/>
    </row>
    <row r="89" spans="1:8" s="150" customFormat="1" ht="24" x14ac:dyDescent="0.2">
      <c r="A89" s="285" t="s">
        <v>189</v>
      </c>
      <c r="B89" s="299" t="s">
        <v>190</v>
      </c>
      <c r="C89" s="151" t="s">
        <v>191</v>
      </c>
      <c r="D89" s="189">
        <v>80</v>
      </c>
      <c r="E89" s="342"/>
      <c r="F89" s="344">
        <f t="shared" si="17"/>
        <v>0</v>
      </c>
      <c r="G89" s="146"/>
      <c r="H89" s="146"/>
    </row>
    <row r="90" spans="1:8" s="150" customFormat="1" ht="24" x14ac:dyDescent="0.2">
      <c r="A90" s="286" t="s">
        <v>192</v>
      </c>
      <c r="B90" s="299" t="s">
        <v>193</v>
      </c>
      <c r="C90" s="151" t="s">
        <v>191</v>
      </c>
      <c r="D90" s="189">
        <v>80</v>
      </c>
      <c r="E90" s="342"/>
      <c r="F90" s="344">
        <f t="shared" si="17"/>
        <v>0</v>
      </c>
      <c r="G90" s="146"/>
      <c r="H90" s="146"/>
    </row>
    <row r="91" spans="1:8" s="150" customFormat="1" ht="24" x14ac:dyDescent="0.2">
      <c r="A91" s="285" t="s">
        <v>194</v>
      </c>
      <c r="B91" s="299" t="s">
        <v>195</v>
      </c>
      <c r="C91" s="151" t="s">
        <v>191</v>
      </c>
      <c r="D91" s="189">
        <v>80</v>
      </c>
      <c r="E91" s="342"/>
      <c r="F91" s="344">
        <f t="shared" si="17"/>
        <v>0</v>
      </c>
      <c r="G91" s="146"/>
      <c r="H91" s="146"/>
    </row>
    <row r="92" spans="1:8" s="150" customFormat="1" ht="24" x14ac:dyDescent="0.2">
      <c r="A92" s="285" t="s">
        <v>196</v>
      </c>
      <c r="B92" s="299" t="s">
        <v>197</v>
      </c>
      <c r="C92" s="151" t="s">
        <v>191</v>
      </c>
      <c r="D92" s="189">
        <v>80</v>
      </c>
      <c r="E92" s="342"/>
      <c r="F92" s="344">
        <f t="shared" si="17"/>
        <v>0</v>
      </c>
      <c r="G92" s="146"/>
      <c r="H92" s="146"/>
    </row>
    <row r="93" spans="1:8" s="150" customFormat="1" ht="24" x14ac:dyDescent="0.2">
      <c r="A93" s="285" t="s">
        <v>198</v>
      </c>
      <c r="B93" s="299" t="s">
        <v>199</v>
      </c>
      <c r="C93" s="151" t="s">
        <v>191</v>
      </c>
      <c r="D93" s="189">
        <v>80</v>
      </c>
      <c r="E93" s="342"/>
      <c r="F93" s="344">
        <f>D93*E93</f>
        <v>0</v>
      </c>
      <c r="G93" s="146"/>
      <c r="H93" s="146"/>
    </row>
    <row r="94" spans="1:8" s="150" customFormat="1" ht="24" x14ac:dyDescent="0.2">
      <c r="A94" s="285" t="s">
        <v>200</v>
      </c>
      <c r="B94" s="299" t="s">
        <v>201</v>
      </c>
      <c r="C94" s="151" t="s">
        <v>191</v>
      </c>
      <c r="D94" s="189">
        <v>80</v>
      </c>
      <c r="E94" s="342"/>
      <c r="F94" s="344">
        <f>D94*E94</f>
        <v>0</v>
      </c>
      <c r="G94" s="146"/>
      <c r="H94" s="146"/>
    </row>
    <row r="95" spans="1:8" s="150" customFormat="1" ht="14.25" x14ac:dyDescent="0.2">
      <c r="A95" s="291" t="s">
        <v>202</v>
      </c>
      <c r="B95" s="292" t="s">
        <v>203</v>
      </c>
      <c r="C95" s="293"/>
      <c r="D95" s="294"/>
      <c r="E95" s="295"/>
      <c r="F95" s="296"/>
      <c r="G95" s="146"/>
      <c r="H95" s="146"/>
    </row>
    <row r="96" spans="1:8" s="150" customFormat="1" ht="24" x14ac:dyDescent="0.2">
      <c r="A96" s="288" t="s">
        <v>204</v>
      </c>
      <c r="B96" s="309" t="s">
        <v>205</v>
      </c>
      <c r="C96" s="151" t="s">
        <v>206</v>
      </c>
      <c r="D96" s="189">
        <v>5</v>
      </c>
      <c r="E96" s="342"/>
      <c r="F96" s="344">
        <f>D96*E96</f>
        <v>0</v>
      </c>
      <c r="G96" s="146"/>
      <c r="H96" s="146"/>
    </row>
    <row r="97" spans="1:8" s="150" customFormat="1" ht="24" x14ac:dyDescent="0.2">
      <c r="A97" s="289" t="s">
        <v>207</v>
      </c>
      <c r="B97" s="309" t="s">
        <v>208</v>
      </c>
      <c r="C97" s="151" t="s">
        <v>206</v>
      </c>
      <c r="D97" s="189">
        <v>5</v>
      </c>
      <c r="E97" s="342"/>
      <c r="F97" s="344">
        <f t="shared" ref="F97:F138" si="18">D97*E97</f>
        <v>0</v>
      </c>
      <c r="G97" s="146"/>
      <c r="H97" s="146"/>
    </row>
    <row r="98" spans="1:8" ht="24" x14ac:dyDescent="0.2">
      <c r="A98" s="288" t="s">
        <v>209</v>
      </c>
      <c r="B98" s="309" t="s">
        <v>210</v>
      </c>
      <c r="C98" s="151" t="s">
        <v>206</v>
      </c>
      <c r="D98" s="189">
        <v>5</v>
      </c>
      <c r="E98" s="342"/>
      <c r="F98" s="344">
        <f t="shared" si="18"/>
        <v>0</v>
      </c>
    </row>
    <row r="99" spans="1:8" ht="24" x14ac:dyDescent="0.2">
      <c r="A99" s="289" t="s">
        <v>211</v>
      </c>
      <c r="B99" s="309" t="s">
        <v>212</v>
      </c>
      <c r="C99" s="151" t="s">
        <v>206</v>
      </c>
      <c r="D99" s="189">
        <v>5</v>
      </c>
      <c r="E99" s="342"/>
      <c r="F99" s="344">
        <f t="shared" si="18"/>
        <v>0</v>
      </c>
    </row>
    <row r="100" spans="1:8" ht="24" x14ac:dyDescent="0.2">
      <c r="A100" s="288" t="s">
        <v>213</v>
      </c>
      <c r="B100" s="309" t="s">
        <v>214</v>
      </c>
      <c r="C100" s="151" t="s">
        <v>206</v>
      </c>
      <c r="D100" s="189">
        <v>5</v>
      </c>
      <c r="E100" s="342"/>
      <c r="F100" s="344">
        <f t="shared" si="18"/>
        <v>0</v>
      </c>
    </row>
    <row r="101" spans="1:8" ht="24" x14ac:dyDescent="0.2">
      <c r="A101" s="289" t="s">
        <v>215</v>
      </c>
      <c r="B101" s="309" t="s">
        <v>216</v>
      </c>
      <c r="C101" s="151" t="s">
        <v>206</v>
      </c>
      <c r="D101" s="189">
        <v>5</v>
      </c>
      <c r="E101" s="342"/>
      <c r="F101" s="344">
        <f t="shared" si="18"/>
        <v>0</v>
      </c>
    </row>
    <row r="102" spans="1:8" ht="24" customHeight="1" x14ac:dyDescent="0.2">
      <c r="A102" s="288" t="s">
        <v>217</v>
      </c>
      <c r="B102" s="309" t="s">
        <v>218</v>
      </c>
      <c r="C102" s="151" t="s">
        <v>206</v>
      </c>
      <c r="D102" s="189">
        <v>5</v>
      </c>
      <c r="E102" s="342"/>
      <c r="F102" s="344">
        <f t="shared" si="18"/>
        <v>0</v>
      </c>
    </row>
    <row r="103" spans="1:8" ht="24" customHeight="1" x14ac:dyDescent="0.2">
      <c r="A103" s="288" t="s">
        <v>219</v>
      </c>
      <c r="B103" s="309" t="s">
        <v>220</v>
      </c>
      <c r="C103" s="151" t="s">
        <v>206</v>
      </c>
      <c r="D103" s="298">
        <v>5</v>
      </c>
      <c r="E103" s="346"/>
      <c r="F103" s="344">
        <f t="shared" si="18"/>
        <v>0</v>
      </c>
    </row>
    <row r="104" spans="1:8" ht="44.25" customHeight="1" x14ac:dyDescent="0.2">
      <c r="A104" s="289" t="s">
        <v>221</v>
      </c>
      <c r="B104" s="317" t="s">
        <v>222</v>
      </c>
      <c r="C104" s="151" t="s">
        <v>206</v>
      </c>
      <c r="D104" s="298">
        <v>5</v>
      </c>
      <c r="E104" s="346"/>
      <c r="F104" s="344">
        <f t="shared" si="18"/>
        <v>0</v>
      </c>
    </row>
    <row r="105" spans="1:8" ht="39.75" customHeight="1" x14ac:dyDescent="0.2">
      <c r="A105" s="297" t="s">
        <v>223</v>
      </c>
      <c r="B105" s="317" t="s">
        <v>224</v>
      </c>
      <c r="C105" s="151" t="s">
        <v>206</v>
      </c>
      <c r="D105" s="298">
        <v>5</v>
      </c>
      <c r="E105" s="346"/>
      <c r="F105" s="344">
        <f t="shared" si="18"/>
        <v>0</v>
      </c>
    </row>
    <row r="106" spans="1:8" ht="40.5" customHeight="1" x14ac:dyDescent="0.2">
      <c r="A106" s="297" t="s">
        <v>225</v>
      </c>
      <c r="B106" s="317" t="s">
        <v>226</v>
      </c>
      <c r="C106" s="151" t="s">
        <v>206</v>
      </c>
      <c r="D106" s="298">
        <v>5</v>
      </c>
      <c r="E106" s="346"/>
      <c r="F106" s="344">
        <f t="shared" si="18"/>
        <v>0</v>
      </c>
    </row>
    <row r="107" spans="1:8" ht="40.5" customHeight="1" x14ac:dyDescent="0.2">
      <c r="A107" s="297" t="s">
        <v>227</v>
      </c>
      <c r="B107" s="317" t="s">
        <v>226</v>
      </c>
      <c r="C107" s="151" t="s">
        <v>206</v>
      </c>
      <c r="D107" s="298">
        <v>5</v>
      </c>
      <c r="E107" s="346"/>
      <c r="F107" s="344">
        <f t="shared" si="18"/>
        <v>0</v>
      </c>
    </row>
    <row r="108" spans="1:8" ht="39.75" customHeight="1" x14ac:dyDescent="0.2">
      <c r="A108" s="297" t="s">
        <v>228</v>
      </c>
      <c r="B108" s="317" t="s">
        <v>229</v>
      </c>
      <c r="C108" s="151" t="s">
        <v>206</v>
      </c>
      <c r="D108" s="298">
        <v>5</v>
      </c>
      <c r="E108" s="346"/>
      <c r="F108" s="344">
        <f t="shared" si="18"/>
        <v>0</v>
      </c>
    </row>
    <row r="109" spans="1:8" ht="48.75" customHeight="1" x14ac:dyDescent="0.2">
      <c r="A109" s="297" t="s">
        <v>230</v>
      </c>
      <c r="B109" s="318" t="s">
        <v>231</v>
      </c>
      <c r="C109" s="151" t="s">
        <v>206</v>
      </c>
      <c r="D109" s="298">
        <v>5</v>
      </c>
      <c r="E109" s="346"/>
      <c r="F109" s="344">
        <f t="shared" si="18"/>
        <v>0</v>
      </c>
    </row>
    <row r="110" spans="1:8" ht="40.5" customHeight="1" x14ac:dyDescent="0.2">
      <c r="A110" s="297" t="s">
        <v>232</v>
      </c>
      <c r="B110" s="317" t="s">
        <v>233</v>
      </c>
      <c r="C110" s="151" t="s">
        <v>206</v>
      </c>
      <c r="D110" s="298">
        <v>5</v>
      </c>
      <c r="E110" s="346"/>
      <c r="F110" s="344">
        <f t="shared" si="18"/>
        <v>0</v>
      </c>
    </row>
    <row r="111" spans="1:8" ht="39.75" customHeight="1" x14ac:dyDescent="0.2">
      <c r="A111" s="297" t="s">
        <v>234</v>
      </c>
      <c r="B111" s="317" t="s">
        <v>235</v>
      </c>
      <c r="C111" s="151" t="s">
        <v>206</v>
      </c>
      <c r="D111" s="298">
        <v>5</v>
      </c>
      <c r="E111" s="346"/>
      <c r="F111" s="344">
        <f t="shared" si="18"/>
        <v>0</v>
      </c>
    </row>
    <row r="112" spans="1:8" ht="39" customHeight="1" x14ac:dyDescent="0.2">
      <c r="A112" s="297" t="s">
        <v>236</v>
      </c>
      <c r="B112" s="317" t="s">
        <v>237</v>
      </c>
      <c r="C112" s="151" t="s">
        <v>238</v>
      </c>
      <c r="D112" s="298">
        <v>5</v>
      </c>
      <c r="E112" s="346"/>
      <c r="F112" s="344">
        <f t="shared" si="18"/>
        <v>0</v>
      </c>
    </row>
    <row r="113" spans="1:6" ht="39.75" customHeight="1" x14ac:dyDescent="0.2">
      <c r="A113" s="297" t="s">
        <v>239</v>
      </c>
      <c r="B113" s="317" t="s">
        <v>240</v>
      </c>
      <c r="C113" s="151" t="s">
        <v>238</v>
      </c>
      <c r="D113" s="298">
        <v>5</v>
      </c>
      <c r="E113" s="346"/>
      <c r="F113" s="344">
        <f t="shared" si="18"/>
        <v>0</v>
      </c>
    </row>
    <row r="114" spans="1:6" ht="40.5" customHeight="1" x14ac:dyDescent="0.2">
      <c r="A114" s="297" t="s">
        <v>241</v>
      </c>
      <c r="B114" s="317" t="s">
        <v>242</v>
      </c>
      <c r="C114" s="151" t="s">
        <v>238</v>
      </c>
      <c r="D114" s="298">
        <v>5</v>
      </c>
      <c r="E114" s="346"/>
      <c r="F114" s="344">
        <f t="shared" si="18"/>
        <v>0</v>
      </c>
    </row>
    <row r="115" spans="1:6" ht="39" customHeight="1" x14ac:dyDescent="0.2">
      <c r="A115" s="297" t="s">
        <v>243</v>
      </c>
      <c r="B115" s="317" t="s">
        <v>244</v>
      </c>
      <c r="C115" s="151" t="s">
        <v>238</v>
      </c>
      <c r="D115" s="298">
        <v>5</v>
      </c>
      <c r="E115" s="346"/>
      <c r="F115" s="344">
        <f t="shared" si="18"/>
        <v>0</v>
      </c>
    </row>
    <row r="116" spans="1:6" ht="27" customHeight="1" x14ac:dyDescent="0.2">
      <c r="A116" s="297" t="s">
        <v>245</v>
      </c>
      <c r="B116" s="319" t="s">
        <v>246</v>
      </c>
      <c r="C116" s="151" t="s">
        <v>238</v>
      </c>
      <c r="D116" s="298">
        <v>5</v>
      </c>
      <c r="E116" s="346"/>
      <c r="F116" s="344">
        <f t="shared" si="18"/>
        <v>0</v>
      </c>
    </row>
    <row r="117" spans="1:6" ht="27" customHeight="1" x14ac:dyDescent="0.2">
      <c r="A117" s="297" t="s">
        <v>247</v>
      </c>
      <c r="B117" s="319" t="s">
        <v>248</v>
      </c>
      <c r="C117" s="151" t="s">
        <v>249</v>
      </c>
      <c r="D117" s="301">
        <v>5</v>
      </c>
      <c r="E117" s="346"/>
      <c r="F117" s="344">
        <f t="shared" si="18"/>
        <v>0</v>
      </c>
    </row>
    <row r="118" spans="1:6" ht="24" customHeight="1" x14ac:dyDescent="0.2">
      <c r="A118" s="297" t="s">
        <v>250</v>
      </c>
      <c r="B118" s="320" t="s">
        <v>251</v>
      </c>
      <c r="C118" s="151" t="s">
        <v>206</v>
      </c>
      <c r="D118" s="298">
        <v>5</v>
      </c>
      <c r="E118" s="346"/>
      <c r="F118" s="344">
        <f t="shared" si="18"/>
        <v>0</v>
      </c>
    </row>
    <row r="119" spans="1:6" ht="24" customHeight="1" x14ac:dyDescent="0.2">
      <c r="A119" s="297" t="s">
        <v>252</v>
      </c>
      <c r="B119" s="320" t="s">
        <v>253</v>
      </c>
      <c r="C119" s="151" t="s">
        <v>254</v>
      </c>
      <c r="D119" s="301">
        <v>5</v>
      </c>
      <c r="E119" s="346"/>
      <c r="F119" s="344">
        <f t="shared" si="18"/>
        <v>0</v>
      </c>
    </row>
    <row r="120" spans="1:6" ht="24" customHeight="1" x14ac:dyDescent="0.2">
      <c r="A120" s="297" t="s">
        <v>255</v>
      </c>
      <c r="B120" s="320" t="s">
        <v>256</v>
      </c>
      <c r="C120" s="151" t="s">
        <v>257</v>
      </c>
      <c r="D120" s="298">
        <v>5</v>
      </c>
      <c r="E120" s="346"/>
      <c r="F120" s="344">
        <f t="shared" si="18"/>
        <v>0</v>
      </c>
    </row>
    <row r="121" spans="1:6" ht="24" customHeight="1" x14ac:dyDescent="0.2">
      <c r="A121" s="305" t="s">
        <v>258</v>
      </c>
      <c r="B121" s="321" t="s">
        <v>259</v>
      </c>
      <c r="C121" s="151" t="s">
        <v>260</v>
      </c>
      <c r="D121" s="298">
        <v>5</v>
      </c>
      <c r="E121" s="346"/>
      <c r="F121" s="344">
        <f t="shared" si="18"/>
        <v>0</v>
      </c>
    </row>
    <row r="122" spans="1:6" ht="24" customHeight="1" x14ac:dyDescent="0.2">
      <c r="A122" s="305" t="s">
        <v>261</v>
      </c>
      <c r="B122" s="322" t="s">
        <v>262</v>
      </c>
      <c r="C122" s="151" t="s">
        <v>254</v>
      </c>
      <c r="D122" s="301">
        <v>15</v>
      </c>
      <c r="E122" s="342"/>
      <c r="F122" s="344">
        <f t="shared" si="18"/>
        <v>0</v>
      </c>
    </row>
    <row r="123" spans="1:6" ht="24" customHeight="1" x14ac:dyDescent="0.2">
      <c r="A123" s="305" t="s">
        <v>263</v>
      </c>
      <c r="B123" s="200" t="s">
        <v>264</v>
      </c>
      <c r="C123" s="304" t="s">
        <v>184</v>
      </c>
      <c r="D123" s="298">
        <v>20</v>
      </c>
      <c r="E123" s="347"/>
      <c r="F123" s="344">
        <f t="shared" si="18"/>
        <v>0</v>
      </c>
    </row>
    <row r="124" spans="1:6" ht="24" customHeight="1" x14ac:dyDescent="0.2">
      <c r="A124" s="305" t="s">
        <v>265</v>
      </c>
      <c r="B124" s="200" t="s">
        <v>266</v>
      </c>
      <c r="C124" s="304" t="s">
        <v>184</v>
      </c>
      <c r="D124" s="298">
        <v>20</v>
      </c>
      <c r="E124" s="347"/>
      <c r="F124" s="344">
        <f t="shared" si="18"/>
        <v>0</v>
      </c>
    </row>
    <row r="125" spans="1:6" ht="24" customHeight="1" x14ac:dyDescent="0.2">
      <c r="A125" s="305" t="s">
        <v>267</v>
      </c>
      <c r="B125" s="200" t="s">
        <v>268</v>
      </c>
      <c r="C125" s="304" t="s">
        <v>184</v>
      </c>
      <c r="D125" s="298">
        <v>20</v>
      </c>
      <c r="E125" s="347"/>
      <c r="F125" s="344">
        <f t="shared" si="18"/>
        <v>0</v>
      </c>
    </row>
    <row r="126" spans="1:6" ht="25.5" customHeight="1" x14ac:dyDescent="0.2">
      <c r="A126" s="305" t="s">
        <v>269</v>
      </c>
      <c r="B126" s="323" t="s">
        <v>270</v>
      </c>
      <c r="C126" s="302" t="s">
        <v>184</v>
      </c>
      <c r="D126" s="298">
        <v>20</v>
      </c>
      <c r="E126" s="347"/>
      <c r="F126" s="344">
        <f t="shared" si="18"/>
        <v>0</v>
      </c>
    </row>
    <row r="127" spans="1:6" ht="24" customHeight="1" x14ac:dyDescent="0.2">
      <c r="A127" s="305" t="s">
        <v>271</v>
      </c>
      <c r="B127" s="324" t="s">
        <v>272</v>
      </c>
      <c r="C127" s="306" t="s">
        <v>184</v>
      </c>
      <c r="D127" s="298">
        <v>20</v>
      </c>
      <c r="E127" s="347"/>
      <c r="F127" s="344">
        <f t="shared" si="18"/>
        <v>0</v>
      </c>
    </row>
    <row r="128" spans="1:6" ht="24" customHeight="1" x14ac:dyDescent="0.2">
      <c r="A128" s="305" t="s">
        <v>273</v>
      </c>
      <c r="B128" s="200" t="s">
        <v>274</v>
      </c>
      <c r="C128" s="304" t="s">
        <v>184</v>
      </c>
      <c r="D128" s="298">
        <v>15</v>
      </c>
      <c r="E128" s="347"/>
      <c r="F128" s="344">
        <f t="shared" si="18"/>
        <v>0</v>
      </c>
    </row>
    <row r="129" spans="1:6" ht="24" customHeight="1" x14ac:dyDescent="0.2">
      <c r="A129" s="305" t="s">
        <v>275</v>
      </c>
      <c r="B129" s="325" t="s">
        <v>276</v>
      </c>
      <c r="C129" s="304" t="s">
        <v>184</v>
      </c>
      <c r="D129" s="298">
        <v>15</v>
      </c>
      <c r="E129" s="347"/>
      <c r="F129" s="344">
        <f t="shared" si="18"/>
        <v>0</v>
      </c>
    </row>
    <row r="130" spans="1:6" ht="24" customHeight="1" x14ac:dyDescent="0.2">
      <c r="A130" s="288" t="s">
        <v>277</v>
      </c>
      <c r="B130" s="326" t="s">
        <v>278</v>
      </c>
      <c r="C130" s="302" t="s">
        <v>184</v>
      </c>
      <c r="D130" s="298">
        <v>5</v>
      </c>
      <c r="E130" s="342"/>
      <c r="F130" s="344">
        <f>D130*E130</f>
        <v>0</v>
      </c>
    </row>
    <row r="131" spans="1:6" ht="23.25" customHeight="1" x14ac:dyDescent="0.2">
      <c r="A131" s="305" t="s">
        <v>279</v>
      </c>
      <c r="B131" s="325" t="s">
        <v>280</v>
      </c>
      <c r="C131" s="304" t="s">
        <v>184</v>
      </c>
      <c r="D131" s="298">
        <v>15</v>
      </c>
      <c r="E131" s="346"/>
      <c r="F131" s="344">
        <f>D131*E131</f>
        <v>0</v>
      </c>
    </row>
    <row r="132" spans="1:6" ht="22.5" customHeight="1" x14ac:dyDescent="0.2">
      <c r="A132" s="305" t="s">
        <v>281</v>
      </c>
      <c r="B132" s="325" t="s">
        <v>282</v>
      </c>
      <c r="C132" s="304" t="s">
        <v>184</v>
      </c>
      <c r="D132" s="298">
        <v>15</v>
      </c>
      <c r="E132" s="346"/>
      <c r="F132" s="344">
        <f t="shared" si="18"/>
        <v>0</v>
      </c>
    </row>
    <row r="133" spans="1:6" ht="19.5" customHeight="1" x14ac:dyDescent="0.2">
      <c r="A133" s="288" t="s">
        <v>283</v>
      </c>
      <c r="B133" s="325" t="s">
        <v>284</v>
      </c>
      <c r="C133" s="151" t="s">
        <v>184</v>
      </c>
      <c r="D133" s="298">
        <v>10</v>
      </c>
      <c r="E133" s="348"/>
      <c r="F133" s="344">
        <f t="shared" si="18"/>
        <v>0</v>
      </c>
    </row>
    <row r="134" spans="1:6" ht="19.5" customHeight="1" x14ac:dyDescent="0.2">
      <c r="A134" s="305" t="s">
        <v>285</v>
      </c>
      <c r="B134" s="325" t="s">
        <v>668</v>
      </c>
      <c r="C134" s="304" t="s">
        <v>184</v>
      </c>
      <c r="D134" s="298">
        <v>5</v>
      </c>
      <c r="E134" s="346"/>
      <c r="F134" s="344">
        <f t="shared" si="18"/>
        <v>0</v>
      </c>
    </row>
    <row r="135" spans="1:6" ht="19.5" customHeight="1" x14ac:dyDescent="0.2">
      <c r="A135" s="288" t="s">
        <v>287</v>
      </c>
      <c r="B135" s="325" t="s">
        <v>670</v>
      </c>
      <c r="C135" s="304" t="s">
        <v>669</v>
      </c>
      <c r="D135" s="298">
        <v>5</v>
      </c>
      <c r="E135" s="346"/>
      <c r="F135" s="344">
        <f t="shared" si="18"/>
        <v>0</v>
      </c>
    </row>
    <row r="136" spans="1:6" ht="19.5" customHeight="1" x14ac:dyDescent="0.2">
      <c r="A136" s="305" t="s">
        <v>671</v>
      </c>
      <c r="B136" s="399" t="s">
        <v>673</v>
      </c>
      <c r="C136" s="304" t="s">
        <v>674</v>
      </c>
      <c r="D136" s="298">
        <v>5</v>
      </c>
      <c r="E136" s="346"/>
      <c r="F136" s="344">
        <f t="shared" si="18"/>
        <v>0</v>
      </c>
    </row>
    <row r="137" spans="1:6" ht="18.75" customHeight="1" x14ac:dyDescent="0.2">
      <c r="A137" s="288" t="s">
        <v>672</v>
      </c>
      <c r="B137" s="325" t="s">
        <v>286</v>
      </c>
      <c r="C137" s="304" t="s">
        <v>184</v>
      </c>
      <c r="D137" s="298">
        <v>10</v>
      </c>
      <c r="E137" s="346"/>
      <c r="F137" s="344">
        <f t="shared" si="18"/>
        <v>0</v>
      </c>
    </row>
    <row r="138" spans="1:6" ht="18" customHeight="1" x14ac:dyDescent="0.2">
      <c r="A138" s="288" t="s">
        <v>675</v>
      </c>
      <c r="B138" s="326" t="s">
        <v>288</v>
      </c>
      <c r="C138" s="302" t="s">
        <v>184</v>
      </c>
      <c r="D138" s="298">
        <v>15</v>
      </c>
      <c r="E138" s="348"/>
      <c r="F138" s="344">
        <f t="shared" si="18"/>
        <v>0</v>
      </c>
    </row>
    <row r="139" spans="1:6" ht="11.25" customHeight="1" x14ac:dyDescent="0.2">
      <c r="A139" s="413" t="s">
        <v>660</v>
      </c>
      <c r="B139" s="414"/>
      <c r="C139" s="414"/>
      <c r="D139" s="414"/>
      <c r="E139" s="415"/>
      <c r="F139" s="345">
        <f>SUM(F53:F138)</f>
        <v>0</v>
      </c>
    </row>
    <row r="140" spans="1:6" x14ac:dyDescent="0.2">
      <c r="A140" s="150"/>
      <c r="B140" s="227"/>
      <c r="C140" s="229"/>
      <c r="D140" s="224"/>
      <c r="E140" s="396" t="s">
        <v>665</v>
      </c>
      <c r="F140" s="397">
        <f>SUM(L47+F139)</f>
        <v>0</v>
      </c>
    </row>
    <row r="141" spans="1:6" x14ac:dyDescent="0.2">
      <c r="A141" s="150"/>
      <c r="B141" s="227"/>
      <c r="C141" s="229"/>
      <c r="D141" s="224"/>
      <c r="E141" s="396"/>
      <c r="F141" s="152"/>
    </row>
    <row r="142" spans="1:6" ht="15" x14ac:dyDescent="0.2">
      <c r="A142" s="150"/>
      <c r="B142" s="411" t="s">
        <v>289</v>
      </c>
      <c r="C142" s="411"/>
      <c r="D142" s="411"/>
      <c r="E142" s="411"/>
      <c r="F142" s="173"/>
    </row>
    <row r="143" spans="1:6" ht="32.25" customHeight="1" x14ac:dyDescent="0.2">
      <c r="B143" s="411" t="s">
        <v>290</v>
      </c>
      <c r="C143" s="411"/>
      <c r="D143" s="411"/>
      <c r="E143" s="411"/>
    </row>
    <row r="144" spans="1:6" ht="15" customHeight="1" x14ac:dyDescent="0.25">
      <c r="B144" s="315" t="s">
        <v>291</v>
      </c>
      <c r="C144" s="271"/>
      <c r="D144" s="271"/>
    </row>
    <row r="145" spans="1:9" ht="28.5" customHeight="1" x14ac:dyDescent="0.25">
      <c r="B145" s="412" t="s">
        <v>292</v>
      </c>
      <c r="C145" s="412"/>
      <c r="D145" s="412"/>
      <c r="E145" s="412"/>
    </row>
    <row r="146" spans="1:9" ht="29.25" customHeight="1" x14ac:dyDescent="0.25">
      <c r="B146" s="412" t="s">
        <v>293</v>
      </c>
      <c r="C146" s="412"/>
      <c r="D146" s="412"/>
      <c r="E146" s="412"/>
    </row>
    <row r="147" spans="1:9" ht="19.5" customHeight="1" x14ac:dyDescent="0.25">
      <c r="B147" s="271"/>
      <c r="C147" s="271"/>
      <c r="D147" s="271"/>
    </row>
    <row r="148" spans="1:9" ht="15" x14ac:dyDescent="0.25">
      <c r="B148" s="271"/>
      <c r="E148" s="146"/>
    </row>
    <row r="149" spans="1:9" ht="15.75" x14ac:dyDescent="0.25">
      <c r="A149" s="406" t="s">
        <v>294</v>
      </c>
      <c r="B149" s="407"/>
      <c r="C149" s="407"/>
      <c r="D149" s="407"/>
      <c r="E149" s="407"/>
      <c r="F149" s="407"/>
      <c r="G149" s="407"/>
      <c r="H149" s="407"/>
      <c r="I149" s="407"/>
    </row>
    <row r="150" spans="1:9" ht="58.5" x14ac:dyDescent="0.2">
      <c r="A150" s="408" t="s">
        <v>0</v>
      </c>
      <c r="B150" s="409" t="s">
        <v>295</v>
      </c>
      <c r="C150" s="409" t="s">
        <v>296</v>
      </c>
      <c r="D150" s="334" t="s">
        <v>297</v>
      </c>
      <c r="E150" s="334" t="s">
        <v>298</v>
      </c>
      <c r="F150" s="334" t="s">
        <v>299</v>
      </c>
      <c r="G150" s="334" t="s">
        <v>300</v>
      </c>
      <c r="H150" s="334" t="s">
        <v>301</v>
      </c>
      <c r="I150" s="334" t="s">
        <v>302</v>
      </c>
    </row>
    <row r="151" spans="1:9" ht="14.25" x14ac:dyDescent="0.2">
      <c r="A151" s="408"/>
      <c r="B151" s="409"/>
      <c r="C151" s="409"/>
      <c r="D151" s="410" t="s">
        <v>303</v>
      </c>
      <c r="E151" s="410"/>
      <c r="F151" s="410"/>
      <c r="G151" s="410"/>
      <c r="H151" s="410"/>
      <c r="I151" s="410"/>
    </row>
    <row r="152" spans="1:9" ht="18" x14ac:dyDescent="0.25">
      <c r="A152" s="335">
        <v>1</v>
      </c>
      <c r="B152" s="335" t="s">
        <v>23</v>
      </c>
      <c r="C152" s="335" t="s">
        <v>304</v>
      </c>
      <c r="D152" s="349">
        <v>0</v>
      </c>
      <c r="E152" s="349">
        <v>0</v>
      </c>
      <c r="F152" s="349">
        <v>0</v>
      </c>
      <c r="G152" s="349">
        <v>0</v>
      </c>
      <c r="H152" s="349">
        <v>0</v>
      </c>
      <c r="I152" s="349">
        <v>0</v>
      </c>
    </row>
    <row r="153" spans="1:9" ht="18" x14ac:dyDescent="0.25">
      <c r="A153" s="335">
        <v>2</v>
      </c>
      <c r="B153" s="335" t="s">
        <v>26</v>
      </c>
      <c r="C153" s="335" t="s">
        <v>304</v>
      </c>
      <c r="D153" s="349">
        <v>0</v>
      </c>
      <c r="E153" s="349">
        <v>0</v>
      </c>
      <c r="F153" s="349">
        <v>0</v>
      </c>
      <c r="G153" s="349">
        <v>0</v>
      </c>
      <c r="H153" s="349">
        <v>0</v>
      </c>
      <c r="I153" s="349">
        <v>0</v>
      </c>
    </row>
    <row r="154" spans="1:9" ht="18" x14ac:dyDescent="0.25">
      <c r="A154" s="335">
        <v>3</v>
      </c>
      <c r="B154" s="335" t="s">
        <v>50</v>
      </c>
      <c r="C154" s="335" t="s">
        <v>304</v>
      </c>
      <c r="D154" s="349">
        <v>0</v>
      </c>
      <c r="E154" s="349">
        <v>0</v>
      </c>
      <c r="F154" s="349">
        <v>0</v>
      </c>
      <c r="G154" s="349">
        <v>0</v>
      </c>
      <c r="H154" s="349">
        <v>0</v>
      </c>
      <c r="I154" s="349">
        <v>0</v>
      </c>
    </row>
    <row r="155" spans="1:9" ht="31.5" customHeight="1" x14ac:dyDescent="0.2">
      <c r="A155" s="403" t="s">
        <v>661</v>
      </c>
      <c r="B155" s="404"/>
      <c r="C155" s="405"/>
      <c r="D155" s="316">
        <f>SUM(D152:I154)</f>
        <v>0</v>
      </c>
      <c r="E155" s="146"/>
    </row>
    <row r="156" spans="1:9" ht="15" x14ac:dyDescent="0.25">
      <c r="B156" s="271"/>
      <c r="C156" s="271"/>
      <c r="E156" s="146"/>
    </row>
    <row r="157" spans="1:9" ht="15" x14ac:dyDescent="0.25">
      <c r="B157" s="350" t="s">
        <v>305</v>
      </c>
      <c r="C157" s="271"/>
      <c r="E157" s="146"/>
    </row>
    <row r="158" spans="1:9" ht="15" x14ac:dyDescent="0.25">
      <c r="B158" s="271"/>
      <c r="C158" s="271"/>
      <c r="E158" s="146"/>
    </row>
    <row r="159" spans="1:9" ht="15" x14ac:dyDescent="0.25">
      <c r="B159" s="271"/>
      <c r="C159" s="271"/>
      <c r="E159" s="146"/>
    </row>
    <row r="160" spans="1:9" ht="15" x14ac:dyDescent="0.25">
      <c r="B160" s="271"/>
      <c r="C160" s="271"/>
    </row>
    <row r="161" spans="1:15" s="153" customFormat="1" ht="15" x14ac:dyDescent="0.25">
      <c r="A161" s="146"/>
      <c r="B161" s="271"/>
      <c r="C161" s="271"/>
      <c r="E161" s="270"/>
      <c r="F161" s="146"/>
      <c r="G161" s="146"/>
      <c r="H161" s="146"/>
      <c r="I161" s="146"/>
      <c r="J161" s="146"/>
      <c r="K161" s="146"/>
      <c r="L161" s="146"/>
      <c r="M161" s="146"/>
      <c r="N161" s="146"/>
      <c r="O161" s="146"/>
    </row>
    <row r="162" spans="1:15" s="153" customFormat="1" ht="15" x14ac:dyDescent="0.25">
      <c r="A162" s="146"/>
      <c r="B162" s="271"/>
      <c r="C162" s="271"/>
      <c r="E162" s="270"/>
      <c r="F162" s="146"/>
      <c r="G162" s="146"/>
      <c r="H162" s="146"/>
      <c r="I162" s="146"/>
      <c r="J162" s="146"/>
      <c r="K162" s="146"/>
      <c r="L162" s="146"/>
      <c r="M162" s="146"/>
      <c r="N162" s="146"/>
      <c r="O162" s="146"/>
    </row>
    <row r="163" spans="1:15" s="153" customFormat="1" ht="15" x14ac:dyDescent="0.25">
      <c r="A163" s="146"/>
      <c r="B163" s="271"/>
      <c r="C163" s="271"/>
      <c r="E163" s="270"/>
      <c r="F163" s="146"/>
      <c r="G163" s="146"/>
      <c r="H163" s="146"/>
      <c r="I163" s="146"/>
      <c r="J163" s="146"/>
      <c r="K163" s="146"/>
      <c r="L163" s="146"/>
      <c r="M163" s="146"/>
      <c r="N163" s="146"/>
      <c r="O163" s="146"/>
    </row>
    <row r="164" spans="1:15" s="153" customFormat="1" ht="15" x14ac:dyDescent="0.25">
      <c r="A164" s="146"/>
      <c r="B164" s="271"/>
      <c r="C164" s="271"/>
      <c r="E164" s="270"/>
      <c r="F164" s="146"/>
      <c r="G164" s="146"/>
      <c r="H164" s="146"/>
      <c r="I164" s="146"/>
      <c r="J164" s="146"/>
      <c r="K164" s="146"/>
      <c r="L164" s="146"/>
      <c r="M164" s="146"/>
      <c r="N164" s="146"/>
      <c r="O164" s="146"/>
    </row>
    <row r="165" spans="1:15" s="153" customFormat="1" ht="15" x14ac:dyDescent="0.25">
      <c r="A165" s="146"/>
      <c r="B165" s="271"/>
      <c r="C165" s="271"/>
      <c r="E165" s="270"/>
      <c r="F165" s="146"/>
      <c r="G165" s="146"/>
      <c r="H165" s="146"/>
      <c r="I165" s="146"/>
      <c r="J165" s="146"/>
      <c r="K165" s="146"/>
      <c r="L165" s="146"/>
      <c r="M165" s="146"/>
      <c r="N165" s="146"/>
      <c r="O165" s="146"/>
    </row>
    <row r="166" spans="1:15" s="153" customFormat="1" ht="15" x14ac:dyDescent="0.25">
      <c r="A166" s="146"/>
      <c r="B166" s="271"/>
      <c r="C166" s="271"/>
      <c r="E166" s="270"/>
      <c r="F166" s="146"/>
      <c r="G166" s="146"/>
      <c r="H166" s="146"/>
      <c r="I166" s="146"/>
      <c r="J166" s="146"/>
      <c r="K166" s="146"/>
      <c r="L166" s="146"/>
      <c r="M166" s="146"/>
      <c r="N166" s="146"/>
      <c r="O166" s="146"/>
    </row>
    <row r="167" spans="1:15" s="153" customFormat="1" ht="15" x14ac:dyDescent="0.25">
      <c r="A167" s="146"/>
      <c r="B167" s="271"/>
      <c r="C167" s="271"/>
      <c r="E167" s="270"/>
      <c r="F167" s="146"/>
      <c r="G167" s="146"/>
      <c r="H167" s="146"/>
      <c r="I167" s="146"/>
      <c r="J167" s="146"/>
      <c r="K167" s="146"/>
      <c r="L167" s="146"/>
      <c r="M167" s="146"/>
      <c r="N167" s="146"/>
      <c r="O167" s="146"/>
    </row>
    <row r="168" spans="1:15" s="153" customFormat="1" ht="15" x14ac:dyDescent="0.25">
      <c r="A168" s="146"/>
      <c r="B168" s="271"/>
      <c r="C168" s="271"/>
      <c r="E168" s="270"/>
      <c r="F168" s="146"/>
      <c r="G168" s="146"/>
      <c r="H168" s="146"/>
      <c r="I168" s="146"/>
      <c r="J168" s="146"/>
      <c r="K168" s="146"/>
      <c r="L168" s="146"/>
      <c r="M168" s="146"/>
      <c r="N168" s="146"/>
      <c r="O168" s="146"/>
    </row>
    <row r="169" spans="1:15" s="153" customFormat="1" ht="15" x14ac:dyDescent="0.25">
      <c r="A169" s="146"/>
      <c r="B169" s="271"/>
      <c r="C169" s="271"/>
      <c r="E169" s="270"/>
      <c r="F169" s="146"/>
      <c r="G169" s="146"/>
      <c r="H169" s="146"/>
      <c r="I169" s="146"/>
      <c r="J169" s="146"/>
      <c r="K169" s="146"/>
      <c r="L169" s="146"/>
      <c r="M169" s="146"/>
      <c r="N169" s="146"/>
      <c r="O169" s="146"/>
    </row>
    <row r="170" spans="1:15" s="153" customFormat="1" ht="15" x14ac:dyDescent="0.25">
      <c r="A170" s="146"/>
      <c r="B170" s="271"/>
      <c r="C170" s="271"/>
      <c r="E170" s="270"/>
      <c r="F170" s="146"/>
      <c r="G170" s="146"/>
      <c r="H170" s="146"/>
      <c r="I170" s="146"/>
      <c r="J170" s="146"/>
      <c r="K170" s="146"/>
      <c r="L170" s="146"/>
      <c r="M170" s="146"/>
      <c r="N170" s="146"/>
      <c r="O170" s="146"/>
    </row>
    <row r="171" spans="1:15" s="153" customFormat="1" ht="15" x14ac:dyDescent="0.25">
      <c r="A171" s="146"/>
      <c r="B171" s="271"/>
      <c r="C171" s="271"/>
      <c r="E171" s="270"/>
      <c r="F171" s="146"/>
      <c r="G171" s="146"/>
      <c r="H171" s="146"/>
      <c r="I171" s="146"/>
      <c r="J171" s="146"/>
      <c r="K171" s="146"/>
      <c r="L171" s="146"/>
      <c r="M171" s="146"/>
      <c r="N171" s="146"/>
      <c r="O171" s="146"/>
    </row>
    <row r="172" spans="1:15" s="153" customFormat="1" ht="15" x14ac:dyDescent="0.25">
      <c r="A172" s="146"/>
      <c r="B172" s="271"/>
      <c r="C172" s="271"/>
      <c r="E172" s="270"/>
      <c r="F172" s="146"/>
      <c r="G172" s="146"/>
      <c r="H172" s="146"/>
      <c r="I172" s="146"/>
      <c r="J172" s="146"/>
      <c r="K172" s="146"/>
      <c r="L172" s="146"/>
      <c r="M172" s="146"/>
      <c r="N172" s="146"/>
      <c r="O172" s="146"/>
    </row>
    <row r="173" spans="1:15" s="153" customFormat="1" ht="15" x14ac:dyDescent="0.25">
      <c r="A173" s="146"/>
      <c r="B173" s="271"/>
      <c r="C173" s="271"/>
      <c r="E173" s="270"/>
      <c r="F173" s="146"/>
      <c r="G173" s="146"/>
      <c r="H173" s="146"/>
      <c r="I173" s="146"/>
      <c r="J173" s="146"/>
      <c r="K173" s="146"/>
      <c r="L173" s="146"/>
      <c r="M173" s="146"/>
      <c r="N173" s="146"/>
      <c r="O173" s="146"/>
    </row>
    <row r="174" spans="1:15" s="153" customFormat="1" ht="15" x14ac:dyDescent="0.25">
      <c r="A174" s="146"/>
      <c r="B174" s="271"/>
      <c r="C174" s="271"/>
      <c r="E174" s="270"/>
      <c r="F174" s="146"/>
      <c r="G174" s="146"/>
      <c r="H174" s="146"/>
      <c r="I174" s="146"/>
      <c r="J174" s="146"/>
      <c r="K174" s="146"/>
      <c r="L174" s="146"/>
      <c r="M174" s="146"/>
      <c r="N174" s="146"/>
      <c r="O174" s="146"/>
    </row>
    <row r="175" spans="1:15" s="153" customFormat="1" ht="15" x14ac:dyDescent="0.25">
      <c r="A175" s="146"/>
      <c r="B175" s="271"/>
      <c r="C175" s="271"/>
      <c r="E175" s="270"/>
      <c r="F175" s="146"/>
      <c r="G175" s="146"/>
      <c r="H175" s="146"/>
      <c r="I175" s="146"/>
      <c r="J175" s="146"/>
      <c r="K175" s="146"/>
      <c r="L175" s="146"/>
      <c r="M175" s="146"/>
      <c r="N175" s="146"/>
      <c r="O175" s="146"/>
    </row>
    <row r="176" spans="1:15" s="153" customFormat="1" ht="15" x14ac:dyDescent="0.25">
      <c r="A176" s="146"/>
      <c r="B176" s="271"/>
      <c r="C176" s="271"/>
      <c r="E176" s="270"/>
      <c r="F176" s="146"/>
      <c r="G176" s="146"/>
      <c r="H176" s="146"/>
      <c r="I176" s="146"/>
      <c r="J176" s="146"/>
      <c r="K176" s="146"/>
      <c r="L176" s="146"/>
      <c r="M176" s="146"/>
      <c r="N176" s="146"/>
      <c r="O176" s="146"/>
    </row>
    <row r="177" spans="2:3" ht="15" x14ac:dyDescent="0.25">
      <c r="B177" s="271"/>
      <c r="C177" s="271"/>
    </row>
    <row r="178" spans="2:3" ht="15" x14ac:dyDescent="0.25">
      <c r="B178" s="271"/>
      <c r="C178" s="271"/>
    </row>
    <row r="179" spans="2:3" ht="15" x14ac:dyDescent="0.25">
      <c r="B179" s="271"/>
      <c r="C179" s="271"/>
    </row>
    <row r="180" spans="2:3" ht="15" x14ac:dyDescent="0.25">
      <c r="B180" s="271"/>
      <c r="C180" s="271"/>
    </row>
    <row r="181" spans="2:3" ht="15" x14ac:dyDescent="0.25">
      <c r="B181" s="271"/>
      <c r="C181" s="271"/>
    </row>
    <row r="182" spans="2:3" ht="15" x14ac:dyDescent="0.25">
      <c r="B182" s="271"/>
      <c r="C182" s="271"/>
    </row>
    <row r="183" spans="2:3" ht="15" x14ac:dyDescent="0.25">
      <c r="B183" s="271"/>
      <c r="C183" s="271"/>
    </row>
    <row r="184" spans="2:3" ht="15" x14ac:dyDescent="0.25">
      <c r="B184" s="271"/>
    </row>
  </sheetData>
  <autoFilter ref="A2:M49" xr:uid="{B6CBEE22-9DF7-48D6-BB24-E5F85E7B4CAD}"/>
  <mergeCells count="16">
    <mergeCell ref="A1:M1"/>
    <mergeCell ref="A47:C47"/>
    <mergeCell ref="E47:K47"/>
    <mergeCell ref="B48:M48"/>
    <mergeCell ref="B49:M49"/>
    <mergeCell ref="B142:E142"/>
    <mergeCell ref="B143:E143"/>
    <mergeCell ref="B145:E145"/>
    <mergeCell ref="B146:E146"/>
    <mergeCell ref="A139:E139"/>
    <mergeCell ref="A155:C155"/>
    <mergeCell ref="A149:I149"/>
    <mergeCell ref="A150:A151"/>
    <mergeCell ref="B150:B151"/>
    <mergeCell ref="C150:C151"/>
    <mergeCell ref="D151:I151"/>
  </mergeCells>
  <conditionalFormatting sqref="C4:C14">
    <cfRule type="cellIs" dxfId="23" priority="3" operator="equal">
      <formula>0</formula>
    </cfRule>
  </conditionalFormatting>
  <conditionalFormatting sqref="C17:C46">
    <cfRule type="cellIs" dxfId="22" priority="1" operator="equal">
      <formula>0</formula>
    </cfRule>
  </conditionalFormatting>
  <pageMargins left="0.23622047244094491" right="0.23622047244094491" top="0.74803149606299213" bottom="0.74803149606299213" header="0.31496062992125984" footer="0.31496062992125984"/>
  <pageSetup paperSize="8" scale="7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D7871-C430-4C0A-B878-E35152499DDC}">
  <sheetPr>
    <tabColor rgb="FF92D050"/>
    <pageSetUpPr fitToPage="1"/>
  </sheetPr>
  <dimension ref="A1:AI66"/>
  <sheetViews>
    <sheetView zoomScaleNormal="100" workbookViewId="0">
      <pane xSplit="5" ySplit="3" topLeftCell="P4" activePane="bottomRight" state="frozen"/>
      <selection pane="topRight" activeCell="E1" sqref="E1"/>
      <selection pane="bottomLeft" activeCell="A4" sqref="A4"/>
      <selection pane="bottomRight" activeCell="V31" sqref="V31"/>
    </sheetView>
  </sheetViews>
  <sheetFormatPr defaultColWidth="9.140625" defaultRowHeight="12.75" outlineLevelCol="1" x14ac:dyDescent="0.25"/>
  <cols>
    <col min="1" max="1" width="3.28515625" style="246" customWidth="1"/>
    <col min="2" max="2" width="22" style="134" customWidth="1"/>
    <col min="3" max="3" width="17.140625" style="131" bestFit="1" customWidth="1"/>
    <col min="4" max="4" width="21.7109375" style="11" customWidth="1" outlineLevel="1"/>
    <col min="5" max="5" width="18.85546875" style="128" bestFit="1" customWidth="1"/>
    <col min="6" max="6" width="3.85546875" style="128" customWidth="1"/>
    <col min="7" max="9" width="8.85546875" style="128" bestFit="1" customWidth="1" outlineLevel="1"/>
    <col min="10" max="11" width="7.85546875" style="128" bestFit="1" customWidth="1" outlineLevel="1"/>
    <col min="12" max="12" width="10.28515625" style="128" bestFit="1" customWidth="1" outlineLevel="1"/>
    <col min="13" max="15" width="7.85546875" style="128" bestFit="1" customWidth="1" outlineLevel="1"/>
    <col min="16" max="16" width="3.5703125" style="185" customWidth="1" outlineLevel="1"/>
    <col min="17" max="17" width="8.85546875" style="128" bestFit="1" customWidth="1" outlineLevel="1"/>
    <col min="18" max="18" width="7.85546875" style="129" bestFit="1" customWidth="1" outlineLevel="1"/>
    <col min="19" max="19" width="8.85546875" style="128" bestFit="1" customWidth="1" outlineLevel="1"/>
    <col min="20" max="20" width="7.85546875" style="129" bestFit="1" customWidth="1" outlineLevel="1"/>
    <col min="21" max="21" width="3.140625" style="159" customWidth="1"/>
    <col min="22" max="22" width="33.5703125" style="242" customWidth="1" outlineLevel="1"/>
    <col min="23" max="23" width="20" style="128" customWidth="1" outlineLevel="1"/>
    <col min="24" max="24" width="20.7109375" style="130" customWidth="1" outlineLevel="1"/>
    <col min="25" max="25" width="3.28515625" style="159" customWidth="1"/>
    <col min="26" max="26" width="32.42578125" style="131" customWidth="1" outlineLevel="1"/>
    <col min="27" max="27" width="23.7109375" style="132" customWidth="1" outlineLevel="1"/>
    <col min="28" max="28" width="12.7109375" style="132" customWidth="1" outlineLevel="1"/>
    <col min="29" max="29" width="49.85546875" style="133" customWidth="1"/>
    <col min="30" max="30" width="19.5703125" style="124" bestFit="1" customWidth="1"/>
    <col min="31" max="31" width="19.42578125" style="124" bestFit="1" customWidth="1"/>
    <col min="32" max="16384" width="9.140625" style="124"/>
  </cols>
  <sheetData>
    <row r="1" spans="1:32" s="111" customFormat="1" x14ac:dyDescent="0.25">
      <c r="A1" s="358"/>
      <c r="B1" s="359"/>
      <c r="C1" s="360"/>
      <c r="D1" s="361"/>
      <c r="E1" s="360"/>
      <c r="F1" s="360"/>
      <c r="G1" s="423" t="s">
        <v>306</v>
      </c>
      <c r="H1" s="423"/>
      <c r="I1" s="423"/>
      <c r="J1" s="423"/>
      <c r="K1" s="423"/>
      <c r="L1" s="423"/>
      <c r="M1" s="423"/>
      <c r="N1" s="423"/>
      <c r="O1" s="362"/>
      <c r="P1" s="363"/>
      <c r="Q1" s="424" t="s">
        <v>307</v>
      </c>
      <c r="R1" s="424"/>
      <c r="S1" s="424"/>
      <c r="T1" s="424"/>
      <c r="U1" s="364"/>
      <c r="V1" s="425" t="s">
        <v>308</v>
      </c>
      <c r="W1" s="425"/>
      <c r="X1" s="426"/>
      <c r="Y1" s="364"/>
      <c r="Z1" s="427" t="s">
        <v>309</v>
      </c>
      <c r="AA1" s="427"/>
      <c r="AB1" s="427"/>
      <c r="AC1" s="365"/>
      <c r="AD1" s="366"/>
    </row>
    <row r="2" spans="1:32" s="11" customFormat="1" ht="101.25" x14ac:dyDescent="0.25">
      <c r="A2" s="244" t="s">
        <v>0</v>
      </c>
      <c r="B2" s="112" t="s">
        <v>1</v>
      </c>
      <c r="C2" s="113" t="s">
        <v>2</v>
      </c>
      <c r="D2" s="112" t="s">
        <v>4</v>
      </c>
      <c r="E2" s="114" t="s">
        <v>310</v>
      </c>
      <c r="F2" s="114"/>
      <c r="G2" s="115" t="s">
        <v>311</v>
      </c>
      <c r="H2" s="115" t="s">
        <v>312</v>
      </c>
      <c r="I2" s="115" t="s">
        <v>313</v>
      </c>
      <c r="J2" s="115" t="s">
        <v>314</v>
      </c>
      <c r="K2" s="115" t="s">
        <v>315</v>
      </c>
      <c r="L2" s="115" t="s">
        <v>316</v>
      </c>
      <c r="M2" s="115" t="s">
        <v>317</v>
      </c>
      <c r="N2" s="115" t="s">
        <v>318</v>
      </c>
      <c r="O2" s="115" t="s">
        <v>319</v>
      </c>
      <c r="P2" s="184"/>
      <c r="Q2" s="116" t="s">
        <v>320</v>
      </c>
      <c r="R2" s="116" t="s">
        <v>321</v>
      </c>
      <c r="S2" s="116" t="s">
        <v>322</v>
      </c>
      <c r="T2" s="116" t="s">
        <v>323</v>
      </c>
      <c r="U2" s="157"/>
      <c r="V2" s="114" t="s">
        <v>324</v>
      </c>
      <c r="W2" s="114" t="s">
        <v>325</v>
      </c>
      <c r="X2" s="114" t="s">
        <v>326</v>
      </c>
      <c r="Y2" s="157"/>
      <c r="Z2" s="113" t="s">
        <v>327</v>
      </c>
      <c r="AA2" s="117" t="s">
        <v>328</v>
      </c>
      <c r="AB2" s="117" t="s">
        <v>329</v>
      </c>
      <c r="AC2" s="118" t="s">
        <v>330</v>
      </c>
      <c r="AD2" s="118" t="s">
        <v>331</v>
      </c>
      <c r="AE2" s="351"/>
    </row>
    <row r="3" spans="1:32" s="123" customFormat="1" ht="22.5" customHeight="1" x14ac:dyDescent="0.25">
      <c r="A3" s="245" t="s">
        <v>13</v>
      </c>
      <c r="B3" s="119" t="s">
        <v>332</v>
      </c>
      <c r="C3" s="120" t="s">
        <v>333</v>
      </c>
      <c r="D3" s="373" t="s">
        <v>13</v>
      </c>
      <c r="E3" s="201" t="s">
        <v>334</v>
      </c>
      <c r="F3" s="201"/>
      <c r="G3" s="201" t="s">
        <v>334</v>
      </c>
      <c r="H3" s="201" t="s">
        <v>334</v>
      </c>
      <c r="I3" s="201" t="s">
        <v>334</v>
      </c>
      <c r="J3" s="201" t="s">
        <v>334</v>
      </c>
      <c r="K3" s="201" t="s">
        <v>334</v>
      </c>
      <c r="L3" s="201" t="s">
        <v>334</v>
      </c>
      <c r="M3" s="201" t="s">
        <v>334</v>
      </c>
      <c r="N3" s="201" t="s">
        <v>334</v>
      </c>
      <c r="O3" s="201"/>
      <c r="P3" s="202"/>
      <c r="Q3" s="201" t="s">
        <v>334</v>
      </c>
      <c r="R3" s="201" t="s">
        <v>334</v>
      </c>
      <c r="S3" s="201" t="s">
        <v>334</v>
      </c>
      <c r="T3" s="201" t="s">
        <v>334</v>
      </c>
      <c r="U3" s="203"/>
      <c r="V3" s="201" t="s">
        <v>335</v>
      </c>
      <c r="W3" s="201" t="s">
        <v>336</v>
      </c>
      <c r="X3" s="204" t="s">
        <v>337</v>
      </c>
      <c r="Y3" s="158"/>
      <c r="Z3" s="120" t="s">
        <v>338</v>
      </c>
      <c r="AA3" s="121" t="s">
        <v>339</v>
      </c>
      <c r="AB3" s="121" t="s">
        <v>339</v>
      </c>
      <c r="AC3" s="122"/>
      <c r="AD3" s="123" t="s">
        <v>340</v>
      </c>
      <c r="AE3" s="352"/>
    </row>
    <row r="4" spans="1:32" s="212" customFormat="1" ht="80.25" customHeight="1" x14ac:dyDescent="0.25">
      <c r="A4" s="246">
        <v>1</v>
      </c>
      <c r="B4" s="374" t="s">
        <v>341</v>
      </c>
      <c r="C4" s="187" t="str">
        <f>'Finanšu piedāvājums'!C4</f>
        <v>A</v>
      </c>
      <c r="D4" s="375">
        <v>1000050090</v>
      </c>
      <c r="E4" s="205">
        <f>SUM(G4:O4)</f>
        <v>5069.7999999999993</v>
      </c>
      <c r="F4" s="205"/>
      <c r="G4" s="206"/>
      <c r="H4" s="206">
        <v>2770.5</v>
      </c>
      <c r="I4" s="206">
        <v>1736.9</v>
      </c>
      <c r="J4" s="206">
        <v>160.4</v>
      </c>
      <c r="K4" s="206">
        <v>123</v>
      </c>
      <c r="L4" s="206">
        <v>77.900000000000006</v>
      </c>
      <c r="M4" s="206">
        <v>201.1</v>
      </c>
      <c r="N4" s="206"/>
      <c r="O4" s="206"/>
      <c r="P4" s="207"/>
      <c r="Q4" s="186">
        <v>4703.5</v>
      </c>
      <c r="R4" s="186"/>
      <c r="S4" s="186">
        <v>366.3</v>
      </c>
      <c r="T4" s="186"/>
      <c r="U4" s="208"/>
      <c r="V4" s="376" t="s">
        <v>342</v>
      </c>
      <c r="W4" s="209" t="s">
        <v>343</v>
      </c>
      <c r="X4" s="376" t="s">
        <v>344</v>
      </c>
      <c r="Y4" s="208"/>
      <c r="Z4" s="377" t="s">
        <v>345</v>
      </c>
      <c r="AA4" s="235" t="s">
        <v>345</v>
      </c>
      <c r="AB4" s="235">
        <v>3</v>
      </c>
      <c r="AC4" s="339" t="s">
        <v>658</v>
      </c>
      <c r="AD4" s="125" t="s">
        <v>346</v>
      </c>
      <c r="AE4" s="389"/>
    </row>
    <row r="5" spans="1:32" x14ac:dyDescent="0.25">
      <c r="A5" s="246">
        <v>2</v>
      </c>
      <c r="B5" s="232" t="s">
        <v>25</v>
      </c>
      <c r="C5" s="187" t="str">
        <f>'Finanšu piedāvājums'!C5</f>
        <v>B</v>
      </c>
      <c r="D5" s="378" t="s">
        <v>27</v>
      </c>
      <c r="E5" s="205">
        <f>SUM(G5:O5)</f>
        <v>1144.8999999999999</v>
      </c>
      <c r="F5" s="205"/>
      <c r="G5" s="206">
        <v>27.8</v>
      </c>
      <c r="H5" s="206">
        <v>745.5</v>
      </c>
      <c r="I5" s="206">
        <v>280</v>
      </c>
      <c r="J5" s="206">
        <v>48.8</v>
      </c>
      <c r="K5" s="206"/>
      <c r="L5" s="206"/>
      <c r="M5" s="206">
        <v>42.8</v>
      </c>
      <c r="N5" s="206"/>
      <c r="O5" s="206"/>
      <c r="P5" s="207"/>
      <c r="Q5" s="186">
        <f>E5-R5-S5</f>
        <v>386.89999999999986</v>
      </c>
      <c r="R5" s="186">
        <v>745.5</v>
      </c>
      <c r="S5" s="186">
        <v>12.5</v>
      </c>
      <c r="T5" s="186" t="s">
        <v>345</v>
      </c>
      <c r="U5" s="208"/>
      <c r="V5" s="209" t="s">
        <v>347</v>
      </c>
      <c r="W5" s="209" t="s">
        <v>348</v>
      </c>
      <c r="X5" s="209" t="s">
        <v>349</v>
      </c>
      <c r="Y5" s="208"/>
      <c r="Z5" s="230" t="s">
        <v>345</v>
      </c>
      <c r="AA5" s="230" t="s">
        <v>345</v>
      </c>
      <c r="AB5" s="230" t="s">
        <v>345</v>
      </c>
      <c r="AC5" s="231"/>
      <c r="AD5" s="124" t="s">
        <v>350</v>
      </c>
      <c r="AE5" s="354"/>
    </row>
    <row r="6" spans="1:32" s="213" customFormat="1" ht="38.25" x14ac:dyDescent="0.25">
      <c r="A6" s="246">
        <v>3</v>
      </c>
      <c r="B6" s="232" t="s">
        <v>28</v>
      </c>
      <c r="C6" s="187" t="str">
        <f>'Finanšu piedāvājums'!C6</f>
        <v>B</v>
      </c>
      <c r="D6" s="379">
        <v>1000050051</v>
      </c>
      <c r="E6" s="205">
        <f t="shared" ref="E6:E7" si="0">SUM(G6:O6)</f>
        <v>88.6</v>
      </c>
      <c r="F6" s="205"/>
      <c r="G6" s="206" t="s">
        <v>345</v>
      </c>
      <c r="H6" s="206" t="s">
        <v>345</v>
      </c>
      <c r="I6" s="206">
        <v>86.8</v>
      </c>
      <c r="J6" s="206">
        <v>1.8</v>
      </c>
      <c r="K6" s="206" t="s">
        <v>345</v>
      </c>
      <c r="L6" s="206" t="s">
        <v>345</v>
      </c>
      <c r="M6" s="206" t="s">
        <v>345</v>
      </c>
      <c r="N6" s="206" t="s">
        <v>345</v>
      </c>
      <c r="O6" s="206"/>
      <c r="P6" s="207"/>
      <c r="Q6" s="186">
        <f>SUM(I6:J6)</f>
        <v>88.6</v>
      </c>
      <c r="R6" s="186" t="s">
        <v>345</v>
      </c>
      <c r="S6" s="186" t="s">
        <v>345</v>
      </c>
      <c r="T6" s="186" t="s">
        <v>345</v>
      </c>
      <c r="U6" s="208"/>
      <c r="V6" s="209" t="s">
        <v>342</v>
      </c>
      <c r="W6" s="209" t="s">
        <v>343</v>
      </c>
      <c r="X6" s="209" t="s">
        <v>351</v>
      </c>
      <c r="Y6" s="208"/>
      <c r="Z6" s="233" t="s">
        <v>352</v>
      </c>
      <c r="AA6" s="230" t="s">
        <v>345</v>
      </c>
      <c r="AB6" s="230" t="s">
        <v>345</v>
      </c>
      <c r="AC6" s="234" t="s">
        <v>353</v>
      </c>
      <c r="AD6" s="243" t="s">
        <v>346</v>
      </c>
      <c r="AE6" s="355"/>
    </row>
    <row r="7" spans="1:32" s="212" customFormat="1" ht="40.5" customHeight="1" x14ac:dyDescent="0.25">
      <c r="A7" s="246">
        <v>4</v>
      </c>
      <c r="B7" s="232" t="s">
        <v>28</v>
      </c>
      <c r="C7" s="187" t="str">
        <f>'Finanšu piedāvājums'!C7</f>
        <v>A</v>
      </c>
      <c r="D7" s="379">
        <v>1000050051</v>
      </c>
      <c r="E7" s="205">
        <f t="shared" si="0"/>
        <v>238.09999999999997</v>
      </c>
      <c r="F7" s="205"/>
      <c r="G7" s="206"/>
      <c r="H7" s="206">
        <v>156.19999999999999</v>
      </c>
      <c r="I7" s="206">
        <v>52.2</v>
      </c>
      <c r="J7" s="206">
        <v>10.1</v>
      </c>
      <c r="K7" s="206"/>
      <c r="L7" s="206">
        <v>19.600000000000001</v>
      </c>
      <c r="M7" s="206"/>
      <c r="N7" s="206"/>
      <c r="O7" s="206"/>
      <c r="P7" s="207"/>
      <c r="Q7" s="186">
        <f>E7-S7</f>
        <v>208.09999999999997</v>
      </c>
      <c r="R7" s="186"/>
      <c r="S7" s="186">
        <v>30</v>
      </c>
      <c r="T7" s="186"/>
      <c r="U7" s="208"/>
      <c r="V7" s="376" t="s">
        <v>354</v>
      </c>
      <c r="W7" s="209" t="s">
        <v>355</v>
      </c>
      <c r="X7" s="376" t="s">
        <v>356</v>
      </c>
      <c r="Y7" s="208"/>
      <c r="Z7" s="235" t="s">
        <v>352</v>
      </c>
      <c r="AA7" s="235" t="s">
        <v>345</v>
      </c>
      <c r="AB7" s="235" t="s">
        <v>345</v>
      </c>
      <c r="AC7" s="234"/>
      <c r="AD7" s="243" t="s">
        <v>346</v>
      </c>
      <c r="AE7" s="353"/>
    </row>
    <row r="8" spans="1:32" ht="56.25" customHeight="1" x14ac:dyDescent="0.25">
      <c r="A8" s="246">
        <v>5</v>
      </c>
      <c r="B8" s="236" t="s">
        <v>30</v>
      </c>
      <c r="C8" s="187" t="str">
        <f>'Finanšu piedāvājums'!C8</f>
        <v>B</v>
      </c>
      <c r="D8" s="380">
        <v>1000200031</v>
      </c>
      <c r="E8" s="205">
        <f>SUM(G8:O8)</f>
        <v>690.00000000000011</v>
      </c>
      <c r="F8" s="205"/>
      <c r="G8" s="206" t="s">
        <v>345</v>
      </c>
      <c r="H8" s="206">
        <v>252.1</v>
      </c>
      <c r="I8" s="206">
        <v>281.10000000000002</v>
      </c>
      <c r="J8" s="206">
        <v>36.700000000000003</v>
      </c>
      <c r="K8" s="206">
        <v>88.5</v>
      </c>
      <c r="L8" s="206">
        <v>31.6</v>
      </c>
      <c r="M8" s="206" t="s">
        <v>345</v>
      </c>
      <c r="N8" s="206">
        <f>-N54</f>
        <v>0</v>
      </c>
      <c r="O8" s="206"/>
      <c r="P8" s="207"/>
      <c r="Q8" s="186" t="s">
        <v>345</v>
      </c>
      <c r="R8" s="186" t="s">
        <v>345</v>
      </c>
      <c r="S8" s="186">
        <v>30</v>
      </c>
      <c r="T8" s="186">
        <f>E8-S8</f>
        <v>660.00000000000011</v>
      </c>
      <c r="U8" s="208"/>
      <c r="V8" s="209" t="s">
        <v>342</v>
      </c>
      <c r="W8" s="209" t="s">
        <v>343</v>
      </c>
      <c r="X8" s="209" t="s">
        <v>357</v>
      </c>
      <c r="Y8" s="208"/>
      <c r="Z8" s="230" t="s">
        <v>345</v>
      </c>
      <c r="AA8" s="230" t="s">
        <v>345</v>
      </c>
      <c r="AB8" s="230" t="s">
        <v>345</v>
      </c>
      <c r="AC8" s="333" t="s">
        <v>358</v>
      </c>
      <c r="AD8" s="125" t="s">
        <v>359</v>
      </c>
      <c r="AE8" s="388"/>
    </row>
    <row r="9" spans="1:32" ht="25.5" x14ac:dyDescent="0.25">
      <c r="A9" s="246">
        <v>6</v>
      </c>
      <c r="B9" s="236" t="s">
        <v>360</v>
      </c>
      <c r="C9" s="187" t="str">
        <f>'Finanšu piedāvājums'!C9</f>
        <v>A</v>
      </c>
      <c r="D9" s="380">
        <v>1000220020</v>
      </c>
      <c r="E9" s="205">
        <f>SUM(G9:O9)</f>
        <v>2359.2000000000003</v>
      </c>
      <c r="F9" s="205"/>
      <c r="G9" s="206" t="s">
        <v>345</v>
      </c>
      <c r="H9" s="206">
        <v>1694</v>
      </c>
      <c r="I9" s="206">
        <v>562.79999999999995</v>
      </c>
      <c r="J9" s="206">
        <v>97</v>
      </c>
      <c r="K9" s="206" t="s">
        <v>345</v>
      </c>
      <c r="L9" s="206">
        <v>5.4</v>
      </c>
      <c r="M9" s="206" t="s">
        <v>345</v>
      </c>
      <c r="N9" s="206" t="s">
        <v>345</v>
      </c>
      <c r="O9" s="206"/>
      <c r="P9" s="207"/>
      <c r="Q9" s="186">
        <f>E9</f>
        <v>2359.2000000000003</v>
      </c>
      <c r="R9" s="186" t="s">
        <v>345</v>
      </c>
      <c r="S9" s="186" t="s">
        <v>345</v>
      </c>
      <c r="T9" s="186" t="s">
        <v>345</v>
      </c>
      <c r="U9" s="208"/>
      <c r="V9" s="209" t="s">
        <v>361</v>
      </c>
      <c r="W9" s="209" t="s">
        <v>362</v>
      </c>
      <c r="X9" s="209" t="s">
        <v>363</v>
      </c>
      <c r="Y9" s="208"/>
      <c r="Z9" s="233" t="s">
        <v>352</v>
      </c>
      <c r="AA9" s="230">
        <v>1</v>
      </c>
      <c r="AB9" s="230">
        <v>1</v>
      </c>
      <c r="AC9" s="332" t="s">
        <v>364</v>
      </c>
      <c r="AD9" s="125" t="s">
        <v>365</v>
      </c>
      <c r="AE9" s="354"/>
    </row>
    <row r="10" spans="1:32" s="212" customFormat="1" ht="37.5" customHeight="1" x14ac:dyDescent="0.2">
      <c r="A10" s="246">
        <v>7</v>
      </c>
      <c r="B10" s="374" t="s">
        <v>34</v>
      </c>
      <c r="C10" s="187" t="str">
        <f>'Finanšu piedāvājums'!C10</f>
        <v>A</v>
      </c>
      <c r="D10" s="381" t="s">
        <v>35</v>
      </c>
      <c r="E10" s="205">
        <f>SUM(G10:O10)</f>
        <v>720.6</v>
      </c>
      <c r="F10" s="205"/>
      <c r="G10" s="206">
        <v>2.8</v>
      </c>
      <c r="H10" s="206">
        <v>652.1</v>
      </c>
      <c r="I10" s="206"/>
      <c r="J10" s="206">
        <v>19.2</v>
      </c>
      <c r="K10" s="206">
        <v>21.9</v>
      </c>
      <c r="L10" s="206">
        <v>24.6</v>
      </c>
      <c r="M10" s="206"/>
      <c r="N10" s="206"/>
      <c r="O10" s="206"/>
      <c r="P10" s="207"/>
      <c r="Q10" s="186">
        <v>138.69999999999999</v>
      </c>
      <c r="R10" s="186"/>
      <c r="S10" s="186">
        <v>581.9</v>
      </c>
      <c r="T10" s="186"/>
      <c r="U10" s="208"/>
      <c r="V10" s="376" t="s">
        <v>366</v>
      </c>
      <c r="W10" s="391" t="s">
        <v>367</v>
      </c>
      <c r="X10" s="390"/>
      <c r="Y10" s="208"/>
      <c r="Z10" s="377" t="s">
        <v>345</v>
      </c>
      <c r="AA10" s="235" t="s">
        <v>345</v>
      </c>
      <c r="AB10" s="235" t="s">
        <v>345</v>
      </c>
      <c r="AC10" s="234"/>
      <c r="AD10" s="125" t="s">
        <v>359</v>
      </c>
      <c r="AE10" s="353"/>
    </row>
    <row r="11" spans="1:32" s="125" customFormat="1" ht="159" customHeight="1" x14ac:dyDescent="0.25">
      <c r="A11" s="246">
        <v>8</v>
      </c>
      <c r="B11" s="236" t="s">
        <v>36</v>
      </c>
      <c r="C11" s="187" t="str">
        <f>'Finanšu piedāvājums'!C11</f>
        <v>A</v>
      </c>
      <c r="D11" s="382" t="s">
        <v>368</v>
      </c>
      <c r="E11" s="205">
        <f t="shared" ref="E11:E46" si="1">SUM(G11:O11)</f>
        <v>32060.62</v>
      </c>
      <c r="F11" s="205"/>
      <c r="G11" s="206">
        <v>63</v>
      </c>
      <c r="H11" s="206">
        <v>16756.04</v>
      </c>
      <c r="I11" s="206">
        <v>9345.1299999999992</v>
      </c>
      <c r="J11" s="206">
        <v>604.9</v>
      </c>
      <c r="K11" s="206">
        <v>3682.5</v>
      </c>
      <c r="L11" s="206">
        <v>494.05</v>
      </c>
      <c r="M11" s="206">
        <v>594</v>
      </c>
      <c r="N11" s="206" t="s">
        <v>345</v>
      </c>
      <c r="O11" s="206">
        <v>521</v>
      </c>
      <c r="P11" s="207"/>
      <c r="Q11" s="186">
        <f>E11-S11</f>
        <v>21710.03</v>
      </c>
      <c r="R11" s="186" t="s">
        <v>345</v>
      </c>
      <c r="S11" s="186">
        <v>10350.59</v>
      </c>
      <c r="T11" s="186"/>
      <c r="U11" s="208"/>
      <c r="V11" s="209" t="s">
        <v>369</v>
      </c>
      <c r="W11" s="209" t="s">
        <v>370</v>
      </c>
      <c r="X11" s="209"/>
      <c r="Y11" s="208"/>
      <c r="Z11" s="233" t="s">
        <v>352</v>
      </c>
      <c r="AA11" s="238">
        <v>3</v>
      </c>
      <c r="AB11" s="238">
        <v>12</v>
      </c>
      <c r="AC11" s="394" t="s">
        <v>657</v>
      </c>
      <c r="AD11" s="125" t="s">
        <v>371</v>
      </c>
      <c r="AE11" s="354"/>
      <c r="AF11" s="124"/>
    </row>
    <row r="12" spans="1:32" s="125" customFormat="1" ht="213.75" customHeight="1" x14ac:dyDescent="0.25">
      <c r="A12" s="246">
        <v>9</v>
      </c>
      <c r="B12" s="232" t="s">
        <v>38</v>
      </c>
      <c r="C12" s="187" t="str">
        <f>'Finanšu piedāvājums'!C12</f>
        <v>A</v>
      </c>
      <c r="D12" s="380">
        <v>1000080034</v>
      </c>
      <c r="E12" s="205">
        <f t="shared" si="1"/>
        <v>5364.9</v>
      </c>
      <c r="F12" s="205"/>
      <c r="G12" s="206">
        <v>112.2</v>
      </c>
      <c r="H12" s="206">
        <v>431.7</v>
      </c>
      <c r="I12" s="206">
        <v>2269.6</v>
      </c>
      <c r="J12" s="206">
        <v>35.6</v>
      </c>
      <c r="K12" s="206">
        <v>849.9</v>
      </c>
      <c r="L12" s="206">
        <v>273.2</v>
      </c>
      <c r="M12" s="206"/>
      <c r="N12" s="206">
        <v>1392.7</v>
      </c>
      <c r="O12" s="206"/>
      <c r="P12" s="207"/>
      <c r="Q12" s="186">
        <v>1888.4</v>
      </c>
      <c r="R12" s="186">
        <v>2031.1</v>
      </c>
      <c r="S12" s="186">
        <v>92.31</v>
      </c>
      <c r="T12" s="186">
        <f>E12-S12-R12-Q12</f>
        <v>1353.0899999999992</v>
      </c>
      <c r="U12" s="208"/>
      <c r="V12" s="210" t="s">
        <v>372</v>
      </c>
      <c r="W12" s="210" t="s">
        <v>373</v>
      </c>
      <c r="X12" s="210" t="s">
        <v>374</v>
      </c>
      <c r="Y12" s="208"/>
      <c r="Z12" s="233" t="s">
        <v>352</v>
      </c>
      <c r="AA12" s="313">
        <v>1</v>
      </c>
      <c r="AB12" s="233">
        <v>3</v>
      </c>
      <c r="AC12" s="394" t="s">
        <v>375</v>
      </c>
      <c r="AD12" s="125" t="s">
        <v>427</v>
      </c>
      <c r="AE12" s="395"/>
      <c r="AF12" s="126"/>
    </row>
    <row r="13" spans="1:32" s="213" customFormat="1" x14ac:dyDescent="0.25">
      <c r="A13" s="246">
        <v>10</v>
      </c>
      <c r="B13" s="232" t="s">
        <v>40</v>
      </c>
      <c r="C13" s="187" t="str">
        <f>'Finanšu piedāvājums'!C13</f>
        <v>A</v>
      </c>
      <c r="D13" s="380">
        <v>1000060026</v>
      </c>
      <c r="E13" s="205">
        <f>SUM(G13:O13)</f>
        <v>952.4</v>
      </c>
      <c r="F13" s="205"/>
      <c r="G13" s="206">
        <v>7.4</v>
      </c>
      <c r="H13" s="206">
        <v>474.2</v>
      </c>
      <c r="I13" s="206">
        <v>417.5</v>
      </c>
      <c r="J13" s="206">
        <v>13.2</v>
      </c>
      <c r="K13" s="206">
        <v>35.700000000000003</v>
      </c>
      <c r="L13" s="206">
        <v>4.4000000000000004</v>
      </c>
      <c r="M13" s="206" t="s">
        <v>345</v>
      </c>
      <c r="N13" s="206" t="s">
        <v>345</v>
      </c>
      <c r="O13" s="206"/>
      <c r="P13" s="249"/>
      <c r="Q13" s="186">
        <f>E13-R13-S13</f>
        <v>635.29999999999995</v>
      </c>
      <c r="R13" s="186">
        <v>5.2</v>
      </c>
      <c r="S13" s="186">
        <v>311.89999999999998</v>
      </c>
      <c r="T13" s="186" t="s">
        <v>345</v>
      </c>
      <c r="U13" s="250"/>
      <c r="V13" s="210" t="s">
        <v>377</v>
      </c>
      <c r="W13" s="210" t="s">
        <v>378</v>
      </c>
      <c r="X13" s="210" t="s">
        <v>357</v>
      </c>
      <c r="Y13" s="250"/>
      <c r="Z13" s="233" t="s">
        <v>345</v>
      </c>
      <c r="AA13" s="233" t="s">
        <v>345</v>
      </c>
      <c r="AB13" s="233">
        <v>1</v>
      </c>
      <c r="AC13" s="333" t="s">
        <v>345</v>
      </c>
      <c r="AD13" s="243" t="s">
        <v>379</v>
      </c>
      <c r="AE13" s="356"/>
      <c r="AF13" s="214"/>
    </row>
    <row r="14" spans="1:32" ht="76.5" x14ac:dyDescent="0.25">
      <c r="A14" s="246">
        <v>11</v>
      </c>
      <c r="B14" s="232" t="s">
        <v>42</v>
      </c>
      <c r="C14" s="187" t="str">
        <f>'Finanšu piedāvājums'!C14</f>
        <v>B</v>
      </c>
      <c r="D14" s="379">
        <v>1000210035</v>
      </c>
      <c r="E14" s="205">
        <f>SUM(G14:O14)</f>
        <v>1119.3</v>
      </c>
      <c r="F14" s="205"/>
      <c r="G14" s="206" t="s">
        <v>345</v>
      </c>
      <c r="H14" s="206">
        <v>664</v>
      </c>
      <c r="I14" s="206">
        <v>160</v>
      </c>
      <c r="J14" s="206">
        <v>45</v>
      </c>
      <c r="K14" s="206">
        <v>101.5</v>
      </c>
      <c r="L14" s="206" t="s">
        <v>345</v>
      </c>
      <c r="M14" s="206">
        <v>148.80000000000001</v>
      </c>
      <c r="N14" s="206" t="s">
        <v>345</v>
      </c>
      <c r="O14" s="206"/>
      <c r="P14" s="207"/>
      <c r="Q14" s="186">
        <v>854.2</v>
      </c>
      <c r="R14" s="186">
        <v>265.10000000000002</v>
      </c>
      <c r="S14" s="186" t="s">
        <v>345</v>
      </c>
      <c r="T14" s="186" t="s">
        <v>345</v>
      </c>
      <c r="U14" s="208"/>
      <c r="V14" s="210" t="s">
        <v>380</v>
      </c>
      <c r="W14" s="209" t="s">
        <v>381</v>
      </c>
      <c r="X14" s="210" t="s">
        <v>382</v>
      </c>
      <c r="Y14" s="208"/>
      <c r="Z14" s="233" t="s">
        <v>352</v>
      </c>
      <c r="AA14" s="233" t="s">
        <v>345</v>
      </c>
      <c r="AB14" s="233" t="s">
        <v>345</v>
      </c>
      <c r="AC14" s="333" t="s">
        <v>345</v>
      </c>
      <c r="AD14" s="124" t="s">
        <v>383</v>
      </c>
      <c r="AE14" s="357"/>
      <c r="AF14" s="125"/>
    </row>
    <row r="15" spans="1:32" ht="25.5" x14ac:dyDescent="0.25">
      <c r="A15" s="246">
        <v>12</v>
      </c>
      <c r="B15" s="232" t="s">
        <v>42</v>
      </c>
      <c r="C15" s="187" t="str">
        <f>'Finanšu piedāvājums'!C15</f>
        <v>B</v>
      </c>
      <c r="D15" s="379">
        <v>1000210035</v>
      </c>
      <c r="E15" s="205">
        <f t="shared" ref="E15:E16" si="2">SUM(G15:O15)</f>
        <v>208</v>
      </c>
      <c r="F15" s="205"/>
      <c r="G15" s="206" t="s">
        <v>345</v>
      </c>
      <c r="H15" s="206" t="s">
        <v>345</v>
      </c>
      <c r="I15" s="206">
        <v>208</v>
      </c>
      <c r="J15" s="206" t="s">
        <v>345</v>
      </c>
      <c r="K15" s="206" t="s">
        <v>345</v>
      </c>
      <c r="L15" s="206" t="s">
        <v>345</v>
      </c>
      <c r="M15" s="206" t="s">
        <v>345</v>
      </c>
      <c r="N15" s="206"/>
      <c r="O15" s="206"/>
      <c r="P15" s="207"/>
      <c r="Q15" s="186">
        <v>208</v>
      </c>
      <c r="R15" s="186"/>
      <c r="S15" s="186"/>
      <c r="T15" s="186"/>
      <c r="U15" s="208"/>
      <c r="V15" s="210" t="s">
        <v>384</v>
      </c>
      <c r="W15" s="209" t="s">
        <v>385</v>
      </c>
      <c r="X15" s="210"/>
      <c r="Y15" s="208"/>
      <c r="Z15" s="233"/>
      <c r="AA15" s="233"/>
      <c r="AB15" s="233"/>
      <c r="AC15" s="333"/>
      <c r="AD15" s="124" t="s">
        <v>383</v>
      </c>
      <c r="AE15" s="357"/>
      <c r="AF15" s="125"/>
    </row>
    <row r="16" spans="1:32" ht="25.5" x14ac:dyDescent="0.25">
      <c r="A16" s="246">
        <v>13</v>
      </c>
      <c r="B16" s="232" t="s">
        <v>44</v>
      </c>
      <c r="C16" s="187" t="str">
        <f>'Finanšu piedāvājums'!C16</f>
        <v>B</v>
      </c>
      <c r="D16" s="379">
        <v>1000210035</v>
      </c>
      <c r="E16" s="205">
        <f t="shared" si="2"/>
        <v>48.4</v>
      </c>
      <c r="F16" s="205"/>
      <c r="G16" s="206" t="s">
        <v>345</v>
      </c>
      <c r="H16" s="206">
        <v>41</v>
      </c>
      <c r="I16" s="206">
        <v>4.8</v>
      </c>
      <c r="J16" s="206">
        <v>2.6</v>
      </c>
      <c r="K16" s="206" t="s">
        <v>345</v>
      </c>
      <c r="L16" s="206" t="s">
        <v>345</v>
      </c>
      <c r="M16" s="206" t="s">
        <v>345</v>
      </c>
      <c r="N16" s="206"/>
      <c r="O16" s="206"/>
      <c r="P16" s="207"/>
      <c r="Q16" s="186">
        <v>48.4</v>
      </c>
      <c r="R16" s="186"/>
      <c r="S16" s="186"/>
      <c r="T16" s="186"/>
      <c r="U16" s="208"/>
      <c r="V16" s="210" t="s">
        <v>386</v>
      </c>
      <c r="W16" s="210" t="s">
        <v>387</v>
      </c>
      <c r="X16" s="210"/>
      <c r="Y16" s="208"/>
      <c r="Z16" s="233"/>
      <c r="AA16" s="233"/>
      <c r="AB16" s="233"/>
      <c r="AC16" s="333"/>
      <c r="AD16" s="124" t="s">
        <v>383</v>
      </c>
      <c r="AE16" s="357"/>
      <c r="AF16" s="125"/>
    </row>
    <row r="17" spans="1:32" ht="127.5" x14ac:dyDescent="0.25">
      <c r="A17" s="246">
        <v>14</v>
      </c>
      <c r="B17" s="232" t="s">
        <v>45</v>
      </c>
      <c r="C17" s="187" t="str">
        <f>'Finanšu piedāvājums'!C17</f>
        <v>A</v>
      </c>
      <c r="D17" s="379" t="s">
        <v>388</v>
      </c>
      <c r="E17" s="205">
        <f>SUM(G17:O17)</f>
        <v>13184.9</v>
      </c>
      <c r="F17" s="205"/>
      <c r="G17" s="206" t="s">
        <v>345</v>
      </c>
      <c r="H17" s="206">
        <v>7414.2</v>
      </c>
      <c r="I17" s="206">
        <v>2938.4</v>
      </c>
      <c r="J17" s="206">
        <v>414.6</v>
      </c>
      <c r="K17" s="206">
        <v>1239.9000000000001</v>
      </c>
      <c r="L17" s="206">
        <v>99.3</v>
      </c>
      <c r="M17" s="206">
        <v>1078.5</v>
      </c>
      <c r="N17" s="206" t="s">
        <v>345</v>
      </c>
      <c r="O17" s="206"/>
      <c r="P17" s="207"/>
      <c r="Q17" s="186">
        <f>E17</f>
        <v>13184.9</v>
      </c>
      <c r="R17" s="186" t="s">
        <v>345</v>
      </c>
      <c r="S17" s="186" t="s">
        <v>345</v>
      </c>
      <c r="T17" s="186" t="s">
        <v>345</v>
      </c>
      <c r="U17" s="208"/>
      <c r="V17" s="210" t="s">
        <v>389</v>
      </c>
      <c r="W17" s="209" t="s">
        <v>390</v>
      </c>
      <c r="X17" s="209" t="s">
        <v>391</v>
      </c>
      <c r="Y17" s="208"/>
      <c r="Z17" s="233" t="s">
        <v>352</v>
      </c>
      <c r="AA17" s="238">
        <v>1</v>
      </c>
      <c r="AB17" s="238">
        <v>1</v>
      </c>
      <c r="AC17" s="339" t="s">
        <v>392</v>
      </c>
      <c r="AD17" s="124" t="s">
        <v>371</v>
      </c>
      <c r="AE17" s="354"/>
    </row>
    <row r="18" spans="1:32" s="212" customFormat="1" x14ac:dyDescent="0.2">
      <c r="A18" s="246">
        <v>15</v>
      </c>
      <c r="B18" s="236" t="s">
        <v>393</v>
      </c>
      <c r="C18" s="187" t="str">
        <f>'Finanšu piedāvājums'!C18</f>
        <v>A</v>
      </c>
      <c r="D18" s="381" t="s">
        <v>48</v>
      </c>
      <c r="E18" s="205">
        <f>SUM(G18:O18)</f>
        <v>420.8</v>
      </c>
      <c r="F18" s="205"/>
      <c r="G18" s="206"/>
      <c r="H18" s="206">
        <v>30</v>
      </c>
      <c r="I18" s="206">
        <v>384.2</v>
      </c>
      <c r="J18" s="206">
        <v>6.6</v>
      </c>
      <c r="K18" s="206"/>
      <c r="L18" s="206"/>
      <c r="M18" s="206"/>
      <c r="N18" s="206"/>
      <c r="O18" s="206"/>
      <c r="P18" s="207"/>
      <c r="Q18" s="186">
        <f>E18</f>
        <v>420.8</v>
      </c>
      <c r="R18" s="186"/>
      <c r="S18" s="186"/>
      <c r="T18" s="186"/>
      <c r="U18" s="208"/>
      <c r="V18" s="376" t="s">
        <v>377</v>
      </c>
      <c r="W18" s="209" t="s">
        <v>387</v>
      </c>
      <c r="X18" s="376"/>
      <c r="Y18" s="208"/>
      <c r="Z18" s="377" t="s">
        <v>345</v>
      </c>
      <c r="AA18" s="235" t="s">
        <v>345</v>
      </c>
      <c r="AB18" s="235" t="s">
        <v>345</v>
      </c>
      <c r="AC18" s="234"/>
      <c r="AD18" s="125" t="s">
        <v>371</v>
      </c>
      <c r="AE18" s="353"/>
    </row>
    <row r="19" spans="1:32" x14ac:dyDescent="0.25">
      <c r="A19" s="246">
        <v>16</v>
      </c>
      <c r="B19" s="236" t="s">
        <v>49</v>
      </c>
      <c r="C19" s="187" t="str">
        <f>'Finanšu piedāvājums'!C19</f>
        <v>C</v>
      </c>
      <c r="D19" s="380">
        <v>1000060117</v>
      </c>
      <c r="E19" s="205">
        <f t="shared" si="1"/>
        <v>187.7</v>
      </c>
      <c r="F19" s="205"/>
      <c r="G19" s="206" t="s">
        <v>345</v>
      </c>
      <c r="H19" s="206" t="s">
        <v>345</v>
      </c>
      <c r="I19" s="206">
        <v>148.1</v>
      </c>
      <c r="J19" s="206">
        <v>1.7</v>
      </c>
      <c r="K19" s="206">
        <v>37.9</v>
      </c>
      <c r="L19" s="206" t="s">
        <v>345</v>
      </c>
      <c r="M19" s="206" t="s">
        <v>345</v>
      </c>
      <c r="N19" s="206" t="s">
        <v>345</v>
      </c>
      <c r="O19" s="206"/>
      <c r="P19" s="207"/>
      <c r="Q19" s="186">
        <v>187.7</v>
      </c>
      <c r="R19" s="186" t="s">
        <v>345</v>
      </c>
      <c r="S19" s="186" t="s">
        <v>345</v>
      </c>
      <c r="T19" s="186" t="s">
        <v>345</v>
      </c>
      <c r="U19" s="208"/>
      <c r="V19" s="209" t="s">
        <v>377</v>
      </c>
      <c r="W19" s="209" t="s">
        <v>387</v>
      </c>
      <c r="X19" s="209" t="s">
        <v>394</v>
      </c>
      <c r="Y19" s="208"/>
      <c r="Z19" s="239" t="s">
        <v>345</v>
      </c>
      <c r="AA19" s="230" t="s">
        <v>345</v>
      </c>
      <c r="AB19" s="230">
        <v>1</v>
      </c>
      <c r="AC19" s="231" t="s">
        <v>345</v>
      </c>
      <c r="AD19" s="124" t="s">
        <v>365</v>
      </c>
      <c r="AE19" s="354"/>
    </row>
    <row r="20" spans="1:32" x14ac:dyDescent="0.25">
      <c r="A20" s="246">
        <v>17</v>
      </c>
      <c r="B20" s="232" t="s">
        <v>395</v>
      </c>
      <c r="C20" s="187" t="str">
        <f>'Finanšu piedāvājums'!C20</f>
        <v>C</v>
      </c>
      <c r="D20" s="379">
        <v>1000272014</v>
      </c>
      <c r="E20" s="205">
        <f t="shared" si="1"/>
        <v>245.9</v>
      </c>
      <c r="F20" s="205"/>
      <c r="G20" s="206" t="s">
        <v>345</v>
      </c>
      <c r="H20" s="206" t="s">
        <v>345</v>
      </c>
      <c r="I20" s="206">
        <v>229.9</v>
      </c>
      <c r="J20" s="206">
        <v>16</v>
      </c>
      <c r="K20" s="206" t="s">
        <v>345</v>
      </c>
      <c r="L20" s="206" t="s">
        <v>345</v>
      </c>
      <c r="M20" s="206" t="s">
        <v>345</v>
      </c>
      <c r="N20" s="206" t="s">
        <v>345</v>
      </c>
      <c r="O20" s="206"/>
      <c r="P20" s="207"/>
      <c r="Q20" s="186">
        <v>245.9</v>
      </c>
      <c r="R20" s="186" t="s">
        <v>345</v>
      </c>
      <c r="S20" s="186" t="s">
        <v>345</v>
      </c>
      <c r="T20" s="186" t="s">
        <v>345</v>
      </c>
      <c r="U20" s="208"/>
      <c r="V20" s="209" t="s">
        <v>396</v>
      </c>
      <c r="W20" s="209" t="s">
        <v>397</v>
      </c>
      <c r="X20" s="209" t="s">
        <v>398</v>
      </c>
      <c r="Y20" s="208"/>
      <c r="Z20" s="233" t="s">
        <v>352</v>
      </c>
      <c r="AA20" s="230" t="s">
        <v>345</v>
      </c>
      <c r="AB20" s="230" t="s">
        <v>345</v>
      </c>
      <c r="AC20" s="231" t="s">
        <v>345</v>
      </c>
      <c r="AD20" s="124" t="s">
        <v>399</v>
      </c>
      <c r="AE20" s="354"/>
    </row>
    <row r="21" spans="1:32" ht="120" customHeight="1" x14ac:dyDescent="0.25">
      <c r="A21" s="246">
        <v>18</v>
      </c>
      <c r="B21" s="232" t="s">
        <v>54</v>
      </c>
      <c r="C21" s="187" t="str">
        <f>'Finanšu piedāvājums'!C21</f>
        <v>A</v>
      </c>
      <c r="D21" s="379">
        <v>1000102000</v>
      </c>
      <c r="E21" s="205">
        <f t="shared" si="1"/>
        <v>1565.8999999999999</v>
      </c>
      <c r="F21" s="205"/>
      <c r="G21" s="206" t="s">
        <v>345</v>
      </c>
      <c r="H21" s="206">
        <v>1131.4000000000001</v>
      </c>
      <c r="I21" s="206">
        <v>368.6</v>
      </c>
      <c r="J21" s="206">
        <v>9.3000000000000007</v>
      </c>
      <c r="K21" s="206">
        <v>46.1</v>
      </c>
      <c r="L21" s="206">
        <v>10.5</v>
      </c>
      <c r="M21" s="206" t="s">
        <v>345</v>
      </c>
      <c r="N21" s="206"/>
      <c r="O21" s="206"/>
      <c r="P21" s="207"/>
      <c r="Q21" s="186">
        <f>E21</f>
        <v>1565.8999999999999</v>
      </c>
      <c r="R21" s="186"/>
      <c r="S21" s="186"/>
      <c r="T21" s="186"/>
      <c r="U21" s="208"/>
      <c r="V21" s="209" t="s">
        <v>342</v>
      </c>
      <c r="W21" s="209" t="s">
        <v>343</v>
      </c>
      <c r="X21" s="209" t="s">
        <v>400</v>
      </c>
      <c r="Y21" s="208"/>
      <c r="Z21" s="233" t="s">
        <v>352</v>
      </c>
      <c r="AA21" s="238" t="s">
        <v>345</v>
      </c>
      <c r="AB21" s="238" t="s">
        <v>345</v>
      </c>
      <c r="AC21" s="339" t="s">
        <v>401</v>
      </c>
      <c r="AD21" s="124" t="s">
        <v>371</v>
      </c>
      <c r="AE21" s="354"/>
    </row>
    <row r="22" spans="1:32" ht="153" x14ac:dyDescent="0.25">
      <c r="A22" s="246">
        <v>19</v>
      </c>
      <c r="B22" s="236" t="s">
        <v>56</v>
      </c>
      <c r="C22" s="187" t="str">
        <f>'Finanšu piedāvājums'!C22</f>
        <v>A</v>
      </c>
      <c r="D22" s="383">
        <v>1000100110</v>
      </c>
      <c r="E22" s="205">
        <f t="shared" si="1"/>
        <v>926.35</v>
      </c>
      <c r="F22" s="205"/>
      <c r="G22" s="206">
        <v>10</v>
      </c>
      <c r="H22" s="206">
        <f>468.1+47.3</f>
        <v>515.4</v>
      </c>
      <c r="I22" s="206">
        <f>265+10.3+9.3</f>
        <v>284.60000000000002</v>
      </c>
      <c r="J22" s="206">
        <f>25.8+4.35</f>
        <v>30.15</v>
      </c>
      <c r="K22" s="206"/>
      <c r="L22" s="206"/>
      <c r="M22" s="206">
        <v>86.2</v>
      </c>
      <c r="N22" s="206" t="s">
        <v>345</v>
      </c>
      <c r="O22" s="206"/>
      <c r="P22" s="207"/>
      <c r="Q22" s="186">
        <v>430.9</v>
      </c>
      <c r="R22" s="186">
        <f>E22-S22-Q22</f>
        <v>480.25</v>
      </c>
      <c r="S22" s="186">
        <v>15.2</v>
      </c>
      <c r="T22" s="186" t="s">
        <v>345</v>
      </c>
      <c r="U22" s="208"/>
      <c r="V22" s="209" t="s">
        <v>342</v>
      </c>
      <c r="W22" s="209" t="s">
        <v>402</v>
      </c>
      <c r="X22" s="209" t="s">
        <v>403</v>
      </c>
      <c r="Y22" s="208"/>
      <c r="Z22" s="327" t="s">
        <v>352</v>
      </c>
      <c r="AA22" s="230" t="s">
        <v>345</v>
      </c>
      <c r="AB22" s="230" t="s">
        <v>345</v>
      </c>
      <c r="AC22" s="339" t="s">
        <v>404</v>
      </c>
      <c r="AD22" s="124" t="s">
        <v>350</v>
      </c>
      <c r="AE22" s="388"/>
    </row>
    <row r="23" spans="1:32" ht="25.5" x14ac:dyDescent="0.25">
      <c r="A23" s="246">
        <v>20</v>
      </c>
      <c r="B23" s="232" t="s">
        <v>405</v>
      </c>
      <c r="C23" s="187" t="str">
        <f>'Finanšu piedāvājums'!C23</f>
        <v>B</v>
      </c>
      <c r="D23" s="379">
        <v>1000200118</v>
      </c>
      <c r="E23" s="205">
        <f>SUM(G23:O23)</f>
        <v>826.6</v>
      </c>
      <c r="F23" s="205"/>
      <c r="G23" s="206" t="s">
        <v>345</v>
      </c>
      <c r="H23" s="206">
        <v>626.70000000000005</v>
      </c>
      <c r="I23" s="206">
        <v>176.3</v>
      </c>
      <c r="J23" s="206">
        <v>13.1</v>
      </c>
      <c r="K23" s="206">
        <v>10.5</v>
      </c>
      <c r="L23" s="206" t="s">
        <v>345</v>
      </c>
      <c r="M23" s="206" t="s">
        <v>345</v>
      </c>
      <c r="N23" s="206" t="s">
        <v>345</v>
      </c>
      <c r="O23" s="206"/>
      <c r="P23" s="207"/>
      <c r="Q23" s="211">
        <f>E23</f>
        <v>826.6</v>
      </c>
      <c r="R23" s="211" t="s">
        <v>345</v>
      </c>
      <c r="S23" s="211" t="s">
        <v>345</v>
      </c>
      <c r="T23" s="211" t="s">
        <v>345</v>
      </c>
      <c r="U23" s="208"/>
      <c r="V23" s="209" t="s">
        <v>342</v>
      </c>
      <c r="W23" s="209" t="s">
        <v>343</v>
      </c>
      <c r="X23" s="209" t="s">
        <v>406</v>
      </c>
      <c r="Y23" s="208"/>
      <c r="Z23" s="233" t="s">
        <v>352</v>
      </c>
      <c r="AA23" s="238" t="s">
        <v>345</v>
      </c>
      <c r="AB23" s="238" t="s">
        <v>345</v>
      </c>
      <c r="AC23" s="231" t="s">
        <v>407</v>
      </c>
      <c r="AD23" s="124" t="s">
        <v>359</v>
      </c>
      <c r="AE23" s="354"/>
    </row>
    <row r="24" spans="1:32" x14ac:dyDescent="0.25">
      <c r="A24" s="246">
        <v>21</v>
      </c>
      <c r="B24" s="232" t="s">
        <v>60</v>
      </c>
      <c r="C24" s="187" t="str">
        <f>'Finanšu piedāvājums'!C24</f>
        <v>A</v>
      </c>
      <c r="D24" s="384">
        <v>1001212324</v>
      </c>
      <c r="E24" s="205">
        <f>SUM(G24:O24)</f>
        <v>285.72000000000003</v>
      </c>
      <c r="F24" s="205"/>
      <c r="G24" s="206"/>
      <c r="H24" s="206">
        <v>111.23</v>
      </c>
      <c r="I24" s="206">
        <v>174.49</v>
      </c>
      <c r="J24" s="206"/>
      <c r="K24" s="206"/>
      <c r="L24" s="206"/>
      <c r="M24" s="206"/>
      <c r="N24" s="206"/>
      <c r="O24" s="206"/>
      <c r="P24" s="207"/>
      <c r="Q24" s="211">
        <f>E24</f>
        <v>285.72000000000003</v>
      </c>
      <c r="R24" s="211" t="s">
        <v>345</v>
      </c>
      <c r="S24" s="211" t="s">
        <v>345</v>
      </c>
      <c r="T24" s="211" t="s">
        <v>345</v>
      </c>
      <c r="U24" s="208"/>
      <c r="V24" s="209" t="s">
        <v>342</v>
      </c>
      <c r="W24" s="209" t="s">
        <v>343</v>
      </c>
      <c r="X24" s="209" t="s">
        <v>406</v>
      </c>
      <c r="Y24" s="208"/>
      <c r="Z24" s="233" t="s">
        <v>352</v>
      </c>
      <c r="AA24" s="238"/>
      <c r="AB24" s="238"/>
      <c r="AC24" s="231"/>
      <c r="AE24" s="354"/>
    </row>
    <row r="25" spans="1:32" x14ac:dyDescent="0.25">
      <c r="A25" s="246">
        <v>22</v>
      </c>
      <c r="B25" s="232" t="s">
        <v>62</v>
      </c>
      <c r="C25" s="187" t="str">
        <f>'Finanšu piedāvājums'!C25</f>
        <v>C</v>
      </c>
      <c r="D25" s="384">
        <v>1005780099</v>
      </c>
      <c r="E25" s="205">
        <f>SUM(G25:O25)</f>
        <v>524</v>
      </c>
      <c r="F25" s="205"/>
      <c r="G25" s="206"/>
      <c r="H25" s="206">
        <v>380.9</v>
      </c>
      <c r="I25" s="206">
        <v>122.1</v>
      </c>
      <c r="J25" s="206">
        <v>9.1999999999999993</v>
      </c>
      <c r="K25" s="206">
        <v>11.8</v>
      </c>
      <c r="L25" s="206"/>
      <c r="M25" s="206"/>
      <c r="N25" s="206"/>
      <c r="O25" s="206"/>
      <c r="P25" s="207"/>
      <c r="Q25" s="211">
        <f>E25</f>
        <v>524</v>
      </c>
      <c r="R25" s="211" t="s">
        <v>345</v>
      </c>
      <c r="S25" s="211" t="s">
        <v>345</v>
      </c>
      <c r="T25" s="211" t="s">
        <v>345</v>
      </c>
      <c r="U25" s="208"/>
      <c r="V25" s="209" t="s">
        <v>342</v>
      </c>
      <c r="W25" s="209" t="s">
        <v>397</v>
      </c>
      <c r="X25" s="209" t="s">
        <v>408</v>
      </c>
      <c r="Y25" s="208"/>
      <c r="Z25" s="233" t="s">
        <v>352</v>
      </c>
      <c r="AA25" s="238"/>
      <c r="AB25" s="238"/>
      <c r="AC25" s="231"/>
      <c r="AD25" s="124" t="s">
        <v>399</v>
      </c>
      <c r="AE25" s="354"/>
    </row>
    <row r="26" spans="1:32" ht="135" customHeight="1" x14ac:dyDescent="0.25">
      <c r="A26" s="246">
        <v>23</v>
      </c>
      <c r="B26" s="236" t="s">
        <v>64</v>
      </c>
      <c r="C26" s="187" t="str">
        <f>'Finanšu piedāvājums'!C26</f>
        <v>A</v>
      </c>
      <c r="D26" s="383">
        <v>1000010095</v>
      </c>
      <c r="E26" s="205">
        <f t="shared" si="1"/>
        <v>2391.5</v>
      </c>
      <c r="F26" s="205"/>
      <c r="G26" s="206" t="s">
        <v>345</v>
      </c>
      <c r="H26" s="206">
        <f>764+26</f>
        <v>790</v>
      </c>
      <c r="I26" s="206">
        <v>759.8</v>
      </c>
      <c r="J26" s="206">
        <v>62.6</v>
      </c>
      <c r="K26" s="206">
        <v>67</v>
      </c>
      <c r="L26" s="206">
        <v>8.1</v>
      </c>
      <c r="M26" s="206"/>
      <c r="N26" s="206">
        <v>704</v>
      </c>
      <c r="O26" s="206"/>
      <c r="P26" s="207"/>
      <c r="Q26" s="186">
        <f>E26-S26</f>
        <v>2354.6999999999998</v>
      </c>
      <c r="R26" s="186" t="s">
        <v>345</v>
      </c>
      <c r="S26" s="186">
        <v>36.799999999999997</v>
      </c>
      <c r="T26" s="186" t="s">
        <v>345</v>
      </c>
      <c r="U26" s="208"/>
      <c r="V26" s="209" t="s">
        <v>409</v>
      </c>
      <c r="W26" s="209" t="s">
        <v>410</v>
      </c>
      <c r="X26" s="209" t="s">
        <v>411</v>
      </c>
      <c r="Y26" s="208"/>
      <c r="Z26" s="233" t="s">
        <v>352</v>
      </c>
      <c r="AA26" s="238">
        <v>1</v>
      </c>
      <c r="AB26" s="238">
        <v>4</v>
      </c>
      <c r="AC26" s="234" t="s">
        <v>412</v>
      </c>
      <c r="AD26" s="124" t="s">
        <v>350</v>
      </c>
      <c r="AE26" s="388"/>
    </row>
    <row r="27" spans="1:32" ht="45" customHeight="1" x14ac:dyDescent="0.25">
      <c r="A27" s="246">
        <v>24</v>
      </c>
      <c r="B27" s="236" t="s">
        <v>66</v>
      </c>
      <c r="C27" s="187" t="str">
        <f>'Finanšu piedāvājums'!C27</f>
        <v>A</v>
      </c>
      <c r="D27" s="383">
        <v>1000400021</v>
      </c>
      <c r="E27" s="205">
        <f t="shared" si="1"/>
        <v>289.11</v>
      </c>
      <c r="F27" s="205"/>
      <c r="G27" s="206" t="s">
        <v>345</v>
      </c>
      <c r="H27" s="206" t="s">
        <v>345</v>
      </c>
      <c r="I27" s="206">
        <f>230.4+43.71</f>
        <v>274.11</v>
      </c>
      <c r="J27" s="206">
        <v>15</v>
      </c>
      <c r="K27" s="206" t="s">
        <v>345</v>
      </c>
      <c r="L27" s="206" t="s">
        <v>345</v>
      </c>
      <c r="M27" s="206" t="s">
        <v>345</v>
      </c>
      <c r="N27" s="206" t="s">
        <v>345</v>
      </c>
      <c r="O27" s="206"/>
      <c r="P27" s="207"/>
      <c r="Q27" s="186">
        <v>289.11</v>
      </c>
      <c r="R27" s="186"/>
      <c r="S27" s="186"/>
      <c r="T27" s="186"/>
      <c r="U27" s="208"/>
      <c r="V27" s="209" t="s">
        <v>342</v>
      </c>
      <c r="W27" s="209" t="s">
        <v>343</v>
      </c>
      <c r="X27" s="209" t="s">
        <v>413</v>
      </c>
      <c r="Y27" s="208"/>
      <c r="Z27" s="233" t="s">
        <v>352</v>
      </c>
      <c r="AA27" s="238" t="s">
        <v>345</v>
      </c>
      <c r="AB27" s="238" t="s">
        <v>345</v>
      </c>
      <c r="AC27" s="234" t="s">
        <v>414</v>
      </c>
      <c r="AD27" s="124" t="s">
        <v>350</v>
      </c>
      <c r="AE27" s="388"/>
    </row>
    <row r="28" spans="1:32" s="125" customFormat="1" ht="45" customHeight="1" x14ac:dyDescent="0.25">
      <c r="A28" s="246">
        <v>25</v>
      </c>
      <c r="B28" s="232" t="s">
        <v>68</v>
      </c>
      <c r="C28" s="187" t="str">
        <f>'Finanšu piedāvājums'!C28</f>
        <v>A</v>
      </c>
      <c r="D28" s="379">
        <v>1000280104</v>
      </c>
      <c r="E28" s="205">
        <f t="shared" si="1"/>
        <v>1019.5</v>
      </c>
      <c r="F28" s="205"/>
      <c r="G28" s="206" t="s">
        <v>345</v>
      </c>
      <c r="H28" s="206">
        <v>440</v>
      </c>
      <c r="I28" s="206">
        <v>192</v>
      </c>
      <c r="J28" s="206">
        <v>9.6</v>
      </c>
      <c r="K28" s="206">
        <v>251.5</v>
      </c>
      <c r="L28" s="206">
        <v>72</v>
      </c>
      <c r="M28" s="206">
        <v>54.4</v>
      </c>
      <c r="N28" s="206"/>
      <c r="O28" s="206"/>
      <c r="P28" s="207"/>
      <c r="Q28" s="186">
        <v>1019.5</v>
      </c>
      <c r="R28" s="186"/>
      <c r="S28" s="186"/>
      <c r="T28" s="186"/>
      <c r="U28" s="208"/>
      <c r="V28" s="209" t="s">
        <v>342</v>
      </c>
      <c r="W28" s="209" t="s">
        <v>343</v>
      </c>
      <c r="X28" s="209" t="s">
        <v>415</v>
      </c>
      <c r="Y28" s="208"/>
      <c r="Z28" s="233" t="s">
        <v>352</v>
      </c>
      <c r="AA28" s="238" t="s">
        <v>345</v>
      </c>
      <c r="AB28" s="238" t="s">
        <v>345</v>
      </c>
      <c r="AC28" s="340" t="s">
        <v>416</v>
      </c>
      <c r="AD28" s="125" t="s">
        <v>371</v>
      </c>
      <c r="AE28" s="354"/>
      <c r="AF28" s="124"/>
    </row>
    <row r="29" spans="1:32" x14ac:dyDescent="0.25">
      <c r="A29" s="246">
        <v>26</v>
      </c>
      <c r="B29" s="232" t="s">
        <v>70</v>
      </c>
      <c r="C29" s="187" t="str">
        <f>'Finanšu piedāvājums'!C29</f>
        <v>B</v>
      </c>
      <c r="D29" s="375">
        <v>1000030114</v>
      </c>
      <c r="E29" s="205">
        <f>SUM(G29:O29)</f>
        <v>134.6</v>
      </c>
      <c r="F29" s="205"/>
      <c r="G29" s="206" t="s">
        <v>345</v>
      </c>
      <c r="H29" s="206" t="s">
        <v>345</v>
      </c>
      <c r="I29" s="206">
        <v>134.6</v>
      </c>
      <c r="J29" s="206"/>
      <c r="K29" s="206" t="s">
        <v>345</v>
      </c>
      <c r="L29" s="206" t="s">
        <v>345</v>
      </c>
      <c r="M29" s="206" t="s">
        <v>345</v>
      </c>
      <c r="N29" s="206" t="s">
        <v>345</v>
      </c>
      <c r="O29" s="206"/>
      <c r="P29" s="207"/>
      <c r="Q29" s="211">
        <f t="shared" ref="Q29" si="3">E29</f>
        <v>134.6</v>
      </c>
      <c r="R29" s="186" t="s">
        <v>345</v>
      </c>
      <c r="S29" s="186" t="s">
        <v>345</v>
      </c>
      <c r="T29" s="186" t="s">
        <v>345</v>
      </c>
      <c r="U29" s="208"/>
      <c r="V29" s="209" t="s">
        <v>417</v>
      </c>
      <c r="W29" s="209" t="s">
        <v>418</v>
      </c>
      <c r="X29" s="209" t="s">
        <v>419</v>
      </c>
      <c r="Y29" s="208"/>
      <c r="Z29" s="314" t="s">
        <v>352</v>
      </c>
      <c r="AA29" s="230" t="s">
        <v>345</v>
      </c>
      <c r="AB29" s="230" t="s">
        <v>345</v>
      </c>
      <c r="AC29" s="231" t="s">
        <v>345</v>
      </c>
      <c r="AD29" s="124" t="s">
        <v>379</v>
      </c>
      <c r="AE29" s="354"/>
    </row>
    <row r="30" spans="1:32" s="212" customFormat="1" ht="63.6" customHeight="1" x14ac:dyDescent="0.25">
      <c r="A30" s="246">
        <v>27</v>
      </c>
      <c r="B30" s="374" t="s">
        <v>72</v>
      </c>
      <c r="C30" s="187" t="str">
        <f>'Finanšu piedāvājums'!C30</f>
        <v>A</v>
      </c>
      <c r="D30" s="275" t="s">
        <v>73</v>
      </c>
      <c r="E30" s="205">
        <f>SUM(G30:O30)</f>
        <v>1293</v>
      </c>
      <c r="F30" s="205"/>
      <c r="G30" s="206">
        <v>108</v>
      </c>
      <c r="H30" s="206">
        <v>110.4</v>
      </c>
      <c r="I30" s="206">
        <v>169.4</v>
      </c>
      <c r="J30" s="206">
        <v>13.2</v>
      </c>
      <c r="K30" s="206">
        <v>2</v>
      </c>
      <c r="L30" s="206">
        <v>149.6</v>
      </c>
      <c r="M30" s="206">
        <v>401</v>
      </c>
      <c r="N30" s="206">
        <v>339.4</v>
      </c>
      <c r="O30" s="206"/>
      <c r="P30" s="207"/>
      <c r="Q30" s="186">
        <v>1159.8</v>
      </c>
      <c r="R30" s="186"/>
      <c r="S30" s="186">
        <v>133.19999999999999</v>
      </c>
      <c r="T30" s="186"/>
      <c r="U30" s="208"/>
      <c r="V30" s="376" t="s">
        <v>420</v>
      </c>
      <c r="W30" s="209" t="s">
        <v>421</v>
      </c>
      <c r="X30" s="376" t="s">
        <v>422</v>
      </c>
      <c r="Y30" s="208"/>
      <c r="Z30" s="377" t="s">
        <v>352</v>
      </c>
      <c r="AA30" s="235" t="s">
        <v>345</v>
      </c>
      <c r="AB30" s="235">
        <v>1</v>
      </c>
      <c r="AC30" s="234" t="s">
        <v>423</v>
      </c>
      <c r="AD30" s="125" t="s">
        <v>379</v>
      </c>
      <c r="AE30" s="389"/>
    </row>
    <row r="31" spans="1:32" s="213" customFormat="1" ht="92.25" customHeight="1" x14ac:dyDescent="0.25">
      <c r="A31" s="246">
        <v>28</v>
      </c>
      <c r="B31" s="236" t="s">
        <v>74</v>
      </c>
      <c r="C31" s="187" t="str">
        <f>'Finanšu piedāvājums'!C31</f>
        <v>A</v>
      </c>
      <c r="D31" s="380">
        <v>1000060102</v>
      </c>
      <c r="E31" s="205">
        <f>SUM(G31:O31)</f>
        <v>1257.2000000000003</v>
      </c>
      <c r="F31" s="205"/>
      <c r="G31" s="206">
        <v>2</v>
      </c>
      <c r="H31" s="206">
        <v>349</v>
      </c>
      <c r="I31" s="206">
        <v>742.4</v>
      </c>
      <c r="J31" s="206">
        <v>38.200000000000003</v>
      </c>
      <c r="K31" s="206"/>
      <c r="L31" s="206">
        <v>65.2</v>
      </c>
      <c r="M31" s="206">
        <v>60.4</v>
      </c>
      <c r="N31" s="206" t="s">
        <v>345</v>
      </c>
      <c r="O31" s="206"/>
      <c r="P31" s="207"/>
      <c r="Q31" s="211">
        <f>E31</f>
        <v>1257.2000000000003</v>
      </c>
      <c r="R31" s="211" t="s">
        <v>345</v>
      </c>
      <c r="S31" s="211" t="s">
        <v>345</v>
      </c>
      <c r="T31" s="211" t="s">
        <v>345</v>
      </c>
      <c r="U31" s="208"/>
      <c r="V31" s="209" t="s">
        <v>424</v>
      </c>
      <c r="W31" s="209" t="s">
        <v>343</v>
      </c>
      <c r="X31" s="209" t="s">
        <v>425</v>
      </c>
      <c r="Y31" s="208"/>
      <c r="Z31" s="327" t="s">
        <v>352</v>
      </c>
      <c r="AA31" s="230" t="s">
        <v>345</v>
      </c>
      <c r="AB31" s="230">
        <v>1</v>
      </c>
      <c r="AC31" s="231" t="s">
        <v>345</v>
      </c>
      <c r="AD31" s="243" t="s">
        <v>359</v>
      </c>
      <c r="AE31" s="356"/>
      <c r="AF31" s="214"/>
    </row>
    <row r="32" spans="1:32" ht="38.25" x14ac:dyDescent="0.25">
      <c r="A32" s="246">
        <v>29</v>
      </c>
      <c r="B32" s="232" t="s">
        <v>76</v>
      </c>
      <c r="C32" s="187" t="str">
        <f>'Finanšu piedāvājums'!C32</f>
        <v>A</v>
      </c>
      <c r="D32" s="379">
        <v>1000080006</v>
      </c>
      <c r="E32" s="205">
        <f>SUM(G32:O32)</f>
        <v>713.9</v>
      </c>
      <c r="F32" s="205"/>
      <c r="G32" s="206" t="s">
        <v>345</v>
      </c>
      <c r="H32" s="206">
        <v>348</v>
      </c>
      <c r="I32" s="206">
        <v>251.9</v>
      </c>
      <c r="J32" s="206">
        <v>19.8</v>
      </c>
      <c r="K32" s="206">
        <v>94.2</v>
      </c>
      <c r="L32" s="206"/>
      <c r="M32" s="206" t="s">
        <v>345</v>
      </c>
      <c r="N32" s="206" t="s">
        <v>345</v>
      </c>
      <c r="O32" s="206"/>
      <c r="P32" s="207"/>
      <c r="Q32" s="211">
        <f>E32-R32</f>
        <v>617.6</v>
      </c>
      <c r="R32" s="186">
        <v>96.3</v>
      </c>
      <c r="S32" s="186" t="s">
        <v>345</v>
      </c>
      <c r="T32" s="186" t="s">
        <v>345</v>
      </c>
      <c r="U32" s="208"/>
      <c r="V32" s="209" t="s">
        <v>342</v>
      </c>
      <c r="W32" s="209" t="s">
        <v>343</v>
      </c>
      <c r="X32" s="209" t="s">
        <v>426</v>
      </c>
      <c r="Y32" s="208"/>
      <c r="Z32" s="314"/>
      <c r="AA32" s="230"/>
      <c r="AB32" s="230"/>
      <c r="AC32" s="341" t="s">
        <v>659</v>
      </c>
      <c r="AD32" s="124" t="s">
        <v>427</v>
      </c>
      <c r="AE32" s="354"/>
    </row>
    <row r="33" spans="1:35" s="125" customFormat="1" x14ac:dyDescent="0.25">
      <c r="A33" s="246">
        <v>30</v>
      </c>
      <c r="B33" s="232" t="s">
        <v>78</v>
      </c>
      <c r="C33" s="187" t="str">
        <f>'Finanšu piedāvājums'!C33</f>
        <v>B</v>
      </c>
      <c r="D33" s="383">
        <v>1000080053</v>
      </c>
      <c r="E33" s="205">
        <f t="shared" si="1"/>
        <v>261.39999999999998</v>
      </c>
      <c r="F33" s="205"/>
      <c r="G33" s="206" t="s">
        <v>345</v>
      </c>
      <c r="H33" s="206">
        <v>9.9</v>
      </c>
      <c r="I33" s="206">
        <v>231.6</v>
      </c>
      <c r="J33" s="206">
        <v>9.6999999999999993</v>
      </c>
      <c r="K33" s="206">
        <v>10.199999999999999</v>
      </c>
      <c r="L33" s="206" t="s">
        <v>345</v>
      </c>
      <c r="M33" s="206" t="s">
        <v>345</v>
      </c>
      <c r="N33" s="206" t="s">
        <v>345</v>
      </c>
      <c r="O33" s="206"/>
      <c r="P33" s="207"/>
      <c r="Q33" s="186">
        <v>261.39999999999998</v>
      </c>
      <c r="R33" s="186" t="s">
        <v>345</v>
      </c>
      <c r="S33" s="186" t="s">
        <v>345</v>
      </c>
      <c r="T33" s="186" t="s">
        <v>345</v>
      </c>
      <c r="U33" s="208"/>
      <c r="V33" s="209" t="s">
        <v>342</v>
      </c>
      <c r="W33" s="209" t="s">
        <v>343</v>
      </c>
      <c r="X33" s="209" t="s">
        <v>426</v>
      </c>
      <c r="Y33" s="208"/>
      <c r="Z33" s="314" t="s">
        <v>352</v>
      </c>
      <c r="AA33" s="230" t="s">
        <v>345</v>
      </c>
      <c r="AB33" s="230" t="s">
        <v>345</v>
      </c>
      <c r="AC33" s="231" t="s">
        <v>345</v>
      </c>
      <c r="AD33" s="124" t="s">
        <v>365</v>
      </c>
      <c r="AE33" s="357"/>
    </row>
    <row r="34" spans="1:35" ht="24" x14ac:dyDescent="0.25">
      <c r="A34" s="246">
        <v>31</v>
      </c>
      <c r="B34" s="232" t="s">
        <v>80</v>
      </c>
      <c r="C34" s="187" t="str">
        <f>'Finanšu piedāvājums'!C34</f>
        <v>B</v>
      </c>
      <c r="D34" s="375">
        <v>1000020056</v>
      </c>
      <c r="E34" s="205">
        <f t="shared" si="1"/>
        <v>242.1</v>
      </c>
      <c r="F34" s="205"/>
      <c r="G34" s="206" t="s">
        <v>345</v>
      </c>
      <c r="H34" s="206">
        <v>16.5</v>
      </c>
      <c r="I34" s="206">
        <v>123.1</v>
      </c>
      <c r="J34" s="206">
        <v>7.8</v>
      </c>
      <c r="K34" s="206">
        <v>33.299999999999997</v>
      </c>
      <c r="L34" s="206" t="s">
        <v>345</v>
      </c>
      <c r="M34" s="206" t="s">
        <v>345</v>
      </c>
      <c r="N34" s="206">
        <v>61.4</v>
      </c>
      <c r="O34" s="206"/>
      <c r="P34" s="207"/>
      <c r="Q34" s="186">
        <f>E34-R34</f>
        <v>29</v>
      </c>
      <c r="R34" s="186">
        <v>213.1</v>
      </c>
      <c r="S34" s="186" t="s">
        <v>345</v>
      </c>
      <c r="T34" s="186" t="s">
        <v>345</v>
      </c>
      <c r="U34" s="208"/>
      <c r="V34" s="209" t="s">
        <v>428</v>
      </c>
      <c r="W34" s="209" t="s">
        <v>429</v>
      </c>
      <c r="X34" s="209" t="s">
        <v>430</v>
      </c>
      <c r="Y34" s="208"/>
      <c r="Z34" s="314" t="s">
        <v>345</v>
      </c>
      <c r="AA34" s="230" t="s">
        <v>345</v>
      </c>
      <c r="AB34" s="230" t="s">
        <v>345</v>
      </c>
      <c r="AC34" s="231" t="s">
        <v>345</v>
      </c>
      <c r="AD34" s="124" t="s">
        <v>365</v>
      </c>
      <c r="AE34" s="354"/>
    </row>
    <row r="35" spans="1:35" ht="45" customHeight="1" x14ac:dyDescent="0.25">
      <c r="A35" s="246">
        <v>32</v>
      </c>
      <c r="B35" s="232" t="s">
        <v>82</v>
      </c>
      <c r="C35" s="187" t="str">
        <f>'Finanšu piedāvājums'!C35</f>
        <v>A</v>
      </c>
      <c r="D35" s="375">
        <v>1000090012</v>
      </c>
      <c r="E35" s="205">
        <f t="shared" si="1"/>
        <v>2022.3999999999999</v>
      </c>
      <c r="F35" s="205"/>
      <c r="G35" s="206">
        <v>15.3</v>
      </c>
      <c r="H35" s="206">
        <v>1055.4000000000001</v>
      </c>
      <c r="I35" s="206">
        <v>696.3</v>
      </c>
      <c r="J35" s="206">
        <v>70</v>
      </c>
      <c r="K35" s="206">
        <v>22.7</v>
      </c>
      <c r="L35" s="206">
        <v>16.100000000000001</v>
      </c>
      <c r="M35" s="206">
        <v>146.6</v>
      </c>
      <c r="N35" s="206" t="s">
        <v>345</v>
      </c>
      <c r="O35" s="206"/>
      <c r="P35" s="207"/>
      <c r="Q35" s="186">
        <f>E35-R35-S35</f>
        <v>1054.0999999999999</v>
      </c>
      <c r="R35" s="186">
        <v>723.9</v>
      </c>
      <c r="S35" s="186">
        <v>244.4</v>
      </c>
      <c r="T35" s="186" t="s">
        <v>345</v>
      </c>
      <c r="U35" s="208"/>
      <c r="V35" s="209" t="s">
        <v>377</v>
      </c>
      <c r="W35" s="209" t="s">
        <v>431</v>
      </c>
      <c r="X35" s="209" t="s">
        <v>432</v>
      </c>
      <c r="Y35" s="208"/>
      <c r="Z35" s="233" t="s">
        <v>352</v>
      </c>
      <c r="AA35" s="238" t="s">
        <v>345</v>
      </c>
      <c r="AB35" s="238">
        <v>1</v>
      </c>
      <c r="AC35" s="392" t="s">
        <v>433</v>
      </c>
      <c r="AD35" s="124" t="s">
        <v>350</v>
      </c>
      <c r="AE35" s="389"/>
      <c r="AF35" s="393"/>
      <c r="AG35" s="393"/>
      <c r="AH35" s="393"/>
      <c r="AI35" s="393"/>
    </row>
    <row r="36" spans="1:35" ht="127.5" customHeight="1" x14ac:dyDescent="0.25">
      <c r="A36" s="246">
        <v>33</v>
      </c>
      <c r="B36" s="232" t="s">
        <v>84</v>
      </c>
      <c r="C36" s="187" t="str">
        <f>'Finanšu piedāvājums'!C36</f>
        <v>A</v>
      </c>
      <c r="D36" s="379" t="s">
        <v>434</v>
      </c>
      <c r="E36" s="205">
        <f t="shared" si="1"/>
        <v>5358.2999999999993</v>
      </c>
      <c r="F36" s="205"/>
      <c r="G36" s="206">
        <f>14.6+8.5</f>
        <v>23.1</v>
      </c>
      <c r="H36" s="206">
        <f>2482.7+66+34.4+59.2+339.7</f>
        <v>2981.9999999999995</v>
      </c>
      <c r="I36" s="206">
        <f>677.4+87.2+334.6+16+38+98.3</f>
        <v>1251.5</v>
      </c>
      <c r="J36" s="206">
        <f>66.7+15+8.6+3.7+1.7+14</f>
        <v>109.7</v>
      </c>
      <c r="K36" s="206">
        <f>48+765.2+6.4+24.7+45.2</f>
        <v>889.50000000000011</v>
      </c>
      <c r="L36" s="206"/>
      <c r="M36" s="206">
        <v>46.1</v>
      </c>
      <c r="N36" s="206"/>
      <c r="O36" s="206">
        <v>56.4</v>
      </c>
      <c r="P36" s="207"/>
      <c r="Q36" s="186">
        <f>E36</f>
        <v>5358.2999999999993</v>
      </c>
      <c r="R36" s="186" t="s">
        <v>345</v>
      </c>
      <c r="S36" s="186" t="s">
        <v>345</v>
      </c>
      <c r="T36" s="186" t="s">
        <v>345</v>
      </c>
      <c r="U36" s="208"/>
      <c r="V36" s="209" t="s">
        <v>342</v>
      </c>
      <c r="W36" s="209" t="s">
        <v>343</v>
      </c>
      <c r="X36" s="209" t="s">
        <v>435</v>
      </c>
      <c r="Y36" s="208"/>
      <c r="Z36" s="233" t="s">
        <v>352</v>
      </c>
      <c r="AA36" s="238">
        <v>1</v>
      </c>
      <c r="AB36" s="238" t="s">
        <v>345</v>
      </c>
      <c r="AC36" s="339" t="s">
        <v>436</v>
      </c>
      <c r="AD36" s="125" t="s">
        <v>371</v>
      </c>
      <c r="AE36" s="354"/>
    </row>
    <row r="37" spans="1:35" x14ac:dyDescent="0.25">
      <c r="A37" s="246">
        <v>34</v>
      </c>
      <c r="B37" s="236" t="s">
        <v>86</v>
      </c>
      <c r="C37" s="187" t="str">
        <f>'Finanšu piedāvājums'!C37</f>
        <v>C</v>
      </c>
      <c r="D37" s="380">
        <v>1000080080</v>
      </c>
      <c r="E37" s="205">
        <f t="shared" si="1"/>
        <v>157</v>
      </c>
      <c r="F37" s="205"/>
      <c r="G37" s="206" t="s">
        <v>345</v>
      </c>
      <c r="H37" s="206" t="s">
        <v>345</v>
      </c>
      <c r="I37" s="206">
        <v>140.1</v>
      </c>
      <c r="J37" s="206" t="s">
        <v>345</v>
      </c>
      <c r="K37" s="206">
        <v>16.899999999999999</v>
      </c>
      <c r="L37" s="206" t="s">
        <v>345</v>
      </c>
      <c r="M37" s="206" t="s">
        <v>345</v>
      </c>
      <c r="N37" s="206" t="s">
        <v>345</v>
      </c>
      <c r="O37" s="206"/>
      <c r="P37" s="207"/>
      <c r="Q37" s="186">
        <v>157</v>
      </c>
      <c r="R37" s="186" t="s">
        <v>345</v>
      </c>
      <c r="S37" s="186" t="s">
        <v>345</v>
      </c>
      <c r="T37" s="186" t="s">
        <v>345</v>
      </c>
      <c r="U37" s="208"/>
      <c r="V37" s="209" t="s">
        <v>342</v>
      </c>
      <c r="W37" s="209" t="s">
        <v>343</v>
      </c>
      <c r="X37" s="209" t="s">
        <v>419</v>
      </c>
      <c r="Y37" s="208"/>
      <c r="Z37" s="230" t="s">
        <v>345</v>
      </c>
      <c r="AA37" s="230" t="s">
        <v>345</v>
      </c>
      <c r="AB37" s="230" t="s">
        <v>345</v>
      </c>
      <c r="AC37" s="231" t="s">
        <v>345</v>
      </c>
      <c r="AD37" s="124" t="s">
        <v>376</v>
      </c>
      <c r="AE37" s="354"/>
    </row>
    <row r="38" spans="1:35" x14ac:dyDescent="0.25">
      <c r="A38" s="246">
        <v>35</v>
      </c>
      <c r="B38" s="236" t="s">
        <v>86</v>
      </c>
      <c r="C38" s="187" t="str">
        <f>'Finanšu piedāvājums'!C38</f>
        <v>A</v>
      </c>
      <c r="D38" s="380">
        <v>1000080080</v>
      </c>
      <c r="E38" s="205">
        <f t="shared" si="1"/>
        <v>136</v>
      </c>
      <c r="F38" s="205"/>
      <c r="G38" s="206"/>
      <c r="H38" s="206">
        <v>134.19999999999999</v>
      </c>
      <c r="I38" s="206"/>
      <c r="J38" s="206">
        <v>1.8</v>
      </c>
      <c r="K38" s="206"/>
      <c r="L38" s="206"/>
      <c r="M38" s="206"/>
      <c r="N38" s="206"/>
      <c r="O38" s="206"/>
      <c r="P38" s="207"/>
      <c r="Q38" s="186">
        <v>136</v>
      </c>
      <c r="R38" s="186"/>
      <c r="S38" s="186"/>
      <c r="T38" s="186"/>
      <c r="U38" s="208"/>
      <c r="V38" s="209" t="s">
        <v>342</v>
      </c>
      <c r="W38" s="209" t="s">
        <v>343</v>
      </c>
      <c r="X38" s="209" t="s">
        <v>419</v>
      </c>
      <c r="Y38" s="208"/>
      <c r="Z38" s="233" t="s">
        <v>352</v>
      </c>
      <c r="AA38" s="230"/>
      <c r="AB38" s="230"/>
      <c r="AC38" s="231" t="s">
        <v>345</v>
      </c>
      <c r="AD38" s="124" t="s">
        <v>376</v>
      </c>
      <c r="AE38" s="354"/>
    </row>
    <row r="39" spans="1:35" s="125" customFormat="1" x14ac:dyDescent="0.25">
      <c r="A39" s="246">
        <v>36</v>
      </c>
      <c r="B39" s="385" t="s">
        <v>88</v>
      </c>
      <c r="C39" s="187" t="str">
        <f>'Finanšu piedāvājums'!C39</f>
        <v>B</v>
      </c>
      <c r="D39" s="380">
        <v>1000060003</v>
      </c>
      <c r="E39" s="205">
        <f t="shared" si="1"/>
        <v>233.1</v>
      </c>
      <c r="F39" s="205"/>
      <c r="G39" s="206" t="s">
        <v>345</v>
      </c>
      <c r="H39" s="206" t="s">
        <v>345</v>
      </c>
      <c r="I39" s="206">
        <v>233.1</v>
      </c>
      <c r="J39" s="206" t="s">
        <v>345</v>
      </c>
      <c r="K39" s="206" t="s">
        <v>345</v>
      </c>
      <c r="L39" s="206" t="s">
        <v>345</v>
      </c>
      <c r="M39" s="206" t="s">
        <v>345</v>
      </c>
      <c r="N39" s="206" t="s">
        <v>345</v>
      </c>
      <c r="O39" s="206"/>
      <c r="P39" s="207"/>
      <c r="Q39" s="186">
        <v>233.1</v>
      </c>
      <c r="R39" s="186" t="s">
        <v>345</v>
      </c>
      <c r="S39" s="186" t="s">
        <v>345</v>
      </c>
      <c r="T39" s="186" t="s">
        <v>345</v>
      </c>
      <c r="U39" s="208"/>
      <c r="V39" s="209" t="s">
        <v>417</v>
      </c>
      <c r="W39" s="209" t="s">
        <v>437</v>
      </c>
      <c r="X39" s="209" t="s">
        <v>419</v>
      </c>
      <c r="Y39" s="208"/>
      <c r="Z39" s="238" t="s">
        <v>345</v>
      </c>
      <c r="AA39" s="238" t="s">
        <v>345</v>
      </c>
      <c r="AB39" s="238" t="s">
        <v>345</v>
      </c>
      <c r="AC39" s="231" t="s">
        <v>345</v>
      </c>
      <c r="AD39" s="124" t="s">
        <v>359</v>
      </c>
      <c r="AE39" s="354"/>
      <c r="AF39" s="124"/>
    </row>
    <row r="40" spans="1:35" x14ac:dyDescent="0.25">
      <c r="A40" s="246">
        <v>37</v>
      </c>
      <c r="B40" s="232" t="s">
        <v>90</v>
      </c>
      <c r="C40" s="187" t="str">
        <f>'Finanšu piedāvājums'!C40</f>
        <v>C</v>
      </c>
      <c r="D40" s="379">
        <v>1000760224</v>
      </c>
      <c r="E40" s="205">
        <f t="shared" si="1"/>
        <v>841.09999999999991</v>
      </c>
      <c r="F40" s="205"/>
      <c r="G40" s="206" t="s">
        <v>345</v>
      </c>
      <c r="H40" s="206">
        <v>156</v>
      </c>
      <c r="I40" s="206">
        <v>647</v>
      </c>
      <c r="J40" s="206">
        <v>21.8</v>
      </c>
      <c r="K40" s="206">
        <v>3.4</v>
      </c>
      <c r="L40" s="206">
        <v>12.9</v>
      </c>
      <c r="M40" s="206" t="s">
        <v>345</v>
      </c>
      <c r="N40" s="206" t="s">
        <v>345</v>
      </c>
      <c r="O40" s="206"/>
      <c r="P40" s="207"/>
      <c r="Q40" s="186">
        <v>841.1</v>
      </c>
      <c r="R40" s="186" t="s">
        <v>345</v>
      </c>
      <c r="S40" s="186" t="s">
        <v>345</v>
      </c>
      <c r="T40" s="186" t="s">
        <v>345</v>
      </c>
      <c r="U40" s="208"/>
      <c r="V40" s="209" t="s">
        <v>342</v>
      </c>
      <c r="W40" s="209" t="s">
        <v>343</v>
      </c>
      <c r="X40" s="209" t="s">
        <v>430</v>
      </c>
      <c r="Y40" s="208"/>
      <c r="Z40" s="239" t="s">
        <v>345</v>
      </c>
      <c r="AA40" s="230" t="s">
        <v>345</v>
      </c>
      <c r="AB40" s="230" t="s">
        <v>345</v>
      </c>
      <c r="AC40" s="231" t="s">
        <v>345</v>
      </c>
      <c r="AD40" s="124" t="s">
        <v>346</v>
      </c>
      <c r="AE40" s="354"/>
    </row>
    <row r="41" spans="1:35" ht="51" x14ac:dyDescent="0.25">
      <c r="A41" s="246">
        <v>38</v>
      </c>
      <c r="B41" s="232" t="s">
        <v>92</v>
      </c>
      <c r="C41" s="187" t="str">
        <f>'Finanšu piedāvājums'!C41</f>
        <v>C</v>
      </c>
      <c r="D41" s="375">
        <v>1000212002</v>
      </c>
      <c r="E41" s="205">
        <f>SUM(G41:O41)</f>
        <v>209.12</v>
      </c>
      <c r="F41" s="240"/>
      <c r="G41" s="206" t="s">
        <v>345</v>
      </c>
      <c r="H41" s="206" t="s">
        <v>345</v>
      </c>
      <c r="I41" s="206">
        <v>145.52000000000001</v>
      </c>
      <c r="J41" s="206">
        <v>22.74</v>
      </c>
      <c r="K41" s="206">
        <v>40.86</v>
      </c>
      <c r="L41" s="206" t="s">
        <v>345</v>
      </c>
      <c r="M41" s="206" t="s">
        <v>345</v>
      </c>
      <c r="N41" s="206" t="s">
        <v>345</v>
      </c>
      <c r="O41" s="206"/>
      <c r="P41" s="207"/>
      <c r="Q41" s="186">
        <v>209.12</v>
      </c>
      <c r="R41" s="186" t="s">
        <v>345</v>
      </c>
      <c r="S41" s="186" t="s">
        <v>345</v>
      </c>
      <c r="T41" s="186" t="s">
        <v>345</v>
      </c>
      <c r="U41" s="208"/>
      <c r="V41" s="209" t="s">
        <v>342</v>
      </c>
      <c r="W41" s="209" t="s">
        <v>343</v>
      </c>
      <c r="X41" s="209" t="s">
        <v>357</v>
      </c>
      <c r="Y41" s="208"/>
      <c r="Z41" s="239" t="s">
        <v>345</v>
      </c>
      <c r="AA41" s="230" t="s">
        <v>345</v>
      </c>
      <c r="AB41" s="230" t="s">
        <v>345</v>
      </c>
      <c r="AC41" s="234" t="s">
        <v>438</v>
      </c>
      <c r="AD41" s="124" t="s">
        <v>439</v>
      </c>
      <c r="AE41" s="354"/>
    </row>
    <row r="42" spans="1:35" ht="62.1" customHeight="1" x14ac:dyDescent="0.25">
      <c r="A42" s="246">
        <v>39</v>
      </c>
      <c r="B42" s="328" t="s">
        <v>94</v>
      </c>
      <c r="C42" s="187" t="str">
        <f>'Finanšu piedāvājums'!C42</f>
        <v>B</v>
      </c>
      <c r="D42" s="386" t="s">
        <v>95</v>
      </c>
      <c r="E42" s="205">
        <f>SUM(G42:O42)</f>
        <v>795.59999999999991</v>
      </c>
      <c r="F42" s="205"/>
      <c r="G42" s="206"/>
      <c r="H42" s="206">
        <v>314.5</v>
      </c>
      <c r="I42" s="206">
        <v>394.4</v>
      </c>
      <c r="J42" s="206">
        <v>20.399999999999999</v>
      </c>
      <c r="K42" s="206">
        <v>5</v>
      </c>
      <c r="L42" s="206" t="s">
        <v>345</v>
      </c>
      <c r="M42" s="206" t="s">
        <v>345</v>
      </c>
      <c r="N42" s="206">
        <v>61.3</v>
      </c>
      <c r="O42" s="206"/>
      <c r="P42" s="207"/>
      <c r="Q42" s="186">
        <f>E42-R42-S42</f>
        <v>514.39999999999986</v>
      </c>
      <c r="R42" s="186">
        <v>231.2</v>
      </c>
      <c r="S42" s="186">
        <v>50</v>
      </c>
      <c r="T42" s="186" t="s">
        <v>345</v>
      </c>
      <c r="U42" s="208"/>
      <c r="V42" s="209" t="s">
        <v>440</v>
      </c>
      <c r="W42" s="209" t="s">
        <v>441</v>
      </c>
      <c r="X42" s="209" t="s">
        <v>442</v>
      </c>
      <c r="Y42" s="208"/>
      <c r="Z42" s="230" t="s">
        <v>345</v>
      </c>
      <c r="AA42" s="230" t="s">
        <v>345</v>
      </c>
      <c r="AB42" s="230" t="s">
        <v>345</v>
      </c>
      <c r="AC42" s="231" t="s">
        <v>345</v>
      </c>
      <c r="AD42" s="124" t="s">
        <v>359</v>
      </c>
      <c r="AE42" s="354"/>
    </row>
    <row r="43" spans="1:35" ht="48" customHeight="1" x14ac:dyDescent="0.25">
      <c r="A43" s="246">
        <v>40</v>
      </c>
      <c r="B43" s="232" t="s">
        <v>96</v>
      </c>
      <c r="C43" s="187" t="str">
        <f>'Finanšu piedāvājums'!C43</f>
        <v>A</v>
      </c>
      <c r="D43" s="375">
        <v>1005460030</v>
      </c>
      <c r="E43" s="205">
        <f t="shared" ref="E43" si="4">SUM(G43:O43)</f>
        <v>2983.5</v>
      </c>
      <c r="F43" s="205"/>
      <c r="G43" s="206">
        <v>9.3000000000000007</v>
      </c>
      <c r="H43" s="206">
        <v>1758.1</v>
      </c>
      <c r="I43" s="206">
        <v>781</v>
      </c>
      <c r="J43" s="206">
        <v>64.099999999999994</v>
      </c>
      <c r="K43" s="206">
        <v>225.3</v>
      </c>
      <c r="L43" s="206">
        <v>57.4</v>
      </c>
      <c r="M43" s="206">
        <v>88.3</v>
      </c>
      <c r="N43" s="206" t="s">
        <v>345</v>
      </c>
      <c r="O43" s="206"/>
      <c r="P43" s="207"/>
      <c r="Q43" s="186">
        <f>E43</f>
        <v>2983.5</v>
      </c>
      <c r="R43" s="186" t="s">
        <v>345</v>
      </c>
      <c r="S43" s="186" t="s">
        <v>345</v>
      </c>
      <c r="T43" s="186" t="s">
        <v>345</v>
      </c>
      <c r="U43" s="208"/>
      <c r="V43" s="209" t="s">
        <v>342</v>
      </c>
      <c r="W43" s="209" t="s">
        <v>343</v>
      </c>
      <c r="X43" s="209" t="s">
        <v>426</v>
      </c>
      <c r="Y43" s="208"/>
      <c r="Z43" s="233" t="s">
        <v>352</v>
      </c>
      <c r="AA43" s="238" t="s">
        <v>345</v>
      </c>
      <c r="AB43" s="238" t="s">
        <v>345</v>
      </c>
      <c r="AC43" s="339" t="s">
        <v>443</v>
      </c>
      <c r="AD43" s="124" t="s">
        <v>379</v>
      </c>
      <c r="AE43" s="354"/>
    </row>
    <row r="44" spans="1:35" ht="25.5" x14ac:dyDescent="0.25">
      <c r="A44" s="246">
        <v>41</v>
      </c>
      <c r="B44" s="232" t="s">
        <v>98</v>
      </c>
      <c r="C44" s="187" t="str">
        <f>'Finanšu piedāvājums'!C44</f>
        <v>B</v>
      </c>
      <c r="D44" s="375">
        <v>1000060094</v>
      </c>
      <c r="E44" s="205">
        <f t="shared" si="1"/>
        <v>176.70000000000002</v>
      </c>
      <c r="F44" s="205"/>
      <c r="G44" s="206" t="s">
        <v>345</v>
      </c>
      <c r="H44" s="206" t="s">
        <v>345</v>
      </c>
      <c r="I44" s="206">
        <v>157.4</v>
      </c>
      <c r="J44" s="206">
        <v>19.3</v>
      </c>
      <c r="K44" s="206" t="s">
        <v>345</v>
      </c>
      <c r="L44" s="206" t="s">
        <v>345</v>
      </c>
      <c r="M44" s="206" t="s">
        <v>345</v>
      </c>
      <c r="N44" s="206" t="s">
        <v>345</v>
      </c>
      <c r="O44" s="206"/>
      <c r="P44" s="207"/>
      <c r="Q44" s="211">
        <v>176.7</v>
      </c>
      <c r="R44" s="211" t="s">
        <v>345</v>
      </c>
      <c r="S44" s="211" t="s">
        <v>345</v>
      </c>
      <c r="T44" s="211" t="s">
        <v>345</v>
      </c>
      <c r="U44" s="208"/>
      <c r="V44" s="209" t="s">
        <v>342</v>
      </c>
      <c r="W44" s="209" t="s">
        <v>343</v>
      </c>
      <c r="X44" s="209" t="s">
        <v>374</v>
      </c>
      <c r="Y44" s="208"/>
      <c r="Z44" s="239" t="s">
        <v>345</v>
      </c>
      <c r="AA44" s="230" t="s">
        <v>345</v>
      </c>
      <c r="AB44" s="230" t="s">
        <v>345</v>
      </c>
      <c r="AC44" s="237" t="s">
        <v>444</v>
      </c>
      <c r="AD44" s="124" t="s">
        <v>359</v>
      </c>
      <c r="AE44" s="354"/>
    </row>
    <row r="45" spans="1:35" ht="140.25" x14ac:dyDescent="0.25">
      <c r="A45" s="246">
        <v>42</v>
      </c>
      <c r="B45" s="232" t="s">
        <v>100</v>
      </c>
      <c r="C45" s="187" t="str">
        <f>'Finanšu piedāvājums'!C45</f>
        <v>A</v>
      </c>
      <c r="D45" s="375">
        <v>1000050072</v>
      </c>
      <c r="E45" s="205">
        <f t="shared" si="1"/>
        <v>2783.4</v>
      </c>
      <c r="F45" s="205"/>
      <c r="G45" s="206">
        <v>7.3</v>
      </c>
      <c r="H45" s="206">
        <v>1138.0999999999999</v>
      </c>
      <c r="I45" s="206">
        <f>697.4+20.1</f>
        <v>717.5</v>
      </c>
      <c r="J45" s="206">
        <f>92.5+23.2</f>
        <v>115.7</v>
      </c>
      <c r="K45" s="206">
        <f>250.1+11.7</f>
        <v>261.8</v>
      </c>
      <c r="L45" s="206">
        <f>137.8+8.3</f>
        <v>146.10000000000002</v>
      </c>
      <c r="M45" s="206">
        <v>396.9</v>
      </c>
      <c r="N45" s="206" t="s">
        <v>345</v>
      </c>
      <c r="O45" s="206"/>
      <c r="P45" s="207"/>
      <c r="Q45" s="211">
        <f>E45-S45</f>
        <v>2761.9700000000003</v>
      </c>
      <c r="R45" s="211" t="s">
        <v>345</v>
      </c>
      <c r="S45" s="211">
        <v>21.43</v>
      </c>
      <c r="T45" s="211" t="s">
        <v>345</v>
      </c>
      <c r="U45" s="208"/>
      <c r="V45" s="209" t="s">
        <v>445</v>
      </c>
      <c r="W45" s="209" t="s">
        <v>343</v>
      </c>
      <c r="X45" s="209" t="s">
        <v>446</v>
      </c>
      <c r="Y45" s="208"/>
      <c r="Z45" s="233" t="s">
        <v>352</v>
      </c>
      <c r="AA45" s="314">
        <v>1</v>
      </c>
      <c r="AB45" s="230">
        <v>1</v>
      </c>
      <c r="AC45" s="340" t="s">
        <v>447</v>
      </c>
      <c r="AD45" s="124" t="s">
        <v>383</v>
      </c>
      <c r="AE45" s="388"/>
    </row>
    <row r="46" spans="1:35" s="212" customFormat="1" ht="216.75" x14ac:dyDescent="0.25">
      <c r="A46" s="246">
        <v>43</v>
      </c>
      <c r="B46" s="236" t="s">
        <v>102</v>
      </c>
      <c r="C46" s="187" t="str">
        <f>'Finanšu piedāvājums'!C46</f>
        <v>A</v>
      </c>
      <c r="D46" s="380">
        <v>1000090030</v>
      </c>
      <c r="E46" s="205">
        <f t="shared" si="1"/>
        <v>3051.9</v>
      </c>
      <c r="F46" s="205"/>
      <c r="G46" s="206">
        <v>5.4</v>
      </c>
      <c r="H46" s="206">
        <f>39.4+42.9+1+32.9+25.5+1791.5</f>
        <v>1933.2</v>
      </c>
      <c r="I46" s="206">
        <v>752.4</v>
      </c>
      <c r="J46" s="206">
        <f>1.2+73.8+1.3+1.2</f>
        <v>77.5</v>
      </c>
      <c r="K46" s="206">
        <v>97.5</v>
      </c>
      <c r="L46" s="206">
        <f>5.7+21.3</f>
        <v>27</v>
      </c>
      <c r="M46" s="206">
        <v>158.9</v>
      </c>
      <c r="N46" s="206" t="s">
        <v>345</v>
      </c>
      <c r="O46" s="206"/>
      <c r="P46" s="207"/>
      <c r="Q46" s="186">
        <f>E46-R46-S46</f>
        <v>2332</v>
      </c>
      <c r="R46" s="186">
        <v>468.8</v>
      </c>
      <c r="S46" s="186">
        <v>251.1</v>
      </c>
      <c r="T46" s="186" t="s">
        <v>345</v>
      </c>
      <c r="U46" s="208"/>
      <c r="V46" s="209" t="s">
        <v>342</v>
      </c>
      <c r="W46" s="209" t="s">
        <v>343</v>
      </c>
      <c r="X46" s="209" t="s">
        <v>448</v>
      </c>
      <c r="Y46" s="208"/>
      <c r="Z46" s="233" t="s">
        <v>352</v>
      </c>
      <c r="AA46" s="238">
        <v>1</v>
      </c>
      <c r="AB46" s="238">
        <v>1</v>
      </c>
      <c r="AC46" s="234" t="s">
        <v>449</v>
      </c>
      <c r="AD46" s="125" t="s">
        <v>379</v>
      </c>
      <c r="AE46" s="353"/>
    </row>
    <row r="47" spans="1:35" ht="15" customHeight="1" x14ac:dyDescent="0.25">
      <c r="A47" s="367"/>
      <c r="B47" s="387"/>
      <c r="C47" s="368" t="s">
        <v>450</v>
      </c>
      <c r="D47" s="336"/>
      <c r="E47" s="195">
        <f>SUM(E4:E46)</f>
        <v>94583.12000000001</v>
      </c>
      <c r="F47" s="369"/>
      <c r="G47" s="195">
        <f t="shared" ref="G47:O47" si="5">SUM(G4:G46)</f>
        <v>393.60000000000008</v>
      </c>
      <c r="H47" s="195">
        <f t="shared" si="5"/>
        <v>46382.47</v>
      </c>
      <c r="I47" s="195">
        <f t="shared" si="5"/>
        <v>29026.649999999998</v>
      </c>
      <c r="J47" s="195">
        <f t="shared" si="5"/>
        <v>2274.89</v>
      </c>
      <c r="K47" s="195">
        <f t="shared" si="5"/>
        <v>8270.3599999999988</v>
      </c>
      <c r="L47" s="195">
        <f t="shared" si="5"/>
        <v>1594.9499999999998</v>
      </c>
      <c r="M47" s="195">
        <f t="shared" si="5"/>
        <v>3504</v>
      </c>
      <c r="N47" s="195">
        <f t="shared" si="5"/>
        <v>2558.8000000000002</v>
      </c>
      <c r="O47" s="195">
        <f t="shared" si="5"/>
        <v>577.4</v>
      </c>
      <c r="P47" s="370"/>
      <c r="Q47" s="195">
        <f>SUM(Q4:Q46)</f>
        <v>74781.949999999983</v>
      </c>
      <c r="R47" s="195">
        <f>SUM(R4:R46)</f>
        <v>5260.45</v>
      </c>
      <c r="S47" s="195">
        <f>SUM(S4:S46)</f>
        <v>12527.630000000001</v>
      </c>
      <c r="T47" s="195">
        <f>SUM(T4:T46)</f>
        <v>2013.0899999999992</v>
      </c>
      <c r="U47" s="197"/>
      <c r="V47" s="241"/>
      <c r="W47" s="197"/>
      <c r="X47" s="196"/>
      <c r="Y47" s="197"/>
      <c r="Z47" s="198">
        <v>26</v>
      </c>
      <c r="AA47" s="198">
        <f>SUM(AA5:AA46)</f>
        <v>10</v>
      </c>
      <c r="AB47" s="198">
        <f>SUM(AB5:AB46)</f>
        <v>28</v>
      </c>
      <c r="AC47" s="371"/>
      <c r="AD47" s="372"/>
    </row>
    <row r="48" spans="1:35" x14ac:dyDescent="0.2">
      <c r="B48" s="193"/>
      <c r="C48" s="127"/>
      <c r="D48" s="127"/>
    </row>
    <row r="49" spans="1:32" s="131" customFormat="1" ht="14.45" customHeight="1" x14ac:dyDescent="0.2">
      <c r="A49" s="246"/>
      <c r="B49" s="193"/>
      <c r="C49" s="127"/>
      <c r="D49" s="127"/>
      <c r="E49" s="128"/>
      <c r="F49" s="128"/>
      <c r="G49" s="128"/>
      <c r="H49" s="128"/>
      <c r="I49" s="128"/>
      <c r="J49" s="128"/>
      <c r="K49" s="128"/>
      <c r="L49" s="128"/>
      <c r="M49" s="128"/>
      <c r="N49" s="128"/>
      <c r="O49" s="128"/>
      <c r="P49" s="185"/>
      <c r="Q49" s="128"/>
      <c r="R49" s="129"/>
      <c r="S49" s="128"/>
      <c r="T49" s="128"/>
      <c r="U49" s="129"/>
      <c r="V49" s="242"/>
      <c r="W49" s="128"/>
      <c r="X49" s="130"/>
      <c r="Y49" s="160"/>
      <c r="AA49" s="132"/>
      <c r="AB49" s="132"/>
      <c r="AC49" s="133"/>
      <c r="AD49" s="124"/>
      <c r="AE49" s="124"/>
      <c r="AF49" s="124"/>
    </row>
    <row r="50" spans="1:32" s="131" customFormat="1" x14ac:dyDescent="0.2">
      <c r="A50" s="246"/>
      <c r="B50" s="193"/>
      <c r="C50" s="127"/>
      <c r="D50" s="127"/>
      <c r="E50" s="128"/>
      <c r="F50" s="128"/>
      <c r="G50" s="128"/>
      <c r="H50" s="128"/>
      <c r="I50" s="128"/>
      <c r="J50" s="128"/>
      <c r="K50" s="128"/>
      <c r="L50" s="128"/>
      <c r="M50" s="128"/>
      <c r="N50" s="128"/>
      <c r="O50" s="128"/>
      <c r="P50" s="185"/>
      <c r="Q50" s="128"/>
      <c r="R50" s="129"/>
      <c r="S50" s="128"/>
      <c r="T50" s="129"/>
      <c r="U50" s="159"/>
      <c r="V50" s="242"/>
      <c r="W50" s="128"/>
      <c r="X50" s="130"/>
      <c r="Y50" s="159"/>
      <c r="AA50" s="132"/>
      <c r="AB50" s="132"/>
      <c r="AC50" s="133"/>
      <c r="AD50" s="124"/>
      <c r="AE50" s="124"/>
      <c r="AF50" s="124"/>
    </row>
    <row r="51" spans="1:32" s="131" customFormat="1" x14ac:dyDescent="0.2">
      <c r="A51" s="246"/>
      <c r="B51" s="193"/>
      <c r="C51" s="127"/>
      <c r="D51" s="127"/>
      <c r="E51" s="128"/>
      <c r="F51" s="128"/>
      <c r="G51" s="128"/>
      <c r="H51" s="128"/>
      <c r="I51" s="128"/>
      <c r="J51" s="128"/>
      <c r="K51" s="128"/>
      <c r="L51" s="128"/>
      <c r="M51" s="128"/>
      <c r="N51" s="128"/>
      <c r="O51" s="128"/>
      <c r="P51" s="185"/>
      <c r="Q51" s="128"/>
      <c r="R51" s="129"/>
      <c r="S51" s="128"/>
      <c r="T51" s="129"/>
      <c r="U51" s="159"/>
      <c r="V51" s="242"/>
      <c r="W51" s="128"/>
      <c r="X51" s="130"/>
      <c r="Y51" s="159"/>
      <c r="AA51" s="132"/>
      <c r="AB51" s="132"/>
      <c r="AC51" s="133"/>
      <c r="AD51" s="124"/>
      <c r="AE51" s="124"/>
      <c r="AF51" s="124"/>
    </row>
    <row r="52" spans="1:32" s="131" customFormat="1" x14ac:dyDescent="0.2">
      <c r="A52" s="246"/>
      <c r="B52" s="193"/>
      <c r="C52" s="127"/>
      <c r="D52" s="127"/>
      <c r="E52" s="128"/>
      <c r="F52" s="128"/>
      <c r="G52" s="128"/>
      <c r="H52" s="128"/>
      <c r="I52" s="128"/>
      <c r="J52" s="128"/>
      <c r="K52" s="128"/>
      <c r="L52" s="128"/>
      <c r="M52" s="128"/>
      <c r="N52" s="128"/>
      <c r="O52" s="128"/>
      <c r="P52" s="185"/>
      <c r="Q52" s="128"/>
      <c r="R52" s="129"/>
      <c r="S52" s="128"/>
      <c r="T52" s="129"/>
      <c r="U52" s="159"/>
      <c r="V52" s="242"/>
      <c r="W52" s="128"/>
      <c r="X52" s="130"/>
      <c r="Y52" s="159"/>
      <c r="AA52" s="132"/>
      <c r="AB52" s="132"/>
      <c r="AC52" s="133"/>
      <c r="AD52" s="124"/>
      <c r="AE52" s="124"/>
      <c r="AF52" s="124"/>
    </row>
    <row r="53" spans="1:32" s="131" customFormat="1" x14ac:dyDescent="0.2">
      <c r="A53" s="246"/>
      <c r="B53" s="193"/>
      <c r="C53" s="127"/>
      <c r="D53" s="127"/>
      <c r="E53" s="128"/>
      <c r="F53" s="128"/>
      <c r="G53" s="128"/>
      <c r="H53" s="128"/>
      <c r="I53" s="128"/>
      <c r="J53" s="128"/>
      <c r="K53" s="128"/>
      <c r="L53" s="128"/>
      <c r="M53" s="128"/>
      <c r="N53" s="128"/>
      <c r="O53" s="128"/>
      <c r="P53" s="185"/>
      <c r="Q53" s="128"/>
      <c r="R53" s="129"/>
      <c r="S53" s="128"/>
      <c r="T53" s="129"/>
      <c r="U53" s="159"/>
      <c r="V53" s="242"/>
      <c r="W53" s="128"/>
      <c r="X53" s="130"/>
      <c r="Y53" s="159"/>
      <c r="AA53" s="132"/>
      <c r="AB53" s="132"/>
      <c r="AC53" s="133"/>
      <c r="AD53" s="124"/>
      <c r="AE53" s="124"/>
      <c r="AF53" s="124"/>
    </row>
    <row r="54" spans="1:32" s="131" customFormat="1" x14ac:dyDescent="0.2">
      <c r="A54" s="246"/>
      <c r="B54" s="193"/>
      <c r="C54" s="127"/>
      <c r="D54" s="127"/>
      <c r="E54" s="128"/>
      <c r="F54" s="128"/>
      <c r="G54" s="128"/>
      <c r="H54" s="128"/>
      <c r="I54" s="128"/>
      <c r="J54" s="128"/>
      <c r="K54" s="128"/>
      <c r="L54" s="128"/>
      <c r="M54" s="128"/>
      <c r="N54" s="128"/>
      <c r="O54" s="128"/>
      <c r="P54" s="185"/>
      <c r="Q54" s="128"/>
      <c r="R54" s="129"/>
      <c r="S54" s="128"/>
      <c r="T54" s="129"/>
      <c r="U54" s="159"/>
      <c r="V54" s="242"/>
      <c r="W54" s="128"/>
      <c r="X54" s="130"/>
      <c r="Y54" s="159"/>
      <c r="AA54" s="132"/>
      <c r="AB54" s="132"/>
      <c r="AC54" s="133"/>
      <c r="AD54" s="124"/>
      <c r="AE54" s="124"/>
      <c r="AF54" s="124"/>
    </row>
    <row r="55" spans="1:32" s="131" customFormat="1" ht="15" x14ac:dyDescent="0.25">
      <c r="A55" s="247"/>
      <c r="B55" s="194"/>
      <c r="C55"/>
      <c r="D55"/>
      <c r="E55" s="128"/>
      <c r="F55" s="128"/>
      <c r="G55" s="128"/>
      <c r="H55" s="128"/>
      <c r="I55" s="128"/>
      <c r="J55" s="128"/>
      <c r="K55" s="128"/>
      <c r="L55" s="128"/>
      <c r="M55" s="128"/>
      <c r="N55" s="128"/>
      <c r="O55" s="128"/>
      <c r="P55" s="185"/>
      <c r="Q55" s="128"/>
      <c r="R55" s="129"/>
      <c r="S55" s="128"/>
      <c r="T55" s="129"/>
      <c r="U55" s="159"/>
      <c r="V55" s="242"/>
      <c r="W55" s="128"/>
      <c r="X55" s="130"/>
      <c r="Y55" s="159"/>
      <c r="AA55" s="132"/>
      <c r="AB55" s="132"/>
      <c r="AC55" s="133"/>
      <c r="AD55" s="124"/>
      <c r="AE55" s="124"/>
      <c r="AF55" s="124"/>
    </row>
    <row r="56" spans="1:32" s="131" customFormat="1" ht="15" x14ac:dyDescent="0.25">
      <c r="A56" s="247"/>
      <c r="B56" s="194"/>
      <c r="C56"/>
      <c r="D56"/>
      <c r="E56" s="128"/>
      <c r="F56" s="128"/>
      <c r="G56" s="128"/>
      <c r="H56" s="128"/>
      <c r="I56" s="128"/>
      <c r="J56" s="128"/>
      <c r="K56" s="128"/>
      <c r="L56" s="128"/>
      <c r="M56" s="128"/>
      <c r="N56" s="128"/>
      <c r="O56" s="128"/>
      <c r="P56" s="185"/>
      <c r="Q56" s="128"/>
      <c r="R56" s="129"/>
      <c r="S56" s="128"/>
      <c r="T56" s="129"/>
      <c r="U56" s="159"/>
      <c r="V56" s="242"/>
      <c r="W56" s="128"/>
      <c r="X56" s="130"/>
      <c r="Y56" s="159"/>
      <c r="AA56" s="132"/>
      <c r="AB56" s="132"/>
      <c r="AC56" s="133"/>
      <c r="AD56" s="124"/>
      <c r="AE56" s="124"/>
      <c r="AF56" s="124"/>
    </row>
    <row r="57" spans="1:32" s="131" customFormat="1" ht="15" x14ac:dyDescent="0.25">
      <c r="A57" s="247"/>
      <c r="B57" s="194"/>
      <c r="C57"/>
      <c r="D57"/>
      <c r="E57" s="128"/>
      <c r="F57" s="128"/>
      <c r="G57" s="128"/>
      <c r="H57" s="128"/>
      <c r="I57" s="128"/>
      <c r="J57" s="128"/>
      <c r="K57" s="128"/>
      <c r="L57" s="128"/>
      <c r="M57" s="128"/>
      <c r="N57" s="128"/>
      <c r="O57" s="128"/>
      <c r="P57" s="185"/>
      <c r="Q57" s="128"/>
      <c r="R57" s="129"/>
      <c r="S57" s="128"/>
      <c r="T57" s="129"/>
      <c r="U57" s="159"/>
      <c r="V57" s="242"/>
      <c r="W57" s="128"/>
      <c r="X57" s="130"/>
      <c r="Y57" s="159"/>
      <c r="AA57" s="132"/>
      <c r="AB57" s="132"/>
      <c r="AC57" s="133"/>
      <c r="AD57" s="124"/>
      <c r="AE57" s="124"/>
      <c r="AF57" s="124"/>
    </row>
    <row r="58" spans="1:32" s="131" customFormat="1" ht="15" x14ac:dyDescent="0.25">
      <c r="A58" s="247"/>
      <c r="B58" s="194"/>
      <c r="C58"/>
      <c r="D58"/>
      <c r="E58" s="128"/>
      <c r="F58" s="128"/>
      <c r="G58" s="128"/>
      <c r="H58" s="128"/>
      <c r="I58" s="128"/>
      <c r="J58" s="128"/>
      <c r="K58" s="128"/>
      <c r="L58" s="128"/>
      <c r="M58" s="128"/>
      <c r="N58" s="128"/>
      <c r="O58" s="128"/>
      <c r="P58" s="185"/>
      <c r="Q58" s="128"/>
      <c r="R58" s="129"/>
      <c r="S58" s="128"/>
      <c r="T58" s="129"/>
      <c r="U58" s="159"/>
      <c r="V58" s="242"/>
      <c r="W58" s="128"/>
      <c r="X58" s="130"/>
      <c r="Y58" s="159"/>
      <c r="AA58" s="132"/>
      <c r="AB58" s="132"/>
      <c r="AC58" s="133"/>
      <c r="AD58" s="124"/>
      <c r="AE58" s="124"/>
      <c r="AF58" s="124"/>
    </row>
    <row r="59" spans="1:32" s="131" customFormat="1" ht="15" x14ac:dyDescent="0.25">
      <c r="A59" s="247"/>
      <c r="B59" s="194"/>
      <c r="C59"/>
      <c r="D59"/>
      <c r="E59" s="128"/>
      <c r="F59" s="128"/>
      <c r="G59" s="128"/>
      <c r="H59" s="128"/>
      <c r="I59" s="128"/>
      <c r="J59" s="128"/>
      <c r="K59" s="128"/>
      <c r="L59" s="128"/>
      <c r="M59" s="128"/>
      <c r="N59" s="128"/>
      <c r="O59" s="128"/>
      <c r="P59" s="185"/>
      <c r="Q59" s="128"/>
      <c r="R59" s="129"/>
      <c r="S59" s="128"/>
      <c r="T59" s="129"/>
      <c r="U59" s="159"/>
      <c r="V59" s="242"/>
      <c r="W59" s="128"/>
      <c r="X59" s="130"/>
      <c r="Y59" s="159"/>
      <c r="AA59" s="132"/>
      <c r="AB59" s="132"/>
      <c r="AC59" s="133"/>
      <c r="AD59" s="124"/>
      <c r="AE59" s="124"/>
      <c r="AF59" s="124"/>
    </row>
    <row r="60" spans="1:32" s="131" customFormat="1" ht="15" x14ac:dyDescent="0.25">
      <c r="A60" s="247"/>
      <c r="B60" s="194"/>
      <c r="C60"/>
      <c r="D60"/>
      <c r="E60" s="128"/>
      <c r="F60" s="128"/>
      <c r="G60" s="128"/>
      <c r="H60" s="128"/>
      <c r="I60" s="128"/>
      <c r="J60" s="128"/>
      <c r="K60" s="128"/>
      <c r="L60" s="128"/>
      <c r="M60" s="128"/>
      <c r="N60" s="128"/>
      <c r="O60" s="128"/>
      <c r="P60" s="185"/>
      <c r="Q60" s="128"/>
      <c r="R60" s="129"/>
      <c r="S60" s="128"/>
      <c r="T60" s="129"/>
      <c r="U60" s="159"/>
      <c r="V60" s="242"/>
      <c r="W60" s="128"/>
      <c r="X60" s="130"/>
      <c r="Y60" s="159"/>
      <c r="AA60" s="132"/>
      <c r="AB60" s="132"/>
      <c r="AC60" s="133"/>
      <c r="AD60" s="124"/>
      <c r="AE60" s="124"/>
      <c r="AF60" s="124"/>
    </row>
    <row r="61" spans="1:32" s="131" customFormat="1" ht="15" x14ac:dyDescent="0.25">
      <c r="A61" s="247"/>
      <c r="B61" s="194"/>
      <c r="C61"/>
      <c r="D61"/>
      <c r="E61" s="128"/>
      <c r="F61" s="128"/>
      <c r="G61" s="128"/>
      <c r="H61" s="128"/>
      <c r="I61" s="128"/>
      <c r="J61" s="128"/>
      <c r="K61" s="128"/>
      <c r="L61" s="128"/>
      <c r="M61" s="128"/>
      <c r="N61" s="128"/>
      <c r="O61" s="128"/>
      <c r="P61" s="185"/>
      <c r="Q61" s="128"/>
      <c r="R61" s="129"/>
      <c r="S61" s="128"/>
      <c r="T61" s="129"/>
      <c r="U61" s="159"/>
      <c r="V61" s="242"/>
      <c r="W61" s="128"/>
      <c r="X61" s="130"/>
      <c r="Y61" s="159"/>
      <c r="AA61" s="132"/>
      <c r="AB61" s="132"/>
      <c r="AC61" s="133"/>
      <c r="AD61" s="124"/>
      <c r="AE61" s="124"/>
      <c r="AF61" s="124"/>
    </row>
    <row r="62" spans="1:32" s="131" customFormat="1" ht="15" x14ac:dyDescent="0.25">
      <c r="A62" s="247"/>
      <c r="B62" s="194"/>
      <c r="C62"/>
      <c r="D62"/>
      <c r="E62" s="128"/>
      <c r="F62" s="128"/>
      <c r="G62" s="128"/>
      <c r="H62" s="128"/>
      <c r="I62" s="128"/>
      <c r="J62" s="128"/>
      <c r="K62" s="128"/>
      <c r="L62" s="128"/>
      <c r="M62" s="128"/>
      <c r="N62" s="128"/>
      <c r="O62" s="128"/>
      <c r="P62" s="185"/>
      <c r="Q62" s="128"/>
      <c r="R62" s="129"/>
      <c r="S62" s="128"/>
      <c r="T62" s="129"/>
      <c r="U62" s="159"/>
      <c r="V62" s="242"/>
      <c r="W62" s="128"/>
      <c r="X62" s="130"/>
      <c r="Y62" s="159"/>
      <c r="AA62" s="132"/>
      <c r="AB62" s="132"/>
      <c r="AC62" s="133"/>
      <c r="AD62" s="124"/>
      <c r="AE62" s="124"/>
      <c r="AF62" s="124"/>
    </row>
    <row r="63" spans="1:32" s="131" customFormat="1" ht="15" x14ac:dyDescent="0.25">
      <c r="A63" s="247"/>
      <c r="B63" s="194"/>
      <c r="C63"/>
      <c r="D63"/>
      <c r="E63" s="128"/>
      <c r="F63" s="128"/>
      <c r="G63" s="128"/>
      <c r="H63" s="128"/>
      <c r="I63" s="128"/>
      <c r="J63" s="128"/>
      <c r="K63" s="128"/>
      <c r="L63" s="128"/>
      <c r="M63" s="128"/>
      <c r="N63" s="128"/>
      <c r="O63" s="128"/>
      <c r="P63" s="185"/>
      <c r="Q63" s="128"/>
      <c r="R63" s="129"/>
      <c r="S63" s="128"/>
      <c r="T63" s="129"/>
      <c r="U63" s="159"/>
      <c r="V63" s="242"/>
      <c r="W63" s="128"/>
      <c r="X63" s="130"/>
      <c r="Y63" s="159"/>
      <c r="AA63" s="132"/>
      <c r="AB63" s="132"/>
      <c r="AC63" s="133"/>
      <c r="AD63" s="124"/>
      <c r="AE63" s="124"/>
      <c r="AF63" s="124"/>
    </row>
    <row r="64" spans="1:32" s="131" customFormat="1" ht="15" x14ac:dyDescent="0.25">
      <c r="A64" s="247"/>
      <c r="B64" s="194"/>
      <c r="C64"/>
      <c r="D64"/>
      <c r="E64" s="128"/>
      <c r="F64" s="128"/>
      <c r="G64" s="128"/>
      <c r="H64" s="128"/>
      <c r="I64" s="128"/>
      <c r="J64" s="128"/>
      <c r="K64" s="128"/>
      <c r="L64" s="128"/>
      <c r="M64" s="128"/>
      <c r="N64" s="128"/>
      <c r="O64" s="128"/>
      <c r="P64" s="185"/>
      <c r="Q64" s="128"/>
      <c r="R64" s="129"/>
      <c r="S64" s="128"/>
      <c r="T64" s="129"/>
      <c r="U64" s="159"/>
      <c r="V64" s="242"/>
      <c r="W64" s="128"/>
      <c r="X64" s="130"/>
      <c r="Y64" s="159"/>
      <c r="AA64" s="132"/>
      <c r="AB64" s="132"/>
      <c r="AC64" s="133"/>
      <c r="AD64" s="124"/>
      <c r="AE64" s="124"/>
      <c r="AF64" s="124"/>
    </row>
    <row r="65" spans="1:32" s="128" customFormat="1" ht="15" x14ac:dyDescent="0.25">
      <c r="A65" s="247"/>
      <c r="B65" s="194"/>
      <c r="C65"/>
      <c r="D65"/>
      <c r="P65" s="185"/>
      <c r="R65" s="129"/>
      <c r="T65" s="129"/>
      <c r="U65" s="159"/>
      <c r="V65" s="242"/>
      <c r="X65" s="130"/>
      <c r="Y65" s="159"/>
      <c r="Z65" s="131"/>
      <c r="AA65" s="132"/>
      <c r="AB65" s="132"/>
      <c r="AC65" s="133"/>
      <c r="AD65" s="124"/>
      <c r="AE65" s="124"/>
      <c r="AF65" s="124"/>
    </row>
    <row r="66" spans="1:32" s="128" customFormat="1" ht="15" x14ac:dyDescent="0.25">
      <c r="A66" s="247"/>
      <c r="B66" s="194"/>
      <c r="C66"/>
      <c r="D66"/>
      <c r="P66" s="185"/>
      <c r="R66" s="129"/>
      <c r="T66" s="129"/>
      <c r="U66" s="159"/>
      <c r="V66" s="242"/>
      <c r="X66" s="130"/>
      <c r="Y66" s="159"/>
      <c r="Z66" s="131"/>
      <c r="AA66" s="132"/>
      <c r="AB66" s="132"/>
      <c r="AC66" s="133"/>
      <c r="AD66" s="124"/>
      <c r="AE66" s="124"/>
      <c r="AF66" s="124"/>
    </row>
  </sheetData>
  <autoFilter ref="B2:AD47" xr:uid="{60C94962-FCD5-49D0-A8FD-EBCB0D64B2F1}">
    <sortState xmlns:xlrd2="http://schemas.microsoft.com/office/spreadsheetml/2017/richdata2" ref="B6:AD47">
      <sortCondition ref="C2:C47"/>
    </sortState>
  </autoFilter>
  <mergeCells count="4">
    <mergeCell ref="G1:N1"/>
    <mergeCell ref="Q1:T1"/>
    <mergeCell ref="V1:X1"/>
    <mergeCell ref="Z1:AB1"/>
  </mergeCells>
  <conditionalFormatting sqref="G5:T6 G8:T9 O10:T10 G11:T17 O18:T18 G19:T29 O30:T30 G44:O46 Q44:T46 P44:P47">
    <cfRule type="cellIs" dxfId="21" priority="15" operator="equal">
      <formula>0</formula>
    </cfRule>
  </conditionalFormatting>
  <conditionalFormatting sqref="G31:T43">
    <cfRule type="cellIs" dxfId="20" priority="3" operator="equal">
      <formula>0</formula>
    </cfRule>
  </conditionalFormatting>
  <conditionalFormatting sqref="O4:T4">
    <cfRule type="cellIs" dxfId="19" priority="10" operator="equal">
      <formula>0</formula>
    </cfRule>
  </conditionalFormatting>
  <conditionalFormatting sqref="O7:T7">
    <cfRule type="cellIs" dxfId="18" priority="25" operator="equal">
      <formula>0</formula>
    </cfRule>
  </conditionalFormatting>
  <conditionalFormatting sqref="T48 C48:C54 R48:R1048576 U49 T50:T1048576 C67:C1048576">
    <cfRule type="cellIs" dxfId="17" priority="28" operator="equal">
      <formula>0</formula>
    </cfRule>
  </conditionalFormatting>
  <conditionalFormatting sqref="V19:W19">
    <cfRule type="cellIs" dxfId="16" priority="24" operator="equal">
      <formula>"X"</formula>
    </cfRule>
  </conditionalFormatting>
  <conditionalFormatting sqref="V29:W29">
    <cfRule type="cellIs" dxfId="15" priority="23" operator="equal">
      <formula>"X"</formula>
    </cfRule>
  </conditionalFormatting>
  <conditionalFormatting sqref="V3:X3">
    <cfRule type="cellIs" dxfId="14" priority="18" operator="equal">
      <formula>"X"</formula>
    </cfRule>
  </conditionalFormatting>
  <conditionalFormatting sqref="V5:X6 Z5:AB6 V8:X9 Z8:AB9 V11:X17 Z11:AB17 W18 V19:X29 Z19:AB29 V31:X46 Z31:AB46">
    <cfRule type="cellIs" dxfId="13" priority="26" operator="equal">
      <formula>"nav jānodrošina"</formula>
    </cfRule>
    <cfRule type="cellIs" dxfId="12" priority="27" operator="equal">
      <formula>0</formula>
    </cfRule>
  </conditionalFormatting>
  <conditionalFormatting sqref="W4">
    <cfRule type="cellIs" dxfId="11" priority="8" operator="equal">
      <formula>"nav jānodrošina"</formula>
    </cfRule>
    <cfRule type="cellIs" dxfId="10" priority="9" operator="equal">
      <formula>0</formula>
    </cfRule>
  </conditionalFormatting>
  <conditionalFormatting sqref="W7">
    <cfRule type="cellIs" dxfId="9" priority="16" operator="equal">
      <formula>"nav jānodrošina"</formula>
    </cfRule>
    <cfRule type="cellIs" dxfId="8" priority="17" operator="equal">
      <formula>0</formula>
    </cfRule>
  </conditionalFormatting>
  <conditionalFormatting sqref="W30">
    <cfRule type="cellIs" dxfId="7" priority="1" operator="equal">
      <formula>"nav jānodrošina"</formula>
    </cfRule>
    <cfRule type="cellIs" dxfId="6" priority="2" operator="equal">
      <formula>0</formula>
    </cfRule>
  </conditionalFormatting>
  <conditionalFormatting sqref="X42">
    <cfRule type="cellIs" dxfId="5" priority="5" operator="equal">
      <formula>"X"</formula>
    </cfRule>
  </conditionalFormatting>
  <conditionalFormatting sqref="Z3 Z5:Z6 Z19:Z29">
    <cfRule type="cellIs" dxfId="4" priority="21" operator="equal">
      <formula>"X"</formula>
    </cfRule>
  </conditionalFormatting>
  <conditionalFormatting sqref="Z8:Z9 X9 Z11:Z17 AA12:AB16">
    <cfRule type="cellIs" dxfId="3" priority="22" operator="equal">
      <formula>"X"</formula>
    </cfRule>
  </conditionalFormatting>
  <conditionalFormatting sqref="Z31:Z46">
    <cfRule type="cellIs" dxfId="2" priority="7" operator="equal">
      <formula>"X"</formula>
    </cfRule>
  </conditionalFormatting>
  <conditionalFormatting sqref="Z2:AB3 Z48:AB1048576">
    <cfRule type="cellIs" dxfId="1" priority="29" operator="equal">
      <formula>"X"</formula>
    </cfRule>
  </conditionalFormatting>
  <pageMargins left="0.70866141732283472" right="0.70866141732283472" top="0.74803149606299213" bottom="0.74803149606299213" header="0.31496062992125984" footer="0.31496062992125984"/>
  <pageSetup paperSize="8" scale="3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DA2E2-33CB-4B55-A690-F4F96D8BB2B1}">
  <sheetPr>
    <tabColor rgb="FFFFC000"/>
    <pageSetUpPr fitToPage="1"/>
  </sheetPr>
  <dimension ref="A1:H72"/>
  <sheetViews>
    <sheetView zoomScale="130" zoomScaleNormal="130" workbookViewId="0">
      <pane xSplit="1" ySplit="2" topLeftCell="B37" activePane="bottomRight" state="frozen"/>
      <selection pane="topRight" activeCell="B1" sqref="B1"/>
      <selection pane="bottomLeft" activeCell="A2" sqref="A2"/>
      <selection pane="bottomRight" activeCell="A55" sqref="A55"/>
    </sheetView>
  </sheetViews>
  <sheetFormatPr defaultColWidth="9.140625" defaultRowHeight="12.75" outlineLevelRow="1" x14ac:dyDescent="0.2"/>
  <cols>
    <col min="1" max="1" width="92.5703125" style="103" customWidth="1"/>
    <col min="2" max="2" width="6.28515625" style="99" bestFit="1" customWidth="1"/>
    <col min="3" max="3" width="8.140625" style="12" bestFit="1" customWidth="1"/>
    <col min="4" max="5" width="7.140625" style="99" customWidth="1"/>
    <col min="6" max="6" width="61.5703125" style="10" customWidth="1"/>
    <col min="7" max="16384" width="9.140625" style="10"/>
  </cols>
  <sheetData>
    <row r="1" spans="1:5" x14ac:dyDescent="0.2">
      <c r="B1" s="402" t="s">
        <v>451</v>
      </c>
      <c r="C1" s="402"/>
      <c r="D1" s="402"/>
      <c r="E1" s="402"/>
    </row>
    <row r="2" spans="1:5" ht="103.5" customHeight="1" x14ac:dyDescent="0.2">
      <c r="A2" s="156" t="s">
        <v>452</v>
      </c>
      <c r="B2" s="135" t="s">
        <v>453</v>
      </c>
      <c r="C2" s="136" t="s">
        <v>454</v>
      </c>
      <c r="D2" s="137" t="s">
        <v>455</v>
      </c>
      <c r="E2" s="137" t="s">
        <v>456</v>
      </c>
    </row>
    <row r="3" spans="1:5" x14ac:dyDescent="0.2">
      <c r="A3" s="140" t="s">
        <v>457</v>
      </c>
      <c r="B3" s="168">
        <v>4</v>
      </c>
      <c r="C3" s="168">
        <v>4</v>
      </c>
      <c r="D3" s="168">
        <v>4</v>
      </c>
      <c r="E3" s="168">
        <v>3</v>
      </c>
    </row>
    <row r="4" spans="1:5" outlineLevel="1" x14ac:dyDescent="0.2">
      <c r="A4" s="102" t="s">
        <v>458</v>
      </c>
      <c r="B4" s="169"/>
      <c r="C4" s="169"/>
      <c r="D4" s="169"/>
      <c r="E4" s="169"/>
    </row>
    <row r="5" spans="1:5" outlineLevel="1" x14ac:dyDescent="0.2">
      <c r="A5" s="102" t="s">
        <v>459</v>
      </c>
      <c r="B5" s="169"/>
      <c r="C5" s="169"/>
      <c r="D5" s="169"/>
      <c r="E5" s="169"/>
    </row>
    <row r="6" spans="1:5" ht="25.5" outlineLevel="1" x14ac:dyDescent="0.2">
      <c r="A6" s="101" t="s">
        <v>460</v>
      </c>
      <c r="B6" s="169"/>
      <c r="C6" s="169"/>
      <c r="D6" s="169"/>
      <c r="E6" s="169"/>
    </row>
    <row r="7" spans="1:5" outlineLevel="1" x14ac:dyDescent="0.2">
      <c r="A7" s="102" t="s">
        <v>461</v>
      </c>
      <c r="B7" s="169"/>
      <c r="C7" s="169"/>
      <c r="D7" s="169"/>
      <c r="E7" s="169"/>
    </row>
    <row r="8" spans="1:5" outlineLevel="1" x14ac:dyDescent="0.2">
      <c r="A8" s="102" t="s">
        <v>462</v>
      </c>
      <c r="B8" s="169"/>
      <c r="C8" s="169"/>
      <c r="D8" s="169"/>
      <c r="E8" s="169"/>
    </row>
    <row r="9" spans="1:5" outlineLevel="1" x14ac:dyDescent="0.2">
      <c r="A9" s="102" t="s">
        <v>463</v>
      </c>
      <c r="B9" s="169"/>
      <c r="C9" s="169"/>
      <c r="D9" s="169"/>
      <c r="E9" s="169"/>
    </row>
    <row r="10" spans="1:5" outlineLevel="1" x14ac:dyDescent="0.2">
      <c r="A10" s="101" t="s">
        <v>464</v>
      </c>
      <c r="B10" s="169"/>
      <c r="C10" s="169"/>
      <c r="D10" s="169"/>
      <c r="E10" s="169"/>
    </row>
    <row r="11" spans="1:5" outlineLevel="1" x14ac:dyDescent="0.2">
      <c r="A11" s="102" t="s">
        <v>465</v>
      </c>
      <c r="B11" s="169"/>
      <c r="C11" s="169"/>
      <c r="D11" s="169"/>
      <c r="E11" s="169"/>
    </row>
    <row r="12" spans="1:5" outlineLevel="1" x14ac:dyDescent="0.2">
      <c r="A12" s="102" t="s">
        <v>466</v>
      </c>
      <c r="B12" s="169"/>
      <c r="C12" s="169"/>
      <c r="D12" s="169"/>
      <c r="E12" s="169"/>
    </row>
    <row r="13" spans="1:5" outlineLevel="1" x14ac:dyDescent="0.2">
      <c r="A13" s="102" t="s">
        <v>467</v>
      </c>
      <c r="B13" s="169"/>
      <c r="C13" s="169"/>
      <c r="D13" s="169"/>
      <c r="E13" s="169"/>
    </row>
    <row r="14" spans="1:5" outlineLevel="1" x14ac:dyDescent="0.2">
      <c r="A14" s="102" t="s">
        <v>468</v>
      </c>
      <c r="B14" s="169"/>
      <c r="C14" s="169"/>
      <c r="D14" s="169"/>
      <c r="E14" s="169"/>
    </row>
    <row r="15" spans="1:5" ht="25.5" outlineLevel="1" x14ac:dyDescent="0.2">
      <c r="A15" s="101" t="s">
        <v>469</v>
      </c>
      <c r="B15" s="169"/>
      <c r="C15" s="169"/>
      <c r="D15" s="169"/>
      <c r="E15" s="169"/>
    </row>
    <row r="16" spans="1:5" outlineLevel="1" x14ac:dyDescent="0.2">
      <c r="A16" s="102" t="s">
        <v>470</v>
      </c>
      <c r="B16" s="169"/>
      <c r="C16" s="169"/>
      <c r="D16" s="169"/>
      <c r="E16" s="169"/>
    </row>
    <row r="17" spans="1:6" outlineLevel="1" x14ac:dyDescent="0.2">
      <c r="A17" s="102" t="s">
        <v>471</v>
      </c>
      <c r="B17" s="169"/>
      <c r="C17" s="169"/>
      <c r="D17" s="169"/>
      <c r="E17" s="169"/>
    </row>
    <row r="18" spans="1:6" x14ac:dyDescent="0.2">
      <c r="A18" s="140" t="s">
        <v>472</v>
      </c>
      <c r="B18" s="168">
        <v>4</v>
      </c>
      <c r="C18" s="168">
        <v>4</v>
      </c>
      <c r="D18" s="168">
        <v>4</v>
      </c>
      <c r="E18" s="168">
        <v>3</v>
      </c>
      <c r="F18" s="141" t="s">
        <v>473</v>
      </c>
    </row>
    <row r="19" spans="1:6" outlineLevel="1" x14ac:dyDescent="0.2">
      <c r="A19" s="102" t="s">
        <v>458</v>
      </c>
      <c r="B19" s="169"/>
      <c r="C19" s="169"/>
      <c r="D19" s="169"/>
      <c r="E19" s="169"/>
    </row>
    <row r="20" spans="1:6" outlineLevel="1" x14ac:dyDescent="0.2">
      <c r="A20" s="102" t="s">
        <v>474</v>
      </c>
      <c r="B20" s="169"/>
      <c r="C20" s="169"/>
      <c r="D20" s="169"/>
      <c r="E20" s="169"/>
    </row>
    <row r="21" spans="1:6" outlineLevel="1" x14ac:dyDescent="0.2">
      <c r="A21" s="102" t="s">
        <v>475</v>
      </c>
      <c r="B21" s="169"/>
      <c r="C21" s="169"/>
      <c r="D21" s="169"/>
      <c r="E21" s="169"/>
    </row>
    <row r="22" spans="1:6" outlineLevel="1" x14ac:dyDescent="0.2">
      <c r="A22" s="102" t="s">
        <v>462</v>
      </c>
      <c r="B22" s="169"/>
      <c r="C22" s="169"/>
      <c r="D22" s="169"/>
      <c r="E22" s="169"/>
    </row>
    <row r="23" spans="1:6" outlineLevel="1" x14ac:dyDescent="0.2">
      <c r="A23" s="102" t="s">
        <v>476</v>
      </c>
      <c r="B23" s="169"/>
      <c r="C23" s="169"/>
      <c r="D23" s="169"/>
      <c r="E23" s="169"/>
    </row>
    <row r="24" spans="1:6" outlineLevel="1" x14ac:dyDescent="0.2">
      <c r="A24" s="101" t="s">
        <v>464</v>
      </c>
      <c r="B24" s="169"/>
      <c r="C24" s="169"/>
      <c r="D24" s="169"/>
      <c r="E24" s="169"/>
    </row>
    <row r="25" spans="1:6" outlineLevel="1" x14ac:dyDescent="0.2">
      <c r="A25" s="102" t="s">
        <v>466</v>
      </c>
      <c r="B25" s="169"/>
      <c r="C25" s="169"/>
      <c r="D25" s="169"/>
      <c r="E25" s="169"/>
    </row>
    <row r="26" spans="1:6" outlineLevel="1" x14ac:dyDescent="0.2">
      <c r="A26" s="105" t="s">
        <v>477</v>
      </c>
      <c r="B26" s="169"/>
      <c r="C26" s="169"/>
      <c r="D26" s="169"/>
      <c r="E26" s="169"/>
    </row>
    <row r="27" spans="1:6" outlineLevel="1" x14ac:dyDescent="0.2">
      <c r="A27" s="105" t="s">
        <v>478</v>
      </c>
      <c r="B27" s="169"/>
      <c r="C27" s="169"/>
      <c r="D27" s="169"/>
      <c r="E27" s="169"/>
    </row>
    <row r="28" spans="1:6" outlineLevel="1" x14ac:dyDescent="0.2">
      <c r="A28" s="105" t="s">
        <v>479</v>
      </c>
      <c r="B28" s="169"/>
      <c r="C28" s="169"/>
      <c r="D28" s="169"/>
      <c r="E28" s="169"/>
    </row>
    <row r="29" spans="1:6" outlineLevel="1" x14ac:dyDescent="0.2">
      <c r="A29" s="102" t="s">
        <v>467</v>
      </c>
      <c r="B29" s="169"/>
      <c r="C29" s="169"/>
      <c r="D29" s="169"/>
      <c r="E29" s="169"/>
    </row>
    <row r="30" spans="1:6" outlineLevel="1" x14ac:dyDescent="0.2">
      <c r="A30" s="101" t="s">
        <v>480</v>
      </c>
      <c r="B30" s="169"/>
      <c r="C30" s="169"/>
      <c r="D30" s="169"/>
      <c r="E30" s="169"/>
    </row>
    <row r="31" spans="1:6" outlineLevel="1" x14ac:dyDescent="0.2">
      <c r="A31" s="102" t="s">
        <v>481</v>
      </c>
      <c r="B31" s="169"/>
      <c r="C31" s="169"/>
      <c r="D31" s="169"/>
      <c r="E31" s="169"/>
    </row>
    <row r="32" spans="1:6" outlineLevel="1" x14ac:dyDescent="0.2">
      <c r="A32" s="102" t="s">
        <v>677</v>
      </c>
      <c r="B32" s="169"/>
      <c r="C32" s="169"/>
      <c r="D32" s="169"/>
      <c r="E32" s="169"/>
    </row>
    <row r="33" spans="1:5" outlineLevel="1" x14ac:dyDescent="0.2">
      <c r="A33" s="107" t="s">
        <v>482</v>
      </c>
      <c r="B33" s="169"/>
      <c r="C33" s="169"/>
      <c r="D33" s="169"/>
      <c r="E33" s="169"/>
    </row>
    <row r="34" spans="1:5" outlineLevel="1" x14ac:dyDescent="0.2">
      <c r="A34" s="107" t="s">
        <v>483</v>
      </c>
      <c r="B34" s="169"/>
      <c r="C34" s="169"/>
      <c r="D34" s="169"/>
      <c r="E34" s="169"/>
    </row>
    <row r="35" spans="1:5" outlineLevel="1" x14ac:dyDescent="0.2">
      <c r="A35" s="108" t="s">
        <v>484</v>
      </c>
      <c r="B35" s="169"/>
      <c r="C35" s="169"/>
      <c r="D35" s="169"/>
      <c r="E35" s="169"/>
    </row>
    <row r="36" spans="1:5" outlineLevel="1" x14ac:dyDescent="0.2">
      <c r="A36" s="107" t="s">
        <v>485</v>
      </c>
      <c r="B36" s="169"/>
      <c r="C36" s="169"/>
      <c r="D36" s="169"/>
      <c r="E36" s="169"/>
    </row>
    <row r="37" spans="1:5" outlineLevel="1" x14ac:dyDescent="0.2">
      <c r="A37" s="108" t="s">
        <v>486</v>
      </c>
      <c r="B37" s="169"/>
      <c r="C37" s="169"/>
      <c r="D37" s="169"/>
      <c r="E37" s="169"/>
    </row>
    <row r="38" spans="1:5" outlineLevel="1" x14ac:dyDescent="0.2">
      <c r="A38" s="101" t="s">
        <v>487</v>
      </c>
      <c r="B38" s="169"/>
      <c r="C38" s="169"/>
      <c r="D38" s="169"/>
      <c r="E38" s="169"/>
    </row>
    <row r="39" spans="1:5" outlineLevel="1" x14ac:dyDescent="0.2">
      <c r="A39" s="108" t="s">
        <v>488</v>
      </c>
      <c r="B39" s="169"/>
      <c r="C39" s="169"/>
      <c r="D39" s="169"/>
      <c r="E39" s="169"/>
    </row>
    <row r="40" spans="1:5" x14ac:dyDescent="0.2">
      <c r="A40" s="140" t="s">
        <v>489</v>
      </c>
      <c r="B40" s="168">
        <v>3</v>
      </c>
      <c r="C40" s="168">
        <v>3</v>
      </c>
      <c r="D40" s="168">
        <v>3</v>
      </c>
      <c r="E40" s="168">
        <v>2</v>
      </c>
    </row>
    <row r="41" spans="1:5" outlineLevel="1" x14ac:dyDescent="0.2">
      <c r="A41" s="102" t="s">
        <v>458</v>
      </c>
      <c r="B41" s="169"/>
      <c r="C41" s="169"/>
      <c r="D41" s="169"/>
      <c r="E41" s="169"/>
    </row>
    <row r="42" spans="1:5" outlineLevel="1" x14ac:dyDescent="0.2">
      <c r="A42" s="102" t="s">
        <v>459</v>
      </c>
      <c r="B42" s="169"/>
      <c r="C42" s="169"/>
      <c r="D42" s="169"/>
      <c r="E42" s="169"/>
    </row>
    <row r="43" spans="1:5" outlineLevel="1" x14ac:dyDescent="0.2">
      <c r="A43" s="102" t="s">
        <v>490</v>
      </c>
      <c r="B43" s="169"/>
      <c r="C43" s="169"/>
      <c r="D43" s="169"/>
      <c r="E43" s="169"/>
    </row>
    <row r="44" spans="1:5" outlineLevel="1" x14ac:dyDescent="0.2">
      <c r="A44" s="102" t="s">
        <v>462</v>
      </c>
      <c r="B44" s="169"/>
      <c r="C44" s="169"/>
      <c r="D44" s="169"/>
      <c r="E44" s="169"/>
    </row>
    <row r="45" spans="1:5" outlineLevel="1" x14ac:dyDescent="0.2">
      <c r="A45" s="102" t="s">
        <v>463</v>
      </c>
      <c r="B45" s="169"/>
      <c r="C45" s="169"/>
      <c r="D45" s="169"/>
      <c r="E45" s="169"/>
    </row>
    <row r="46" spans="1:5" outlineLevel="1" x14ac:dyDescent="0.2">
      <c r="A46" s="101" t="s">
        <v>491</v>
      </c>
      <c r="B46" s="169"/>
      <c r="C46" s="169"/>
      <c r="D46" s="169"/>
      <c r="E46" s="169"/>
    </row>
    <row r="47" spans="1:5" outlineLevel="1" x14ac:dyDescent="0.2">
      <c r="A47" s="102" t="s">
        <v>466</v>
      </c>
      <c r="B47" s="169"/>
      <c r="C47" s="169"/>
      <c r="D47" s="169"/>
      <c r="E47" s="169"/>
    </row>
    <row r="48" spans="1:5" outlineLevel="1" x14ac:dyDescent="0.2">
      <c r="A48" s="102" t="s">
        <v>467</v>
      </c>
      <c r="B48" s="169"/>
      <c r="C48" s="169"/>
      <c r="D48" s="169"/>
      <c r="E48" s="169"/>
    </row>
    <row r="49" spans="1:8" outlineLevel="1" x14ac:dyDescent="0.2">
      <c r="A49" s="102" t="s">
        <v>468</v>
      </c>
      <c r="B49" s="169"/>
      <c r="C49" s="169"/>
      <c r="D49" s="169"/>
      <c r="E49" s="169"/>
    </row>
    <row r="50" spans="1:8" ht="25.5" outlineLevel="1" x14ac:dyDescent="0.2">
      <c r="A50" s="101" t="s">
        <v>469</v>
      </c>
      <c r="B50" s="169"/>
      <c r="C50" s="169"/>
      <c r="D50" s="169"/>
      <c r="E50" s="169"/>
    </row>
    <row r="51" spans="1:8" outlineLevel="1" x14ac:dyDescent="0.2">
      <c r="A51" s="102" t="s">
        <v>492</v>
      </c>
      <c r="B51" s="169"/>
      <c r="C51" s="169"/>
      <c r="D51" s="169"/>
      <c r="E51" s="169"/>
    </row>
    <row r="52" spans="1:8" outlineLevel="1" x14ac:dyDescent="0.2">
      <c r="A52" s="102" t="s">
        <v>493</v>
      </c>
      <c r="B52" s="169"/>
      <c r="C52" s="169"/>
      <c r="D52" s="169"/>
      <c r="E52" s="169"/>
    </row>
    <row r="53" spans="1:8" outlineLevel="1" x14ac:dyDescent="0.2">
      <c r="A53" s="102" t="s">
        <v>494</v>
      </c>
      <c r="B53" s="169"/>
      <c r="C53" s="169"/>
      <c r="D53" s="169"/>
      <c r="E53" s="169"/>
    </row>
    <row r="54" spans="1:8" outlineLevel="1" x14ac:dyDescent="0.2">
      <c r="A54" s="102" t="s">
        <v>495</v>
      </c>
      <c r="B54" s="169"/>
      <c r="C54" s="169"/>
      <c r="D54" s="169"/>
      <c r="E54" s="169"/>
    </row>
    <row r="55" spans="1:8" outlineLevel="1" x14ac:dyDescent="0.2">
      <c r="A55" s="102" t="s">
        <v>496</v>
      </c>
      <c r="B55" s="169"/>
      <c r="C55" s="169"/>
      <c r="D55" s="169"/>
      <c r="E55" s="169"/>
    </row>
    <row r="56" spans="1:8" outlineLevel="1" x14ac:dyDescent="0.2">
      <c r="A56" s="102" t="s">
        <v>481</v>
      </c>
      <c r="B56" s="169"/>
      <c r="C56" s="169"/>
      <c r="D56" s="169"/>
      <c r="E56" s="169"/>
    </row>
    <row r="57" spans="1:8" x14ac:dyDescent="0.2">
      <c r="A57" s="140" t="s">
        <v>497</v>
      </c>
      <c r="B57" s="168">
        <v>2</v>
      </c>
      <c r="C57" s="168">
        <v>2</v>
      </c>
      <c r="D57" s="168">
        <v>2</v>
      </c>
      <c r="E57" s="168">
        <v>2</v>
      </c>
    </row>
    <row r="58" spans="1:8" outlineLevel="1" x14ac:dyDescent="0.2">
      <c r="A58" s="100" t="s">
        <v>458</v>
      </c>
      <c r="B58" s="104"/>
      <c r="C58" s="11"/>
      <c r="D58" s="104"/>
      <c r="E58" s="104"/>
    </row>
    <row r="59" spans="1:8" outlineLevel="1" x14ac:dyDescent="0.2">
      <c r="A59" s="101" t="s">
        <v>498</v>
      </c>
      <c r="B59" s="104"/>
      <c r="C59" s="11"/>
      <c r="D59" s="104"/>
      <c r="E59" s="104"/>
    </row>
    <row r="60" spans="1:8" outlineLevel="1" x14ac:dyDescent="0.2">
      <c r="A60" s="102" t="s">
        <v>463</v>
      </c>
      <c r="B60" s="104"/>
      <c r="C60" s="11"/>
      <c r="D60" s="104"/>
      <c r="E60" s="104"/>
    </row>
    <row r="61" spans="1:8" outlineLevel="1" x14ac:dyDescent="0.2">
      <c r="A61" s="102" t="s">
        <v>466</v>
      </c>
      <c r="B61" s="104"/>
      <c r="C61" s="11"/>
      <c r="D61" s="104"/>
      <c r="E61" s="104"/>
    </row>
    <row r="62" spans="1:8" outlineLevel="1" x14ac:dyDescent="0.2">
      <c r="A62" s="102" t="s">
        <v>499</v>
      </c>
      <c r="B62" s="104"/>
      <c r="C62" s="11"/>
      <c r="D62" s="104"/>
      <c r="E62" s="104"/>
    </row>
    <row r="63" spans="1:8" outlineLevel="1" x14ac:dyDescent="0.2">
      <c r="A63" s="102" t="s">
        <v>467</v>
      </c>
      <c r="B63" s="104"/>
      <c r="C63" s="11"/>
      <c r="D63" s="104"/>
      <c r="E63" s="104"/>
    </row>
    <row r="64" spans="1:8" s="99" customFormat="1" x14ac:dyDescent="0.2">
      <c r="A64" s="103"/>
      <c r="C64" s="12"/>
      <c r="F64" s="10"/>
      <c r="G64" s="10"/>
      <c r="H64" s="10"/>
    </row>
    <row r="65" spans="1:8" s="99" customFormat="1" ht="27" customHeight="1" x14ac:dyDescent="0.2">
      <c r="A65" s="401" t="s">
        <v>680</v>
      </c>
      <c r="B65" s="401"/>
      <c r="C65" s="401"/>
      <c r="D65" s="401"/>
      <c r="E65" s="401"/>
      <c r="F65" s="10"/>
      <c r="G65" s="10"/>
      <c r="H65" s="10"/>
    </row>
    <row r="66" spans="1:8" s="99" customFormat="1" ht="21" customHeight="1" x14ac:dyDescent="0.2">
      <c r="A66" s="401" t="s">
        <v>500</v>
      </c>
      <c r="B66" s="401"/>
      <c r="C66" s="401"/>
      <c r="D66" s="401"/>
      <c r="E66" s="401"/>
      <c r="F66" s="10"/>
      <c r="G66" s="10"/>
      <c r="H66" s="10"/>
    </row>
    <row r="67" spans="1:8" s="99" customFormat="1" ht="26.25" customHeight="1" x14ac:dyDescent="0.2">
      <c r="A67" s="401" t="s">
        <v>501</v>
      </c>
      <c r="B67" s="401"/>
      <c r="C67" s="401"/>
      <c r="D67" s="401"/>
      <c r="E67" s="401"/>
      <c r="F67" s="10"/>
      <c r="G67" s="10"/>
      <c r="H67" s="10"/>
    </row>
    <row r="68" spans="1:8" s="99" customFormat="1" ht="27.75" customHeight="1" x14ac:dyDescent="0.2">
      <c r="A68" s="401" t="s">
        <v>502</v>
      </c>
      <c r="B68" s="401"/>
      <c r="C68" s="401"/>
      <c r="D68" s="401"/>
      <c r="E68" s="401"/>
      <c r="F68" s="10"/>
      <c r="G68" s="10"/>
      <c r="H68" s="10"/>
    </row>
    <row r="69" spans="1:8" s="99" customFormat="1" ht="51.75" customHeight="1" x14ac:dyDescent="0.2">
      <c r="A69" s="401" t="s">
        <v>678</v>
      </c>
      <c r="B69" s="401"/>
      <c r="C69" s="401"/>
      <c r="D69" s="401"/>
      <c r="E69" s="401"/>
      <c r="F69" s="10"/>
      <c r="G69" s="10"/>
      <c r="H69" s="10"/>
    </row>
    <row r="70" spans="1:8" s="99" customFormat="1" x14ac:dyDescent="0.2">
      <c r="A70" s="175"/>
      <c r="B70" s="176"/>
      <c r="C70" s="177"/>
      <c r="D70" s="176"/>
      <c r="E70" s="176"/>
      <c r="F70" s="10"/>
      <c r="G70" s="10"/>
      <c r="H70" s="10"/>
    </row>
    <row r="71" spans="1:8" s="99" customFormat="1" x14ac:dyDescent="0.2">
      <c r="A71" s="139"/>
      <c r="C71" s="12"/>
      <c r="F71" s="10"/>
      <c r="G71" s="10"/>
      <c r="H71" s="10"/>
    </row>
    <row r="72" spans="1:8" s="99" customFormat="1" x14ac:dyDescent="0.2">
      <c r="A72" s="103"/>
      <c r="C72" s="12"/>
      <c r="F72" s="10"/>
      <c r="G72" s="10"/>
      <c r="H72" s="10"/>
    </row>
  </sheetData>
  <autoFilter ref="A2:E2" xr:uid="{BA6D186C-BBC6-463B-A27F-8FA31EC610A5}"/>
  <mergeCells count="6">
    <mergeCell ref="A69:E69"/>
    <mergeCell ref="B1:E1"/>
    <mergeCell ref="A65:E65"/>
    <mergeCell ref="A66:E66"/>
    <mergeCell ref="A67:E67"/>
    <mergeCell ref="A68:E68"/>
  </mergeCells>
  <pageMargins left="0.70866141732283472" right="0.70866141732283472" top="0.74803149606299213" bottom="0.74803149606299213" header="0.31496062992125984" footer="0.31496062992125984"/>
  <pageSetup paperSize="9" scale="7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6732C-6CA0-4651-9B04-362119C4BF75}">
  <sheetPr>
    <tabColor rgb="FFFFC000"/>
    <pageSetUpPr fitToPage="1"/>
  </sheetPr>
  <dimension ref="A1:H67"/>
  <sheetViews>
    <sheetView zoomScale="130" zoomScaleNormal="130" workbookViewId="0">
      <pane xSplit="1" ySplit="2" topLeftCell="B3" activePane="bottomRight" state="frozen"/>
      <selection pane="topRight" activeCell="B1" sqref="B1"/>
      <selection pane="bottomLeft" activeCell="A2" sqref="A2"/>
      <selection pane="bottomRight" activeCell="A61" sqref="A61:E61"/>
    </sheetView>
  </sheetViews>
  <sheetFormatPr defaultColWidth="9.140625" defaultRowHeight="12.75" outlineLevelRow="1" x14ac:dyDescent="0.2"/>
  <cols>
    <col min="1" max="1" width="92.5703125" style="103" customWidth="1"/>
    <col min="2" max="2" width="8.42578125" style="99" customWidth="1"/>
    <col min="3" max="3" width="8.140625" style="12" bestFit="1" customWidth="1"/>
    <col min="4" max="5" width="7.140625" style="99" customWidth="1"/>
    <col min="6" max="6" width="32.140625" style="10" bestFit="1" customWidth="1"/>
    <col min="7" max="16384" width="9.140625" style="10"/>
  </cols>
  <sheetData>
    <row r="1" spans="1:5" x14ac:dyDescent="0.2">
      <c r="B1" s="402" t="s">
        <v>451</v>
      </c>
      <c r="C1" s="402"/>
      <c r="D1" s="402"/>
      <c r="E1" s="402"/>
    </row>
    <row r="2" spans="1:5" ht="95.25" customHeight="1" x14ac:dyDescent="0.2">
      <c r="A2" s="156" t="s">
        <v>503</v>
      </c>
      <c r="B2" s="135" t="s">
        <v>453</v>
      </c>
      <c r="C2" s="136" t="s">
        <v>454</v>
      </c>
      <c r="D2" s="137" t="s">
        <v>455</v>
      </c>
      <c r="E2" s="137" t="s">
        <v>456</v>
      </c>
    </row>
    <row r="3" spans="1:5" x14ac:dyDescent="0.2">
      <c r="A3" s="140" t="s">
        <v>457</v>
      </c>
      <c r="B3" s="168">
        <v>3</v>
      </c>
      <c r="C3" s="168">
        <v>3</v>
      </c>
      <c r="D3" s="168">
        <v>3</v>
      </c>
      <c r="E3" s="168">
        <v>2</v>
      </c>
    </row>
    <row r="4" spans="1:5" outlineLevel="1" x14ac:dyDescent="0.2">
      <c r="A4" s="102" t="s">
        <v>458</v>
      </c>
      <c r="B4" s="169"/>
      <c r="C4" s="169"/>
      <c r="D4" s="169"/>
      <c r="E4" s="169"/>
    </row>
    <row r="5" spans="1:5" outlineLevel="1" x14ac:dyDescent="0.2">
      <c r="A5" s="102" t="s">
        <v>459</v>
      </c>
      <c r="B5" s="169"/>
      <c r="C5" s="169"/>
      <c r="D5" s="169"/>
      <c r="E5" s="169"/>
    </row>
    <row r="6" spans="1:5" ht="25.5" outlineLevel="1" x14ac:dyDescent="0.2">
      <c r="A6" s="101" t="s">
        <v>460</v>
      </c>
      <c r="B6" s="169"/>
      <c r="C6" s="169"/>
      <c r="D6" s="169"/>
      <c r="E6" s="169"/>
    </row>
    <row r="7" spans="1:5" outlineLevel="1" x14ac:dyDescent="0.2">
      <c r="A7" s="102" t="s">
        <v>461</v>
      </c>
      <c r="B7" s="169"/>
      <c r="C7" s="169"/>
      <c r="D7" s="169"/>
      <c r="E7" s="169"/>
    </row>
    <row r="8" spans="1:5" outlineLevel="1" x14ac:dyDescent="0.2">
      <c r="A8" s="102" t="s">
        <v>462</v>
      </c>
      <c r="B8" s="169"/>
      <c r="C8" s="169"/>
      <c r="D8" s="169"/>
      <c r="E8" s="169"/>
    </row>
    <row r="9" spans="1:5" outlineLevel="1" x14ac:dyDescent="0.2">
      <c r="A9" s="102" t="s">
        <v>463</v>
      </c>
      <c r="B9" s="169"/>
      <c r="C9" s="169"/>
      <c r="D9" s="169"/>
      <c r="E9" s="169"/>
    </row>
    <row r="10" spans="1:5" outlineLevel="1" x14ac:dyDescent="0.2">
      <c r="A10" s="101" t="s">
        <v>464</v>
      </c>
      <c r="B10" s="169"/>
      <c r="C10" s="169"/>
      <c r="D10" s="169"/>
      <c r="E10" s="169"/>
    </row>
    <row r="11" spans="1:5" outlineLevel="1" x14ac:dyDescent="0.2">
      <c r="A11" s="102" t="s">
        <v>465</v>
      </c>
      <c r="B11" s="169"/>
      <c r="C11" s="169"/>
      <c r="D11" s="169"/>
      <c r="E11" s="169"/>
    </row>
    <row r="12" spans="1:5" outlineLevel="1" x14ac:dyDescent="0.2">
      <c r="A12" s="102" t="s">
        <v>466</v>
      </c>
      <c r="B12" s="169"/>
      <c r="C12" s="169"/>
      <c r="D12" s="169"/>
      <c r="E12" s="169"/>
    </row>
    <row r="13" spans="1:5" outlineLevel="1" x14ac:dyDescent="0.2">
      <c r="A13" s="102" t="s">
        <v>467</v>
      </c>
      <c r="B13" s="169"/>
      <c r="C13" s="169"/>
      <c r="D13" s="169"/>
      <c r="E13" s="169"/>
    </row>
    <row r="14" spans="1:5" outlineLevel="1" x14ac:dyDescent="0.2">
      <c r="A14" s="102" t="s">
        <v>468</v>
      </c>
      <c r="B14" s="169"/>
      <c r="C14" s="169"/>
      <c r="D14" s="169"/>
      <c r="E14" s="169"/>
    </row>
    <row r="15" spans="1:5" ht="25.5" outlineLevel="1" x14ac:dyDescent="0.2">
      <c r="A15" s="101" t="s">
        <v>469</v>
      </c>
      <c r="B15" s="169"/>
      <c r="C15" s="169"/>
      <c r="D15" s="169"/>
      <c r="E15" s="169"/>
    </row>
    <row r="16" spans="1:5" outlineLevel="1" x14ac:dyDescent="0.2">
      <c r="A16" s="102" t="s">
        <v>470</v>
      </c>
      <c r="B16" s="169"/>
      <c r="C16" s="169"/>
      <c r="D16" s="169"/>
      <c r="E16" s="169"/>
    </row>
    <row r="17" spans="1:6" outlineLevel="1" x14ac:dyDescent="0.2">
      <c r="A17" s="102" t="s">
        <v>471</v>
      </c>
      <c r="B17" s="169"/>
      <c r="C17" s="169"/>
      <c r="D17" s="169"/>
      <c r="E17" s="169"/>
    </row>
    <row r="18" spans="1:6" x14ac:dyDescent="0.2">
      <c r="A18" s="140" t="s">
        <v>472</v>
      </c>
      <c r="B18" s="168">
        <v>3</v>
      </c>
      <c r="C18" s="168">
        <v>3</v>
      </c>
      <c r="D18" s="168">
        <v>3</v>
      </c>
      <c r="E18" s="168">
        <v>3</v>
      </c>
      <c r="F18" s="141" t="s">
        <v>504</v>
      </c>
    </row>
    <row r="19" spans="1:6" outlineLevel="1" x14ac:dyDescent="0.2">
      <c r="A19" s="102" t="s">
        <v>458</v>
      </c>
      <c r="B19" s="169"/>
      <c r="C19" s="169"/>
      <c r="D19" s="169"/>
      <c r="E19" s="169"/>
    </row>
    <row r="20" spans="1:6" outlineLevel="1" x14ac:dyDescent="0.2">
      <c r="A20" s="102" t="s">
        <v>474</v>
      </c>
      <c r="B20" s="169"/>
      <c r="C20" s="169"/>
      <c r="D20" s="169"/>
      <c r="E20" s="169"/>
    </row>
    <row r="21" spans="1:6" outlineLevel="1" x14ac:dyDescent="0.2">
      <c r="A21" s="102" t="s">
        <v>475</v>
      </c>
      <c r="B21" s="169"/>
      <c r="C21" s="169"/>
      <c r="D21" s="169"/>
      <c r="E21" s="169"/>
    </row>
    <row r="22" spans="1:6" outlineLevel="1" x14ac:dyDescent="0.2">
      <c r="A22" s="102" t="s">
        <v>462</v>
      </c>
      <c r="B22" s="169"/>
      <c r="C22" s="169"/>
      <c r="D22" s="169"/>
      <c r="E22" s="169"/>
    </row>
    <row r="23" spans="1:6" outlineLevel="1" x14ac:dyDescent="0.2">
      <c r="A23" s="102" t="s">
        <v>476</v>
      </c>
      <c r="B23" s="169"/>
      <c r="C23" s="169"/>
      <c r="D23" s="169"/>
      <c r="E23" s="169"/>
    </row>
    <row r="24" spans="1:6" outlineLevel="1" x14ac:dyDescent="0.2">
      <c r="A24" s="101" t="s">
        <v>464</v>
      </c>
      <c r="B24" s="169"/>
      <c r="C24" s="169"/>
      <c r="D24" s="169"/>
      <c r="E24" s="169"/>
    </row>
    <row r="25" spans="1:6" outlineLevel="1" x14ac:dyDescent="0.2">
      <c r="A25" s="102" t="s">
        <v>466</v>
      </c>
      <c r="B25" s="169"/>
      <c r="C25" s="169"/>
      <c r="D25" s="169"/>
      <c r="E25" s="169"/>
    </row>
    <row r="26" spans="1:6" outlineLevel="1" x14ac:dyDescent="0.2">
      <c r="A26" s="400" t="s">
        <v>477</v>
      </c>
      <c r="B26" s="169"/>
      <c r="C26" s="169"/>
      <c r="D26" s="169"/>
      <c r="E26" s="169"/>
    </row>
    <row r="27" spans="1:6" outlineLevel="1" x14ac:dyDescent="0.2">
      <c r="A27" s="105" t="s">
        <v>676</v>
      </c>
      <c r="B27" s="169"/>
      <c r="C27" s="169"/>
      <c r="D27" s="169"/>
      <c r="E27" s="169"/>
    </row>
    <row r="28" spans="1:6" outlineLevel="1" x14ac:dyDescent="0.2">
      <c r="A28" s="102" t="s">
        <v>467</v>
      </c>
      <c r="B28" s="169"/>
      <c r="C28" s="169"/>
      <c r="D28" s="169"/>
      <c r="E28" s="169"/>
    </row>
    <row r="29" spans="1:6" outlineLevel="1" x14ac:dyDescent="0.2">
      <c r="A29" s="101" t="s">
        <v>480</v>
      </c>
      <c r="B29" s="169"/>
      <c r="C29" s="169"/>
      <c r="D29" s="169"/>
      <c r="E29" s="169"/>
    </row>
    <row r="30" spans="1:6" outlineLevel="1" x14ac:dyDescent="0.2">
      <c r="A30" s="102" t="s">
        <v>481</v>
      </c>
      <c r="B30" s="169"/>
      <c r="C30" s="169"/>
      <c r="D30" s="169"/>
      <c r="E30" s="169"/>
    </row>
    <row r="31" spans="1:6" outlineLevel="1" x14ac:dyDescent="0.2">
      <c r="A31" s="106" t="s">
        <v>486</v>
      </c>
      <c r="B31" s="169"/>
      <c r="C31" s="169"/>
      <c r="D31" s="169"/>
      <c r="E31" s="169"/>
    </row>
    <row r="32" spans="1:6" outlineLevel="1" x14ac:dyDescent="0.2">
      <c r="A32" s="101" t="s">
        <v>487</v>
      </c>
      <c r="B32" s="169"/>
      <c r="C32" s="169"/>
      <c r="D32" s="169"/>
      <c r="E32" s="169"/>
    </row>
    <row r="33" spans="1:5" outlineLevel="1" x14ac:dyDescent="0.2">
      <c r="A33" s="106" t="s">
        <v>505</v>
      </c>
      <c r="B33" s="169"/>
      <c r="C33" s="169"/>
      <c r="D33" s="169"/>
      <c r="E33" s="169"/>
    </row>
    <row r="34" spans="1:5" x14ac:dyDescent="0.2">
      <c r="A34" s="140" t="s">
        <v>489</v>
      </c>
      <c r="B34" s="168">
        <v>2</v>
      </c>
      <c r="C34" s="168">
        <v>3</v>
      </c>
      <c r="D34" s="168">
        <v>3</v>
      </c>
      <c r="E34" s="168">
        <v>2</v>
      </c>
    </row>
    <row r="35" spans="1:5" outlineLevel="1" x14ac:dyDescent="0.2">
      <c r="A35" s="102" t="s">
        <v>506</v>
      </c>
      <c r="B35" s="169"/>
      <c r="C35" s="169"/>
      <c r="D35" s="169"/>
      <c r="E35" s="169"/>
    </row>
    <row r="36" spans="1:5" outlineLevel="1" x14ac:dyDescent="0.2">
      <c r="A36" s="102" t="s">
        <v>459</v>
      </c>
      <c r="B36" s="169"/>
      <c r="C36" s="169"/>
      <c r="D36" s="169"/>
      <c r="E36" s="169"/>
    </row>
    <row r="37" spans="1:5" outlineLevel="1" x14ac:dyDescent="0.2">
      <c r="A37" s="102" t="s">
        <v>490</v>
      </c>
      <c r="B37" s="169"/>
      <c r="C37" s="169"/>
      <c r="D37" s="169"/>
      <c r="E37" s="169"/>
    </row>
    <row r="38" spans="1:5" outlineLevel="1" x14ac:dyDescent="0.2">
      <c r="A38" s="102" t="s">
        <v>462</v>
      </c>
      <c r="B38" s="169"/>
      <c r="C38" s="169"/>
      <c r="D38" s="169"/>
      <c r="E38" s="169"/>
    </row>
    <row r="39" spans="1:5" outlineLevel="1" x14ac:dyDescent="0.2">
      <c r="A39" s="102" t="s">
        <v>463</v>
      </c>
      <c r="B39" s="169"/>
      <c r="C39" s="169"/>
      <c r="D39" s="169"/>
      <c r="E39" s="169"/>
    </row>
    <row r="40" spans="1:5" outlineLevel="1" x14ac:dyDescent="0.2">
      <c r="A40" s="101" t="s">
        <v>491</v>
      </c>
      <c r="B40" s="169"/>
      <c r="C40" s="169"/>
      <c r="D40" s="169"/>
      <c r="E40" s="169"/>
    </row>
    <row r="41" spans="1:5" outlineLevel="1" x14ac:dyDescent="0.2">
      <c r="A41" s="102" t="s">
        <v>466</v>
      </c>
      <c r="B41" s="169"/>
      <c r="C41" s="169"/>
      <c r="D41" s="169"/>
      <c r="E41" s="169"/>
    </row>
    <row r="42" spans="1:5" outlineLevel="1" x14ac:dyDescent="0.2">
      <c r="A42" s="102" t="s">
        <v>467</v>
      </c>
      <c r="B42" s="169"/>
      <c r="C42" s="169"/>
      <c r="D42" s="169"/>
      <c r="E42" s="169"/>
    </row>
    <row r="43" spans="1:5" outlineLevel="1" x14ac:dyDescent="0.2">
      <c r="A43" s="102" t="s">
        <v>468</v>
      </c>
      <c r="B43" s="169"/>
      <c r="C43" s="169"/>
      <c r="D43" s="169"/>
      <c r="E43" s="169"/>
    </row>
    <row r="44" spans="1:5" ht="25.5" outlineLevel="1" x14ac:dyDescent="0.2">
      <c r="A44" s="101" t="s">
        <v>469</v>
      </c>
      <c r="B44" s="169"/>
      <c r="C44" s="169"/>
      <c r="D44" s="169"/>
      <c r="E44" s="169"/>
    </row>
    <row r="45" spans="1:5" outlineLevel="1" x14ac:dyDescent="0.2">
      <c r="A45" s="102" t="s">
        <v>492</v>
      </c>
      <c r="B45" s="169"/>
      <c r="C45" s="169"/>
      <c r="D45" s="169"/>
      <c r="E45" s="169"/>
    </row>
    <row r="46" spans="1:5" outlineLevel="1" x14ac:dyDescent="0.2">
      <c r="A46" s="102" t="s">
        <v>493</v>
      </c>
      <c r="B46" s="169"/>
      <c r="C46" s="169"/>
      <c r="D46" s="169"/>
      <c r="E46" s="169"/>
    </row>
    <row r="47" spans="1:5" outlineLevel="1" x14ac:dyDescent="0.2">
      <c r="A47" s="102" t="s">
        <v>494</v>
      </c>
      <c r="B47" s="169"/>
      <c r="C47" s="169"/>
      <c r="D47" s="169"/>
      <c r="E47" s="169"/>
    </row>
    <row r="48" spans="1:5" outlineLevel="1" x14ac:dyDescent="0.2">
      <c r="A48" s="102" t="s">
        <v>495</v>
      </c>
      <c r="B48" s="169"/>
      <c r="C48" s="169"/>
      <c r="D48" s="169"/>
      <c r="E48" s="169"/>
    </row>
    <row r="49" spans="1:8" outlineLevel="1" x14ac:dyDescent="0.2">
      <c r="A49" s="102" t="s">
        <v>496</v>
      </c>
      <c r="B49" s="169"/>
      <c r="C49" s="169"/>
      <c r="D49" s="169"/>
      <c r="E49" s="169"/>
    </row>
    <row r="50" spans="1:8" outlineLevel="1" x14ac:dyDescent="0.2">
      <c r="A50" s="102" t="s">
        <v>481</v>
      </c>
      <c r="B50" s="169"/>
      <c r="C50" s="169"/>
      <c r="D50" s="169"/>
      <c r="E50" s="169"/>
    </row>
    <row r="51" spans="1:8" x14ac:dyDescent="0.2">
      <c r="A51" s="140" t="s">
        <v>497</v>
      </c>
      <c r="B51" s="168">
        <v>2</v>
      </c>
      <c r="C51" s="168">
        <v>2</v>
      </c>
      <c r="D51" s="168">
        <v>2</v>
      </c>
      <c r="E51" s="168">
        <v>2</v>
      </c>
    </row>
    <row r="52" spans="1:8" outlineLevel="1" x14ac:dyDescent="0.2">
      <c r="A52" s="100" t="s">
        <v>506</v>
      </c>
      <c r="B52" s="104"/>
      <c r="C52" s="11"/>
      <c r="D52" s="104"/>
      <c r="E52" s="104"/>
    </row>
    <row r="53" spans="1:8" outlineLevel="1" x14ac:dyDescent="0.2">
      <c r="A53" s="101" t="s">
        <v>498</v>
      </c>
      <c r="B53" s="104"/>
      <c r="C53" s="11"/>
      <c r="D53" s="104"/>
      <c r="E53" s="104"/>
    </row>
    <row r="54" spans="1:8" outlineLevel="1" x14ac:dyDescent="0.2">
      <c r="A54" s="102" t="s">
        <v>463</v>
      </c>
      <c r="B54" s="104"/>
      <c r="C54" s="11"/>
      <c r="D54" s="104"/>
      <c r="E54" s="104"/>
    </row>
    <row r="55" spans="1:8" outlineLevel="1" x14ac:dyDescent="0.2">
      <c r="A55" s="102" t="s">
        <v>466</v>
      </c>
      <c r="B55" s="104"/>
      <c r="C55" s="11"/>
      <c r="D55" s="104"/>
      <c r="E55" s="104"/>
    </row>
    <row r="56" spans="1:8" outlineLevel="1" x14ac:dyDescent="0.2">
      <c r="A56" s="102" t="s">
        <v>499</v>
      </c>
      <c r="B56" s="104"/>
      <c r="C56" s="11"/>
      <c r="D56" s="104"/>
      <c r="E56" s="104"/>
    </row>
    <row r="57" spans="1:8" outlineLevel="1" x14ac:dyDescent="0.2">
      <c r="A57" s="102" t="s">
        <v>467</v>
      </c>
      <c r="B57" s="104"/>
      <c r="C57" s="11"/>
      <c r="D57" s="104"/>
      <c r="E57" s="104"/>
    </row>
    <row r="58" spans="1:8" s="99" customFormat="1" x14ac:dyDescent="0.2">
      <c r="A58" s="103"/>
      <c r="C58" s="12"/>
      <c r="F58" s="10"/>
      <c r="G58" s="10"/>
      <c r="H58" s="10"/>
    </row>
    <row r="59" spans="1:8" s="99" customFormat="1" ht="33.75" x14ac:dyDescent="0.2">
      <c r="A59" s="398" t="s">
        <v>680</v>
      </c>
      <c r="B59" s="179"/>
      <c r="C59" s="180"/>
      <c r="D59" s="179"/>
      <c r="E59" s="176"/>
      <c r="F59" s="181"/>
      <c r="G59" s="10"/>
      <c r="H59" s="10"/>
    </row>
    <row r="60" spans="1:8" s="99" customFormat="1" x14ac:dyDescent="0.2">
      <c r="A60" s="178" t="s">
        <v>500</v>
      </c>
      <c r="B60" s="176"/>
      <c r="C60" s="177"/>
      <c r="D60" s="176"/>
      <c r="E60" s="176"/>
      <c r="F60" s="181"/>
      <c r="G60" s="10"/>
      <c r="H60" s="10"/>
    </row>
    <row r="61" spans="1:8" s="99" customFormat="1" x14ac:dyDescent="0.2">
      <c r="A61" s="401" t="s">
        <v>666</v>
      </c>
      <c r="B61" s="401"/>
      <c r="C61" s="401"/>
      <c r="D61" s="401"/>
      <c r="E61" s="401"/>
      <c r="F61" s="181"/>
      <c r="G61" s="10"/>
      <c r="H61" s="10"/>
    </row>
    <row r="62" spans="1:8" s="99" customFormat="1" ht="29.25" customHeight="1" x14ac:dyDescent="0.2">
      <c r="A62" s="401" t="s">
        <v>667</v>
      </c>
      <c r="B62" s="401"/>
      <c r="C62" s="401"/>
      <c r="D62" s="401"/>
      <c r="E62" s="401"/>
      <c r="F62" s="10"/>
      <c r="G62" s="10"/>
      <c r="H62" s="10"/>
    </row>
    <row r="63" spans="1:8" s="99" customFormat="1" x14ac:dyDescent="0.2">
      <c r="A63" s="178"/>
      <c r="B63" s="176"/>
      <c r="C63" s="177"/>
      <c r="D63" s="176"/>
      <c r="E63" s="176"/>
      <c r="F63" s="181"/>
      <c r="G63" s="10"/>
      <c r="H63" s="10"/>
    </row>
    <row r="64" spans="1:8" s="99" customFormat="1" x14ac:dyDescent="0.2">
      <c r="A64" s="178"/>
      <c r="B64" s="176"/>
      <c r="C64" s="177"/>
      <c r="D64" s="176"/>
      <c r="E64" s="176"/>
      <c r="F64" s="181"/>
      <c r="G64" s="10"/>
      <c r="H64" s="10"/>
    </row>
    <row r="65" spans="1:8" s="99" customFormat="1" x14ac:dyDescent="0.2">
      <c r="A65" s="175"/>
      <c r="B65" s="176"/>
      <c r="C65" s="177"/>
      <c r="D65" s="176"/>
      <c r="E65" s="176"/>
      <c r="F65" s="181"/>
      <c r="G65" s="10"/>
      <c r="H65" s="10"/>
    </row>
    <row r="66" spans="1:8" s="99" customFormat="1" x14ac:dyDescent="0.2">
      <c r="A66" s="182"/>
      <c r="B66" s="176"/>
      <c r="C66" s="177"/>
      <c r="D66" s="176"/>
      <c r="E66" s="176"/>
      <c r="F66" s="181"/>
      <c r="G66" s="10"/>
      <c r="H66" s="10"/>
    </row>
    <row r="67" spans="1:8" s="99" customFormat="1" x14ac:dyDescent="0.2">
      <c r="A67" s="183"/>
      <c r="B67" s="176"/>
      <c r="C67" s="177"/>
      <c r="D67" s="176"/>
      <c r="E67" s="176"/>
      <c r="F67" s="181"/>
      <c r="G67" s="10"/>
      <c r="H67" s="10"/>
    </row>
  </sheetData>
  <autoFilter ref="A2:E2" xr:uid="{BA6D186C-BBC6-463B-A27F-8FA31EC610A5}"/>
  <mergeCells count="3">
    <mergeCell ref="B1:E1"/>
    <mergeCell ref="A61:E61"/>
    <mergeCell ref="A62:E62"/>
  </mergeCells>
  <pageMargins left="0.70866141732283472" right="0.70866141732283472" top="0.74803149606299213" bottom="0.74803149606299213" header="0.31496062992125984" footer="0.31496062992125984"/>
  <pageSetup paperSize="9" scale="7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522D1-6132-4209-A3F6-E01675E8F1E1}">
  <sheetPr>
    <tabColor rgb="FFFFC000"/>
    <pageSetUpPr fitToPage="1"/>
  </sheetPr>
  <dimension ref="A1:H45"/>
  <sheetViews>
    <sheetView workbookViewId="0">
      <pane xSplit="1" ySplit="2" topLeftCell="B21" activePane="bottomRight" state="frozen"/>
      <selection pane="topRight" activeCell="B1" sqref="B1"/>
      <selection pane="bottomLeft" activeCell="A2" sqref="A2"/>
      <selection pane="bottomRight" activeCell="A43" sqref="A43"/>
    </sheetView>
  </sheetViews>
  <sheetFormatPr defaultColWidth="9.140625" defaultRowHeight="12.75" outlineLevelRow="1" x14ac:dyDescent="0.2"/>
  <cols>
    <col min="1" max="1" width="92.5703125" style="103" customWidth="1"/>
    <col min="2" max="2" width="6.28515625" style="99" bestFit="1" customWidth="1"/>
    <col min="3" max="3" width="8.140625" style="12" bestFit="1" customWidth="1"/>
    <col min="4" max="5" width="7.140625" style="99" customWidth="1"/>
    <col min="6" max="16384" width="9.140625" style="10"/>
  </cols>
  <sheetData>
    <row r="1" spans="1:5" x14ac:dyDescent="0.2">
      <c r="B1" s="402" t="s">
        <v>451</v>
      </c>
      <c r="C1" s="402"/>
      <c r="D1" s="402"/>
      <c r="E1" s="402"/>
    </row>
    <row r="2" spans="1:5" ht="97.5" customHeight="1" x14ac:dyDescent="0.2">
      <c r="A2" s="156" t="s">
        <v>507</v>
      </c>
      <c r="B2" s="135" t="s">
        <v>453</v>
      </c>
      <c r="C2" s="136" t="s">
        <v>454</v>
      </c>
      <c r="D2" s="137" t="s">
        <v>455</v>
      </c>
      <c r="E2" s="137" t="s">
        <v>456</v>
      </c>
    </row>
    <row r="3" spans="1:5" x14ac:dyDescent="0.2">
      <c r="A3" s="140" t="s">
        <v>472</v>
      </c>
      <c r="B3" s="168">
        <v>3</v>
      </c>
      <c r="C3" s="168">
        <v>3</v>
      </c>
      <c r="D3" s="168">
        <v>3</v>
      </c>
      <c r="E3" s="168">
        <v>2</v>
      </c>
    </row>
    <row r="4" spans="1:5" outlineLevel="1" x14ac:dyDescent="0.2">
      <c r="A4" s="102" t="s">
        <v>458</v>
      </c>
      <c r="B4" s="169"/>
      <c r="C4" s="169"/>
      <c r="D4" s="169"/>
      <c r="E4" s="169"/>
    </row>
    <row r="5" spans="1:5" outlineLevel="1" x14ac:dyDescent="0.2">
      <c r="A5" s="102" t="s">
        <v>474</v>
      </c>
      <c r="B5" s="169"/>
      <c r="C5" s="169"/>
      <c r="D5" s="169"/>
      <c r="E5" s="169"/>
    </row>
    <row r="6" spans="1:5" outlineLevel="1" x14ac:dyDescent="0.2">
      <c r="A6" s="102" t="s">
        <v>475</v>
      </c>
      <c r="B6" s="169"/>
      <c r="C6" s="169"/>
      <c r="D6" s="169"/>
      <c r="E6" s="169"/>
    </row>
    <row r="7" spans="1:5" outlineLevel="1" x14ac:dyDescent="0.2">
      <c r="A7" s="102" t="s">
        <v>462</v>
      </c>
      <c r="B7" s="169"/>
      <c r="C7" s="169"/>
      <c r="D7" s="169"/>
      <c r="E7" s="169"/>
    </row>
    <row r="8" spans="1:5" outlineLevel="1" x14ac:dyDescent="0.2">
      <c r="A8" s="102" t="s">
        <v>476</v>
      </c>
      <c r="B8" s="169"/>
      <c r="C8" s="169"/>
      <c r="D8" s="169"/>
      <c r="E8" s="169"/>
    </row>
    <row r="9" spans="1:5" outlineLevel="1" x14ac:dyDescent="0.2">
      <c r="A9" s="101" t="s">
        <v>464</v>
      </c>
      <c r="B9" s="169"/>
      <c r="C9" s="169"/>
      <c r="D9" s="169"/>
      <c r="E9" s="169"/>
    </row>
    <row r="10" spans="1:5" outlineLevel="1" x14ac:dyDescent="0.2">
      <c r="A10" s="102" t="s">
        <v>466</v>
      </c>
      <c r="B10" s="169"/>
      <c r="C10" s="169"/>
      <c r="D10" s="169"/>
      <c r="E10" s="169"/>
    </row>
    <row r="11" spans="1:5" outlineLevel="1" x14ac:dyDescent="0.2">
      <c r="A11" s="102" t="s">
        <v>477</v>
      </c>
      <c r="B11" s="169"/>
      <c r="C11" s="169"/>
      <c r="D11" s="169"/>
      <c r="E11" s="169"/>
    </row>
    <row r="12" spans="1:5" outlineLevel="1" x14ac:dyDescent="0.2">
      <c r="A12" s="102" t="s">
        <v>467</v>
      </c>
      <c r="B12" s="169"/>
      <c r="C12" s="169"/>
      <c r="D12" s="169"/>
      <c r="E12" s="169"/>
    </row>
    <row r="13" spans="1:5" outlineLevel="1" x14ac:dyDescent="0.2">
      <c r="A13" s="101" t="s">
        <v>480</v>
      </c>
      <c r="B13" s="169"/>
      <c r="C13" s="169"/>
      <c r="D13" s="169"/>
      <c r="E13" s="169"/>
    </row>
    <row r="14" spans="1:5" outlineLevel="1" x14ac:dyDescent="0.2">
      <c r="A14" s="102" t="s">
        <v>481</v>
      </c>
      <c r="B14" s="169"/>
      <c r="C14" s="169"/>
      <c r="D14" s="169"/>
      <c r="E14" s="169"/>
    </row>
    <row r="15" spans="1:5" outlineLevel="1" x14ac:dyDescent="0.2">
      <c r="A15" s="101" t="s">
        <v>487</v>
      </c>
      <c r="B15" s="169"/>
      <c r="C15" s="169"/>
      <c r="D15" s="169"/>
      <c r="E15" s="169"/>
    </row>
    <row r="16" spans="1:5" x14ac:dyDescent="0.2">
      <c r="A16" s="140" t="s">
        <v>489</v>
      </c>
      <c r="B16" s="168">
        <v>2</v>
      </c>
      <c r="C16" s="168">
        <v>3</v>
      </c>
      <c r="D16" s="168">
        <v>3</v>
      </c>
      <c r="E16" s="168">
        <v>2</v>
      </c>
    </row>
    <row r="17" spans="1:5" outlineLevel="1" x14ac:dyDescent="0.2">
      <c r="A17" s="102" t="s">
        <v>506</v>
      </c>
      <c r="B17" s="169"/>
      <c r="C17" s="169"/>
      <c r="D17" s="169"/>
      <c r="E17" s="169"/>
    </row>
    <row r="18" spans="1:5" outlineLevel="1" x14ac:dyDescent="0.2">
      <c r="A18" s="102" t="s">
        <v>459</v>
      </c>
      <c r="B18" s="169"/>
      <c r="C18" s="169"/>
      <c r="D18" s="169"/>
      <c r="E18" s="169"/>
    </row>
    <row r="19" spans="1:5" outlineLevel="1" x14ac:dyDescent="0.2">
      <c r="A19" s="102" t="s">
        <v>490</v>
      </c>
      <c r="B19" s="169"/>
      <c r="C19" s="169"/>
      <c r="D19" s="169"/>
      <c r="E19" s="169"/>
    </row>
    <row r="20" spans="1:5" outlineLevel="1" x14ac:dyDescent="0.2">
      <c r="A20" s="102" t="s">
        <v>462</v>
      </c>
      <c r="B20" s="169"/>
      <c r="C20" s="169"/>
      <c r="D20" s="169"/>
      <c r="E20" s="169"/>
    </row>
    <row r="21" spans="1:5" outlineLevel="1" x14ac:dyDescent="0.2">
      <c r="A21" s="102" t="s">
        <v>463</v>
      </c>
      <c r="B21" s="169"/>
      <c r="C21" s="169"/>
      <c r="D21" s="169"/>
      <c r="E21" s="169"/>
    </row>
    <row r="22" spans="1:5" outlineLevel="1" x14ac:dyDescent="0.2">
      <c r="A22" s="101" t="s">
        <v>508</v>
      </c>
      <c r="B22" s="169"/>
      <c r="C22" s="169"/>
      <c r="D22" s="169"/>
      <c r="E22" s="169"/>
    </row>
    <row r="23" spans="1:5" outlineLevel="1" x14ac:dyDescent="0.2">
      <c r="A23" s="102" t="s">
        <v>466</v>
      </c>
      <c r="B23" s="169"/>
      <c r="C23" s="169"/>
      <c r="D23" s="169"/>
      <c r="E23" s="169"/>
    </row>
    <row r="24" spans="1:5" outlineLevel="1" x14ac:dyDescent="0.2">
      <c r="A24" s="102" t="s">
        <v>467</v>
      </c>
      <c r="B24" s="169"/>
      <c r="C24" s="169"/>
      <c r="D24" s="169"/>
      <c r="E24" s="169"/>
    </row>
    <row r="25" spans="1:5" outlineLevel="1" x14ac:dyDescent="0.2">
      <c r="A25" s="102" t="s">
        <v>468</v>
      </c>
      <c r="B25" s="169"/>
      <c r="C25" s="169"/>
      <c r="D25" s="169"/>
      <c r="E25" s="169"/>
    </row>
    <row r="26" spans="1:5" ht="25.5" outlineLevel="1" x14ac:dyDescent="0.2">
      <c r="A26" s="101" t="s">
        <v>469</v>
      </c>
      <c r="B26" s="169"/>
      <c r="C26" s="169"/>
      <c r="D26" s="169"/>
      <c r="E26" s="169"/>
    </row>
    <row r="27" spans="1:5" outlineLevel="1" x14ac:dyDescent="0.2">
      <c r="A27" s="102" t="s">
        <v>492</v>
      </c>
      <c r="B27" s="169"/>
      <c r="C27" s="169"/>
      <c r="D27" s="169"/>
      <c r="E27" s="169"/>
    </row>
    <row r="28" spans="1:5" outlineLevel="1" x14ac:dyDescent="0.2">
      <c r="A28" s="102" t="s">
        <v>493</v>
      </c>
      <c r="B28" s="169"/>
      <c r="C28" s="169"/>
      <c r="D28" s="169"/>
      <c r="E28" s="169"/>
    </row>
    <row r="29" spans="1:5" outlineLevel="1" x14ac:dyDescent="0.2">
      <c r="A29" s="102" t="s">
        <v>494</v>
      </c>
      <c r="B29" s="169"/>
      <c r="C29" s="169"/>
      <c r="D29" s="169"/>
      <c r="E29" s="169"/>
    </row>
    <row r="30" spans="1:5" outlineLevel="1" x14ac:dyDescent="0.2">
      <c r="A30" s="102" t="s">
        <v>495</v>
      </c>
      <c r="B30" s="169"/>
      <c r="C30" s="169"/>
      <c r="D30" s="169"/>
      <c r="E30" s="169"/>
    </row>
    <row r="31" spans="1:5" outlineLevel="1" x14ac:dyDescent="0.2">
      <c r="A31" s="102" t="s">
        <v>509</v>
      </c>
      <c r="B31" s="169"/>
      <c r="C31" s="169"/>
      <c r="D31" s="169"/>
      <c r="E31" s="169"/>
    </row>
    <row r="32" spans="1:5" outlineLevel="1" x14ac:dyDescent="0.2">
      <c r="A32" s="102" t="s">
        <v>481</v>
      </c>
      <c r="B32" s="169"/>
      <c r="C32" s="169"/>
      <c r="D32" s="169"/>
      <c r="E32" s="169"/>
    </row>
    <row r="33" spans="1:8" x14ac:dyDescent="0.2">
      <c r="A33" s="140" t="s">
        <v>497</v>
      </c>
      <c r="B33" s="168">
        <v>2</v>
      </c>
      <c r="C33" s="168">
        <v>2</v>
      </c>
      <c r="D33" s="168">
        <v>2</v>
      </c>
      <c r="E33" s="168">
        <v>2</v>
      </c>
    </row>
    <row r="34" spans="1:8" outlineLevel="1" x14ac:dyDescent="0.2">
      <c r="A34" s="100" t="s">
        <v>506</v>
      </c>
      <c r="B34" s="104"/>
      <c r="C34" s="11"/>
      <c r="D34" s="104"/>
      <c r="E34" s="104"/>
    </row>
    <row r="35" spans="1:8" outlineLevel="1" x14ac:dyDescent="0.2">
      <c r="A35" s="101" t="s">
        <v>498</v>
      </c>
      <c r="B35" s="104"/>
      <c r="C35" s="11"/>
      <c r="D35" s="104"/>
      <c r="E35" s="104"/>
    </row>
    <row r="36" spans="1:8" outlineLevel="1" x14ac:dyDescent="0.2">
      <c r="A36" s="102" t="s">
        <v>463</v>
      </c>
      <c r="B36" s="104"/>
      <c r="C36" s="11"/>
      <c r="D36" s="104"/>
      <c r="E36" s="104"/>
    </row>
    <row r="37" spans="1:8" outlineLevel="1" x14ac:dyDescent="0.2">
      <c r="A37" s="102" t="s">
        <v>466</v>
      </c>
      <c r="B37" s="104"/>
      <c r="C37" s="11"/>
      <c r="D37" s="104"/>
      <c r="E37" s="104"/>
    </row>
    <row r="38" spans="1:8" outlineLevel="1" x14ac:dyDescent="0.2">
      <c r="A38" s="102" t="s">
        <v>499</v>
      </c>
      <c r="B38" s="104"/>
      <c r="C38" s="11"/>
      <c r="D38" s="104"/>
      <c r="E38" s="104"/>
    </row>
    <row r="39" spans="1:8" outlineLevel="1" x14ac:dyDescent="0.2">
      <c r="A39" s="102" t="s">
        <v>467</v>
      </c>
      <c r="B39" s="104"/>
      <c r="C39" s="11"/>
      <c r="D39" s="104"/>
      <c r="E39" s="104"/>
    </row>
    <row r="40" spans="1:8" s="99" customFormat="1" x14ac:dyDescent="0.2">
      <c r="A40" s="103"/>
      <c r="C40" s="12"/>
      <c r="F40" s="10"/>
      <c r="G40" s="10"/>
      <c r="H40" s="10"/>
    </row>
    <row r="41" spans="1:8" s="99" customFormat="1" ht="41.25" customHeight="1" x14ac:dyDescent="0.2">
      <c r="A41" s="401" t="s">
        <v>680</v>
      </c>
      <c r="B41" s="401"/>
      <c r="C41" s="401"/>
      <c r="D41" s="401"/>
      <c r="E41" s="401"/>
      <c r="F41" s="10"/>
      <c r="G41" s="10"/>
      <c r="H41" s="10"/>
    </row>
    <row r="42" spans="1:8" s="99" customFormat="1" x14ac:dyDescent="0.2">
      <c r="A42" s="178"/>
      <c r="B42" s="176"/>
      <c r="C42" s="177"/>
      <c r="D42" s="176"/>
      <c r="E42" s="176"/>
      <c r="F42" s="10"/>
      <c r="G42" s="10"/>
      <c r="H42" s="10"/>
    </row>
    <row r="43" spans="1:8" s="99" customFormat="1" x14ac:dyDescent="0.2">
      <c r="A43" s="138"/>
      <c r="C43" s="12"/>
      <c r="F43" s="10"/>
      <c r="G43" s="10"/>
      <c r="H43" s="10"/>
    </row>
    <row r="44" spans="1:8" s="99" customFormat="1" x14ac:dyDescent="0.2">
      <c r="A44" s="139"/>
      <c r="C44" s="12"/>
      <c r="F44" s="10"/>
      <c r="G44" s="10"/>
      <c r="H44" s="10"/>
    </row>
    <row r="45" spans="1:8" s="99" customFormat="1" x14ac:dyDescent="0.2">
      <c r="A45" s="103"/>
      <c r="C45" s="12"/>
      <c r="F45" s="10"/>
      <c r="G45" s="10"/>
      <c r="H45" s="10"/>
    </row>
  </sheetData>
  <autoFilter ref="A2:E2" xr:uid="{BA6D186C-BBC6-463B-A27F-8FA31EC610A5}"/>
  <mergeCells count="2">
    <mergeCell ref="A41:E41"/>
    <mergeCell ref="B1:E1"/>
  </mergeCells>
  <pageMargins left="0.70866141732283472" right="0.70866141732283472" top="0.74803149606299213" bottom="0.74803149606299213" header="0.31496062992125984" footer="0.31496062992125984"/>
  <pageSetup paperSize="9" scale="7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BF80E-8DF2-43DF-AE3C-3CFC5ED8774F}">
  <sheetPr>
    <tabColor theme="4" tint="0.39997558519241921"/>
    <pageSetUpPr fitToPage="1"/>
  </sheetPr>
  <dimension ref="A1:H37"/>
  <sheetViews>
    <sheetView tabSelected="1" zoomScaleNormal="100" workbookViewId="0">
      <selection activeCell="E24" sqref="E24"/>
    </sheetView>
  </sheetViews>
  <sheetFormatPr defaultColWidth="9.140625" defaultRowHeight="12" x14ac:dyDescent="0.2"/>
  <cols>
    <col min="1" max="1" width="9.140625" style="164"/>
    <col min="2" max="2" width="35" style="164" customWidth="1"/>
    <col min="3" max="3" width="13" style="167" bestFit="1" customWidth="1"/>
    <col min="4" max="4" width="43.5703125" style="164" customWidth="1"/>
    <col min="5" max="5" width="60.5703125" style="164" customWidth="1"/>
    <col min="6" max="6" width="64.7109375" style="164" customWidth="1"/>
    <col min="7" max="7" width="18.140625" style="164" customWidth="1"/>
    <col min="8" max="8" width="20.85546875" style="164" customWidth="1"/>
    <col min="9" max="9" width="21.5703125" style="164" customWidth="1"/>
    <col min="10" max="16384" width="9.140625" style="164"/>
  </cols>
  <sheetData>
    <row r="1" spans="1:8" s="161" customFormat="1" ht="48" x14ac:dyDescent="0.2">
      <c r="A1" s="110" t="s">
        <v>0</v>
      </c>
      <c r="B1" s="110" t="s">
        <v>1</v>
      </c>
      <c r="C1" s="110" t="s">
        <v>510</v>
      </c>
      <c r="D1" s="110" t="s">
        <v>681</v>
      </c>
      <c r="E1" s="110" t="s">
        <v>511</v>
      </c>
      <c r="F1" s="110" t="s">
        <v>512</v>
      </c>
      <c r="G1" s="110" t="s">
        <v>513</v>
      </c>
      <c r="H1" s="110" t="s">
        <v>514</v>
      </c>
    </row>
    <row r="2" spans="1:8" x14ac:dyDescent="0.2">
      <c r="A2" s="188">
        <v>1</v>
      </c>
      <c r="B2" s="163" t="s">
        <v>28</v>
      </c>
      <c r="C2" s="154">
        <v>6</v>
      </c>
      <c r="D2" s="199" t="s">
        <v>515</v>
      </c>
      <c r="E2" s="199" t="s">
        <v>516</v>
      </c>
      <c r="F2" s="200" t="s">
        <v>517</v>
      </c>
      <c r="G2" s="165" t="s">
        <v>518</v>
      </c>
      <c r="H2" s="165" t="s">
        <v>345</v>
      </c>
    </row>
    <row r="3" spans="1:8" x14ac:dyDescent="0.2">
      <c r="A3" s="188">
        <v>2</v>
      </c>
      <c r="B3" s="163" t="s">
        <v>28</v>
      </c>
      <c r="C3" s="154">
        <v>30</v>
      </c>
      <c r="D3" s="200" t="s">
        <v>519</v>
      </c>
      <c r="E3" s="200" t="s">
        <v>520</v>
      </c>
      <c r="F3" s="200" t="s">
        <v>521</v>
      </c>
      <c r="G3" s="165" t="s">
        <v>518</v>
      </c>
      <c r="H3" s="165" t="s">
        <v>345</v>
      </c>
    </row>
    <row r="4" spans="1:8" x14ac:dyDescent="0.2">
      <c r="A4" s="188">
        <v>3</v>
      </c>
      <c r="B4" s="163" t="s">
        <v>522</v>
      </c>
      <c r="C4" s="154">
        <v>200</v>
      </c>
      <c r="D4" s="200" t="s">
        <v>519</v>
      </c>
      <c r="E4" s="200" t="s">
        <v>520</v>
      </c>
      <c r="F4" s="200" t="s">
        <v>521</v>
      </c>
      <c r="G4" s="165" t="s">
        <v>518</v>
      </c>
      <c r="H4" s="165" t="s">
        <v>345</v>
      </c>
    </row>
    <row r="5" spans="1:8" ht="24" x14ac:dyDescent="0.2">
      <c r="A5" s="188">
        <v>4</v>
      </c>
      <c r="B5" s="163" t="s">
        <v>523</v>
      </c>
      <c r="C5" s="154">
        <v>2500</v>
      </c>
      <c r="D5" s="199" t="s">
        <v>524</v>
      </c>
      <c r="E5" s="199" t="s">
        <v>525</v>
      </c>
      <c r="F5" s="200" t="s">
        <v>521</v>
      </c>
      <c r="G5" s="165" t="s">
        <v>518</v>
      </c>
      <c r="H5" s="165" t="s">
        <v>345</v>
      </c>
    </row>
    <row r="6" spans="1:8" ht="24" x14ac:dyDescent="0.2">
      <c r="A6" s="188">
        <v>5</v>
      </c>
      <c r="B6" s="163" t="s">
        <v>38</v>
      </c>
      <c r="C6" s="154">
        <v>3000</v>
      </c>
      <c r="D6" s="200" t="s">
        <v>526</v>
      </c>
      <c r="E6" s="200" t="s">
        <v>520</v>
      </c>
      <c r="F6" s="200" t="s">
        <v>521</v>
      </c>
      <c r="G6" s="165" t="s">
        <v>518</v>
      </c>
      <c r="H6" s="165" t="s">
        <v>345</v>
      </c>
    </row>
    <row r="7" spans="1:8" x14ac:dyDescent="0.2">
      <c r="A7" s="188">
        <v>6</v>
      </c>
      <c r="B7" s="163" t="s">
        <v>42</v>
      </c>
      <c r="C7" s="154">
        <v>70</v>
      </c>
      <c r="D7" s="200" t="s">
        <v>519</v>
      </c>
      <c r="E7" s="200" t="s">
        <v>520</v>
      </c>
      <c r="F7" s="200" t="s">
        <v>521</v>
      </c>
      <c r="G7" s="165" t="s">
        <v>518</v>
      </c>
      <c r="H7" s="165" t="s">
        <v>345</v>
      </c>
    </row>
    <row r="8" spans="1:8" x14ac:dyDescent="0.2">
      <c r="A8" s="188">
        <v>7</v>
      </c>
      <c r="B8" s="163" t="s">
        <v>45</v>
      </c>
      <c r="C8" s="154">
        <v>800</v>
      </c>
      <c r="D8" s="200" t="s">
        <v>519</v>
      </c>
      <c r="E8" s="200" t="s">
        <v>520</v>
      </c>
      <c r="F8" s="200" t="s">
        <v>521</v>
      </c>
      <c r="G8" s="165" t="s">
        <v>518</v>
      </c>
      <c r="H8" s="165" t="s">
        <v>345</v>
      </c>
    </row>
    <row r="9" spans="1:8" x14ac:dyDescent="0.2">
      <c r="A9" s="188">
        <v>8</v>
      </c>
      <c r="B9" s="163" t="s">
        <v>527</v>
      </c>
      <c r="C9" s="154">
        <v>100</v>
      </c>
      <c r="D9" s="200" t="s">
        <v>519</v>
      </c>
      <c r="E9" s="200" t="s">
        <v>520</v>
      </c>
      <c r="F9" s="200" t="s">
        <v>521</v>
      </c>
      <c r="G9" s="165" t="s">
        <v>518</v>
      </c>
      <c r="H9" s="165" t="s">
        <v>345</v>
      </c>
    </row>
    <row r="10" spans="1:8" x14ac:dyDescent="0.2">
      <c r="A10" s="188">
        <v>9</v>
      </c>
      <c r="B10" s="163" t="s">
        <v>56</v>
      </c>
      <c r="C10" s="154">
        <v>50</v>
      </c>
      <c r="D10" s="200" t="s">
        <v>519</v>
      </c>
      <c r="E10" s="200" t="s">
        <v>520</v>
      </c>
      <c r="F10" s="200" t="s">
        <v>521</v>
      </c>
      <c r="G10" s="165" t="s">
        <v>518</v>
      </c>
      <c r="H10" s="165" t="s">
        <v>345</v>
      </c>
    </row>
    <row r="11" spans="1:8" ht="24" x14ac:dyDescent="0.2">
      <c r="A11" s="188">
        <v>10</v>
      </c>
      <c r="B11" s="166" t="s">
        <v>528</v>
      </c>
      <c r="C11" s="154">
        <v>40</v>
      </c>
      <c r="D11" s="200" t="s">
        <v>519</v>
      </c>
      <c r="E11" s="200" t="s">
        <v>520</v>
      </c>
      <c r="F11" s="200" t="s">
        <v>521</v>
      </c>
      <c r="G11" s="165" t="s">
        <v>518</v>
      </c>
      <c r="H11" s="171" t="s">
        <v>529</v>
      </c>
    </row>
    <row r="12" spans="1:8" x14ac:dyDescent="0.2">
      <c r="A12" s="188">
        <v>11</v>
      </c>
      <c r="B12" s="166" t="s">
        <v>64</v>
      </c>
      <c r="C12" s="154">
        <v>250</v>
      </c>
      <c r="D12" s="200" t="s">
        <v>519</v>
      </c>
      <c r="E12" s="200" t="s">
        <v>520</v>
      </c>
      <c r="F12" s="200" t="s">
        <v>521</v>
      </c>
      <c r="G12" s="165" t="s">
        <v>518</v>
      </c>
      <c r="H12" s="165" t="s">
        <v>345</v>
      </c>
    </row>
    <row r="13" spans="1:8" x14ac:dyDescent="0.2">
      <c r="A13" s="188">
        <v>12</v>
      </c>
      <c r="B13" s="166" t="s">
        <v>66</v>
      </c>
      <c r="C13" s="154">
        <v>150</v>
      </c>
      <c r="D13" s="200" t="s">
        <v>519</v>
      </c>
      <c r="E13" s="200" t="s">
        <v>520</v>
      </c>
      <c r="F13" s="200" t="s">
        <v>521</v>
      </c>
      <c r="G13" s="165" t="s">
        <v>518</v>
      </c>
      <c r="H13" s="165" t="s">
        <v>345</v>
      </c>
    </row>
    <row r="14" spans="1:8" x14ac:dyDescent="0.2">
      <c r="A14" s="188">
        <v>13</v>
      </c>
      <c r="B14" s="307" t="s">
        <v>96</v>
      </c>
      <c r="C14" s="154">
        <v>200</v>
      </c>
      <c r="D14" s="200" t="s">
        <v>519</v>
      </c>
      <c r="E14" s="200" t="s">
        <v>530</v>
      </c>
      <c r="F14" s="200" t="s">
        <v>521</v>
      </c>
      <c r="G14" s="165" t="s">
        <v>518</v>
      </c>
      <c r="H14" s="165" t="s">
        <v>345</v>
      </c>
    </row>
    <row r="15" spans="1:8" x14ac:dyDescent="0.2">
      <c r="A15" s="188">
        <v>14</v>
      </c>
      <c r="B15" s="163" t="s">
        <v>531</v>
      </c>
      <c r="C15" s="154">
        <v>140</v>
      </c>
      <c r="D15" s="200" t="s">
        <v>519</v>
      </c>
      <c r="E15" s="200" t="s">
        <v>520</v>
      </c>
      <c r="F15" s="200" t="s">
        <v>521</v>
      </c>
      <c r="G15" s="165" t="s">
        <v>518</v>
      </c>
      <c r="H15" s="165" t="s">
        <v>345</v>
      </c>
    </row>
    <row r="16" spans="1:8" x14ac:dyDescent="0.2">
      <c r="A16" s="188">
        <v>15</v>
      </c>
      <c r="B16" s="163" t="s">
        <v>70</v>
      </c>
      <c r="C16" s="154">
        <v>1</v>
      </c>
      <c r="D16" s="200" t="s">
        <v>519</v>
      </c>
      <c r="E16" s="200" t="s">
        <v>530</v>
      </c>
      <c r="F16" s="200" t="s">
        <v>521</v>
      </c>
      <c r="G16" s="165" t="s">
        <v>518</v>
      </c>
      <c r="H16" s="165" t="s">
        <v>345</v>
      </c>
    </row>
    <row r="17" spans="1:8" x14ac:dyDescent="0.2">
      <c r="A17" s="188">
        <v>16</v>
      </c>
      <c r="B17" s="163" t="s">
        <v>72</v>
      </c>
      <c r="C17" s="154">
        <v>50</v>
      </c>
      <c r="D17" s="200" t="s">
        <v>519</v>
      </c>
      <c r="E17" s="200" t="s">
        <v>530</v>
      </c>
      <c r="F17" s="200" t="s">
        <v>521</v>
      </c>
      <c r="G17" s="165" t="s">
        <v>518</v>
      </c>
      <c r="H17" s="165" t="s">
        <v>345</v>
      </c>
    </row>
    <row r="18" spans="1:8" ht="36" x14ac:dyDescent="0.2">
      <c r="A18" s="188">
        <v>17</v>
      </c>
      <c r="B18" s="163" t="s">
        <v>82</v>
      </c>
      <c r="C18" s="154">
        <v>200</v>
      </c>
      <c r="D18" s="200" t="s">
        <v>519</v>
      </c>
      <c r="E18" s="200" t="s">
        <v>530</v>
      </c>
      <c r="F18" s="200" t="s">
        <v>521</v>
      </c>
      <c r="G18" s="165" t="s">
        <v>518</v>
      </c>
      <c r="H18" s="109" t="s">
        <v>532</v>
      </c>
    </row>
    <row r="19" spans="1:8" x14ac:dyDescent="0.2">
      <c r="A19" s="188">
        <v>18</v>
      </c>
      <c r="B19" s="163" t="s">
        <v>84</v>
      </c>
      <c r="C19" s="154">
        <v>300</v>
      </c>
      <c r="D19" s="200" t="s">
        <v>519</v>
      </c>
      <c r="E19" s="200" t="s">
        <v>520</v>
      </c>
      <c r="F19" s="200" t="s">
        <v>521</v>
      </c>
      <c r="G19" s="165" t="s">
        <v>518</v>
      </c>
      <c r="H19" s="165" t="s">
        <v>345</v>
      </c>
    </row>
    <row r="20" spans="1:8" x14ac:dyDescent="0.2">
      <c r="A20" s="188">
        <v>19</v>
      </c>
      <c r="B20" s="163" t="s">
        <v>86</v>
      </c>
      <c r="C20" s="154">
        <v>10</v>
      </c>
      <c r="D20" s="200" t="s">
        <v>519</v>
      </c>
      <c r="E20" s="200" t="s">
        <v>530</v>
      </c>
      <c r="F20" s="200" t="s">
        <v>521</v>
      </c>
      <c r="G20" s="165" t="s">
        <v>518</v>
      </c>
      <c r="H20" s="165" t="s">
        <v>345</v>
      </c>
    </row>
    <row r="21" spans="1:8" x14ac:dyDescent="0.2">
      <c r="A21" s="188">
        <v>20</v>
      </c>
      <c r="B21" s="163" t="s">
        <v>100</v>
      </c>
      <c r="C21" s="170">
        <v>50</v>
      </c>
      <c r="D21" s="200" t="s">
        <v>519</v>
      </c>
      <c r="E21" s="200" t="s">
        <v>530</v>
      </c>
      <c r="F21" s="200" t="s">
        <v>521</v>
      </c>
      <c r="G21" s="165" t="s">
        <v>518</v>
      </c>
      <c r="H21" s="165" t="s">
        <v>345</v>
      </c>
    </row>
    <row r="22" spans="1:8" ht="36" x14ac:dyDescent="0.2">
      <c r="A22" s="188">
        <v>21</v>
      </c>
      <c r="B22" s="163" t="s">
        <v>533</v>
      </c>
      <c r="C22" s="154">
        <v>100</v>
      </c>
      <c r="D22" s="200" t="s">
        <v>519</v>
      </c>
      <c r="E22" s="200" t="s">
        <v>530</v>
      </c>
      <c r="F22" s="200" t="s">
        <v>521</v>
      </c>
      <c r="G22" s="165" t="s">
        <v>518</v>
      </c>
      <c r="H22" s="109" t="s">
        <v>534</v>
      </c>
    </row>
    <row r="23" spans="1:8" x14ac:dyDescent="0.2">
      <c r="A23" s="188">
        <v>22</v>
      </c>
      <c r="B23" s="166" t="s">
        <v>535</v>
      </c>
      <c r="C23" s="162">
        <v>20</v>
      </c>
      <c r="D23" s="200" t="s">
        <v>519</v>
      </c>
      <c r="E23" s="200" t="s">
        <v>530</v>
      </c>
      <c r="F23" s="200" t="s">
        <v>521</v>
      </c>
      <c r="G23" s="165" t="s">
        <v>518</v>
      </c>
      <c r="H23" s="165" t="s">
        <v>345</v>
      </c>
    </row>
    <row r="24" spans="1:8" ht="24" x14ac:dyDescent="0.2">
      <c r="A24" s="188">
        <v>23</v>
      </c>
      <c r="B24" s="166" t="s">
        <v>536</v>
      </c>
      <c r="C24" s="162">
        <v>60</v>
      </c>
      <c r="D24" s="200" t="s">
        <v>682</v>
      </c>
      <c r="E24" s="200" t="s">
        <v>537</v>
      </c>
      <c r="F24" s="200" t="s">
        <v>538</v>
      </c>
      <c r="G24" s="165" t="s">
        <v>518</v>
      </c>
      <c r="H24" s="165" t="s">
        <v>345</v>
      </c>
    </row>
    <row r="25" spans="1:8" s="248" customFormat="1" x14ac:dyDescent="0.2">
      <c r="A25" s="188">
        <v>24</v>
      </c>
      <c r="B25" s="310" t="s">
        <v>539</v>
      </c>
      <c r="C25" s="312">
        <v>25</v>
      </c>
      <c r="D25" s="309" t="s">
        <v>519</v>
      </c>
      <c r="E25" s="309" t="s">
        <v>520</v>
      </c>
      <c r="F25" s="309" t="s">
        <v>521</v>
      </c>
      <c r="G25" s="165" t="s">
        <v>518</v>
      </c>
      <c r="H25" s="165" t="s">
        <v>345</v>
      </c>
    </row>
    <row r="26" spans="1:8" s="248" customFormat="1" ht="24" x14ac:dyDescent="0.2">
      <c r="A26" s="188">
        <v>25</v>
      </c>
      <c r="B26" s="310" t="s">
        <v>540</v>
      </c>
      <c r="C26" s="311">
        <v>15</v>
      </c>
      <c r="D26" s="200" t="s">
        <v>526</v>
      </c>
      <c r="E26" s="309" t="s">
        <v>520</v>
      </c>
      <c r="F26" s="309" t="s">
        <v>521</v>
      </c>
      <c r="G26" s="165" t="s">
        <v>518</v>
      </c>
      <c r="H26" s="165" t="s">
        <v>345</v>
      </c>
    </row>
    <row r="27" spans="1:8" s="248" customFormat="1" x14ac:dyDescent="0.2">
      <c r="A27" s="188">
        <v>26</v>
      </c>
      <c r="B27" s="307" t="s">
        <v>541</v>
      </c>
      <c r="C27" s="308">
        <v>25</v>
      </c>
      <c r="D27" s="309" t="s">
        <v>519</v>
      </c>
      <c r="E27" s="309" t="s">
        <v>520</v>
      </c>
      <c r="F27" s="309" t="s">
        <v>521</v>
      </c>
      <c r="G27" s="165" t="s">
        <v>518</v>
      </c>
      <c r="H27" s="165" t="s">
        <v>345</v>
      </c>
    </row>
    <row r="28" spans="1:8" x14ac:dyDescent="0.2">
      <c r="A28" s="188"/>
      <c r="B28" s="166"/>
      <c r="C28" s="154"/>
      <c r="D28" s="200"/>
      <c r="E28" s="200"/>
      <c r="F28" s="200"/>
      <c r="G28" s="200"/>
      <c r="H28" s="165" t="s">
        <v>345</v>
      </c>
    </row>
    <row r="29" spans="1:8" x14ac:dyDescent="0.2">
      <c r="A29" s="167"/>
      <c r="C29" s="164"/>
    </row>
    <row r="30" spans="1:8" x14ac:dyDescent="0.2">
      <c r="A30" s="167"/>
      <c r="C30" s="164"/>
    </row>
    <row r="31" spans="1:8" x14ac:dyDescent="0.2">
      <c r="A31" s="167"/>
      <c r="C31" s="164"/>
    </row>
    <row r="32" spans="1:8" x14ac:dyDescent="0.2">
      <c r="A32" s="167"/>
      <c r="C32" s="164"/>
    </row>
    <row r="33" spans="1:3" x14ac:dyDescent="0.2">
      <c r="A33" s="167"/>
      <c r="C33" s="164"/>
    </row>
    <row r="34" spans="1:3" x14ac:dyDescent="0.2">
      <c r="A34" s="167"/>
      <c r="C34" s="164"/>
    </row>
    <row r="35" spans="1:3" x14ac:dyDescent="0.2">
      <c r="A35" s="167"/>
      <c r="C35" s="164"/>
    </row>
    <row r="36" spans="1:3" x14ac:dyDescent="0.2">
      <c r="A36" s="167"/>
      <c r="C36" s="164"/>
    </row>
    <row r="37" spans="1:3" x14ac:dyDescent="0.2">
      <c r="A37" s="167"/>
      <c r="C37" s="164"/>
    </row>
  </sheetData>
  <autoFilter ref="A1:H27" xr:uid="{CB69D50C-2C1B-4C73-899F-F9312A6DBA3B}"/>
  <phoneticPr fontId="37" type="noConversion"/>
  <pageMargins left="0.70866141732283472" right="0.70866141732283472" top="0.74803149606299213" bottom="0.74803149606299213" header="0.31496062992125984" footer="0.31496062992125984"/>
  <pageSetup paperSize="9" scale="41" orientation="landscape"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23272-98CF-42AB-AD3A-D4B615217F97}">
  <sheetPr>
    <pageSetUpPr fitToPage="1"/>
  </sheetPr>
  <dimension ref="A1:N83"/>
  <sheetViews>
    <sheetView zoomScaleNormal="100" workbookViewId="0">
      <pane xSplit="4" ySplit="4" topLeftCell="E38" activePane="bottomRight" state="frozen"/>
      <selection pane="topRight" activeCell="E1" sqref="E1"/>
      <selection pane="bottomLeft" activeCell="A9" sqref="A9"/>
      <selection pane="bottomRight" activeCell="C52" sqref="C52"/>
    </sheetView>
  </sheetViews>
  <sheetFormatPr defaultColWidth="8.85546875" defaultRowHeight="15" x14ac:dyDescent="0.25"/>
  <cols>
    <col min="1" max="1" width="6.28515625" style="22" customWidth="1"/>
    <col min="2" max="2" width="17.140625" style="22" bestFit="1" customWidth="1"/>
    <col min="3" max="3" width="6.42578125" style="45" bestFit="1" customWidth="1"/>
    <col min="4" max="4" width="9.140625" style="22" bestFit="1" customWidth="1"/>
    <col min="5" max="5" width="16.5703125" style="22" customWidth="1"/>
    <col min="6" max="6" width="21" style="22" bestFit="1" customWidth="1"/>
    <col min="7" max="9" width="16.5703125" style="22" customWidth="1"/>
    <col min="10" max="10" width="17.7109375" style="22" bestFit="1" customWidth="1"/>
    <col min="11" max="11" width="17.7109375" style="22" customWidth="1"/>
    <col min="12" max="12" width="16.42578125" style="22" bestFit="1" customWidth="1"/>
    <col min="13" max="13" width="14.85546875" style="22" bestFit="1" customWidth="1"/>
    <col min="14" max="16384" width="8.85546875" style="22"/>
  </cols>
  <sheetData>
    <row r="1" spans="1:13" s="36" customFormat="1" ht="18.75" x14ac:dyDescent="0.25">
      <c r="B1" s="62" t="s">
        <v>542</v>
      </c>
      <c r="C1" s="23"/>
      <c r="D1" s="23"/>
      <c r="E1" s="23"/>
    </row>
    <row r="2" spans="1:13" x14ac:dyDescent="0.25">
      <c r="A2" s="14"/>
      <c r="B2" s="14"/>
    </row>
    <row r="3" spans="1:13" s="37" customFormat="1" ht="89.25" x14ac:dyDescent="0.2">
      <c r="A3" s="25" t="s">
        <v>0</v>
      </c>
      <c r="B3" s="26" t="s">
        <v>543</v>
      </c>
      <c r="C3" s="46" t="s">
        <v>544</v>
      </c>
      <c r="D3" s="27" t="s">
        <v>295</v>
      </c>
      <c r="E3" s="27" t="s">
        <v>545</v>
      </c>
      <c r="F3" s="27" t="s">
        <v>546</v>
      </c>
      <c r="G3" s="28" t="s">
        <v>547</v>
      </c>
      <c r="H3" s="29" t="s">
        <v>548</v>
      </c>
      <c r="I3" s="29" t="s">
        <v>549</v>
      </c>
      <c r="J3" s="29" t="s">
        <v>550</v>
      </c>
      <c r="K3" s="29" t="s">
        <v>551</v>
      </c>
      <c r="L3" s="29" t="s">
        <v>552</v>
      </c>
      <c r="M3" s="27" t="s">
        <v>553</v>
      </c>
    </row>
    <row r="4" spans="1:13" ht="25.5" x14ac:dyDescent="0.25">
      <c r="A4" s="64" t="s">
        <v>554</v>
      </c>
      <c r="B4" s="64" t="s">
        <v>14</v>
      </c>
      <c r="C4" s="65" t="s">
        <v>16</v>
      </c>
      <c r="D4" s="66"/>
      <c r="E4" s="66" t="s">
        <v>555</v>
      </c>
      <c r="F4" s="66" t="s">
        <v>556</v>
      </c>
      <c r="G4" s="67" t="s">
        <v>557</v>
      </c>
      <c r="H4" s="67" t="s">
        <v>19</v>
      </c>
      <c r="I4" s="64" t="s">
        <v>557</v>
      </c>
      <c r="J4" s="64" t="s">
        <v>557</v>
      </c>
      <c r="K4" s="64" t="s">
        <v>557</v>
      </c>
      <c r="L4" s="64" t="s">
        <v>557</v>
      </c>
      <c r="M4" s="66" t="s">
        <v>558</v>
      </c>
    </row>
    <row r="5" spans="1:13" x14ac:dyDescent="0.25">
      <c r="A5" s="64" t="s">
        <v>23</v>
      </c>
      <c r="B5" s="64" t="s">
        <v>26</v>
      </c>
      <c r="C5" s="65" t="s">
        <v>50</v>
      </c>
      <c r="D5" s="66" t="s">
        <v>559</v>
      </c>
      <c r="E5" s="66" t="s">
        <v>560</v>
      </c>
      <c r="F5" s="66" t="s">
        <v>561</v>
      </c>
      <c r="G5" s="67" t="s">
        <v>562</v>
      </c>
      <c r="H5" s="67" t="s">
        <v>563</v>
      </c>
      <c r="I5" s="64" t="s">
        <v>564</v>
      </c>
      <c r="J5" s="64" t="s">
        <v>565</v>
      </c>
      <c r="K5" s="64" t="s">
        <v>566</v>
      </c>
      <c r="L5" s="64" t="s">
        <v>567</v>
      </c>
      <c r="M5" s="66" t="s">
        <v>568</v>
      </c>
    </row>
    <row r="6" spans="1:13" x14ac:dyDescent="0.25">
      <c r="A6" s="56">
        <v>1</v>
      </c>
      <c r="B6" s="3" t="s">
        <v>569</v>
      </c>
      <c r="C6" s="47">
        <v>270.16000000000003</v>
      </c>
      <c r="D6" s="34" t="s">
        <v>50</v>
      </c>
      <c r="E6" s="15"/>
      <c r="F6" s="56"/>
      <c r="G6" s="55">
        <f>E6*F6</f>
        <v>0</v>
      </c>
      <c r="H6" s="56"/>
      <c r="I6" s="55">
        <f>G6+H6</f>
        <v>0</v>
      </c>
      <c r="J6" s="56"/>
      <c r="K6" s="56"/>
      <c r="L6" s="55">
        <f>I6+J6+K6</f>
        <v>0</v>
      </c>
      <c r="M6" s="55">
        <f t="shared" ref="M6:M30" si="0">L6/C6</f>
        <v>0</v>
      </c>
    </row>
    <row r="7" spans="1:13" x14ac:dyDescent="0.25">
      <c r="A7" s="56">
        <v>2</v>
      </c>
      <c r="B7" s="1" t="s">
        <v>570</v>
      </c>
      <c r="C7" s="47">
        <v>479.13</v>
      </c>
      <c r="D7" s="34" t="s">
        <v>50</v>
      </c>
      <c r="E7" s="15"/>
      <c r="F7" s="56"/>
      <c r="G7" s="55">
        <f t="shared" ref="G7:G59" si="1">E7*F7</f>
        <v>0</v>
      </c>
      <c r="H7" s="56"/>
      <c r="I7" s="55">
        <f t="shared" ref="I7:I59" si="2">G7+H7</f>
        <v>0</v>
      </c>
      <c r="J7" s="56"/>
      <c r="K7" s="56"/>
      <c r="L7" s="55">
        <f t="shared" ref="L7:L30" si="3">I7+J7+K7</f>
        <v>0</v>
      </c>
      <c r="M7" s="55">
        <f t="shared" si="0"/>
        <v>0</v>
      </c>
    </row>
    <row r="8" spans="1:13" x14ac:dyDescent="0.25">
      <c r="A8" s="56">
        <v>3</v>
      </c>
      <c r="B8" s="1" t="s">
        <v>571</v>
      </c>
      <c r="C8" s="47">
        <v>1284.6599999999999</v>
      </c>
      <c r="D8" s="34" t="s">
        <v>26</v>
      </c>
      <c r="E8" s="15"/>
      <c r="F8" s="56"/>
      <c r="G8" s="55">
        <f t="shared" si="1"/>
        <v>0</v>
      </c>
      <c r="H8" s="56"/>
      <c r="I8" s="55">
        <f t="shared" si="2"/>
        <v>0</v>
      </c>
      <c r="J8" s="56"/>
      <c r="K8" s="56"/>
      <c r="L8" s="55">
        <f t="shared" si="3"/>
        <v>0</v>
      </c>
      <c r="M8" s="55">
        <f t="shared" si="0"/>
        <v>0</v>
      </c>
    </row>
    <row r="9" spans="1:13" ht="24" x14ac:dyDescent="0.25">
      <c r="A9" s="56">
        <v>4</v>
      </c>
      <c r="B9" s="2" t="s">
        <v>572</v>
      </c>
      <c r="C9" s="47">
        <v>2242</v>
      </c>
      <c r="D9" s="34" t="s">
        <v>50</v>
      </c>
      <c r="E9" s="15"/>
      <c r="F9" s="56"/>
      <c r="G9" s="55">
        <f t="shared" si="1"/>
        <v>0</v>
      </c>
      <c r="H9" s="56"/>
      <c r="I9" s="55">
        <f t="shared" si="2"/>
        <v>0</v>
      </c>
      <c r="J9" s="56"/>
      <c r="K9" s="56"/>
      <c r="L9" s="55">
        <f t="shared" si="3"/>
        <v>0</v>
      </c>
      <c r="M9" s="55">
        <f t="shared" si="0"/>
        <v>0</v>
      </c>
    </row>
    <row r="10" spans="1:13" x14ac:dyDescent="0.25">
      <c r="A10" s="56">
        <v>5</v>
      </c>
      <c r="B10" s="2" t="s">
        <v>573</v>
      </c>
      <c r="C10" s="47">
        <v>945.36</v>
      </c>
      <c r="D10" s="34" t="s">
        <v>50</v>
      </c>
      <c r="E10" s="15"/>
      <c r="F10" s="56"/>
      <c r="G10" s="55">
        <f t="shared" si="1"/>
        <v>0</v>
      </c>
      <c r="H10" s="56"/>
      <c r="I10" s="55">
        <f t="shared" si="2"/>
        <v>0</v>
      </c>
      <c r="J10" s="56"/>
      <c r="K10" s="56"/>
      <c r="L10" s="55">
        <f t="shared" si="3"/>
        <v>0</v>
      </c>
      <c r="M10" s="55">
        <f t="shared" si="0"/>
        <v>0</v>
      </c>
    </row>
    <row r="11" spans="1:13" s="41" customFormat="1" x14ac:dyDescent="0.25">
      <c r="A11" s="57">
        <v>6</v>
      </c>
      <c r="B11" s="9" t="s">
        <v>574</v>
      </c>
      <c r="C11" s="48">
        <v>0</v>
      </c>
      <c r="D11" s="7"/>
      <c r="E11" s="39"/>
      <c r="F11" s="57"/>
      <c r="G11" s="40">
        <f t="shared" si="1"/>
        <v>0</v>
      </c>
      <c r="H11" s="57"/>
      <c r="I11" s="40">
        <f t="shared" si="2"/>
        <v>0</v>
      </c>
      <c r="J11" s="57"/>
      <c r="K11" s="57"/>
      <c r="L11" s="40">
        <f t="shared" si="3"/>
        <v>0</v>
      </c>
      <c r="M11" s="40" t="e">
        <f t="shared" si="0"/>
        <v>#DIV/0!</v>
      </c>
    </row>
    <row r="12" spans="1:13" x14ac:dyDescent="0.25">
      <c r="A12" s="56">
        <v>7</v>
      </c>
      <c r="B12" s="1" t="s">
        <v>575</v>
      </c>
      <c r="C12" s="47">
        <v>761.62</v>
      </c>
      <c r="D12" s="34" t="s">
        <v>26</v>
      </c>
      <c r="E12" s="15"/>
      <c r="F12" s="56"/>
      <c r="G12" s="55">
        <f t="shared" si="1"/>
        <v>0</v>
      </c>
      <c r="H12" s="56"/>
      <c r="I12" s="55">
        <f t="shared" si="2"/>
        <v>0</v>
      </c>
      <c r="J12" s="56"/>
      <c r="K12" s="56"/>
      <c r="L12" s="55">
        <f t="shared" si="3"/>
        <v>0</v>
      </c>
      <c r="M12" s="55">
        <f t="shared" si="0"/>
        <v>0</v>
      </c>
    </row>
    <row r="13" spans="1:13" x14ac:dyDescent="0.25">
      <c r="A13" s="56">
        <v>8</v>
      </c>
      <c r="B13" s="2" t="s">
        <v>576</v>
      </c>
      <c r="C13" s="47">
        <v>842.45</v>
      </c>
      <c r="D13" s="34" t="s">
        <v>50</v>
      </c>
      <c r="E13" s="15"/>
      <c r="F13" s="56"/>
      <c r="G13" s="55">
        <f t="shared" si="1"/>
        <v>0</v>
      </c>
      <c r="H13" s="56"/>
      <c r="I13" s="55">
        <f t="shared" si="2"/>
        <v>0</v>
      </c>
      <c r="J13" s="56"/>
      <c r="K13" s="56"/>
      <c r="L13" s="55">
        <f t="shared" si="3"/>
        <v>0</v>
      </c>
      <c r="M13" s="55">
        <f t="shared" si="0"/>
        <v>0</v>
      </c>
    </row>
    <row r="14" spans="1:13" x14ac:dyDescent="0.25">
      <c r="A14" s="56">
        <v>9</v>
      </c>
      <c r="B14" s="3" t="s">
        <v>577</v>
      </c>
      <c r="C14" s="47">
        <v>364.28999999999996</v>
      </c>
      <c r="D14" s="34" t="s">
        <v>26</v>
      </c>
      <c r="E14" s="15"/>
      <c r="F14" s="56"/>
      <c r="G14" s="55">
        <f t="shared" si="1"/>
        <v>0</v>
      </c>
      <c r="H14" s="56"/>
      <c r="I14" s="55">
        <f t="shared" si="2"/>
        <v>0</v>
      </c>
      <c r="J14" s="56"/>
      <c r="K14" s="56"/>
      <c r="L14" s="55">
        <f t="shared" si="3"/>
        <v>0</v>
      </c>
      <c r="M14" s="55">
        <f t="shared" si="0"/>
        <v>0</v>
      </c>
    </row>
    <row r="15" spans="1:13" x14ac:dyDescent="0.25">
      <c r="A15" s="56">
        <v>10</v>
      </c>
      <c r="B15" s="2" t="s">
        <v>578</v>
      </c>
      <c r="C15" s="47">
        <v>608.54999999999995</v>
      </c>
      <c r="D15" s="34" t="s">
        <v>50</v>
      </c>
      <c r="E15" s="15"/>
      <c r="F15" s="56"/>
      <c r="G15" s="55">
        <f t="shared" si="1"/>
        <v>0</v>
      </c>
      <c r="H15" s="56"/>
      <c r="I15" s="55">
        <f t="shared" si="2"/>
        <v>0</v>
      </c>
      <c r="J15" s="56"/>
      <c r="K15" s="56"/>
      <c r="L15" s="55">
        <f t="shared" si="3"/>
        <v>0</v>
      </c>
      <c r="M15" s="55">
        <f t="shared" si="0"/>
        <v>0</v>
      </c>
    </row>
    <row r="16" spans="1:13" x14ac:dyDescent="0.25">
      <c r="A16" s="56">
        <v>11</v>
      </c>
      <c r="B16" s="3" t="s">
        <v>579</v>
      </c>
      <c r="C16" s="47">
        <v>999.90000000000009</v>
      </c>
      <c r="D16" s="34" t="s">
        <v>26</v>
      </c>
      <c r="E16" s="15"/>
      <c r="F16" s="56"/>
      <c r="G16" s="55">
        <f t="shared" si="1"/>
        <v>0</v>
      </c>
      <c r="H16" s="56"/>
      <c r="I16" s="55">
        <f t="shared" si="2"/>
        <v>0</v>
      </c>
      <c r="J16" s="56"/>
      <c r="K16" s="56"/>
      <c r="L16" s="55">
        <f t="shared" si="3"/>
        <v>0</v>
      </c>
      <c r="M16" s="55">
        <f t="shared" si="0"/>
        <v>0</v>
      </c>
    </row>
    <row r="17" spans="1:13" x14ac:dyDescent="0.25">
      <c r="A17" s="56">
        <v>12</v>
      </c>
      <c r="B17" s="2" t="s">
        <v>580</v>
      </c>
      <c r="C17" s="47">
        <v>931.23</v>
      </c>
      <c r="D17" s="34" t="s">
        <v>26</v>
      </c>
      <c r="E17" s="15"/>
      <c r="F17" s="56"/>
      <c r="G17" s="55">
        <f t="shared" si="1"/>
        <v>0</v>
      </c>
      <c r="H17" s="56"/>
      <c r="I17" s="55">
        <f t="shared" si="2"/>
        <v>0</v>
      </c>
      <c r="J17" s="56"/>
      <c r="K17" s="56"/>
      <c r="L17" s="55">
        <f t="shared" si="3"/>
        <v>0</v>
      </c>
      <c r="M17" s="55">
        <f t="shared" si="0"/>
        <v>0</v>
      </c>
    </row>
    <row r="18" spans="1:13" ht="24" x14ac:dyDescent="0.25">
      <c r="A18" s="56">
        <v>13</v>
      </c>
      <c r="B18" s="2" t="s">
        <v>581</v>
      </c>
      <c r="C18" s="47">
        <v>323.60000000000002</v>
      </c>
      <c r="D18" s="34" t="s">
        <v>26</v>
      </c>
      <c r="E18" s="15"/>
      <c r="F18" s="56"/>
      <c r="G18" s="55">
        <f t="shared" si="1"/>
        <v>0</v>
      </c>
      <c r="H18" s="56"/>
      <c r="I18" s="55">
        <f t="shared" si="2"/>
        <v>0</v>
      </c>
      <c r="J18" s="56"/>
      <c r="K18" s="56"/>
      <c r="L18" s="55">
        <f t="shared" si="3"/>
        <v>0</v>
      </c>
      <c r="M18" s="55">
        <f t="shared" si="0"/>
        <v>0</v>
      </c>
    </row>
    <row r="19" spans="1:13" ht="24" x14ac:dyDescent="0.25">
      <c r="A19" s="56">
        <v>14</v>
      </c>
      <c r="B19" s="2" t="s">
        <v>582</v>
      </c>
      <c r="C19" s="47">
        <v>90.07</v>
      </c>
      <c r="D19" s="34" t="s">
        <v>50</v>
      </c>
      <c r="E19" s="15"/>
      <c r="F19" s="56"/>
      <c r="G19" s="55">
        <f t="shared" si="1"/>
        <v>0</v>
      </c>
      <c r="H19" s="56"/>
      <c r="I19" s="55">
        <f t="shared" si="2"/>
        <v>0</v>
      </c>
      <c r="J19" s="56"/>
      <c r="K19" s="56"/>
      <c r="L19" s="55">
        <f t="shared" si="3"/>
        <v>0</v>
      </c>
      <c r="M19" s="55">
        <f t="shared" si="0"/>
        <v>0</v>
      </c>
    </row>
    <row r="20" spans="1:13" ht="24" x14ac:dyDescent="0.25">
      <c r="A20" s="56">
        <v>15</v>
      </c>
      <c r="B20" s="3" t="s">
        <v>583</v>
      </c>
      <c r="C20" s="47">
        <v>2162.42</v>
      </c>
      <c r="D20" s="34" t="s">
        <v>50</v>
      </c>
      <c r="E20" s="15"/>
      <c r="F20" s="56"/>
      <c r="G20" s="55">
        <f t="shared" si="1"/>
        <v>0</v>
      </c>
      <c r="H20" s="56"/>
      <c r="I20" s="55">
        <f t="shared" si="2"/>
        <v>0</v>
      </c>
      <c r="J20" s="56"/>
      <c r="K20" s="56"/>
      <c r="L20" s="55">
        <f t="shared" si="3"/>
        <v>0</v>
      </c>
      <c r="M20" s="55">
        <f t="shared" si="0"/>
        <v>0</v>
      </c>
    </row>
    <row r="21" spans="1:13" ht="24" x14ac:dyDescent="0.25">
      <c r="A21" s="56">
        <v>16</v>
      </c>
      <c r="B21" s="2" t="s">
        <v>584</v>
      </c>
      <c r="C21" s="47">
        <v>3028.75</v>
      </c>
      <c r="D21" s="34" t="s">
        <v>26</v>
      </c>
      <c r="E21" s="15"/>
      <c r="F21" s="56"/>
      <c r="G21" s="55">
        <f t="shared" si="1"/>
        <v>0</v>
      </c>
      <c r="H21" s="56"/>
      <c r="I21" s="55">
        <f t="shared" si="2"/>
        <v>0</v>
      </c>
      <c r="J21" s="56"/>
      <c r="K21" s="56"/>
      <c r="L21" s="55">
        <f t="shared" si="3"/>
        <v>0</v>
      </c>
      <c r="M21" s="55">
        <f t="shared" si="0"/>
        <v>0</v>
      </c>
    </row>
    <row r="22" spans="1:13" ht="24" x14ac:dyDescent="0.25">
      <c r="A22" s="56">
        <v>17</v>
      </c>
      <c r="B22" s="2" t="s">
        <v>585</v>
      </c>
      <c r="C22" s="47">
        <v>2050</v>
      </c>
      <c r="D22" s="35" t="s">
        <v>23</v>
      </c>
      <c r="E22" s="15"/>
      <c r="F22" s="56"/>
      <c r="G22" s="55">
        <f t="shared" si="1"/>
        <v>0</v>
      </c>
      <c r="H22" s="56"/>
      <c r="I22" s="55">
        <f t="shared" si="2"/>
        <v>0</v>
      </c>
      <c r="J22" s="56"/>
      <c r="K22" s="56"/>
      <c r="L22" s="55">
        <f t="shared" si="3"/>
        <v>0</v>
      </c>
      <c r="M22" s="55">
        <f t="shared" si="0"/>
        <v>0</v>
      </c>
    </row>
    <row r="23" spans="1:13" ht="24" x14ac:dyDescent="0.25">
      <c r="A23" s="56">
        <v>18</v>
      </c>
      <c r="B23" s="3" t="s">
        <v>586</v>
      </c>
      <c r="C23" s="47">
        <v>625.21</v>
      </c>
      <c r="D23" s="34" t="s">
        <v>26</v>
      </c>
      <c r="E23" s="15"/>
      <c r="F23" s="56"/>
      <c r="G23" s="55">
        <f t="shared" si="1"/>
        <v>0</v>
      </c>
      <c r="H23" s="56"/>
      <c r="I23" s="55">
        <f t="shared" si="2"/>
        <v>0</v>
      </c>
      <c r="J23" s="56"/>
      <c r="K23" s="56"/>
      <c r="L23" s="55">
        <f t="shared" si="3"/>
        <v>0</v>
      </c>
      <c r="M23" s="55">
        <f t="shared" si="0"/>
        <v>0</v>
      </c>
    </row>
    <row r="24" spans="1:13" ht="24" x14ac:dyDescent="0.25">
      <c r="A24" s="56">
        <v>19</v>
      </c>
      <c r="B24" s="2" t="s">
        <v>587</v>
      </c>
      <c r="C24" s="47">
        <v>901.09</v>
      </c>
      <c r="D24" s="34" t="s">
        <v>26</v>
      </c>
      <c r="E24" s="15"/>
      <c r="F24" s="56"/>
      <c r="G24" s="55">
        <f t="shared" si="1"/>
        <v>0</v>
      </c>
      <c r="H24" s="56"/>
      <c r="I24" s="55">
        <f t="shared" si="2"/>
        <v>0</v>
      </c>
      <c r="J24" s="56"/>
      <c r="K24" s="56"/>
      <c r="L24" s="55">
        <f t="shared" si="3"/>
        <v>0</v>
      </c>
      <c r="M24" s="55">
        <f t="shared" si="0"/>
        <v>0</v>
      </c>
    </row>
    <row r="25" spans="1:13" x14ac:dyDescent="0.25">
      <c r="A25" s="56">
        <v>20</v>
      </c>
      <c r="B25" s="2" t="s">
        <v>588</v>
      </c>
      <c r="C25" s="47">
        <v>1151.0899999999999</v>
      </c>
      <c r="D25" s="34" t="s">
        <v>50</v>
      </c>
      <c r="E25" s="15"/>
      <c r="F25" s="56"/>
      <c r="G25" s="55">
        <f t="shared" si="1"/>
        <v>0</v>
      </c>
      <c r="H25" s="56"/>
      <c r="I25" s="55">
        <f t="shared" si="2"/>
        <v>0</v>
      </c>
      <c r="J25" s="56"/>
      <c r="K25" s="56"/>
      <c r="L25" s="55">
        <f t="shared" si="3"/>
        <v>0</v>
      </c>
      <c r="M25" s="55">
        <f t="shared" si="0"/>
        <v>0</v>
      </c>
    </row>
    <row r="26" spans="1:13" x14ac:dyDescent="0.25">
      <c r="A26" s="56">
        <v>21</v>
      </c>
      <c r="B26" s="3" t="s">
        <v>589</v>
      </c>
      <c r="C26" s="47">
        <v>180.43</v>
      </c>
      <c r="D26" s="34" t="s">
        <v>26</v>
      </c>
      <c r="E26" s="15"/>
      <c r="F26" s="56"/>
      <c r="G26" s="55">
        <f t="shared" si="1"/>
        <v>0</v>
      </c>
      <c r="H26" s="56"/>
      <c r="I26" s="55">
        <f t="shared" si="2"/>
        <v>0</v>
      </c>
      <c r="J26" s="56"/>
      <c r="K26" s="56"/>
      <c r="L26" s="55">
        <f t="shared" si="3"/>
        <v>0</v>
      </c>
      <c r="M26" s="55">
        <f t="shared" si="0"/>
        <v>0</v>
      </c>
    </row>
    <row r="27" spans="1:13" x14ac:dyDescent="0.25">
      <c r="A27" s="56">
        <v>22</v>
      </c>
      <c r="B27" s="2" t="s">
        <v>590</v>
      </c>
      <c r="C27" s="47">
        <v>2108.8599999999997</v>
      </c>
      <c r="D27" s="34" t="s">
        <v>26</v>
      </c>
      <c r="E27" s="15"/>
      <c r="F27" s="56"/>
      <c r="G27" s="55">
        <f t="shared" si="1"/>
        <v>0</v>
      </c>
      <c r="H27" s="56"/>
      <c r="I27" s="55">
        <f t="shared" si="2"/>
        <v>0</v>
      </c>
      <c r="J27" s="56"/>
      <c r="K27" s="56"/>
      <c r="L27" s="55">
        <f t="shared" si="3"/>
        <v>0</v>
      </c>
      <c r="M27" s="55">
        <f t="shared" si="0"/>
        <v>0</v>
      </c>
    </row>
    <row r="28" spans="1:13" x14ac:dyDescent="0.25">
      <c r="A28" s="56">
        <v>23</v>
      </c>
      <c r="B28" s="1" t="s">
        <v>591</v>
      </c>
      <c r="C28" s="47">
        <v>346.67999999999995</v>
      </c>
      <c r="D28" s="34" t="s">
        <v>26</v>
      </c>
      <c r="E28" s="15"/>
      <c r="F28" s="56"/>
      <c r="G28" s="55">
        <f t="shared" si="1"/>
        <v>0</v>
      </c>
      <c r="H28" s="56"/>
      <c r="I28" s="55">
        <f t="shared" si="2"/>
        <v>0</v>
      </c>
      <c r="J28" s="56"/>
      <c r="K28" s="56"/>
      <c r="L28" s="55">
        <f t="shared" si="3"/>
        <v>0</v>
      </c>
      <c r="M28" s="55">
        <f t="shared" si="0"/>
        <v>0</v>
      </c>
    </row>
    <row r="29" spans="1:13" s="41" customFormat="1" x14ac:dyDescent="0.25">
      <c r="A29" s="57">
        <v>24</v>
      </c>
      <c r="B29" s="8" t="s">
        <v>592</v>
      </c>
      <c r="C29" s="48">
        <v>37</v>
      </c>
      <c r="D29" s="7" t="s">
        <v>50</v>
      </c>
      <c r="E29" s="39"/>
      <c r="F29" s="57"/>
      <c r="G29" s="40">
        <f t="shared" si="1"/>
        <v>0</v>
      </c>
      <c r="H29" s="57"/>
      <c r="I29" s="40">
        <f t="shared" si="2"/>
        <v>0</v>
      </c>
      <c r="J29" s="57"/>
      <c r="K29" s="57"/>
      <c r="L29" s="40">
        <f t="shared" si="3"/>
        <v>0</v>
      </c>
      <c r="M29" s="40">
        <f t="shared" si="0"/>
        <v>0</v>
      </c>
    </row>
    <row r="30" spans="1:13" x14ac:dyDescent="0.25">
      <c r="A30" s="56">
        <v>25</v>
      </c>
      <c r="B30" s="2" t="s">
        <v>593</v>
      </c>
      <c r="C30" s="47">
        <v>141.79</v>
      </c>
      <c r="D30" s="34" t="s">
        <v>50</v>
      </c>
      <c r="E30" s="15"/>
      <c r="F30" s="56"/>
      <c r="G30" s="55">
        <f t="shared" si="1"/>
        <v>0</v>
      </c>
      <c r="H30" s="56"/>
      <c r="I30" s="55">
        <f t="shared" si="2"/>
        <v>0</v>
      </c>
      <c r="J30" s="56"/>
      <c r="K30" s="56"/>
      <c r="L30" s="55">
        <f t="shared" si="3"/>
        <v>0</v>
      </c>
      <c r="M30" s="55">
        <f t="shared" si="0"/>
        <v>0</v>
      </c>
    </row>
    <row r="31" spans="1:13" x14ac:dyDescent="0.25">
      <c r="A31" s="56">
        <v>26</v>
      </c>
      <c r="B31" s="2" t="s">
        <v>594</v>
      </c>
      <c r="C31" s="47">
        <v>198.64</v>
      </c>
      <c r="D31" s="34" t="s">
        <v>50</v>
      </c>
      <c r="E31" s="15"/>
      <c r="F31" s="56"/>
      <c r="G31" s="55">
        <f t="shared" si="1"/>
        <v>0</v>
      </c>
      <c r="H31" s="56"/>
      <c r="I31" s="55">
        <f t="shared" si="2"/>
        <v>0</v>
      </c>
      <c r="J31" s="56"/>
      <c r="K31" s="56"/>
      <c r="L31" s="55">
        <f t="shared" ref="L31:L59" si="4">I31+J31+K31</f>
        <v>0</v>
      </c>
      <c r="M31" s="55">
        <f t="shared" ref="M31:M59" si="5">L31/C31</f>
        <v>0</v>
      </c>
    </row>
    <row r="32" spans="1:13" x14ac:dyDescent="0.25">
      <c r="A32" s="56">
        <v>27</v>
      </c>
      <c r="B32" s="2" t="s">
        <v>595</v>
      </c>
      <c r="C32" s="47">
        <v>566.15</v>
      </c>
      <c r="D32" s="34" t="s">
        <v>50</v>
      </c>
      <c r="E32" s="15"/>
      <c r="F32" s="56"/>
      <c r="G32" s="55">
        <f t="shared" si="1"/>
        <v>0</v>
      </c>
      <c r="H32" s="56"/>
      <c r="I32" s="55">
        <f t="shared" si="2"/>
        <v>0</v>
      </c>
      <c r="J32" s="56"/>
      <c r="K32" s="56"/>
      <c r="L32" s="55">
        <f t="shared" si="4"/>
        <v>0</v>
      </c>
      <c r="M32" s="55">
        <f t="shared" si="5"/>
        <v>0</v>
      </c>
    </row>
    <row r="33" spans="1:13" x14ac:dyDescent="0.25">
      <c r="A33" s="56">
        <v>28</v>
      </c>
      <c r="B33" s="3" t="s">
        <v>596</v>
      </c>
      <c r="C33" s="47">
        <v>1513.66</v>
      </c>
      <c r="D33" s="34" t="s">
        <v>26</v>
      </c>
      <c r="E33" s="15"/>
      <c r="F33" s="56"/>
      <c r="G33" s="55">
        <f t="shared" si="1"/>
        <v>0</v>
      </c>
      <c r="H33" s="56"/>
      <c r="I33" s="55">
        <f t="shared" si="2"/>
        <v>0</v>
      </c>
      <c r="J33" s="56"/>
      <c r="K33" s="56"/>
      <c r="L33" s="55">
        <f t="shared" si="4"/>
        <v>0</v>
      </c>
      <c r="M33" s="55">
        <f t="shared" si="5"/>
        <v>0</v>
      </c>
    </row>
    <row r="34" spans="1:13" x14ac:dyDescent="0.25">
      <c r="A34" s="56">
        <v>29</v>
      </c>
      <c r="B34" s="2" t="s">
        <v>597</v>
      </c>
      <c r="C34" s="47">
        <v>13090</v>
      </c>
      <c r="D34" s="34" t="s">
        <v>26</v>
      </c>
      <c r="E34" s="15"/>
      <c r="F34" s="56"/>
      <c r="G34" s="55">
        <f t="shared" si="1"/>
        <v>0</v>
      </c>
      <c r="H34" s="56"/>
      <c r="I34" s="55">
        <f t="shared" si="2"/>
        <v>0</v>
      </c>
      <c r="J34" s="56"/>
      <c r="K34" s="56"/>
      <c r="L34" s="55">
        <f t="shared" si="4"/>
        <v>0</v>
      </c>
      <c r="M34" s="55">
        <f t="shared" si="5"/>
        <v>0</v>
      </c>
    </row>
    <row r="35" spans="1:13" ht="24" x14ac:dyDescent="0.25">
      <c r="A35" s="56">
        <v>30</v>
      </c>
      <c r="B35" s="3" t="s">
        <v>598</v>
      </c>
      <c r="C35" s="47">
        <v>1268.8</v>
      </c>
      <c r="D35" s="34" t="s">
        <v>50</v>
      </c>
      <c r="E35" s="15"/>
      <c r="F35" s="56"/>
      <c r="G35" s="55">
        <f t="shared" si="1"/>
        <v>0</v>
      </c>
      <c r="H35" s="56"/>
      <c r="I35" s="55">
        <f t="shared" si="2"/>
        <v>0</v>
      </c>
      <c r="J35" s="56"/>
      <c r="K35" s="56"/>
      <c r="L35" s="55">
        <f t="shared" si="4"/>
        <v>0</v>
      </c>
      <c r="M35" s="55">
        <f t="shared" si="5"/>
        <v>0</v>
      </c>
    </row>
    <row r="36" spans="1:13" x14ac:dyDescent="0.25">
      <c r="A36" s="56">
        <v>31</v>
      </c>
      <c r="B36" s="2" t="s">
        <v>599</v>
      </c>
      <c r="C36" s="47">
        <v>2288.9</v>
      </c>
      <c r="D36" s="34" t="s">
        <v>50</v>
      </c>
      <c r="E36" s="15"/>
      <c r="F36" s="56"/>
      <c r="G36" s="55">
        <f t="shared" si="1"/>
        <v>0</v>
      </c>
      <c r="H36" s="56"/>
      <c r="I36" s="55">
        <f t="shared" si="2"/>
        <v>0</v>
      </c>
      <c r="J36" s="56"/>
      <c r="K36" s="56"/>
      <c r="L36" s="55">
        <f t="shared" si="4"/>
        <v>0</v>
      </c>
      <c r="M36" s="55">
        <f t="shared" si="5"/>
        <v>0</v>
      </c>
    </row>
    <row r="37" spans="1:13" s="41" customFormat="1" x14ac:dyDescent="0.25">
      <c r="A37" s="57">
        <v>32</v>
      </c>
      <c r="B37" s="9" t="s">
        <v>600</v>
      </c>
      <c r="C37" s="48">
        <v>0</v>
      </c>
      <c r="D37" s="7" t="s">
        <v>50</v>
      </c>
      <c r="E37" s="39"/>
      <c r="F37" s="57"/>
      <c r="G37" s="40">
        <f t="shared" si="1"/>
        <v>0</v>
      </c>
      <c r="H37" s="57"/>
      <c r="I37" s="40">
        <f t="shared" si="2"/>
        <v>0</v>
      </c>
      <c r="J37" s="57"/>
      <c r="K37" s="57"/>
      <c r="L37" s="40">
        <f t="shared" si="4"/>
        <v>0</v>
      </c>
      <c r="M37" s="40" t="e">
        <f t="shared" si="5"/>
        <v>#DIV/0!</v>
      </c>
    </row>
    <row r="38" spans="1:13" ht="24" x14ac:dyDescent="0.25">
      <c r="A38" s="56">
        <v>33</v>
      </c>
      <c r="B38" s="2" t="s">
        <v>601</v>
      </c>
      <c r="C38" s="47">
        <v>2256.4300000000003</v>
      </c>
      <c r="D38" s="34" t="s">
        <v>50</v>
      </c>
      <c r="E38" s="15"/>
      <c r="F38" s="56"/>
      <c r="G38" s="55">
        <f t="shared" si="1"/>
        <v>0</v>
      </c>
      <c r="H38" s="56"/>
      <c r="I38" s="55">
        <f t="shared" si="2"/>
        <v>0</v>
      </c>
      <c r="J38" s="56"/>
      <c r="K38" s="56"/>
      <c r="L38" s="55">
        <f t="shared" si="4"/>
        <v>0</v>
      </c>
      <c r="M38" s="55">
        <f t="shared" si="5"/>
        <v>0</v>
      </c>
    </row>
    <row r="39" spans="1:13" x14ac:dyDescent="0.25">
      <c r="A39" s="56">
        <v>34</v>
      </c>
      <c r="B39" s="2" t="s">
        <v>602</v>
      </c>
      <c r="C39" s="49">
        <v>6658.8899999999994</v>
      </c>
      <c r="D39" s="34" t="s">
        <v>50</v>
      </c>
      <c r="E39" s="15"/>
      <c r="F39" s="56"/>
      <c r="G39" s="55">
        <f t="shared" si="1"/>
        <v>0</v>
      </c>
      <c r="H39" s="56"/>
      <c r="I39" s="55">
        <f t="shared" si="2"/>
        <v>0</v>
      </c>
      <c r="J39" s="56"/>
      <c r="K39" s="56"/>
      <c r="L39" s="55">
        <f t="shared" si="4"/>
        <v>0</v>
      </c>
      <c r="M39" s="55">
        <f t="shared" si="5"/>
        <v>0</v>
      </c>
    </row>
    <row r="40" spans="1:13" x14ac:dyDescent="0.25">
      <c r="A40" s="56">
        <v>35</v>
      </c>
      <c r="B40" s="2" t="s">
        <v>603</v>
      </c>
      <c r="C40" s="49">
        <v>607.59</v>
      </c>
      <c r="D40" s="34" t="s">
        <v>50</v>
      </c>
      <c r="E40" s="15"/>
      <c r="F40" s="56"/>
      <c r="G40" s="55">
        <f t="shared" si="1"/>
        <v>0</v>
      </c>
      <c r="H40" s="56"/>
      <c r="I40" s="55">
        <f t="shared" si="2"/>
        <v>0</v>
      </c>
      <c r="J40" s="56"/>
      <c r="K40" s="56"/>
      <c r="L40" s="55">
        <f t="shared" si="4"/>
        <v>0</v>
      </c>
      <c r="M40" s="55">
        <f t="shared" si="5"/>
        <v>0</v>
      </c>
    </row>
    <row r="41" spans="1:13" ht="24" x14ac:dyDescent="0.25">
      <c r="A41" s="56">
        <v>36</v>
      </c>
      <c r="B41" s="3" t="s">
        <v>604</v>
      </c>
      <c r="C41" s="49">
        <v>86462.8</v>
      </c>
      <c r="D41" s="35" t="s">
        <v>23</v>
      </c>
      <c r="E41" s="15"/>
      <c r="F41" s="56"/>
      <c r="G41" s="55">
        <f t="shared" si="1"/>
        <v>0</v>
      </c>
      <c r="H41" s="56"/>
      <c r="I41" s="55">
        <f t="shared" si="2"/>
        <v>0</v>
      </c>
      <c r="J41" s="56"/>
      <c r="K41" s="56"/>
      <c r="L41" s="55">
        <f t="shared" si="4"/>
        <v>0</v>
      </c>
      <c r="M41" s="55">
        <f t="shared" si="5"/>
        <v>0</v>
      </c>
    </row>
    <row r="42" spans="1:13" ht="24" x14ac:dyDescent="0.25">
      <c r="A42" s="56">
        <v>37</v>
      </c>
      <c r="B42" s="2" t="s">
        <v>605</v>
      </c>
      <c r="C42" s="49">
        <v>1981.81</v>
      </c>
      <c r="D42" s="34" t="s">
        <v>26</v>
      </c>
      <c r="E42" s="15"/>
      <c r="F42" s="56"/>
      <c r="G42" s="55">
        <f t="shared" si="1"/>
        <v>0</v>
      </c>
      <c r="H42" s="56"/>
      <c r="I42" s="55">
        <f t="shared" si="2"/>
        <v>0</v>
      </c>
      <c r="J42" s="56"/>
      <c r="K42" s="56"/>
      <c r="L42" s="55">
        <f t="shared" si="4"/>
        <v>0</v>
      </c>
      <c r="M42" s="55">
        <f t="shared" si="5"/>
        <v>0</v>
      </c>
    </row>
    <row r="43" spans="1:13" ht="24" x14ac:dyDescent="0.25">
      <c r="A43" s="56">
        <v>38</v>
      </c>
      <c r="B43" s="2" t="s">
        <v>606</v>
      </c>
      <c r="C43" s="49">
        <v>68.67</v>
      </c>
      <c r="D43" s="34" t="s">
        <v>26</v>
      </c>
      <c r="E43" s="15"/>
      <c r="F43" s="56"/>
      <c r="G43" s="55">
        <f t="shared" si="1"/>
        <v>0</v>
      </c>
      <c r="H43" s="56"/>
      <c r="I43" s="55">
        <f t="shared" si="2"/>
        <v>0</v>
      </c>
      <c r="J43" s="56"/>
      <c r="K43" s="56"/>
      <c r="L43" s="55">
        <f t="shared" si="4"/>
        <v>0</v>
      </c>
      <c r="M43" s="55">
        <f t="shared" si="5"/>
        <v>0</v>
      </c>
    </row>
    <row r="44" spans="1:13" x14ac:dyDescent="0.25">
      <c r="A44" s="56">
        <v>39</v>
      </c>
      <c r="B44" s="2" t="s">
        <v>607</v>
      </c>
      <c r="C44" s="49">
        <v>5548</v>
      </c>
      <c r="D44" s="34" t="s">
        <v>50</v>
      </c>
      <c r="E44" s="15"/>
      <c r="F44" s="56"/>
      <c r="G44" s="55">
        <f t="shared" si="1"/>
        <v>0</v>
      </c>
      <c r="H44" s="56"/>
      <c r="I44" s="55">
        <f t="shared" si="2"/>
        <v>0</v>
      </c>
      <c r="J44" s="56"/>
      <c r="K44" s="56"/>
      <c r="L44" s="55">
        <f t="shared" si="4"/>
        <v>0</v>
      </c>
      <c r="M44" s="55">
        <f t="shared" si="5"/>
        <v>0</v>
      </c>
    </row>
    <row r="45" spans="1:13" x14ac:dyDescent="0.25">
      <c r="A45" s="56">
        <v>40</v>
      </c>
      <c r="B45" s="2" t="s">
        <v>608</v>
      </c>
      <c r="C45" s="49">
        <v>1340.3500000000001</v>
      </c>
      <c r="D45" s="34" t="s">
        <v>50</v>
      </c>
      <c r="E45" s="15"/>
      <c r="F45" s="56"/>
      <c r="G45" s="55">
        <f t="shared" si="1"/>
        <v>0</v>
      </c>
      <c r="H45" s="56"/>
      <c r="I45" s="55">
        <f t="shared" si="2"/>
        <v>0</v>
      </c>
      <c r="J45" s="56"/>
      <c r="K45" s="56"/>
      <c r="L45" s="55">
        <f t="shared" si="4"/>
        <v>0</v>
      </c>
      <c r="M45" s="55">
        <f t="shared" si="5"/>
        <v>0</v>
      </c>
    </row>
    <row r="46" spans="1:13" x14ac:dyDescent="0.25">
      <c r="A46" s="56">
        <v>41</v>
      </c>
      <c r="B46" s="2" t="s">
        <v>609</v>
      </c>
      <c r="C46" s="49">
        <v>4724.32</v>
      </c>
      <c r="D46" s="34" t="s">
        <v>50</v>
      </c>
      <c r="E46" s="15"/>
      <c r="F46" s="56"/>
      <c r="G46" s="55">
        <f t="shared" si="1"/>
        <v>0</v>
      </c>
      <c r="H46" s="56"/>
      <c r="I46" s="55">
        <f t="shared" si="2"/>
        <v>0</v>
      </c>
      <c r="J46" s="56"/>
      <c r="K46" s="56"/>
      <c r="L46" s="55">
        <f t="shared" si="4"/>
        <v>0</v>
      </c>
      <c r="M46" s="55">
        <f t="shared" si="5"/>
        <v>0</v>
      </c>
    </row>
    <row r="47" spans="1:13" x14ac:dyDescent="0.25">
      <c r="A47" s="56">
        <v>42</v>
      </c>
      <c r="B47" s="3" t="s">
        <v>610</v>
      </c>
      <c r="C47" s="49">
        <v>1514.67</v>
      </c>
      <c r="D47" s="34" t="s">
        <v>50</v>
      </c>
      <c r="E47" s="15"/>
      <c r="F47" s="56"/>
      <c r="G47" s="55">
        <f t="shared" si="1"/>
        <v>0</v>
      </c>
      <c r="H47" s="56"/>
      <c r="I47" s="55">
        <f t="shared" si="2"/>
        <v>0</v>
      </c>
      <c r="J47" s="56"/>
      <c r="K47" s="56"/>
      <c r="L47" s="55">
        <f t="shared" si="4"/>
        <v>0</v>
      </c>
      <c r="M47" s="55">
        <f t="shared" si="5"/>
        <v>0</v>
      </c>
    </row>
    <row r="48" spans="1:13" x14ac:dyDescent="0.25">
      <c r="A48" s="56">
        <v>43</v>
      </c>
      <c r="B48" s="2" t="s">
        <v>611</v>
      </c>
      <c r="C48" s="49">
        <v>1647.5</v>
      </c>
      <c r="D48" s="34" t="s">
        <v>50</v>
      </c>
      <c r="E48" s="15"/>
      <c r="F48" s="56"/>
      <c r="G48" s="55">
        <f t="shared" si="1"/>
        <v>0</v>
      </c>
      <c r="H48" s="56"/>
      <c r="I48" s="55">
        <f t="shared" si="2"/>
        <v>0</v>
      </c>
      <c r="J48" s="56"/>
      <c r="K48" s="56"/>
      <c r="L48" s="55">
        <f t="shared" si="4"/>
        <v>0</v>
      </c>
      <c r="M48" s="55">
        <f t="shared" si="5"/>
        <v>0</v>
      </c>
    </row>
    <row r="49" spans="1:14" x14ac:dyDescent="0.25">
      <c r="A49" s="56">
        <v>44</v>
      </c>
      <c r="B49" s="2" t="s">
        <v>612</v>
      </c>
      <c r="C49" s="50">
        <v>2049.29</v>
      </c>
      <c r="D49" s="34" t="s">
        <v>50</v>
      </c>
      <c r="E49" s="15"/>
      <c r="F49" s="56"/>
      <c r="G49" s="55">
        <f t="shared" si="1"/>
        <v>0</v>
      </c>
      <c r="H49" s="59"/>
      <c r="I49" s="55">
        <f t="shared" si="2"/>
        <v>0</v>
      </c>
      <c r="J49" s="56"/>
      <c r="K49" s="56"/>
      <c r="L49" s="55">
        <f t="shared" si="4"/>
        <v>0</v>
      </c>
      <c r="M49" s="55">
        <f t="shared" si="5"/>
        <v>0</v>
      </c>
    </row>
    <row r="50" spans="1:14" x14ac:dyDescent="0.25">
      <c r="A50" s="56">
        <v>45</v>
      </c>
      <c r="B50" s="2" t="s">
        <v>613</v>
      </c>
      <c r="C50" s="50">
        <v>1981.81</v>
      </c>
      <c r="D50" s="34" t="s">
        <v>50</v>
      </c>
      <c r="E50" s="15"/>
      <c r="F50" s="56"/>
      <c r="G50" s="55">
        <f t="shared" si="1"/>
        <v>0</v>
      </c>
      <c r="H50" s="59"/>
      <c r="I50" s="55">
        <f t="shared" si="2"/>
        <v>0</v>
      </c>
      <c r="J50" s="56"/>
      <c r="K50" s="56"/>
      <c r="L50" s="55">
        <f t="shared" si="4"/>
        <v>0</v>
      </c>
      <c r="M50" s="55">
        <f t="shared" si="5"/>
        <v>0</v>
      </c>
    </row>
    <row r="51" spans="1:14" x14ac:dyDescent="0.25">
      <c r="A51" s="56">
        <v>46</v>
      </c>
      <c r="B51" s="2" t="s">
        <v>614</v>
      </c>
      <c r="C51" s="50">
        <v>995.92</v>
      </c>
      <c r="D51" s="34" t="s">
        <v>50</v>
      </c>
      <c r="E51" s="15"/>
      <c r="F51" s="56"/>
      <c r="G51" s="55">
        <f t="shared" si="1"/>
        <v>0</v>
      </c>
      <c r="H51" s="59"/>
      <c r="I51" s="55">
        <f t="shared" si="2"/>
        <v>0</v>
      </c>
      <c r="J51" s="56"/>
      <c r="K51" s="56"/>
      <c r="L51" s="55">
        <f t="shared" si="4"/>
        <v>0</v>
      </c>
      <c r="M51" s="55">
        <f t="shared" si="5"/>
        <v>0</v>
      </c>
    </row>
    <row r="52" spans="1:14" x14ac:dyDescent="0.25">
      <c r="A52" s="56">
        <v>47</v>
      </c>
      <c r="B52" s="3" t="s">
        <v>615</v>
      </c>
      <c r="C52" s="50">
        <v>3042.6</v>
      </c>
      <c r="D52" s="34" t="s">
        <v>26</v>
      </c>
      <c r="E52" s="15"/>
      <c r="F52" s="56"/>
      <c r="G52" s="55">
        <f t="shared" si="1"/>
        <v>0</v>
      </c>
      <c r="H52" s="59"/>
      <c r="I52" s="55">
        <f t="shared" si="2"/>
        <v>0</v>
      </c>
      <c r="J52" s="56"/>
      <c r="K52" s="56"/>
      <c r="L52" s="55">
        <f t="shared" si="4"/>
        <v>0</v>
      </c>
      <c r="M52" s="55">
        <f t="shared" si="5"/>
        <v>0</v>
      </c>
    </row>
    <row r="53" spans="1:14" x14ac:dyDescent="0.25">
      <c r="A53" s="56">
        <v>48</v>
      </c>
      <c r="B53" s="5" t="s">
        <v>616</v>
      </c>
      <c r="C53" s="50">
        <v>4185.8099999999995</v>
      </c>
      <c r="D53" s="34" t="s">
        <v>50</v>
      </c>
      <c r="E53" s="15"/>
      <c r="F53" s="56"/>
      <c r="G53" s="55">
        <f t="shared" si="1"/>
        <v>0</v>
      </c>
      <c r="H53" s="59"/>
      <c r="I53" s="55">
        <f t="shared" si="2"/>
        <v>0</v>
      </c>
      <c r="J53" s="56"/>
      <c r="K53" s="56"/>
      <c r="L53" s="55">
        <f t="shared" si="4"/>
        <v>0</v>
      </c>
      <c r="M53" s="55">
        <f t="shared" si="5"/>
        <v>0</v>
      </c>
    </row>
    <row r="54" spans="1:14" x14ac:dyDescent="0.25">
      <c r="A54" s="56">
        <v>49</v>
      </c>
      <c r="B54" s="3" t="s">
        <v>617</v>
      </c>
      <c r="C54" s="50">
        <v>7746.2</v>
      </c>
      <c r="D54" s="34" t="s">
        <v>26</v>
      </c>
      <c r="E54" s="15"/>
      <c r="F54" s="56"/>
      <c r="G54" s="55">
        <f t="shared" si="1"/>
        <v>0</v>
      </c>
      <c r="H54" s="59"/>
      <c r="I54" s="55">
        <f t="shared" si="2"/>
        <v>0</v>
      </c>
      <c r="J54" s="56"/>
      <c r="K54" s="56"/>
      <c r="L54" s="55">
        <f t="shared" si="4"/>
        <v>0</v>
      </c>
      <c r="M54" s="55">
        <f t="shared" si="5"/>
        <v>0</v>
      </c>
    </row>
    <row r="55" spans="1:14" x14ac:dyDescent="0.25">
      <c r="A55" s="56">
        <v>50</v>
      </c>
      <c r="B55" s="5" t="s">
        <v>618</v>
      </c>
      <c r="C55" s="50">
        <v>7348.27</v>
      </c>
      <c r="D55" s="34" t="s">
        <v>50</v>
      </c>
      <c r="E55" s="15"/>
      <c r="F55" s="56"/>
      <c r="G55" s="55">
        <f t="shared" si="1"/>
        <v>0</v>
      </c>
      <c r="H55" s="59"/>
      <c r="I55" s="55">
        <f t="shared" si="2"/>
        <v>0</v>
      </c>
      <c r="J55" s="56"/>
      <c r="K55" s="56"/>
      <c r="L55" s="55">
        <f t="shared" si="4"/>
        <v>0</v>
      </c>
      <c r="M55" s="55">
        <f t="shared" si="5"/>
        <v>0</v>
      </c>
    </row>
    <row r="56" spans="1:14" x14ac:dyDescent="0.25">
      <c r="A56" s="56">
        <v>51</v>
      </c>
      <c r="B56" s="4" t="s">
        <v>619</v>
      </c>
      <c r="C56" s="50">
        <v>68.67</v>
      </c>
      <c r="D56" s="34" t="s">
        <v>50</v>
      </c>
      <c r="E56" s="15"/>
      <c r="F56" s="56"/>
      <c r="G56" s="55">
        <f t="shared" si="1"/>
        <v>0</v>
      </c>
      <c r="H56" s="59"/>
      <c r="I56" s="55">
        <f t="shared" si="2"/>
        <v>0</v>
      </c>
      <c r="J56" s="56"/>
      <c r="K56" s="56"/>
      <c r="L56" s="55">
        <f t="shared" si="4"/>
        <v>0</v>
      </c>
      <c r="M56" s="55">
        <f t="shared" si="5"/>
        <v>0</v>
      </c>
    </row>
    <row r="57" spans="1:14" x14ac:dyDescent="0.25">
      <c r="A57" s="56">
        <v>52</v>
      </c>
      <c r="B57" s="5" t="s">
        <v>620</v>
      </c>
      <c r="C57" s="50">
        <v>2293.1</v>
      </c>
      <c r="D57" s="34" t="s">
        <v>26</v>
      </c>
      <c r="E57" s="15"/>
      <c r="F57" s="56"/>
      <c r="G57" s="55">
        <f t="shared" si="1"/>
        <v>0</v>
      </c>
      <c r="H57" s="59"/>
      <c r="I57" s="55">
        <f t="shared" si="2"/>
        <v>0</v>
      </c>
      <c r="J57" s="56"/>
      <c r="K57" s="56"/>
      <c r="L57" s="55">
        <f t="shared" si="4"/>
        <v>0</v>
      </c>
      <c r="M57" s="55">
        <f t="shared" si="5"/>
        <v>0</v>
      </c>
    </row>
    <row r="58" spans="1:14" ht="24" x14ac:dyDescent="0.25">
      <c r="A58" s="56">
        <v>53</v>
      </c>
      <c r="B58" s="5" t="s">
        <v>621</v>
      </c>
      <c r="C58" s="50">
        <v>2230.88</v>
      </c>
      <c r="D58" s="34" t="s">
        <v>26</v>
      </c>
      <c r="E58" s="15"/>
      <c r="F58" s="56"/>
      <c r="G58" s="55">
        <f t="shared" si="1"/>
        <v>0</v>
      </c>
      <c r="H58" s="59"/>
      <c r="I58" s="55">
        <f t="shared" si="2"/>
        <v>0</v>
      </c>
      <c r="J58" s="56"/>
      <c r="K58" s="56"/>
      <c r="L58" s="55">
        <f t="shared" si="4"/>
        <v>0</v>
      </c>
      <c r="M58" s="55">
        <f t="shared" si="5"/>
        <v>0</v>
      </c>
    </row>
    <row r="59" spans="1:14" s="44" customFormat="1" x14ac:dyDescent="0.25">
      <c r="A59" s="58">
        <v>54</v>
      </c>
      <c r="B59" s="6" t="s">
        <v>622</v>
      </c>
      <c r="C59" s="51">
        <v>2453</v>
      </c>
      <c r="D59" s="7" t="s">
        <v>50</v>
      </c>
      <c r="E59" s="42"/>
      <c r="F59" s="58"/>
      <c r="G59" s="43">
        <f t="shared" si="1"/>
        <v>0</v>
      </c>
      <c r="H59" s="63"/>
      <c r="I59" s="43">
        <f t="shared" si="2"/>
        <v>0</v>
      </c>
      <c r="J59" s="58"/>
      <c r="K59" s="58"/>
      <c r="L59" s="43">
        <f t="shared" si="4"/>
        <v>0</v>
      </c>
      <c r="M59" s="43">
        <f t="shared" si="5"/>
        <v>0</v>
      </c>
    </row>
    <row r="60" spans="1:14" ht="29.25" x14ac:dyDescent="0.25">
      <c r="A60" s="15"/>
      <c r="B60" s="16" t="s">
        <v>623</v>
      </c>
      <c r="C60" s="52">
        <f>SUM(C6:C59)</f>
        <v>189009.07000000009</v>
      </c>
      <c r="D60" s="33"/>
      <c r="E60" s="17"/>
      <c r="F60" s="17"/>
      <c r="G60" s="429" t="s">
        <v>624</v>
      </c>
      <c r="H60" s="429"/>
      <c r="I60" s="429"/>
      <c r="J60" s="429"/>
      <c r="K60" s="429"/>
      <c r="L60" s="18">
        <f>SUM(L6:L59)</f>
        <v>0</v>
      </c>
      <c r="M60" s="19"/>
      <c r="N60" s="38"/>
    </row>
    <row r="61" spans="1:14" x14ac:dyDescent="0.25">
      <c r="A61" s="20" t="s">
        <v>625</v>
      </c>
      <c r="B61" s="430" t="s">
        <v>626</v>
      </c>
      <c r="C61" s="430"/>
      <c r="D61" s="430"/>
      <c r="E61" s="430"/>
      <c r="F61" s="430"/>
      <c r="G61" s="430"/>
      <c r="H61" s="430"/>
      <c r="I61" s="430"/>
      <c r="J61" s="430"/>
      <c r="K61" s="430"/>
      <c r="L61" s="430"/>
      <c r="M61" s="430"/>
    </row>
    <row r="62" spans="1:14" x14ac:dyDescent="0.25">
      <c r="A62" s="20"/>
      <c r="B62" s="24"/>
      <c r="C62" s="53"/>
      <c r="D62" s="24"/>
      <c r="E62" s="24"/>
      <c r="F62" s="24"/>
      <c r="G62" s="24"/>
      <c r="H62" s="24"/>
      <c r="I62" s="24"/>
      <c r="J62" s="24"/>
      <c r="K62" s="24"/>
      <c r="L62" s="24"/>
      <c r="M62" s="24"/>
    </row>
    <row r="63" spans="1:14" x14ac:dyDescent="0.25">
      <c r="A63" s="87" t="s">
        <v>627</v>
      </c>
      <c r="B63" s="87"/>
      <c r="C63" s="87"/>
      <c r="D63" s="87"/>
      <c r="E63" s="87"/>
      <c r="F63" s="88"/>
      <c r="G63" s="89"/>
    </row>
    <row r="64" spans="1:14" ht="38.25" x14ac:dyDescent="0.25">
      <c r="A64" s="29" t="s">
        <v>0</v>
      </c>
      <c r="B64" s="31" t="s">
        <v>628</v>
      </c>
      <c r="C64" s="54" t="s">
        <v>296</v>
      </c>
      <c r="D64" s="31" t="s">
        <v>629</v>
      </c>
      <c r="E64" s="32" t="s">
        <v>630</v>
      </c>
      <c r="F64" s="27" t="s">
        <v>631</v>
      </c>
      <c r="G64" s="82" t="s">
        <v>632</v>
      </c>
    </row>
    <row r="65" spans="1:14" ht="51" x14ac:dyDescent="0.25">
      <c r="A65" s="72">
        <v>1</v>
      </c>
      <c r="B65" s="73" t="s">
        <v>633</v>
      </c>
      <c r="C65" s="74" t="s">
        <v>149</v>
      </c>
      <c r="D65" s="72"/>
      <c r="E65" s="83"/>
      <c r="F65" s="84">
        <f>D65*E65</f>
        <v>0</v>
      </c>
      <c r="G65" s="85" t="s">
        <v>634</v>
      </c>
    </row>
    <row r="66" spans="1:14" ht="63.75" x14ac:dyDescent="0.25">
      <c r="A66" s="72">
        <v>2</v>
      </c>
      <c r="B66" s="73" t="s">
        <v>635</v>
      </c>
      <c r="C66" s="74" t="s">
        <v>149</v>
      </c>
      <c r="D66" s="72"/>
      <c r="E66" s="83"/>
      <c r="F66" s="83">
        <f t="shared" ref="F66:F71" si="6">D66*E66</f>
        <v>0</v>
      </c>
      <c r="G66" s="86" t="s">
        <v>636</v>
      </c>
    </row>
    <row r="67" spans="1:14" ht="76.5" x14ac:dyDescent="0.25">
      <c r="A67" s="72">
        <v>3</v>
      </c>
      <c r="B67" s="75" t="s">
        <v>637</v>
      </c>
      <c r="C67" s="74" t="s">
        <v>638</v>
      </c>
      <c r="D67" s="72"/>
      <c r="E67" s="83"/>
      <c r="F67" s="83">
        <f t="shared" si="6"/>
        <v>0</v>
      </c>
      <c r="G67" s="86" t="s">
        <v>639</v>
      </c>
    </row>
    <row r="68" spans="1:14" x14ac:dyDescent="0.25">
      <c r="A68" s="72">
        <v>4</v>
      </c>
      <c r="B68" s="73" t="s">
        <v>640</v>
      </c>
      <c r="C68" s="74" t="s">
        <v>149</v>
      </c>
      <c r="D68" s="72"/>
      <c r="E68" s="83"/>
      <c r="F68" s="83">
        <f t="shared" si="6"/>
        <v>0</v>
      </c>
      <c r="G68" s="86" t="s">
        <v>641</v>
      </c>
    </row>
    <row r="69" spans="1:14" x14ac:dyDescent="0.25">
      <c r="A69" s="72">
        <v>5</v>
      </c>
      <c r="B69" s="73" t="s">
        <v>642</v>
      </c>
      <c r="C69" s="74" t="s">
        <v>149</v>
      </c>
      <c r="D69" s="72"/>
      <c r="E69" s="83"/>
      <c r="F69" s="83">
        <f t="shared" si="6"/>
        <v>0</v>
      </c>
      <c r="G69" s="86" t="s">
        <v>643</v>
      </c>
    </row>
    <row r="70" spans="1:14" ht="51" x14ac:dyDescent="0.25">
      <c r="A70" s="72">
        <v>6</v>
      </c>
      <c r="B70" s="73" t="s">
        <v>644</v>
      </c>
      <c r="C70" s="74" t="s">
        <v>149</v>
      </c>
      <c r="D70" s="72"/>
      <c r="E70" s="83"/>
      <c r="F70" s="83">
        <f t="shared" si="6"/>
        <v>0</v>
      </c>
      <c r="G70" s="86" t="s">
        <v>645</v>
      </c>
    </row>
    <row r="71" spans="1:14" s="90" customFormat="1" ht="25.5" x14ac:dyDescent="0.25">
      <c r="A71" s="76">
        <v>7</v>
      </c>
      <c r="B71" s="77" t="s">
        <v>646</v>
      </c>
      <c r="C71" s="78" t="s">
        <v>647</v>
      </c>
      <c r="D71" s="72"/>
      <c r="E71" s="83"/>
      <c r="F71" s="83">
        <f t="shared" si="6"/>
        <v>0</v>
      </c>
      <c r="G71" s="86" t="s">
        <v>648</v>
      </c>
      <c r="H71" s="22"/>
      <c r="I71" s="22"/>
      <c r="J71" s="22"/>
    </row>
    <row r="72" spans="1:14" x14ac:dyDescent="0.25">
      <c r="A72" s="79"/>
      <c r="B72" s="79"/>
      <c r="C72" s="80"/>
      <c r="D72" s="81"/>
      <c r="E72" s="79"/>
      <c r="F72" s="30"/>
      <c r="G72" s="30"/>
    </row>
    <row r="73" spans="1:14" ht="15" customHeight="1" x14ac:dyDescent="0.25">
      <c r="A73" s="68"/>
      <c r="B73" s="69" t="s">
        <v>649</v>
      </c>
      <c r="C73" s="70"/>
      <c r="D73" s="70"/>
      <c r="E73" s="70"/>
      <c r="F73" s="30"/>
      <c r="G73" s="30"/>
    </row>
    <row r="74" spans="1:14" ht="15" customHeight="1" x14ac:dyDescent="0.25">
      <c r="A74" s="68"/>
      <c r="B74" s="71" t="s">
        <v>650</v>
      </c>
      <c r="C74" s="70"/>
      <c r="D74" s="70"/>
      <c r="E74" s="70"/>
      <c r="F74" s="30"/>
      <c r="G74" s="30"/>
    </row>
    <row r="75" spans="1:14" ht="15" customHeight="1" x14ac:dyDescent="0.25">
      <c r="A75" s="68"/>
      <c r="B75" s="71"/>
      <c r="C75" s="70"/>
      <c r="D75" s="70"/>
      <c r="E75" s="70"/>
      <c r="F75" s="30"/>
      <c r="G75" s="30"/>
    </row>
    <row r="76" spans="1:14" ht="30" customHeight="1" x14ac:dyDescent="0.25">
      <c r="A76" s="21"/>
      <c r="B76" s="428" t="s">
        <v>651</v>
      </c>
      <c r="C76" s="428"/>
      <c r="D76" s="428"/>
      <c r="E76" s="428"/>
    </row>
    <row r="77" spans="1:14" x14ac:dyDescent="0.25">
      <c r="A77" s="23"/>
      <c r="B77" s="95" t="s">
        <v>652</v>
      </c>
      <c r="C77" s="95" t="s">
        <v>653</v>
      </c>
      <c r="D77" s="97" t="s">
        <v>654</v>
      </c>
      <c r="E77" s="60" t="s">
        <v>655</v>
      </c>
      <c r="F77" s="91"/>
      <c r="G77" s="91"/>
      <c r="H77" s="91"/>
      <c r="I77" s="91"/>
      <c r="J77" s="91"/>
      <c r="K77" s="91"/>
      <c r="L77" s="91"/>
      <c r="M77" s="91"/>
      <c r="N77" s="91"/>
    </row>
    <row r="78" spans="1:14" s="13" customFormat="1" x14ac:dyDescent="0.25">
      <c r="B78" s="93" t="s">
        <v>23</v>
      </c>
      <c r="C78" s="93">
        <v>2</v>
      </c>
      <c r="D78" s="190">
        <v>0</v>
      </c>
      <c r="E78" s="61">
        <f>GETPIVOTDATA("Cena kopā",$B$77,"OBJEKTA KATEGORIJA","A")/GETPIVOTDATA("Platība
",$B$77,"OBJEKTA KATEGORIJA","A")</f>
        <v>0</v>
      </c>
    </row>
    <row r="79" spans="1:14" x14ac:dyDescent="0.25">
      <c r="A79" s="23"/>
      <c r="B79" s="93" t="s">
        <v>26</v>
      </c>
      <c r="C79" s="93">
        <v>20</v>
      </c>
      <c r="D79" s="190">
        <v>0</v>
      </c>
      <c r="E79" s="61">
        <f>GETPIVOTDATA("Cena kopā",$B$77,"OBJEKTA KATEGORIJA","B")/GETPIVOTDATA("Platība
",$B$77,"OBJEKTA KATEGORIJA","B")</f>
        <v>0</v>
      </c>
    </row>
    <row r="80" spans="1:14" x14ac:dyDescent="0.25">
      <c r="B80" s="94" t="s">
        <v>50</v>
      </c>
      <c r="C80" s="93">
        <v>31</v>
      </c>
      <c r="D80" s="190">
        <v>0</v>
      </c>
      <c r="E80" s="61">
        <f>GETPIVOTDATA("Cena kopā",$B$77,"OBJEKTA KATEGORIJA","C")/GETPIVOTDATA("Platība
",$B$77,"OBJEKTA KATEGORIJA","C")</f>
        <v>0</v>
      </c>
    </row>
    <row r="81" spans="2:5" x14ac:dyDescent="0.25">
      <c r="B81" s="96" t="s">
        <v>656</v>
      </c>
      <c r="C81" s="96">
        <v>53</v>
      </c>
      <c r="D81" s="191">
        <v>0</v>
      </c>
      <c r="E81" s="92"/>
    </row>
    <row r="82" spans="2:5" x14ac:dyDescent="0.25">
      <c r="B82"/>
      <c r="C82"/>
      <c r="D82"/>
    </row>
    <row r="83" spans="2:5" x14ac:dyDescent="0.25">
      <c r="B83"/>
      <c r="C83"/>
      <c r="D83"/>
    </row>
  </sheetData>
  <autoFilter ref="A3:M61" xr:uid="{5B734167-FBAE-472B-9DFE-10F41484537C}"/>
  <mergeCells count="3">
    <mergeCell ref="B76:E76"/>
    <mergeCell ref="G60:K60"/>
    <mergeCell ref="B61:M61"/>
  </mergeCells>
  <conditionalFormatting sqref="D6:D59">
    <cfRule type="cellIs" dxfId="0" priority="1" operator="equal">
      <formula>0</formula>
    </cfRule>
  </conditionalFormatting>
  <pageMargins left="0.70866141732283472" right="0.70866141732283472" top="1.3385826771653544" bottom="1.5354330708661419" header="0.31496062992125984" footer="0.31496062992125984"/>
  <pageSetup paperSize="9" scale="67" fitToHeight="3" orientation="landscape" r:id="rId2"/>
  <headerFooter>
    <oddHeader>&amp;C&amp;"Times New Roman,Bold"&amp;14Pretendenta _____________________________FINANŠU PIEDĀVĀJUMS</oddHeader>
    <oddFooter>&amp;CLapa &amp;P no &amp;N</oddFooter>
  </headerFooter>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6E0B6348F063F2499901E1858B841C1C" ma:contentTypeVersion="18" ma:contentTypeDescription="Izveidot jaunu dokumentu." ma:contentTypeScope="" ma:versionID="0421e9d8d10c9e36cb601d99b325f299">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0d476e9b1645fcf05103bb3aa1d6263a"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EF7437E-7494-4AC7-8779-8380495E964E}">
  <ds:schemaRefs>
    <ds:schemaRef ds:uri="http://schemas.microsoft.com/sharepoint/v3/contenttype/forms"/>
  </ds:schemaRefs>
</ds:datastoreItem>
</file>

<file path=customXml/itemProps2.xml><?xml version="1.0" encoding="utf-8"?>
<ds:datastoreItem xmlns:ds="http://schemas.openxmlformats.org/officeDocument/2006/customXml" ds:itemID="{D20156EA-4F3A-493B-95FE-11FFA04F1F8D}">
  <ds:schemaRefs>
    <ds:schemaRef ds:uri="http://schemas.microsoft.com/office/2006/metadata/properties"/>
    <ds:schemaRef ds:uri="http://schemas.microsoft.com/office/infopath/2007/PartnerControls"/>
    <ds:schemaRef ds:uri="d73c6baf-9cf2-4cf2-a117-76c67141543a"/>
    <ds:schemaRef ds:uri="520dbaf5-aacb-4fa5-a9f5-32ab6e55aaf4"/>
  </ds:schemaRefs>
</ds:datastoreItem>
</file>

<file path=customXml/itemProps3.xml><?xml version="1.0" encoding="utf-8"?>
<ds:datastoreItem xmlns:ds="http://schemas.openxmlformats.org/officeDocument/2006/customXml" ds:itemID="{F0F9E448-59E0-4208-B027-DF42A6AB9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0dbaf5-aacb-4fa5-a9f5-32ab6e55aaf4"/>
    <ds:schemaRef ds:uri="d73c6baf-9cf2-4cf2-a117-76c6714154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Finanšu piedāvājums</vt:lpstr>
      <vt:lpstr>Uzkopšanas prasības</vt:lpstr>
      <vt:lpstr>A-kat kvalitates profils</vt:lpstr>
      <vt:lpstr>B-kat kvalitates profils</vt:lpstr>
      <vt:lpstr>C-kat kvalitates profils</vt:lpstr>
      <vt:lpstr>Higiēnas preces</vt:lpstr>
      <vt:lpstr>FP_2. daļa_Rīga</vt:lpstr>
      <vt:lpstr>'A-kat kvalitates profils'!Print_Area</vt:lpstr>
      <vt:lpstr>'B-kat kvalitates profils'!Print_Area</vt:lpstr>
      <vt:lpstr>'C-kat kvalitates profils'!Print_Area</vt:lpstr>
      <vt:lpstr>'Finanšu piedāvājums'!Print_Area</vt:lpstr>
      <vt:lpstr>'FP_2. daļa_Rīga'!Print_Area</vt:lpstr>
      <vt:lpstr>'Higiēnas preces'!Print_Area</vt:lpstr>
      <vt:lpstr>'Uzkopšanas prasības'!Print_Area</vt:lpstr>
    </vt:vector>
  </TitlesOfParts>
  <Manager/>
  <Company>VAS ''Valsts nekustamie īpašumi''</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Daiga Putniņa</dc:creator>
  <cp:keywords/>
  <dc:description/>
  <cp:lastModifiedBy>Dzintra Paupe</cp:lastModifiedBy>
  <cp:revision/>
  <dcterms:created xsi:type="dcterms:W3CDTF">2017-11-27T08:49:18Z</dcterms:created>
  <dcterms:modified xsi:type="dcterms:W3CDTF">2026-08-13T09:26:58Z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y fmtid="{D5CDD505-2E9C-101B-9397-08002B2CF9AE}" pid="3" name="MediaServiceImageTags">
    <vt:lpwstr/>
  </property>
</Properties>
</file>