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fs02\JID\IEPIRKUMI\IEPIRKUMI_2026\2026-13_Mākslīgā mitrāja izbūve Klauces upes Vecupes posmā\"/>
    </mc:Choice>
  </mc:AlternateContent>
  <xr:revisionPtr revIDLastSave="0" documentId="8_{59FC22C0-AF51-4C5B-9BC3-69343806BA51}" xr6:coauthVersionLast="47" xr6:coauthVersionMax="47" xr10:uidLastSave="{00000000-0000-0000-0000-000000000000}"/>
  <bookViews>
    <workbookView xWindow="-108" yWindow="-108" windowWidth="23256" windowHeight="13896" tabRatio="963" activeTab="2" xr2:uid="{00000000-000D-0000-FFFF-FFFF00000000}"/>
  </bookViews>
  <sheets>
    <sheet name="KOPT" sheetId="153" r:id="rId1"/>
    <sheet name="KOPS" sheetId="150" r:id="rId2"/>
    <sheet name="Mitrājs" sheetId="149" r:id="rId3"/>
  </sheets>
  <definedNames>
    <definedName name="_xlnm.Print_Area" localSheetId="1">KOPS!$A$1:$H$29</definedName>
    <definedName name="_xlnm.Print_Area" localSheetId="0">KOPT!$A$1:$D$21</definedName>
    <definedName name="_xlnm.Print_Area" localSheetId="2">Mitrājs!$A$1:$O$68</definedName>
    <definedName name="_xlnm.Print_Titles" localSheetId="1">KOPS!$10:$12</definedName>
    <definedName name="_xlnm.Print_Titles" localSheetId="0">KOPT!$7:$10</definedName>
    <definedName name="_xlnm.Print_Titles" localSheetId="2">Mitrājs!$10:$12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3" i="149" l="1"/>
  <c r="G23" i="149"/>
  <c r="J23" i="149" s="1"/>
  <c r="G24" i="149"/>
  <c r="J24" i="149" s="1"/>
  <c r="G37" i="149" l="1"/>
  <c r="J37" i="149" s="1"/>
  <c r="M40" i="149"/>
  <c r="G40" i="149"/>
  <c r="G44" i="149"/>
  <c r="J44" i="149" s="1"/>
  <c r="M44" i="149"/>
  <c r="M48" i="149"/>
  <c r="G48" i="149"/>
  <c r="M50" i="149"/>
  <c r="G50" i="149"/>
  <c r="J50" i="149" s="1"/>
  <c r="C11" i="153"/>
  <c r="M61" i="149"/>
  <c r="G61" i="149"/>
  <c r="M60" i="149"/>
  <c r="G60" i="149"/>
  <c r="M59" i="149"/>
  <c r="G59" i="149"/>
  <c r="M58" i="149"/>
  <c r="G58" i="149"/>
  <c r="M56" i="149"/>
  <c r="G56" i="149"/>
  <c r="M55" i="149"/>
  <c r="G55" i="149"/>
  <c r="M54" i="149"/>
  <c r="G54" i="149"/>
  <c r="M52" i="149"/>
  <c r="G52" i="149"/>
  <c r="M51" i="149"/>
  <c r="G51" i="149"/>
  <c r="M49" i="149"/>
  <c r="G49" i="149"/>
  <c r="J49" i="149" s="1"/>
  <c r="M47" i="149"/>
  <c r="G47" i="149"/>
  <c r="M46" i="149"/>
  <c r="G46" i="149"/>
  <c r="M45" i="149"/>
  <c r="G45" i="149"/>
  <c r="J45" i="149" s="1"/>
  <c r="G43" i="149"/>
  <c r="M42" i="149"/>
  <c r="G42" i="149"/>
  <c r="J42" i="149" s="1"/>
  <c r="M39" i="149"/>
  <c r="G39" i="149"/>
  <c r="M38" i="149"/>
  <c r="G38" i="149"/>
  <c r="M37" i="149"/>
  <c r="M36" i="149"/>
  <c r="G36" i="149"/>
  <c r="M34" i="149"/>
  <c r="G34" i="149"/>
  <c r="M33" i="149"/>
  <c r="G33" i="149"/>
  <c r="J33" i="149" s="1"/>
  <c r="M32" i="149"/>
  <c r="G32" i="149"/>
  <c r="M31" i="149"/>
  <c r="G31" i="149"/>
  <c r="M30" i="149"/>
  <c r="G30" i="149"/>
  <c r="M29" i="149"/>
  <c r="G29" i="149"/>
  <c r="C3" i="153"/>
  <c r="M27" i="149"/>
  <c r="G27" i="149"/>
  <c r="M26" i="149"/>
  <c r="G26" i="149"/>
  <c r="M24" i="149"/>
  <c r="L24" i="149"/>
  <c r="M23" i="149"/>
  <c r="L23" i="149"/>
  <c r="M21" i="149"/>
  <c r="G21" i="149"/>
  <c r="M20" i="149"/>
  <c r="G20" i="149"/>
  <c r="M18" i="149"/>
  <c r="G18" i="149"/>
  <c r="M17" i="149"/>
  <c r="G17" i="149"/>
  <c r="M16" i="149"/>
  <c r="G16" i="149"/>
  <c r="M14" i="149"/>
  <c r="G14" i="149"/>
  <c r="C4" i="153"/>
  <c r="C2" i="149"/>
  <c r="Q16" i="149"/>
  <c r="Q15" i="149"/>
  <c r="Q14" i="149"/>
  <c r="Q13" i="149"/>
  <c r="A9" i="149"/>
  <c r="C6" i="149"/>
  <c r="C5" i="149"/>
  <c r="A9" i="150"/>
  <c r="L14" i="149" l="1"/>
  <c r="J14" i="149"/>
  <c r="L44" i="149"/>
  <c r="L55" i="149"/>
  <c r="J55" i="149"/>
  <c r="L61" i="149"/>
  <c r="J61" i="149"/>
  <c r="L20" i="149"/>
  <c r="J20" i="149"/>
  <c r="L21" i="149"/>
  <c r="J21" i="149"/>
  <c r="L32" i="149"/>
  <c r="J32" i="149"/>
  <c r="L51" i="149"/>
  <c r="J51" i="149"/>
  <c r="L38" i="149"/>
  <c r="J38" i="149"/>
  <c r="L29" i="149"/>
  <c r="J29" i="149"/>
  <c r="L46" i="149"/>
  <c r="J46" i="149"/>
  <c r="L52" i="149"/>
  <c r="J52" i="149"/>
  <c r="L58" i="149"/>
  <c r="J58" i="149"/>
  <c r="L40" i="149"/>
  <c r="J40" i="149"/>
  <c r="L48" i="149"/>
  <c r="J48" i="149"/>
  <c r="L36" i="149"/>
  <c r="J36" i="149"/>
  <c r="L16" i="149"/>
  <c r="J16" i="149"/>
  <c r="L43" i="149"/>
  <c r="J43" i="149"/>
  <c r="L17" i="149"/>
  <c r="J17" i="149"/>
  <c r="L18" i="149"/>
  <c r="J18" i="149"/>
  <c r="L39" i="149"/>
  <c r="J39" i="149"/>
  <c r="L26" i="149"/>
  <c r="J26" i="149"/>
  <c r="L31" i="149"/>
  <c r="J31" i="149"/>
  <c r="L60" i="149"/>
  <c r="J60" i="149"/>
  <c r="L27" i="149"/>
  <c r="J27" i="149"/>
  <c r="L56" i="149"/>
  <c r="J56" i="149"/>
  <c r="L30" i="149"/>
  <c r="J30" i="149"/>
  <c r="L34" i="149"/>
  <c r="J34" i="149"/>
  <c r="L47" i="149"/>
  <c r="J47" i="149"/>
  <c r="L54" i="149"/>
  <c r="J54" i="149"/>
  <c r="L59" i="149"/>
  <c r="J59" i="149"/>
  <c r="L49" i="149"/>
  <c r="N49" i="149"/>
  <c r="O49" i="149" s="1"/>
  <c r="N40" i="149"/>
  <c r="O40" i="149" s="1"/>
  <c r="N44" i="149"/>
  <c r="O44" i="149" s="1"/>
  <c r="L50" i="149"/>
  <c r="N48" i="149"/>
  <c r="N50" i="149"/>
  <c r="C4" i="149"/>
  <c r="N29" i="149"/>
  <c r="O29" i="149" s="1"/>
  <c r="N31" i="149"/>
  <c r="O31" i="149" s="1"/>
  <c r="N33" i="149"/>
  <c r="N37" i="149"/>
  <c r="N39" i="149"/>
  <c r="N42" i="149"/>
  <c r="N45" i="149"/>
  <c r="N47" i="149"/>
  <c r="N51" i="149"/>
  <c r="O51" i="149" s="1"/>
  <c r="N55" i="149"/>
  <c r="O55" i="149" s="1"/>
  <c r="N59" i="149"/>
  <c r="O59" i="149" s="1"/>
  <c r="N61" i="149"/>
  <c r="L42" i="149"/>
  <c r="L45" i="149"/>
  <c r="L37" i="149"/>
  <c r="L33" i="149"/>
  <c r="N30" i="149"/>
  <c r="O30" i="149" s="1"/>
  <c r="N34" i="149"/>
  <c r="O34" i="149" s="1"/>
  <c r="N46" i="149"/>
  <c r="O46" i="149" s="1"/>
  <c r="N52" i="149"/>
  <c r="N56" i="149"/>
  <c r="O56" i="149" s="1"/>
  <c r="N58" i="149"/>
  <c r="N32" i="149"/>
  <c r="O32" i="149" s="1"/>
  <c r="N36" i="149"/>
  <c r="O36" i="149" s="1"/>
  <c r="N38" i="149"/>
  <c r="N43" i="149"/>
  <c r="O43" i="149" s="1"/>
  <c r="N54" i="149"/>
  <c r="O54" i="149" s="1"/>
  <c r="N60" i="149"/>
  <c r="N14" i="149"/>
  <c r="O14" i="149" s="1"/>
  <c r="N16" i="149"/>
  <c r="N17" i="149"/>
  <c r="O17" i="149" s="1"/>
  <c r="N18" i="149"/>
  <c r="O18" i="149" s="1"/>
  <c r="N20" i="149"/>
  <c r="N21" i="149"/>
  <c r="O21" i="149" s="1"/>
  <c r="N23" i="149"/>
  <c r="O23" i="149" s="1"/>
  <c r="N24" i="149"/>
  <c r="O24" i="149" s="1"/>
  <c r="N26" i="149"/>
  <c r="O26" i="149" s="1"/>
  <c r="N27" i="149"/>
  <c r="Q18" i="149"/>
  <c r="Q19" i="149" s="1"/>
  <c r="O20" i="149" l="1"/>
  <c r="O47" i="149"/>
  <c r="O27" i="149"/>
  <c r="O16" i="149"/>
  <c r="O58" i="149"/>
  <c r="O48" i="149"/>
  <c r="O39" i="149"/>
  <c r="O38" i="149"/>
  <c r="O60" i="149"/>
  <c r="O52" i="149"/>
  <c r="O61" i="149"/>
  <c r="O50" i="149"/>
  <c r="O42" i="149"/>
  <c r="O33" i="149"/>
  <c r="O45" i="149"/>
  <c r="O37" i="149"/>
  <c r="M63" i="149"/>
  <c r="F13" i="150" s="1"/>
  <c r="F15" i="150" s="1"/>
  <c r="L63" i="149"/>
  <c r="E13" i="150" s="1"/>
  <c r="E15" i="150" s="1"/>
  <c r="K63" i="149"/>
  <c r="H13" i="150" s="1"/>
  <c r="H15" i="150" s="1"/>
  <c r="O63" i="149" l="1"/>
  <c r="D13" i="150" s="1"/>
  <c r="N63" i="149"/>
  <c r="G13" i="150" s="1"/>
  <c r="D8" i="150"/>
  <c r="G15" i="150" l="1"/>
  <c r="D15" i="150"/>
  <c r="O8" i="149"/>
  <c r="D16" i="150" l="1"/>
  <c r="D17" i="150" s="1"/>
  <c r="D18" i="150"/>
  <c r="D19" i="150" l="1"/>
  <c r="D7" i="150" s="1"/>
  <c r="D20" i="150" l="1"/>
  <c r="D21" i="150" s="1"/>
  <c r="D11" i="153" s="1"/>
  <c r="D13" i="153" s="1"/>
  <c r="D14" i="153" s="1"/>
</calcChain>
</file>

<file path=xl/sharedStrings.xml><?xml version="1.0" encoding="utf-8"?>
<sst xmlns="http://schemas.openxmlformats.org/spreadsheetml/2006/main" count="188" uniqueCount="140">
  <si>
    <t>KOPĀ</t>
  </si>
  <si>
    <t>Būves nosaukums:</t>
  </si>
  <si>
    <t>Objekta nosaukums:</t>
  </si>
  <si>
    <t>Objekta adrese:</t>
  </si>
  <si>
    <t>Pasūtījuma Nr.</t>
  </si>
  <si>
    <t>Nr.p.k.</t>
  </si>
  <si>
    <t>Mērvienība</t>
  </si>
  <si>
    <t>Daudzums</t>
  </si>
  <si>
    <t>Vienības izmaksas</t>
  </si>
  <si>
    <t>Laika norma (c/h)</t>
  </si>
  <si>
    <t>Darbietilpība (c/h)</t>
  </si>
  <si>
    <t>Kopā uz visu apjomu</t>
  </si>
  <si>
    <t>Kopējā darbietilpība, c/st</t>
  </si>
  <si>
    <t>Kods, tāmes Nr.</t>
  </si>
  <si>
    <t>Tai skaitā</t>
  </si>
  <si>
    <t>Kopā</t>
  </si>
  <si>
    <t>PAVISAM KOPĀ</t>
  </si>
  <si>
    <t>Būves adrese:</t>
  </si>
  <si>
    <t>Objekta Nr.</t>
  </si>
  <si>
    <t>Objekta nosaukums</t>
  </si>
  <si>
    <t>Peļņa 5%</t>
  </si>
  <si>
    <t>t.sk. darba aizsardzībai</t>
  </si>
  <si>
    <t>PVN 21%</t>
  </si>
  <si>
    <t>Finanšu rezerve neparedzētiem darbiem 5%</t>
  </si>
  <si>
    <r>
      <t>Objekta izmaksas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</si>
  <si>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r>
      <t xml:space="preserve">Par kopējo summu, </t>
    </r>
    <r>
      <rPr>
        <i/>
        <sz val="11"/>
        <rFont val="Arial"/>
        <family val="2"/>
        <charset val="186"/>
      </rPr>
      <t>euro</t>
    </r>
  </si>
  <si>
    <r>
      <t>Tāmes izmaksas (</t>
    </r>
    <r>
      <rPr>
        <i/>
        <sz val="10"/>
        <rFont val="Arial"/>
        <family val="2"/>
        <charset val="186"/>
      </rPr>
      <t>euro)</t>
    </r>
  </si>
  <si>
    <r>
      <t>Darba alga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</si>
  <si>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Mehānismi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>)</t>
    </r>
  </si>
  <si>
    <r>
      <t>Tāmes tiešās izmaksas</t>
    </r>
    <r>
      <rPr>
        <i/>
        <sz val="11"/>
        <rFont val="Arial"/>
        <family val="2"/>
        <charset val="186"/>
      </rPr>
      <t xml:space="preserve"> euro</t>
    </r>
    <r>
      <rPr>
        <sz val="11"/>
        <rFont val="Arial"/>
        <family val="2"/>
      </rPr>
      <t xml:space="preserve"> bez PVN</t>
    </r>
  </si>
  <si>
    <t>Darba samaksas likme (euro/h)</t>
  </si>
  <si>
    <t>Darba alga (euro)</t>
  </si>
  <si>
    <t>Mehānismi (euro)</t>
  </si>
  <si>
    <t>Kopā (euro)</t>
  </si>
  <si>
    <t>Summa (euro)</t>
  </si>
  <si>
    <t>BŪVNIECĪBAS KOPTĀME</t>
  </si>
  <si>
    <t xml:space="preserve"> 1-1</t>
  </si>
  <si>
    <t>Būvizstrādājumi  (euro)</t>
  </si>
  <si>
    <r>
      <t>Būvizstrādājumi  (</t>
    </r>
    <r>
      <rPr>
        <i/>
        <sz val="10"/>
        <rFont val="Arial"/>
        <family val="2"/>
        <charset val="186"/>
      </rPr>
      <t>euro</t>
    </r>
    <r>
      <rPr>
        <sz val="10"/>
        <rFont val="Arial"/>
        <family val="2"/>
      </rPr>
      <t xml:space="preserve">) </t>
    </r>
  </si>
  <si>
    <t>Būvdarbu nosaukums</t>
  </si>
  <si>
    <t>Būvdarbu veids vai konstruktīvā elementa nosaukums</t>
  </si>
  <si>
    <t>Tiešās izmaksas kopā, t. sk. darba devēja sociālais nodoklis (23,59%)</t>
  </si>
  <si>
    <t>Piezīme. Būvlaukuma izveidošanas un uzturēšanas izmaksas iekļautas virsizdevumos.</t>
  </si>
  <si>
    <r>
      <t>m</t>
    </r>
    <r>
      <rPr>
        <vertAlign val="superscript"/>
        <sz val="10"/>
        <rFont val="Arial"/>
        <family val="2"/>
      </rPr>
      <t>2</t>
    </r>
  </si>
  <si>
    <t>KOPSAVILKUMA APRĒĶINS  Nr. 1</t>
  </si>
  <si>
    <t>LOKĀLĀ TĀME Nr.1-1</t>
  </si>
  <si>
    <r>
      <t>m</t>
    </r>
    <r>
      <rPr>
        <vertAlign val="superscript"/>
        <sz val="10"/>
        <rFont val="Arial"/>
        <family val="2"/>
      </rPr>
      <t>3</t>
    </r>
  </si>
  <si>
    <t>Virsizdevumi 15%</t>
  </si>
  <si>
    <t xml:space="preserve">Tāme sastādīta 2026.gada tirgus cenās, pamatojoties uz darbu apjomu sarakstiem. </t>
  </si>
  <si>
    <t>kontūra Nr.1</t>
  </si>
  <si>
    <t>ha</t>
  </si>
  <si>
    <t>Apauguma novākšana, mežaudze 10Ba15</t>
  </si>
  <si>
    <t>kontūra Nr.2</t>
  </si>
  <si>
    <t>kontūra Nr.3</t>
  </si>
  <si>
    <t>kontūra Nr.4</t>
  </si>
  <si>
    <t xml:space="preserve"> 1.1</t>
  </si>
  <si>
    <t xml:space="preserve"> 2.1</t>
  </si>
  <si>
    <t xml:space="preserve"> 2.2</t>
  </si>
  <si>
    <t xml:space="preserve"> 2.3</t>
  </si>
  <si>
    <r>
      <t>Apauguma novākšana, kr</t>
    </r>
    <r>
      <rPr>
        <vertAlign val="superscript"/>
        <sz val="10"/>
        <rFont val="Arial"/>
        <family val="2"/>
      </rPr>
      <t>b</t>
    </r>
    <r>
      <rPr>
        <sz val="10"/>
        <rFont val="Arial"/>
        <family val="2"/>
      </rPr>
      <t xml:space="preserve"> lauksaimniecības zemē.</t>
    </r>
  </si>
  <si>
    <t>Piketāžas  izspraušana dabā</t>
  </si>
  <si>
    <t>Mākslīgā mitrāja (koplietošanas novadgrāvja MK KODS 3864452:K:12 lejteces) piketāžas izspraušana dabā.</t>
  </si>
  <si>
    <t>m</t>
  </si>
  <si>
    <t>Klauces upes (MK KODS 3864452:K:112) piketāžas izspraušana dabā.</t>
  </si>
  <si>
    <t xml:space="preserve"> 3.1</t>
  </si>
  <si>
    <t xml:space="preserve"> 3.2</t>
  </si>
  <si>
    <t>Bebru dambju likvidēšana</t>
  </si>
  <si>
    <t>Bebru dambja likvidēšana uz koplietošanas ūdensnotekas MK KODS 3864452:K:112 ar vienkausa ekskavatoru.</t>
  </si>
  <si>
    <t>Bebru dambja likvidēšana uz valsts nozīmes ūdensnotekas MK KODS 3864452:01 ar vienkausa ekskavatoru.</t>
  </si>
  <si>
    <t xml:space="preserve"> 4.1</t>
  </si>
  <si>
    <t xml:space="preserve"> 4.2</t>
  </si>
  <si>
    <t>Virskārtas - augsnes izstrādāšana un pārvietošana no projektētā mākslīgā mitrāja teritorijas</t>
  </si>
  <si>
    <t>Augsnes grunts izstrādāšana un pārvietošana ar mehānismiem, attālumā līdz 40m (augsnes vid dziļums 20cm).</t>
  </si>
  <si>
    <t>Izstrādātās augsnes grunts pārvietošana un sastumšana kaudzēs. Grunts pārvietošanas attālums līdz 10m.</t>
  </si>
  <si>
    <t xml:space="preserve"> 5.1</t>
  </si>
  <si>
    <t xml:space="preserve"> 5.2</t>
  </si>
  <si>
    <t>Mākslīgā mitrāja izbūve</t>
  </si>
  <si>
    <t>II grupas grunts rakšana ar vienkausa ekskavatoru.</t>
  </si>
  <si>
    <t>Kūdras grunts rakšana projektētā mitrāja gultnē.</t>
  </si>
  <si>
    <t>Vienreizējā grunts pārmešana.</t>
  </si>
  <si>
    <t>No mākslīgā mitrāja gultnes izraktās kūdras grunts aizvietošana ar izrakto minerālgrunti no mitrāja būvniecības.</t>
  </si>
  <si>
    <t>Atsūknēšanas būvbedres padziļināšana ar roku darbu.</t>
  </si>
  <si>
    <t>Ūdens atsūknēšana ar motorsūkni.</t>
  </si>
  <si>
    <t xml:space="preserve">Aizbēruma veidošana uz koplietošanas novadgrāvja MK KODS 3864452:K:112, lai tā trasi novirzītu uz projektēto mākslīgo mitrāju un esošās Klauces vecupes posma aizbēršana: </t>
  </si>
  <si>
    <t xml:space="preserve"> - Aizbērumu veido līdz augstuma atzīmei 81,00m LAS-2000,5. Nogāzes veido 1:2.</t>
  </si>
  <si>
    <t xml:space="preserve"> - Uzbērtās virsmas planēšana ar vienkausa ekskavatora kausu.</t>
  </si>
  <si>
    <t>- Nogāzes nostiprināšana Klauces upei (MK KODS 3864452:01) pik. 7/90-8/00 ar ģeopaklāju (Enkamat flatback 7210/7220) un akmens šķembu (fr. 40-70mm) bērumu (h=30cm) .</t>
  </si>
  <si>
    <t xml:space="preserve"> - Uzbēruma virsmas labiekārtošana ar zāļu sēju uz 5 cm augsnes uzbēruma.</t>
  </si>
  <si>
    <t>ZA pusē esošā grāvja pārvirzīšana uz Klauces upi, t.sk.</t>
  </si>
  <si>
    <t>- jaunas grāvja trases posma izbūve ar vienkausa ekskavatoru. Projektētā grāvja posma dziļums vid.0,8m; m=1:1,5; b=0,6m).</t>
  </si>
  <si>
    <t>Izraktās un apžāvētās, pāri palikušās grunts pārvietošana uz grunts atbērtni un izlīdzināšana 6960 m2 lielā teritorijā</t>
  </si>
  <si>
    <t>Mākslīgā mitrāja nogāžu (rakto un uzbērto) un teritorijas, kurā izlīdzināta izraktā grunts, planēšana.</t>
  </si>
  <si>
    <t>Teritorijas, kur izlīdzināta izraktā grunts no mitrāja, apstrāde ar lauksaimniecības kultivatoru un zāļu sējas iestrāde.</t>
  </si>
  <si>
    <t>Pārrakto susinātājdrenu aiztamponēšana ar atbilstoša diametra noslēgtapu.</t>
  </si>
  <si>
    <t>Esošās izlaides no ūdens attīrīšanas iekārtām esošās betona teknes attīrīšana no grunts sanešiem ar roku darbu, kas radušies māsklīgā mitrāja būvniecības laikā.</t>
  </si>
  <si>
    <t xml:space="preserve"> 6.1</t>
  </si>
  <si>
    <t xml:space="preserve"> 6.2</t>
  </si>
  <si>
    <t xml:space="preserve"> 6.3</t>
  </si>
  <si>
    <t xml:space="preserve"> 6.4</t>
  </si>
  <si>
    <t xml:space="preserve"> 6.5</t>
  </si>
  <si>
    <t xml:space="preserve"> 6.6</t>
  </si>
  <si>
    <t xml:space="preserve"> 6.7</t>
  </si>
  <si>
    <t>m/h</t>
  </si>
  <si>
    <t xml:space="preserve"> 6.7.1</t>
  </si>
  <si>
    <t xml:space="preserve"> 6.7.2</t>
  </si>
  <si>
    <t xml:space="preserve"> 6.7.3</t>
  </si>
  <si>
    <t xml:space="preserve"> 6.7.4</t>
  </si>
  <si>
    <t xml:space="preserve"> 6.8</t>
  </si>
  <si>
    <t xml:space="preserve"> 6.8.1</t>
  </si>
  <si>
    <t xml:space="preserve"> 6.8.2</t>
  </si>
  <si>
    <t xml:space="preserve"> 6.9</t>
  </si>
  <si>
    <t xml:space="preserve"> 6.10</t>
  </si>
  <si>
    <t xml:space="preserve"> 6.11</t>
  </si>
  <si>
    <t xml:space="preserve"> 6.12</t>
  </si>
  <si>
    <t xml:space="preserve"> 6.13</t>
  </si>
  <si>
    <t xml:space="preserve"> 6.14</t>
  </si>
  <si>
    <t>Mākslīgo krāču veidošana mākslīgā mitrāja gultnē</t>
  </si>
  <si>
    <t>Padziļinājumu (40cm) izbūve mākslīgo krāču un nogāzes nostiprinājumu iebūvei no akmeņu (Ø10-20cm) krāvuma.</t>
  </si>
  <si>
    <t>Akmens sliekšņa/krāces veidošana mākslīgā mitrāja gultnē pik.00/16. No akmeņu (Ø10-20cm) krāvuma. Akmens krāvumu veido trapecveida, augšas virsplatums 1,5m, pamatnes virsplatums 2,7m; augstums 0,35m; nogāzes 1:2, augšas atzīme 79,10m LAS-2000,5. Ar akmeņu krāvumu nostiprina nogāzes posmā, kur izbūvē mākslīgo akmens slieksni.</t>
  </si>
  <si>
    <t>Akmens sliekšņa/krāces veidošana mākslīgā mitrāja gultnē pik.02/26. No akmeņu (Ø10-20cm) krāvuma. Akmens krāvumu veido trapecveida, augšas virsplatums 1,5m, pamatnes virsplatums 4,3 m; augstums 0,75cm; nogāzes 1:2, augšas atzīme 79,10m LAS-2000,5. Ar akmeņu krāvumu nostiprina nogāzes posmā, kur izbūvē mākslīgo akmens slieksni.</t>
  </si>
  <si>
    <t xml:space="preserve"> 7.1</t>
  </si>
  <si>
    <t xml:space="preserve"> 7.2</t>
  </si>
  <si>
    <t xml:space="preserve"> 7.3</t>
  </si>
  <si>
    <t>Ūdensaugu apstādījumu ierīkošana mākslīgājā mitrājā</t>
  </si>
  <si>
    <t xml:space="preserve">Mākslīgā mitrāja seklūdens zonas raktās nogāzes (1:2) ūdensaugu apstādījumi: </t>
  </si>
  <si>
    <t xml:space="preserve"> - vilkvālēs (Typha species) - 1gab./tek.m</t>
  </si>
  <si>
    <t xml:space="preserve"> - parastā niedre (Phagmites australis) - 1 gab./tek.m</t>
  </si>
  <si>
    <t xml:space="preserve"> - smaržīgā kalme (Acorus calamus) - 1 gab./m2</t>
  </si>
  <si>
    <t xml:space="preserve"> 8.1</t>
  </si>
  <si>
    <t>gb</t>
  </si>
  <si>
    <t>Zālāju sēklas</t>
  </si>
  <si>
    <t>kg</t>
  </si>
  <si>
    <t>Mākslīgā mitrāja nogāžu nostiprināšana ar zāļu sēju 15cm augsnes slānī.</t>
  </si>
  <si>
    <t xml:space="preserve"> - esoša grāvja posma (5m) aizbēršana ar minerālgrunti </t>
  </si>
  <si>
    <t xml:space="preserve"> - virsmas planēšana.</t>
  </si>
  <si>
    <t>Tāme sastādīta: 2026.gada februāris</t>
  </si>
  <si>
    <t>MĀKSLĪGA MITRĀJA IZVEIDOŠANA JĒKABPILS NOVADA SAUKAS UN ELKŠŅU PAGASTU KLAUCES UPES VECUPES POSMĀ</t>
  </si>
  <si>
    <t>MĀKSLĪGA MITRĀJA IZVEIDOŠANA</t>
  </si>
  <si>
    <t>JĒKABPILS NOVADS, SAUKAS UN ELKŠŅU PAGASTI</t>
  </si>
  <si>
    <t>MĀKSLĪGĀ MITRĀJA IZVEIDOŠANA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</si>
</sst>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1"/>
      <name val="Arial"/>
      <family val="2"/>
      <charset val="186"/>
    </font>
    <font>
      <b/>
      <i/>
      <sz val="9"/>
      <name val="Arial"/>
      <family val="2"/>
      <charset val="186"/>
    </font>
    <font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3">
    <xf numFmtId="0" fontId="0" fillId="0" borderId="0" xfId="0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2" fontId="2" fillId="0" borderId="0" xfId="0" applyNumberFormat="1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2" fontId="2" fillId="0" borderId="0" xfId="0" applyNumberFormat="1" applyFont="1" applyAlignment="1">
      <alignment horizontal="right" vertical="top"/>
    </xf>
    <xf numFmtId="0" fontId="2" fillId="0" borderId="5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11" xfId="0" applyFont="1" applyBorder="1" applyAlignment="1">
      <alignment horizontal="right" vertical="top" wrapText="1"/>
    </xf>
    <xf numFmtId="0" fontId="2" fillId="0" borderId="14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3" xfId="0" applyFont="1" applyBorder="1" applyAlignment="1">
      <alignment vertical="top" wrapText="1"/>
    </xf>
    <xf numFmtId="0" fontId="2" fillId="0" borderId="13" xfId="0" applyFont="1" applyBorder="1" applyAlignment="1">
      <alignment vertical="top"/>
    </xf>
    <xf numFmtId="2" fontId="2" fillId="0" borderId="14" xfId="0" applyNumberFormat="1" applyFont="1" applyBorder="1" applyAlignment="1">
      <alignment vertical="top"/>
    </xf>
    <xf numFmtId="2" fontId="2" fillId="0" borderId="13" xfId="0" applyNumberFormat="1" applyFont="1" applyBorder="1" applyAlignment="1">
      <alignment vertical="top"/>
    </xf>
    <xf numFmtId="0" fontId="2" fillId="0" borderId="13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2" fontId="2" fillId="0" borderId="7" xfId="0" applyNumberFormat="1" applyFont="1" applyBorder="1" applyAlignment="1">
      <alignment vertical="top"/>
    </xf>
    <xf numFmtId="0" fontId="2" fillId="0" borderId="13" xfId="0" applyFont="1" applyBorder="1"/>
    <xf numFmtId="0" fontId="4" fillId="0" borderId="0" xfId="0" applyFont="1"/>
    <xf numFmtId="0" fontId="4" fillId="0" borderId="11" xfId="0" applyFont="1" applyBorder="1" applyAlignment="1">
      <alignment horizontal="center" vertical="top"/>
    </xf>
    <xf numFmtId="0" fontId="4" fillId="0" borderId="16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top"/>
    </xf>
    <xf numFmtId="0" fontId="4" fillId="0" borderId="11" xfId="0" applyFont="1" applyBorder="1" applyAlignment="1">
      <alignment vertical="top"/>
    </xf>
    <xf numFmtId="2" fontId="4" fillId="0" borderId="11" xfId="0" applyNumberFormat="1" applyFont="1" applyBorder="1" applyAlignment="1">
      <alignment vertical="top"/>
    </xf>
    <xf numFmtId="2" fontId="4" fillId="0" borderId="16" xfId="0" applyNumberFormat="1" applyFont="1" applyBorder="1" applyAlignment="1">
      <alignment vertical="top"/>
    </xf>
    <xf numFmtId="2" fontId="4" fillId="0" borderId="1" xfId="0" applyNumberFormat="1" applyFont="1" applyBorder="1" applyAlignment="1">
      <alignment vertical="top"/>
    </xf>
    <xf numFmtId="2" fontId="4" fillId="0" borderId="1" xfId="0" applyNumberFormat="1" applyFont="1" applyBorder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2" fontId="2" fillId="2" borderId="0" xfId="0" applyNumberFormat="1" applyFont="1" applyFill="1" applyAlignment="1">
      <alignment vertical="top"/>
    </xf>
    <xf numFmtId="0" fontId="2" fillId="2" borderId="0" xfId="0" applyFont="1" applyFill="1"/>
    <xf numFmtId="0" fontId="2" fillId="2" borderId="0" xfId="0" applyFont="1" applyFill="1" applyAlignment="1">
      <alignment vertical="top" wrapText="1"/>
    </xf>
    <xf numFmtId="2" fontId="3" fillId="2" borderId="0" xfId="0" applyNumberFormat="1" applyFont="1" applyFill="1" applyAlignment="1">
      <alignment horizontal="right" vertical="top"/>
    </xf>
    <xf numFmtId="2" fontId="2" fillId="0" borderId="5" xfId="0" applyNumberFormat="1" applyFont="1" applyBorder="1" applyAlignment="1">
      <alignment vertical="center"/>
    </xf>
    <xf numFmtId="2" fontId="4" fillId="0" borderId="11" xfId="0" applyNumberFormat="1" applyFont="1" applyBorder="1"/>
    <xf numFmtId="2" fontId="4" fillId="0" borderId="0" xfId="0" applyNumberFormat="1" applyFont="1" applyAlignment="1">
      <alignment vertical="top"/>
    </xf>
    <xf numFmtId="2" fontId="4" fillId="0" borderId="0" xfId="0" applyNumberFormat="1" applyFont="1"/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vertical="top"/>
    </xf>
    <xf numFmtId="0" fontId="2" fillId="0" borderId="1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right" vertical="top" wrapText="1"/>
    </xf>
    <xf numFmtId="4" fontId="2" fillId="0" borderId="0" xfId="0" applyNumberFormat="1" applyFont="1"/>
    <xf numFmtId="4" fontId="2" fillId="0" borderId="1" xfId="0" applyNumberFormat="1" applyFont="1" applyBorder="1" applyAlignment="1">
      <alignment vertical="top" wrapText="1"/>
    </xf>
    <xf numFmtId="4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vertical="top"/>
    </xf>
    <xf numFmtId="4" fontId="2" fillId="0" borderId="9" xfId="0" applyNumberFormat="1" applyFont="1" applyBorder="1" applyAlignment="1">
      <alignment vertical="top" wrapText="1"/>
    </xf>
    <xf numFmtId="4" fontId="2" fillId="0" borderId="17" xfId="0" applyNumberFormat="1" applyFont="1" applyBorder="1" applyAlignment="1">
      <alignment vertical="top" wrapText="1"/>
    </xf>
    <xf numFmtId="0" fontId="9" fillId="0" borderId="21" xfId="0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9" fillId="0" borderId="13" xfId="0" applyFont="1" applyBorder="1" applyAlignment="1">
      <alignment horizontal="right" vertical="top" wrapText="1"/>
    </xf>
    <xf numFmtId="4" fontId="9" fillId="0" borderId="1" xfId="0" applyNumberFormat="1" applyFont="1" applyBorder="1" applyAlignment="1">
      <alignment horizontal="right" vertical="top" wrapText="1"/>
    </xf>
    <xf numFmtId="4" fontId="9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vertical="top"/>
    </xf>
    <xf numFmtId="4" fontId="9" fillId="0" borderId="0" xfId="0" applyNumberFormat="1" applyFont="1"/>
    <xf numFmtId="0" fontId="9" fillId="0" borderId="0" xfId="0" applyFont="1"/>
    <xf numFmtId="4" fontId="9" fillId="0" borderId="1" xfId="0" applyNumberFormat="1" applyFont="1" applyBorder="1" applyAlignment="1">
      <alignment vertical="top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vertical="center"/>
    </xf>
    <xf numFmtId="2" fontId="0" fillId="0" borderId="6" xfId="0" applyNumberFormat="1" applyBorder="1" applyAlignment="1">
      <alignment vertical="center"/>
    </xf>
    <xf numFmtId="2" fontId="11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4" fontId="0" fillId="0" borderId="22" xfId="0" applyNumberFormat="1" applyBorder="1" applyAlignment="1">
      <alignment vertical="center" wrapText="1"/>
    </xf>
    <xf numFmtId="0" fontId="2" fillId="3" borderId="0" xfId="0" applyFont="1" applyFill="1" applyAlignment="1">
      <alignment horizontal="center" vertical="top"/>
    </xf>
    <xf numFmtId="0" fontId="2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vertical="top"/>
    </xf>
    <xf numFmtId="2" fontId="2" fillId="3" borderId="0" xfId="0" applyNumberFormat="1" applyFont="1" applyFill="1" applyAlignment="1">
      <alignment vertical="top"/>
    </xf>
    <xf numFmtId="0" fontId="2" fillId="3" borderId="0" xfId="0" applyFont="1" applyFill="1" applyAlignment="1">
      <alignment vertical="top" wrapText="1"/>
    </xf>
    <xf numFmtId="0" fontId="2" fillId="3" borderId="0" xfId="0" applyFont="1" applyFill="1"/>
    <xf numFmtId="0" fontId="4" fillId="3" borderId="0" xfId="0" applyFont="1" applyFill="1" applyAlignment="1">
      <alignment vertical="top"/>
    </xf>
    <xf numFmtId="0" fontId="3" fillId="3" borderId="0" xfId="0" applyFont="1" applyFill="1" applyAlignment="1">
      <alignment horizontal="left" vertical="top"/>
    </xf>
    <xf numFmtId="2" fontId="2" fillId="3" borderId="0" xfId="0" applyNumberFormat="1" applyFont="1" applyFill="1" applyAlignment="1">
      <alignment vertical="top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8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4" fontId="2" fillId="0" borderId="11" xfId="0" applyNumberFormat="1" applyFont="1" applyBorder="1" applyAlignment="1">
      <alignment horizontal="right" vertical="center" wrapText="1"/>
    </xf>
    <xf numFmtId="4" fontId="2" fillId="0" borderId="16" xfId="0" applyNumberFormat="1" applyFont="1" applyBorder="1" applyAlignment="1">
      <alignment horizontal="right" vertical="center"/>
    </xf>
    <xf numFmtId="4" fontId="2" fillId="0" borderId="11" xfId="0" applyNumberFormat="1" applyFont="1" applyBorder="1" applyAlignment="1">
      <alignment horizontal="right" vertical="center"/>
    </xf>
    <xf numFmtId="4" fontId="2" fillId="0" borderId="11" xfId="0" applyNumberFormat="1" applyFont="1" applyBorder="1" applyAlignment="1">
      <alignment vertical="center"/>
    </xf>
    <xf numFmtId="4" fontId="2" fillId="0" borderId="6" xfId="0" applyNumberFormat="1" applyFont="1" applyBorder="1" applyAlignment="1">
      <alignment vertical="center" wrapText="1"/>
    </xf>
    <xf numFmtId="2" fontId="2" fillId="0" borderId="7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2" fontId="2" fillId="0" borderId="5" xfId="0" applyNumberFormat="1" applyFont="1" applyBorder="1" applyAlignment="1">
      <alignment horizontal="right" vertical="center"/>
    </xf>
    <xf numFmtId="17" fontId="4" fillId="0" borderId="0" xfId="0" applyNumberFormat="1" applyFont="1" applyAlignment="1">
      <alignment horizontal="left" vertical="top"/>
    </xf>
    <xf numFmtId="2" fontId="6" fillId="0" borderId="0" xfId="0" applyNumberFormat="1" applyFont="1" applyAlignment="1">
      <alignment vertical="top"/>
    </xf>
    <xf numFmtId="2" fontId="2" fillId="0" borderId="0" xfId="0" applyNumberFormat="1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18" xfId="0" applyFont="1" applyFill="1" applyBorder="1" applyAlignment="1">
      <alignment horizontal="center" vertical="center" textRotation="90"/>
    </xf>
    <xf numFmtId="0" fontId="5" fillId="3" borderId="0" xfId="0" applyFont="1" applyFill="1" applyAlignment="1">
      <alignment horizontal="left" vertical="top" wrapText="1"/>
    </xf>
    <xf numFmtId="2" fontId="2" fillId="0" borderId="2" xfId="0" applyNumberFormat="1" applyFont="1" applyBorder="1" applyAlignment="1">
      <alignment horizontal="center" vertical="center" textRotation="90" wrapText="1"/>
    </xf>
    <xf numFmtId="2" fontId="2" fillId="0" borderId="18" xfId="0" applyNumberFormat="1" applyFont="1" applyBorder="1" applyAlignment="1">
      <alignment horizontal="center" vertical="center" textRotation="90" wrapText="1"/>
    </xf>
  </cellXfs>
  <cellStyles count="3">
    <cellStyle name="Parasts" xfId="0" builtinId="0"/>
    <cellStyle name="Stils 1" xfId="1" xr:uid="{14EBA7CC-20E4-42B9-899B-806DD8EE0638}"/>
    <cellStyle name="Style 1" xfId="2" xr:uid="{6BD7A2EF-E992-44F1-9CD9-D02AFAD8DA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workbookViewId="0">
      <selection activeCell="B18" sqref="B18:D23"/>
    </sheetView>
  </sheetViews>
  <sheetFormatPr defaultColWidth="9.109375" defaultRowHeight="13.2" x14ac:dyDescent="0.25"/>
  <cols>
    <col min="1" max="1" width="4.109375" style="3" customWidth="1"/>
    <col min="2" max="2" width="14.88671875" style="3" customWidth="1"/>
    <col min="3" max="3" width="47.44140625" style="1" customWidth="1"/>
    <col min="4" max="4" width="18" style="2" customWidth="1"/>
    <col min="5" max="16384" width="9.109375" style="6"/>
  </cols>
  <sheetData>
    <row r="1" spans="1:8" x14ac:dyDescent="0.25">
      <c r="A1" s="133" t="s">
        <v>35</v>
      </c>
      <c r="B1" s="133"/>
      <c r="C1" s="133"/>
      <c r="D1" s="133"/>
    </row>
    <row r="3" spans="1:8" ht="15.6" customHeight="1" x14ac:dyDescent="0.25">
      <c r="A3" s="10" t="s">
        <v>1</v>
      </c>
      <c r="B3" s="10"/>
      <c r="C3" s="123" t="str">
        <f>KOPS!D4</f>
        <v>MĀKSLĪGA MITRĀJA IZVEIDOŠANA JĒKABPILS NOVADA SAUKAS UN ELKŠŅU PAGASTU KLAUCES UPES VECUPES POSMĀ</v>
      </c>
      <c r="D3" s="123"/>
    </row>
    <row r="4" spans="1:8" ht="13.8" x14ac:dyDescent="0.25">
      <c r="A4" s="10" t="s">
        <v>17</v>
      </c>
      <c r="B4" s="10"/>
      <c r="C4" s="56" t="str">
        <f>KOPS!D5</f>
        <v>JĒKABPILS NOVADS, SAUKAS UN ELKŠŅU PAGASTI</v>
      </c>
    </row>
    <row r="5" spans="1:8" ht="13.8" x14ac:dyDescent="0.25">
      <c r="A5" s="10" t="s">
        <v>4</v>
      </c>
      <c r="B5" s="10"/>
      <c r="C5" s="83"/>
    </row>
    <row r="6" spans="1:8" ht="13.8" x14ac:dyDescent="0.25">
      <c r="A6" s="10" t="s">
        <v>135</v>
      </c>
      <c r="B6" s="10"/>
    </row>
    <row r="8" spans="1:8" ht="20.25" customHeight="1" x14ac:dyDescent="0.25">
      <c r="A8" s="127" t="s">
        <v>5</v>
      </c>
      <c r="B8" s="138" t="s">
        <v>18</v>
      </c>
      <c r="C8" s="136" t="s">
        <v>19</v>
      </c>
      <c r="D8" s="134" t="s">
        <v>24</v>
      </c>
      <c r="E8" s="9"/>
    </row>
    <row r="9" spans="1:8" ht="56.25" customHeight="1" x14ac:dyDescent="0.25">
      <c r="A9" s="128"/>
      <c r="B9" s="139"/>
      <c r="C9" s="137"/>
      <c r="D9" s="135"/>
    </row>
    <row r="10" spans="1:8" x14ac:dyDescent="0.25">
      <c r="A10" s="11"/>
      <c r="B10" s="11"/>
      <c r="C10" s="12"/>
      <c r="D10" s="13"/>
    </row>
    <row r="11" spans="1:8" s="9" customFormat="1" ht="13.2" customHeight="1" x14ac:dyDescent="0.25">
      <c r="A11" s="99">
        <v>1</v>
      </c>
      <c r="B11" s="77">
        <v>1</v>
      </c>
      <c r="C11" s="100" t="str">
        <f>KOPS!D3</f>
        <v>MĀKSLĪGA MITRĀJA IZVEIDOŠANA</v>
      </c>
      <c r="D11" s="113">
        <f>KOPS!D21</f>
        <v>0</v>
      </c>
      <c r="E11" s="105"/>
      <c r="F11" s="105"/>
      <c r="G11" s="105"/>
      <c r="H11" s="105"/>
    </row>
    <row r="12" spans="1:8" x14ac:dyDescent="0.25">
      <c r="A12" s="16"/>
      <c r="B12" s="17"/>
      <c r="C12" s="18"/>
      <c r="D12" s="65"/>
      <c r="E12" s="61"/>
      <c r="F12" s="61"/>
      <c r="G12" s="61"/>
      <c r="H12" s="61"/>
    </row>
    <row r="13" spans="1:8" x14ac:dyDescent="0.25">
      <c r="C13" s="19" t="s">
        <v>0</v>
      </c>
      <c r="D13" s="76">
        <f>SUM(D11:D12)</f>
        <v>0</v>
      </c>
      <c r="E13" s="61"/>
      <c r="F13" s="61"/>
      <c r="G13" s="61"/>
      <c r="H13" s="61"/>
    </row>
    <row r="14" spans="1:8" x14ac:dyDescent="0.25">
      <c r="C14" s="20" t="s">
        <v>22</v>
      </c>
      <c r="D14" s="66">
        <f>D13*21%</f>
        <v>0</v>
      </c>
      <c r="E14" s="61"/>
      <c r="F14" s="61"/>
      <c r="G14" s="61"/>
      <c r="H14" s="61"/>
    </row>
    <row r="15" spans="1:8" x14ac:dyDescent="0.25">
      <c r="C15" s="57"/>
    </row>
    <row r="18" spans="2:4" x14ac:dyDescent="0.25">
      <c r="B18" s="43"/>
      <c r="D18" s="43"/>
    </row>
    <row r="19" spans="2:4" x14ac:dyDescent="0.25">
      <c r="B19" s="43"/>
      <c r="D19" s="43"/>
    </row>
    <row r="20" spans="2:4" x14ac:dyDescent="0.25">
      <c r="B20" s="43"/>
    </row>
    <row r="21" spans="2:4" x14ac:dyDescent="0.25">
      <c r="D21" s="4"/>
    </row>
  </sheetData>
  <mergeCells count="6">
    <mergeCell ref="A1:D1"/>
    <mergeCell ref="A8:A9"/>
    <mergeCell ref="D8:D9"/>
    <mergeCell ref="C8:C9"/>
    <mergeCell ref="B8:B9"/>
    <mergeCell ref="C3:D3"/>
  </mergeCells>
  <phoneticPr fontId="1" type="noConversion"/>
  <pageMargins left="0.74803149606299213" right="0.74803149606299213" top="1.7322834645669292" bottom="0.98425196850393704" header="0.51181102362204722" footer="0.51181102362204722"/>
  <pageSetup paperSize="9" orientation="portrait" r:id="rId1"/>
  <headerFooter alignWithMargins="0">
    <oddHeader xml:space="preserve">&amp;RAPSTIPRINU
_______________________
&amp;8(Pasūtītāja paraksts un tā atšifrējums)
Z.V.
________.gada____._____________
</oddHeader>
    <oddFooter>&amp;C&amp;8&amp;P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27"/>
  <sheetViews>
    <sheetView zoomScaleNormal="100" workbookViewId="0">
      <selection activeCell="K15" sqref="K15"/>
    </sheetView>
  </sheetViews>
  <sheetFormatPr defaultColWidth="9.109375" defaultRowHeight="13.2" x14ac:dyDescent="0.25"/>
  <cols>
    <col min="1" max="1" width="4.109375" style="3" customWidth="1"/>
    <col min="2" max="2" width="10" style="3" customWidth="1"/>
    <col min="3" max="3" width="28.5546875" style="1" customWidth="1"/>
    <col min="4" max="4" width="17.6640625" style="2" customWidth="1"/>
    <col min="5" max="5" width="17.6640625" style="3" customWidth="1"/>
    <col min="6" max="6" width="17.6640625" style="4" customWidth="1"/>
    <col min="7" max="8" width="17.6640625" style="5" customWidth="1"/>
    <col min="9" max="9" width="9.109375" style="6"/>
    <col min="10" max="10" width="15.88671875" style="6" customWidth="1"/>
    <col min="11" max="16384" width="9.109375" style="6"/>
  </cols>
  <sheetData>
    <row r="1" spans="1:10" ht="25.5" customHeight="1" x14ac:dyDescent="0.25">
      <c r="A1" s="86"/>
      <c r="B1" s="86"/>
      <c r="C1" s="87"/>
      <c r="D1" s="140" t="s">
        <v>44</v>
      </c>
      <c r="E1" s="140"/>
      <c r="F1" s="88"/>
      <c r="G1" s="89"/>
      <c r="H1" s="89"/>
    </row>
    <row r="2" spans="1:10" x14ac:dyDescent="0.25">
      <c r="A2" s="86"/>
      <c r="B2" s="86"/>
      <c r="C2" s="87"/>
      <c r="D2" s="90"/>
      <c r="E2" s="86"/>
      <c r="F2" s="88"/>
      <c r="G2" s="89"/>
      <c r="H2" s="89"/>
    </row>
    <row r="3" spans="1:10" ht="13.8" x14ac:dyDescent="0.25">
      <c r="A3" s="93" t="s">
        <v>1</v>
      </c>
      <c r="B3" s="93"/>
      <c r="C3" s="87"/>
      <c r="D3" s="58" t="s">
        <v>137</v>
      </c>
    </row>
    <row r="4" spans="1:10" ht="15" customHeight="1" x14ac:dyDescent="0.25">
      <c r="A4" s="93" t="s">
        <v>2</v>
      </c>
      <c r="B4" s="93"/>
      <c r="C4" s="87"/>
      <c r="D4" s="123" t="s">
        <v>136</v>
      </c>
      <c r="E4" s="123"/>
      <c r="F4" s="123"/>
      <c r="G4" s="123"/>
      <c r="H4" s="123"/>
    </row>
    <row r="5" spans="1:10" ht="13.8" x14ac:dyDescent="0.25">
      <c r="A5" s="93" t="s">
        <v>3</v>
      </c>
      <c r="B5" s="93"/>
      <c r="C5" s="87"/>
      <c r="D5" s="56" t="s">
        <v>138</v>
      </c>
    </row>
    <row r="6" spans="1:10" ht="13.8" x14ac:dyDescent="0.25">
      <c r="A6" s="93" t="s">
        <v>4</v>
      </c>
      <c r="B6" s="93"/>
      <c r="C6" s="87"/>
      <c r="D6" s="120"/>
      <c r="G6" s="121"/>
    </row>
    <row r="7" spans="1:10" ht="14.4" x14ac:dyDescent="0.25">
      <c r="A7" s="93" t="s">
        <v>25</v>
      </c>
      <c r="B7" s="93"/>
      <c r="C7" s="87"/>
      <c r="D7" s="122">
        <f>D19</f>
        <v>0</v>
      </c>
    </row>
    <row r="8" spans="1:10" ht="13.8" x14ac:dyDescent="0.25">
      <c r="A8" s="93" t="s">
        <v>12</v>
      </c>
      <c r="B8" s="93"/>
      <c r="C8" s="87"/>
      <c r="D8" s="94">
        <f>H15</f>
        <v>0</v>
      </c>
      <c r="E8" s="86"/>
      <c r="F8" s="88"/>
      <c r="G8" s="89"/>
      <c r="H8" s="89"/>
    </row>
    <row r="9" spans="1:10" ht="13.8" x14ac:dyDescent="0.25">
      <c r="A9" s="93" t="str">
        <f>KOPT!A6</f>
        <v>Tāme sastādīta: 2026.gada februāris</v>
      </c>
      <c r="B9" s="93"/>
      <c r="C9" s="87"/>
      <c r="D9" s="90"/>
      <c r="E9" s="86"/>
      <c r="F9" s="88"/>
      <c r="G9" s="89"/>
      <c r="H9" s="89"/>
    </row>
    <row r="10" spans="1:10" ht="20.25" customHeight="1" x14ac:dyDescent="0.25">
      <c r="A10" s="127" t="s">
        <v>5</v>
      </c>
      <c r="B10" s="138" t="s">
        <v>13</v>
      </c>
      <c r="C10" s="136" t="s">
        <v>40</v>
      </c>
      <c r="D10" s="134" t="s">
        <v>26</v>
      </c>
      <c r="E10" s="125" t="s">
        <v>14</v>
      </c>
      <c r="F10" s="125"/>
      <c r="G10" s="125"/>
      <c r="H10" s="141" t="s">
        <v>10</v>
      </c>
      <c r="I10" s="9"/>
    </row>
    <row r="11" spans="1:10" ht="78.75" customHeight="1" x14ac:dyDescent="0.25">
      <c r="A11" s="128"/>
      <c r="B11" s="139"/>
      <c r="C11" s="137"/>
      <c r="D11" s="135"/>
      <c r="E11" s="68" t="s">
        <v>27</v>
      </c>
      <c r="F11" s="68" t="s">
        <v>38</v>
      </c>
      <c r="G11" s="68" t="s">
        <v>28</v>
      </c>
      <c r="H11" s="142"/>
    </row>
    <row r="12" spans="1:10" x14ac:dyDescent="0.25">
      <c r="A12" s="23"/>
      <c r="B12" s="22"/>
      <c r="C12" s="59"/>
      <c r="D12" s="24"/>
      <c r="E12" s="21"/>
      <c r="F12" s="25"/>
      <c r="G12" s="26"/>
      <c r="H12" s="27"/>
    </row>
    <row r="13" spans="1:10" s="9" customFormat="1" ht="26.4" x14ac:dyDescent="0.25">
      <c r="A13" s="99">
        <v>1</v>
      </c>
      <c r="B13" s="77" t="s">
        <v>36</v>
      </c>
      <c r="C13" s="100" t="s">
        <v>139</v>
      </c>
      <c r="D13" s="101">
        <f>Mitrājs!O63</f>
        <v>0</v>
      </c>
      <c r="E13" s="102">
        <f>Mitrājs!L63</f>
        <v>0</v>
      </c>
      <c r="F13" s="103">
        <f>Mitrājs!M63</f>
        <v>0</v>
      </c>
      <c r="G13" s="102">
        <f>Mitrājs!N63</f>
        <v>0</v>
      </c>
      <c r="H13" s="104">
        <f>Mitrājs!K63</f>
        <v>0</v>
      </c>
      <c r="I13" s="105"/>
      <c r="J13" s="105"/>
    </row>
    <row r="14" spans="1:10" s="9" customFormat="1" x14ac:dyDescent="0.25">
      <c r="A14" s="106"/>
      <c r="B14" s="107"/>
      <c r="C14" s="108"/>
      <c r="D14" s="109"/>
      <c r="E14" s="110"/>
      <c r="F14" s="111"/>
      <c r="G14" s="110"/>
      <c r="H14" s="112"/>
      <c r="I14" s="105"/>
      <c r="J14" s="105"/>
    </row>
    <row r="15" spans="1:10" s="75" customFormat="1" x14ac:dyDescent="0.25">
      <c r="A15" s="69"/>
      <c r="B15" s="69"/>
      <c r="C15" s="70" t="s">
        <v>15</v>
      </c>
      <c r="D15" s="71">
        <f>SUM(D13:D14)</f>
        <v>0</v>
      </c>
      <c r="E15" s="72">
        <f>SUM(E13:E14)</f>
        <v>0</v>
      </c>
      <c r="F15" s="72">
        <f>SUM(F13:F14)</f>
        <v>0</v>
      </c>
      <c r="G15" s="72">
        <f>SUM(G13:G14)</f>
        <v>0</v>
      </c>
      <c r="H15" s="73">
        <f>SUM(H13:H14)</f>
        <v>0</v>
      </c>
      <c r="I15" s="74"/>
      <c r="J15" s="74"/>
    </row>
    <row r="16" spans="1:10" x14ac:dyDescent="0.25">
      <c r="C16" s="19" t="s">
        <v>47</v>
      </c>
      <c r="D16" s="62">
        <f>ROUND(D15*15%,2)</f>
        <v>0</v>
      </c>
      <c r="E16" s="63"/>
      <c r="F16" s="64"/>
      <c r="G16" s="64"/>
      <c r="H16" s="64"/>
      <c r="I16" s="61"/>
      <c r="J16" s="61"/>
    </row>
    <row r="17" spans="1:10" x14ac:dyDescent="0.25">
      <c r="C17" s="60" t="s">
        <v>21</v>
      </c>
      <c r="D17" s="62">
        <f>ROUND(D16*10%,2)</f>
        <v>0</v>
      </c>
      <c r="E17" s="63"/>
      <c r="F17" s="64"/>
      <c r="G17" s="64"/>
      <c r="H17" s="64"/>
      <c r="I17" s="61"/>
      <c r="J17" s="61"/>
    </row>
    <row r="18" spans="1:10" x14ac:dyDescent="0.25">
      <c r="C18" s="19" t="s">
        <v>20</v>
      </c>
      <c r="D18" s="62">
        <f>ROUND(D15*5%,2)</f>
        <v>0</v>
      </c>
      <c r="E18" s="63"/>
      <c r="F18" s="64"/>
      <c r="G18" s="64"/>
      <c r="H18" s="64"/>
      <c r="I18" s="61"/>
      <c r="J18" s="61"/>
    </row>
    <row r="19" spans="1:10" x14ac:dyDescent="0.25">
      <c r="C19" s="20" t="s">
        <v>16</v>
      </c>
      <c r="D19" s="76">
        <f>D15+D16+D18</f>
        <v>0</v>
      </c>
      <c r="E19" s="63"/>
      <c r="F19" s="64"/>
      <c r="G19" s="64"/>
      <c r="H19" s="64"/>
      <c r="I19" s="61"/>
      <c r="J19" s="61"/>
    </row>
    <row r="20" spans="1:10" ht="26.4" x14ac:dyDescent="0.25">
      <c r="C20" s="67" t="s">
        <v>23</v>
      </c>
      <c r="D20" s="85">
        <f>D19*5%</f>
        <v>0</v>
      </c>
    </row>
    <row r="21" spans="1:10" x14ac:dyDescent="0.25">
      <c r="C21" s="20" t="s">
        <v>16</v>
      </c>
      <c r="D21" s="76">
        <f>SUM(D19:D20)</f>
        <v>0</v>
      </c>
      <c r="E21" s="63"/>
      <c r="F21" s="64"/>
      <c r="G21" s="64"/>
      <c r="H21" s="64"/>
      <c r="I21" s="61"/>
      <c r="J21" s="61"/>
    </row>
    <row r="23" spans="1:10" x14ac:dyDescent="0.25">
      <c r="A23" s="43" t="s">
        <v>42</v>
      </c>
    </row>
    <row r="25" spans="1:10" x14ac:dyDescent="0.25">
      <c r="C25" s="42"/>
      <c r="F25" s="43"/>
      <c r="G25" s="4"/>
    </row>
    <row r="26" spans="1:10" x14ac:dyDescent="0.25">
      <c r="F26" s="43"/>
      <c r="G26" s="4"/>
    </row>
    <row r="27" spans="1:10" x14ac:dyDescent="0.25">
      <c r="C27" s="43"/>
    </row>
  </sheetData>
  <mergeCells count="8">
    <mergeCell ref="D1:E1"/>
    <mergeCell ref="H10:H11"/>
    <mergeCell ref="E10:G10"/>
    <mergeCell ref="A10:A11"/>
    <mergeCell ref="D10:D11"/>
    <mergeCell ref="C10:C11"/>
    <mergeCell ref="B10:B11"/>
    <mergeCell ref="D4:H4"/>
  </mergeCells>
  <phoneticPr fontId="1" type="noConversion"/>
  <pageMargins left="0.74803149606299213" right="0.74803149606299213" top="0.86614173228346458" bottom="0.98425196850393704" header="0.51181102362204722" footer="0.51181102362204722"/>
  <pageSetup paperSize="9" orientation="landscape" r:id="rId1"/>
  <headerFooter alignWithMargins="0"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68"/>
  <sheetViews>
    <sheetView tabSelected="1" zoomScaleNormal="100" workbookViewId="0">
      <selection activeCell="V17" sqref="V17"/>
    </sheetView>
  </sheetViews>
  <sheetFormatPr defaultColWidth="9.109375" defaultRowHeight="13.2" x14ac:dyDescent="0.25"/>
  <cols>
    <col min="1" max="1" width="5.6640625" style="3" customWidth="1"/>
    <col min="2" max="2" width="39.33203125" style="1" customWidth="1"/>
    <col min="3" max="3" width="6" style="2" customWidth="1"/>
    <col min="4" max="4" width="6.88671875" style="3" customWidth="1"/>
    <col min="5" max="5" width="6.33203125" style="3" customWidth="1"/>
    <col min="6" max="6" width="6.5546875" style="4" customWidth="1"/>
    <col min="7" max="7" width="6.44140625" style="5" customWidth="1"/>
    <col min="8" max="8" width="8" style="5" customWidth="1"/>
    <col min="9" max="9" width="7.5546875" style="5" bestFit="1" customWidth="1"/>
    <col min="10" max="10" width="7.6640625" style="5" customWidth="1"/>
    <col min="11" max="13" width="8.44140625" style="5" customWidth="1"/>
    <col min="14" max="14" width="10.109375" style="5" customWidth="1"/>
    <col min="15" max="15" width="9.44140625" style="6" customWidth="1"/>
    <col min="16" max="16" width="9.109375" style="6"/>
    <col min="17" max="17" width="0" style="6" hidden="1" customWidth="1"/>
    <col min="18" max="16384" width="9.109375" style="6"/>
  </cols>
  <sheetData>
    <row r="1" spans="1:17" x14ac:dyDescent="0.25">
      <c r="A1" s="86"/>
      <c r="B1" s="87"/>
      <c r="C1" s="88" t="s">
        <v>45</v>
      </c>
      <c r="D1" s="86"/>
      <c r="E1" s="86"/>
      <c r="F1" s="88"/>
      <c r="G1" s="89"/>
      <c r="H1" s="89"/>
      <c r="I1" s="89"/>
      <c r="J1" s="89"/>
      <c r="K1" s="89"/>
      <c r="L1" s="89"/>
      <c r="M1" s="89"/>
      <c r="N1" s="89"/>
      <c r="O1" s="91"/>
    </row>
    <row r="2" spans="1:17" x14ac:dyDescent="0.25">
      <c r="A2" s="86"/>
      <c r="B2" s="87"/>
      <c r="C2" s="92" t="str">
        <f>KOPS!C13</f>
        <v>MĀKSLĪGĀ MITRĀJA IZVEIDOŠANA</v>
      </c>
      <c r="D2" s="86"/>
      <c r="E2" s="86"/>
      <c r="F2" s="88"/>
      <c r="G2" s="89"/>
      <c r="H2" s="89"/>
      <c r="I2" s="89"/>
      <c r="J2" s="89"/>
      <c r="K2" s="89"/>
      <c r="L2" s="89"/>
      <c r="M2" s="89"/>
      <c r="N2" s="89"/>
      <c r="O2" s="91"/>
    </row>
    <row r="3" spans="1:17" x14ac:dyDescent="0.25">
      <c r="A3" s="86"/>
      <c r="B3" s="87"/>
      <c r="C3" s="92"/>
      <c r="D3" s="86"/>
      <c r="E3" s="86"/>
      <c r="F3" s="88"/>
      <c r="G3" s="89"/>
      <c r="H3" s="89"/>
      <c r="I3" s="89"/>
      <c r="J3" s="89"/>
      <c r="K3" s="89"/>
      <c r="L3" s="89"/>
      <c r="M3" s="89"/>
      <c r="N3" s="89"/>
      <c r="O3" s="91"/>
    </row>
    <row r="4" spans="1:17" ht="13.8" x14ac:dyDescent="0.25">
      <c r="A4" s="44" t="s">
        <v>1</v>
      </c>
      <c r="B4" s="45"/>
      <c r="C4" s="58" t="str">
        <f>KOPS!D3</f>
        <v>MĀKSLĪGA MITRĀJA IZVEIDOŠANA</v>
      </c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9"/>
    </row>
    <row r="5" spans="1:17" ht="15.6" customHeight="1" x14ac:dyDescent="0.25">
      <c r="A5" s="44" t="s">
        <v>2</v>
      </c>
      <c r="B5" s="45"/>
      <c r="C5" s="123" t="str">
        <f>KOPS!D4</f>
        <v>MĀKSLĪGA MITRĀJA IZVEIDOŠANA JĒKABPILS NOVADA SAUKAS UN ELKŠŅU PAGASTU KLAUCES UPES VECUPES POSMĀ</v>
      </c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</row>
    <row r="6" spans="1:17" ht="13.8" x14ac:dyDescent="0.25">
      <c r="A6" s="44" t="s">
        <v>3</v>
      </c>
      <c r="B6" s="45"/>
      <c r="C6" s="56" t="str">
        <f>KOPS!D5</f>
        <v>JĒKABPILS NOVADS, SAUKAS UN ELKŠŅU PAGASTI</v>
      </c>
      <c r="D6" s="46"/>
      <c r="E6" s="46"/>
      <c r="F6" s="47"/>
      <c r="G6" s="48"/>
      <c r="H6" s="48"/>
      <c r="I6" s="48"/>
      <c r="J6" s="48"/>
      <c r="K6" s="48"/>
      <c r="L6" s="48"/>
      <c r="M6" s="48"/>
      <c r="N6" s="48"/>
      <c r="O6" s="49"/>
    </row>
    <row r="7" spans="1:17" ht="13.8" x14ac:dyDescent="0.25">
      <c r="A7" s="44" t="s">
        <v>4</v>
      </c>
      <c r="B7" s="45"/>
      <c r="C7" s="84"/>
      <c r="D7" s="46"/>
      <c r="E7" s="46"/>
      <c r="F7" s="47"/>
      <c r="G7" s="48"/>
      <c r="H7" s="48"/>
      <c r="I7" s="48"/>
      <c r="J7" s="48"/>
      <c r="K7" s="48"/>
      <c r="L7" s="48"/>
      <c r="M7" s="48"/>
      <c r="N7" s="48"/>
      <c r="O7" s="49"/>
    </row>
    <row r="8" spans="1:17" ht="14.4" x14ac:dyDescent="0.25">
      <c r="A8" s="44" t="s">
        <v>48</v>
      </c>
      <c r="B8" s="45"/>
      <c r="C8" s="50"/>
      <c r="D8" s="46"/>
      <c r="E8" s="46"/>
      <c r="F8" s="47"/>
      <c r="G8" s="48"/>
      <c r="H8" s="48"/>
      <c r="I8" s="48"/>
      <c r="J8" s="48"/>
      <c r="K8" s="48"/>
      <c r="L8" s="48"/>
      <c r="M8" s="48"/>
      <c r="N8" s="51" t="s">
        <v>29</v>
      </c>
      <c r="O8" s="82">
        <f>O63</f>
        <v>0</v>
      </c>
    </row>
    <row r="9" spans="1:17" ht="13.8" x14ac:dyDescent="0.25">
      <c r="A9" s="10" t="str">
        <f>KOPT!A6</f>
        <v>Tāme sastādīta: 2026.gada februāris</v>
      </c>
      <c r="B9" s="45"/>
      <c r="C9" s="50"/>
      <c r="D9" s="46"/>
      <c r="E9" s="46"/>
      <c r="F9" s="47"/>
      <c r="G9" s="48"/>
      <c r="H9" s="48"/>
      <c r="I9" s="48"/>
      <c r="J9" s="48"/>
      <c r="K9" s="48"/>
      <c r="L9" s="48"/>
      <c r="M9" s="48"/>
      <c r="N9" s="48"/>
      <c r="O9" s="49"/>
    </row>
    <row r="10" spans="1:17" ht="20.25" customHeight="1" x14ac:dyDescent="0.25">
      <c r="A10" s="127" t="s">
        <v>5</v>
      </c>
      <c r="B10" s="131" t="s">
        <v>39</v>
      </c>
      <c r="C10" s="129" t="s">
        <v>6</v>
      </c>
      <c r="D10" s="127" t="s">
        <v>7</v>
      </c>
      <c r="E10" s="125" t="s">
        <v>8</v>
      </c>
      <c r="F10" s="125"/>
      <c r="G10" s="125"/>
      <c r="H10" s="125"/>
      <c r="I10" s="125"/>
      <c r="J10" s="126"/>
      <c r="K10" s="124" t="s">
        <v>11</v>
      </c>
      <c r="L10" s="125"/>
      <c r="M10" s="125"/>
      <c r="N10" s="125"/>
      <c r="O10" s="126"/>
      <c r="P10" s="9"/>
    </row>
    <row r="11" spans="1:17" ht="78.75" customHeight="1" x14ac:dyDescent="0.25">
      <c r="A11" s="128"/>
      <c r="B11" s="132"/>
      <c r="C11" s="130"/>
      <c r="D11" s="128"/>
      <c r="E11" s="7" t="s">
        <v>9</v>
      </c>
      <c r="F11" s="7" t="s">
        <v>30</v>
      </c>
      <c r="G11" s="8" t="s">
        <v>31</v>
      </c>
      <c r="H11" s="8" t="s">
        <v>37</v>
      </c>
      <c r="I11" s="8" t="s">
        <v>32</v>
      </c>
      <c r="J11" s="8" t="s">
        <v>33</v>
      </c>
      <c r="K11" s="8" t="s">
        <v>10</v>
      </c>
      <c r="L11" s="8" t="s">
        <v>31</v>
      </c>
      <c r="M11" s="8" t="s">
        <v>37</v>
      </c>
      <c r="N11" s="8" t="s">
        <v>32</v>
      </c>
      <c r="O11" s="8" t="s">
        <v>34</v>
      </c>
    </row>
    <row r="12" spans="1:17" x14ac:dyDescent="0.25">
      <c r="A12" s="15"/>
      <c r="B12" s="28"/>
      <c r="C12" s="29"/>
      <c r="D12" s="22"/>
      <c r="E12" s="30"/>
      <c r="F12" s="25"/>
      <c r="G12" s="27"/>
      <c r="H12" s="27"/>
      <c r="I12" s="31"/>
      <c r="J12" s="27"/>
      <c r="K12" s="31"/>
      <c r="L12" s="27"/>
      <c r="M12" s="31"/>
      <c r="N12" s="27"/>
      <c r="O12" s="32"/>
    </row>
    <row r="13" spans="1:17" s="9" customFormat="1" ht="28.8" x14ac:dyDescent="0.25">
      <c r="A13" s="95">
        <v>1</v>
      </c>
      <c r="B13" s="96" t="s">
        <v>59</v>
      </c>
      <c r="C13" s="79"/>
      <c r="D13" s="97"/>
      <c r="E13" s="114"/>
      <c r="F13" s="52"/>
      <c r="G13" s="80"/>
      <c r="H13" s="52"/>
      <c r="I13" s="81"/>
      <c r="J13" s="52"/>
      <c r="K13" s="80"/>
      <c r="L13" s="80"/>
      <c r="M13" s="80"/>
      <c r="N13" s="80"/>
      <c r="O13" s="80"/>
      <c r="Q13" s="9">
        <f>D13*0.1</f>
        <v>0</v>
      </c>
    </row>
    <row r="14" spans="1:17" s="9" customFormat="1" x14ac:dyDescent="0.25">
      <c r="A14" s="95" t="s">
        <v>55</v>
      </c>
      <c r="B14" s="117" t="s">
        <v>49</v>
      </c>
      <c r="C14" s="79" t="s">
        <v>50</v>
      </c>
      <c r="D14" s="119">
        <v>6.9000000000000006E-2</v>
      </c>
      <c r="E14" s="114"/>
      <c r="F14" s="52"/>
      <c r="G14" s="80">
        <f t="shared" ref="G14:G27" si="0">ROUND(E14*F14,2)</f>
        <v>0</v>
      </c>
      <c r="H14" s="52"/>
      <c r="I14" s="81"/>
      <c r="J14" s="52">
        <f t="shared" ref="J14:J27" si="1">SUM(G14:I14)</f>
        <v>0</v>
      </c>
      <c r="K14" s="80"/>
      <c r="L14" s="80">
        <f t="shared" ref="L14:L27" si="2">ROUND(D14*G14,2)</f>
        <v>0</v>
      </c>
      <c r="M14" s="80">
        <f t="shared" ref="M14:M27" si="3">ROUND(D14*H14,2)</f>
        <v>0</v>
      </c>
      <c r="N14" s="80">
        <f t="shared" ref="N14:N27" si="4">ROUND(I14*D14,2)</f>
        <v>0</v>
      </c>
      <c r="O14" s="80">
        <f t="shared" ref="O14:O27" si="5">SUM(L14:N14)</f>
        <v>0</v>
      </c>
      <c r="Q14" s="9">
        <f>D14*0.08</f>
        <v>5.5200000000000006E-3</v>
      </c>
    </row>
    <row r="15" spans="1:17" s="9" customFormat="1" x14ac:dyDescent="0.25">
      <c r="A15" s="95">
        <v>2</v>
      </c>
      <c r="B15" s="96" t="s">
        <v>51</v>
      </c>
      <c r="C15" s="79"/>
      <c r="D15" s="97"/>
      <c r="E15" s="114"/>
      <c r="F15" s="52"/>
      <c r="G15" s="80"/>
      <c r="H15" s="52"/>
      <c r="I15" s="81"/>
      <c r="J15" s="52"/>
      <c r="K15" s="80"/>
      <c r="L15" s="80"/>
      <c r="M15" s="80"/>
      <c r="N15" s="80"/>
      <c r="O15" s="80"/>
      <c r="Q15" s="9">
        <f>D15*0.08</f>
        <v>0</v>
      </c>
    </row>
    <row r="16" spans="1:17" s="9" customFormat="1" x14ac:dyDescent="0.25">
      <c r="A16" s="95" t="s">
        <v>56</v>
      </c>
      <c r="B16" s="118" t="s">
        <v>52</v>
      </c>
      <c r="C16" s="79" t="s">
        <v>50</v>
      </c>
      <c r="D16" s="78">
        <v>0.01</v>
      </c>
      <c r="E16" s="114"/>
      <c r="F16" s="52"/>
      <c r="G16" s="80">
        <f t="shared" si="0"/>
        <v>0</v>
      </c>
      <c r="H16" s="52"/>
      <c r="I16" s="81"/>
      <c r="J16" s="52">
        <f t="shared" si="1"/>
        <v>0</v>
      </c>
      <c r="K16" s="80"/>
      <c r="L16" s="80">
        <f t="shared" si="2"/>
        <v>0</v>
      </c>
      <c r="M16" s="80">
        <f t="shared" si="3"/>
        <v>0</v>
      </c>
      <c r="N16" s="80">
        <f t="shared" si="4"/>
        <v>0</v>
      </c>
      <c r="O16" s="80">
        <f t="shared" si="5"/>
        <v>0</v>
      </c>
      <c r="Q16" s="9">
        <f>D16*0.04</f>
        <v>4.0000000000000002E-4</v>
      </c>
    </row>
    <row r="17" spans="1:17" s="9" customFormat="1" x14ac:dyDescent="0.25">
      <c r="A17" s="95" t="s">
        <v>57</v>
      </c>
      <c r="B17" s="118" t="s">
        <v>53</v>
      </c>
      <c r="C17" s="79" t="s">
        <v>50</v>
      </c>
      <c r="D17" s="78">
        <v>0.11</v>
      </c>
      <c r="E17" s="114"/>
      <c r="F17" s="52"/>
      <c r="G17" s="80">
        <f t="shared" si="0"/>
        <v>0</v>
      </c>
      <c r="H17" s="52"/>
      <c r="I17" s="81"/>
      <c r="J17" s="52">
        <f t="shared" si="1"/>
        <v>0</v>
      </c>
      <c r="K17" s="80"/>
      <c r="L17" s="80">
        <f t="shared" si="2"/>
        <v>0</v>
      </c>
      <c r="M17" s="80">
        <f t="shared" si="3"/>
        <v>0</v>
      </c>
      <c r="N17" s="80">
        <f t="shared" si="4"/>
        <v>0</v>
      </c>
      <c r="O17" s="80">
        <f t="shared" si="5"/>
        <v>0</v>
      </c>
    </row>
    <row r="18" spans="1:17" s="9" customFormat="1" x14ac:dyDescent="0.25">
      <c r="A18" s="95" t="s">
        <v>58</v>
      </c>
      <c r="B18" s="118" t="s">
        <v>54</v>
      </c>
      <c r="C18" s="79" t="s">
        <v>50</v>
      </c>
      <c r="D18" s="78">
        <v>0.1</v>
      </c>
      <c r="E18" s="114"/>
      <c r="F18" s="52"/>
      <c r="G18" s="80">
        <f t="shared" si="0"/>
        <v>0</v>
      </c>
      <c r="H18" s="52"/>
      <c r="I18" s="81"/>
      <c r="J18" s="52">
        <f t="shared" si="1"/>
        <v>0</v>
      </c>
      <c r="K18" s="80"/>
      <c r="L18" s="80">
        <f t="shared" si="2"/>
        <v>0</v>
      </c>
      <c r="M18" s="80">
        <f t="shared" si="3"/>
        <v>0</v>
      </c>
      <c r="N18" s="80">
        <f t="shared" si="4"/>
        <v>0</v>
      </c>
      <c r="O18" s="80">
        <f t="shared" si="5"/>
        <v>0</v>
      </c>
      <c r="Q18" s="9">
        <f>SUM(Q13:Q17)</f>
        <v>5.9200000000000008E-3</v>
      </c>
    </row>
    <row r="19" spans="1:17" s="9" customFormat="1" x14ac:dyDescent="0.25">
      <c r="A19" s="95">
        <v>3</v>
      </c>
      <c r="B19" s="96" t="s">
        <v>60</v>
      </c>
      <c r="C19" s="79"/>
      <c r="D19" s="97"/>
      <c r="E19" s="114"/>
      <c r="F19" s="52"/>
      <c r="G19" s="80"/>
      <c r="H19" s="52"/>
      <c r="I19" s="81"/>
      <c r="J19" s="52"/>
      <c r="K19" s="80"/>
      <c r="L19" s="80"/>
      <c r="M19" s="80"/>
      <c r="N19" s="80"/>
      <c r="O19" s="80"/>
      <c r="Q19" s="9">
        <f>Q18*1.3</f>
        <v>7.6960000000000015E-3</v>
      </c>
    </row>
    <row r="20" spans="1:17" s="9" customFormat="1" ht="39.6" x14ac:dyDescent="0.25">
      <c r="A20" s="95" t="s">
        <v>64</v>
      </c>
      <c r="B20" s="96" t="s">
        <v>61</v>
      </c>
      <c r="C20" s="79" t="s">
        <v>62</v>
      </c>
      <c r="D20" s="97">
        <v>450</v>
      </c>
      <c r="E20" s="114"/>
      <c r="F20" s="52"/>
      <c r="G20" s="80">
        <f t="shared" si="0"/>
        <v>0</v>
      </c>
      <c r="H20" s="52"/>
      <c r="I20" s="81"/>
      <c r="J20" s="52">
        <f t="shared" si="1"/>
        <v>0</v>
      </c>
      <c r="K20" s="80"/>
      <c r="L20" s="80">
        <f>ROUND(D20*G20,2)</f>
        <v>0</v>
      </c>
      <c r="M20" s="80">
        <f>ROUND(D20*H20,2)</f>
        <v>0</v>
      </c>
      <c r="N20" s="80">
        <f>ROUND(I20*D20,2)</f>
        <v>0</v>
      </c>
      <c r="O20" s="80">
        <f t="shared" si="5"/>
        <v>0</v>
      </c>
    </row>
    <row r="21" spans="1:17" s="9" customFormat="1" ht="26.4" x14ac:dyDescent="0.25">
      <c r="A21" s="95" t="s">
        <v>65</v>
      </c>
      <c r="B21" s="98" t="s">
        <v>63</v>
      </c>
      <c r="C21" s="79" t="s">
        <v>62</v>
      </c>
      <c r="D21" s="97">
        <v>300</v>
      </c>
      <c r="E21" s="114"/>
      <c r="F21" s="52"/>
      <c r="G21" s="80">
        <f t="shared" si="0"/>
        <v>0</v>
      </c>
      <c r="H21" s="52"/>
      <c r="I21" s="81"/>
      <c r="J21" s="52">
        <f t="shared" si="1"/>
        <v>0</v>
      </c>
      <c r="K21" s="80"/>
      <c r="L21" s="80">
        <f>ROUND(D21*G21,2)</f>
        <v>0</v>
      </c>
      <c r="M21" s="80">
        <f>ROUND(D21*H21,2)</f>
        <v>0</v>
      </c>
      <c r="N21" s="80">
        <f>ROUND(I21*D21,2)</f>
        <v>0</v>
      </c>
      <c r="O21" s="80">
        <f t="shared" si="5"/>
        <v>0</v>
      </c>
    </row>
    <row r="22" spans="1:17" s="9" customFormat="1" x14ac:dyDescent="0.25">
      <c r="A22" s="95">
        <v>4</v>
      </c>
      <c r="B22" s="98" t="s">
        <v>66</v>
      </c>
      <c r="C22" s="79"/>
      <c r="D22" s="78"/>
      <c r="E22" s="114"/>
      <c r="F22" s="52"/>
      <c r="G22" s="80"/>
      <c r="H22" s="52"/>
      <c r="I22" s="81"/>
      <c r="J22" s="52"/>
      <c r="K22" s="80"/>
      <c r="L22" s="80"/>
      <c r="M22" s="80"/>
      <c r="N22" s="80"/>
      <c r="O22" s="80"/>
    </row>
    <row r="23" spans="1:17" s="9" customFormat="1" ht="39.6" x14ac:dyDescent="0.25">
      <c r="A23" s="77" t="s">
        <v>69</v>
      </c>
      <c r="B23" s="98" t="s">
        <v>67</v>
      </c>
      <c r="C23" s="115" t="s">
        <v>46</v>
      </c>
      <c r="D23" s="78">
        <v>2</v>
      </c>
      <c r="E23" s="116"/>
      <c r="F23" s="52"/>
      <c r="G23" s="80">
        <f t="shared" ref="G23" si="6">ROUND(E23*F23,2)</f>
        <v>0</v>
      </c>
      <c r="H23" s="80"/>
      <c r="I23" s="81"/>
      <c r="J23" s="80">
        <f t="shared" si="1"/>
        <v>0</v>
      </c>
      <c r="K23" s="80"/>
      <c r="L23" s="80">
        <f t="shared" si="2"/>
        <v>0</v>
      </c>
      <c r="M23" s="80">
        <f t="shared" si="3"/>
        <v>0</v>
      </c>
      <c r="N23" s="80">
        <f t="shared" si="4"/>
        <v>0</v>
      </c>
      <c r="O23" s="80">
        <f t="shared" si="5"/>
        <v>0</v>
      </c>
    </row>
    <row r="24" spans="1:17" s="9" customFormat="1" ht="39.6" x14ac:dyDescent="0.25">
      <c r="A24" s="77" t="s">
        <v>70</v>
      </c>
      <c r="B24" s="98" t="s">
        <v>68</v>
      </c>
      <c r="C24" s="115" t="s">
        <v>46</v>
      </c>
      <c r="D24" s="78">
        <v>5</v>
      </c>
      <c r="E24" s="116"/>
      <c r="F24" s="52"/>
      <c r="G24" s="80">
        <f t="shared" si="0"/>
        <v>0</v>
      </c>
      <c r="H24" s="80"/>
      <c r="I24" s="81"/>
      <c r="J24" s="80">
        <f t="shared" si="1"/>
        <v>0</v>
      </c>
      <c r="K24" s="80"/>
      <c r="L24" s="80">
        <f t="shared" si="2"/>
        <v>0</v>
      </c>
      <c r="M24" s="80">
        <f t="shared" si="3"/>
        <v>0</v>
      </c>
      <c r="N24" s="80">
        <f t="shared" si="4"/>
        <v>0</v>
      </c>
      <c r="O24" s="80">
        <f t="shared" si="5"/>
        <v>0</v>
      </c>
    </row>
    <row r="25" spans="1:17" s="9" customFormat="1" ht="39.6" x14ac:dyDescent="0.25">
      <c r="A25" s="77">
        <v>5</v>
      </c>
      <c r="B25" s="98" t="s">
        <v>71</v>
      </c>
      <c r="C25" s="115"/>
      <c r="D25" s="78"/>
      <c r="E25" s="116"/>
      <c r="F25" s="80"/>
      <c r="G25" s="80"/>
      <c r="H25" s="80"/>
      <c r="I25" s="81"/>
      <c r="J25" s="80"/>
      <c r="K25" s="80"/>
      <c r="L25" s="80"/>
      <c r="M25" s="80"/>
      <c r="N25" s="80"/>
      <c r="O25" s="80"/>
    </row>
    <row r="26" spans="1:17" s="9" customFormat="1" ht="39.6" x14ac:dyDescent="0.25">
      <c r="A26" s="77" t="s">
        <v>74</v>
      </c>
      <c r="B26" s="98" t="s">
        <v>72</v>
      </c>
      <c r="C26" s="115" t="s">
        <v>46</v>
      </c>
      <c r="D26" s="78">
        <v>560</v>
      </c>
      <c r="E26" s="116"/>
      <c r="F26" s="80"/>
      <c r="G26" s="80">
        <f t="shared" si="0"/>
        <v>0</v>
      </c>
      <c r="H26" s="80"/>
      <c r="I26" s="81"/>
      <c r="J26" s="80">
        <f t="shared" si="1"/>
        <v>0</v>
      </c>
      <c r="K26" s="80"/>
      <c r="L26" s="80">
        <f t="shared" si="2"/>
        <v>0</v>
      </c>
      <c r="M26" s="80">
        <f t="shared" si="3"/>
        <v>0</v>
      </c>
      <c r="N26" s="80">
        <f t="shared" si="4"/>
        <v>0</v>
      </c>
      <c r="O26" s="80">
        <f t="shared" si="5"/>
        <v>0</v>
      </c>
    </row>
    <row r="27" spans="1:17" s="9" customFormat="1" ht="39.6" x14ac:dyDescent="0.25">
      <c r="A27" s="77" t="s">
        <v>75</v>
      </c>
      <c r="B27" s="98" t="s">
        <v>73</v>
      </c>
      <c r="C27" s="115" t="s">
        <v>46</v>
      </c>
      <c r="D27" s="78">
        <v>336</v>
      </c>
      <c r="E27" s="116"/>
      <c r="F27" s="80"/>
      <c r="G27" s="80">
        <f t="shared" si="0"/>
        <v>0</v>
      </c>
      <c r="H27" s="80"/>
      <c r="I27" s="81"/>
      <c r="J27" s="80">
        <f t="shared" si="1"/>
        <v>0</v>
      </c>
      <c r="K27" s="80"/>
      <c r="L27" s="80">
        <f t="shared" si="2"/>
        <v>0</v>
      </c>
      <c r="M27" s="80">
        <f t="shared" si="3"/>
        <v>0</v>
      </c>
      <c r="N27" s="80">
        <f t="shared" si="4"/>
        <v>0</v>
      </c>
      <c r="O27" s="80">
        <f t="shared" si="5"/>
        <v>0</v>
      </c>
    </row>
    <row r="28" spans="1:17" s="9" customFormat="1" x14ac:dyDescent="0.25">
      <c r="A28" s="77">
        <v>6</v>
      </c>
      <c r="B28" s="98" t="s">
        <v>76</v>
      </c>
      <c r="C28" s="115"/>
      <c r="D28" s="78"/>
      <c r="E28" s="116"/>
      <c r="F28" s="80"/>
      <c r="G28" s="80"/>
      <c r="H28" s="80"/>
      <c r="I28" s="81"/>
      <c r="J28" s="80"/>
      <c r="K28" s="80"/>
      <c r="L28" s="80"/>
      <c r="M28" s="80"/>
      <c r="N28" s="80"/>
      <c r="O28" s="80"/>
    </row>
    <row r="29" spans="1:17" s="9" customFormat="1" ht="26.4" x14ac:dyDescent="0.25">
      <c r="A29" s="77" t="s">
        <v>95</v>
      </c>
      <c r="B29" s="98" t="s">
        <v>77</v>
      </c>
      <c r="C29" s="115" t="s">
        <v>46</v>
      </c>
      <c r="D29" s="78">
        <v>7911.4</v>
      </c>
      <c r="E29" s="116"/>
      <c r="F29" s="80"/>
      <c r="G29" s="80">
        <f t="shared" ref="G29:G61" si="7">ROUND(E29*F29,2)</f>
        <v>0</v>
      </c>
      <c r="H29" s="80"/>
      <c r="I29" s="81"/>
      <c r="J29" s="80">
        <f t="shared" ref="J29:J61" si="8">SUM(G29:I29)</f>
        <v>0</v>
      </c>
      <c r="K29" s="80"/>
      <c r="L29" s="80">
        <f t="shared" ref="L29:L61" si="9">ROUND(D29*G29,2)</f>
        <v>0</v>
      </c>
      <c r="M29" s="80">
        <f t="shared" ref="M29:M61" si="10">ROUND(D29*H29,2)</f>
        <v>0</v>
      </c>
      <c r="N29" s="80">
        <f t="shared" ref="N29:N61" si="11">ROUND(I29*D29,2)</f>
        <v>0</v>
      </c>
      <c r="O29" s="80">
        <f t="shared" ref="O29:O61" si="12">SUM(L29:N29)</f>
        <v>0</v>
      </c>
    </row>
    <row r="30" spans="1:17" s="9" customFormat="1" ht="26.4" x14ac:dyDescent="0.25">
      <c r="A30" s="77" t="s">
        <v>96</v>
      </c>
      <c r="B30" s="98" t="s">
        <v>78</v>
      </c>
      <c r="C30" s="115" t="s">
        <v>46</v>
      </c>
      <c r="D30" s="78">
        <v>563.15</v>
      </c>
      <c r="E30" s="116"/>
      <c r="F30" s="80"/>
      <c r="G30" s="80">
        <f t="shared" si="7"/>
        <v>0</v>
      </c>
      <c r="H30" s="80"/>
      <c r="I30" s="81"/>
      <c r="J30" s="80">
        <f t="shared" si="8"/>
        <v>0</v>
      </c>
      <c r="K30" s="80"/>
      <c r="L30" s="80">
        <f t="shared" si="9"/>
        <v>0</v>
      </c>
      <c r="M30" s="80">
        <f t="shared" si="10"/>
        <v>0</v>
      </c>
      <c r="N30" s="80">
        <f t="shared" si="11"/>
        <v>0</v>
      </c>
      <c r="O30" s="80">
        <f t="shared" si="12"/>
        <v>0</v>
      </c>
    </row>
    <row r="31" spans="1:17" s="9" customFormat="1" ht="15.6" x14ac:dyDescent="0.25">
      <c r="A31" s="77" t="s">
        <v>97</v>
      </c>
      <c r="B31" s="98" t="s">
        <v>79</v>
      </c>
      <c r="C31" s="115" t="s">
        <v>46</v>
      </c>
      <c r="D31" s="78">
        <v>2824.85</v>
      </c>
      <c r="E31" s="116"/>
      <c r="F31" s="80"/>
      <c r="G31" s="80">
        <f t="shared" si="7"/>
        <v>0</v>
      </c>
      <c r="H31" s="80"/>
      <c r="I31" s="81"/>
      <c r="J31" s="80">
        <f t="shared" si="8"/>
        <v>0</v>
      </c>
      <c r="K31" s="80"/>
      <c r="L31" s="80">
        <f t="shared" si="9"/>
        <v>0</v>
      </c>
      <c r="M31" s="80">
        <f t="shared" si="10"/>
        <v>0</v>
      </c>
      <c r="N31" s="80">
        <f t="shared" si="11"/>
        <v>0</v>
      </c>
      <c r="O31" s="80">
        <f t="shared" si="12"/>
        <v>0</v>
      </c>
    </row>
    <row r="32" spans="1:17" s="9" customFormat="1" ht="39.6" x14ac:dyDescent="0.25">
      <c r="A32" s="77" t="s">
        <v>98</v>
      </c>
      <c r="B32" s="98" t="s">
        <v>80</v>
      </c>
      <c r="C32" s="115" t="s">
        <v>46</v>
      </c>
      <c r="D32" s="78">
        <v>563.15</v>
      </c>
      <c r="E32" s="116"/>
      <c r="F32" s="80"/>
      <c r="G32" s="80">
        <f t="shared" si="7"/>
        <v>0</v>
      </c>
      <c r="H32" s="80"/>
      <c r="I32" s="81"/>
      <c r="J32" s="80">
        <f t="shared" si="8"/>
        <v>0</v>
      </c>
      <c r="K32" s="80"/>
      <c r="L32" s="80">
        <f t="shared" si="9"/>
        <v>0</v>
      </c>
      <c r="M32" s="80">
        <f t="shared" si="10"/>
        <v>0</v>
      </c>
      <c r="N32" s="80">
        <f t="shared" si="11"/>
        <v>0</v>
      </c>
      <c r="O32" s="80">
        <f t="shared" si="12"/>
        <v>0</v>
      </c>
    </row>
    <row r="33" spans="1:15" s="9" customFormat="1" ht="26.4" x14ac:dyDescent="0.25">
      <c r="A33" s="77" t="s">
        <v>99</v>
      </c>
      <c r="B33" s="98" t="s">
        <v>81</v>
      </c>
      <c r="C33" s="115" t="s">
        <v>46</v>
      </c>
      <c r="D33" s="78">
        <v>5</v>
      </c>
      <c r="E33" s="116"/>
      <c r="F33" s="80"/>
      <c r="G33" s="80">
        <f t="shared" si="7"/>
        <v>0</v>
      </c>
      <c r="H33" s="80"/>
      <c r="I33" s="81"/>
      <c r="J33" s="80">
        <f t="shared" si="8"/>
        <v>0</v>
      </c>
      <c r="K33" s="80"/>
      <c r="L33" s="80">
        <f t="shared" si="9"/>
        <v>0</v>
      </c>
      <c r="M33" s="80">
        <f t="shared" si="10"/>
        <v>0</v>
      </c>
      <c r="N33" s="80">
        <f t="shared" si="11"/>
        <v>0</v>
      </c>
      <c r="O33" s="80">
        <f t="shared" si="12"/>
        <v>0</v>
      </c>
    </row>
    <row r="34" spans="1:15" s="9" customFormat="1" x14ac:dyDescent="0.25">
      <c r="A34" s="77" t="s">
        <v>100</v>
      </c>
      <c r="B34" s="98" t="s">
        <v>82</v>
      </c>
      <c r="C34" s="115" t="s">
        <v>102</v>
      </c>
      <c r="D34" s="78">
        <v>720</v>
      </c>
      <c r="E34" s="116"/>
      <c r="F34" s="80"/>
      <c r="G34" s="80">
        <f t="shared" si="7"/>
        <v>0</v>
      </c>
      <c r="H34" s="80"/>
      <c r="I34" s="81"/>
      <c r="J34" s="80">
        <f t="shared" si="8"/>
        <v>0</v>
      </c>
      <c r="K34" s="80"/>
      <c r="L34" s="80">
        <f t="shared" si="9"/>
        <v>0</v>
      </c>
      <c r="M34" s="80">
        <f t="shared" si="10"/>
        <v>0</v>
      </c>
      <c r="N34" s="80">
        <f t="shared" si="11"/>
        <v>0</v>
      </c>
      <c r="O34" s="80">
        <f t="shared" si="12"/>
        <v>0</v>
      </c>
    </row>
    <row r="35" spans="1:15" s="9" customFormat="1" ht="66" x14ac:dyDescent="0.25">
      <c r="A35" s="77" t="s">
        <v>101</v>
      </c>
      <c r="B35" s="98" t="s">
        <v>83</v>
      </c>
      <c r="C35" s="115"/>
      <c r="D35" s="78"/>
      <c r="E35" s="116"/>
      <c r="F35" s="80"/>
      <c r="G35" s="80"/>
      <c r="H35" s="80"/>
      <c r="I35" s="81"/>
      <c r="J35" s="80"/>
      <c r="K35" s="80"/>
      <c r="L35" s="80"/>
      <c r="M35" s="80"/>
      <c r="N35" s="80"/>
      <c r="O35" s="80"/>
    </row>
    <row r="36" spans="1:15" s="9" customFormat="1" ht="26.4" x14ac:dyDescent="0.25">
      <c r="A36" s="77" t="s">
        <v>103</v>
      </c>
      <c r="B36" s="98" t="s">
        <v>84</v>
      </c>
      <c r="C36" s="115" t="s">
        <v>46</v>
      </c>
      <c r="D36" s="78">
        <v>303</v>
      </c>
      <c r="E36" s="116"/>
      <c r="F36" s="80"/>
      <c r="G36" s="80">
        <f t="shared" si="7"/>
        <v>0</v>
      </c>
      <c r="H36" s="80"/>
      <c r="I36" s="81"/>
      <c r="J36" s="80">
        <f t="shared" si="8"/>
        <v>0</v>
      </c>
      <c r="K36" s="80"/>
      <c r="L36" s="80">
        <f t="shared" si="9"/>
        <v>0</v>
      </c>
      <c r="M36" s="80">
        <f t="shared" si="10"/>
        <v>0</v>
      </c>
      <c r="N36" s="80">
        <f t="shared" si="11"/>
        <v>0</v>
      </c>
      <c r="O36" s="80">
        <f t="shared" si="12"/>
        <v>0</v>
      </c>
    </row>
    <row r="37" spans="1:15" s="9" customFormat="1" ht="26.4" x14ac:dyDescent="0.25">
      <c r="A37" s="77" t="s">
        <v>104</v>
      </c>
      <c r="B37" s="98" t="s">
        <v>85</v>
      </c>
      <c r="C37" s="115" t="s">
        <v>43</v>
      </c>
      <c r="D37" s="78">
        <v>386</v>
      </c>
      <c r="E37" s="116"/>
      <c r="F37" s="80"/>
      <c r="G37" s="80">
        <f t="shared" si="7"/>
        <v>0</v>
      </c>
      <c r="H37" s="80"/>
      <c r="I37" s="81"/>
      <c r="J37" s="80">
        <f t="shared" si="8"/>
        <v>0</v>
      </c>
      <c r="K37" s="80"/>
      <c r="L37" s="80">
        <f t="shared" si="9"/>
        <v>0</v>
      </c>
      <c r="M37" s="80">
        <f t="shared" si="10"/>
        <v>0</v>
      </c>
      <c r="N37" s="80">
        <f t="shared" si="11"/>
        <v>0</v>
      </c>
      <c r="O37" s="80">
        <f t="shared" si="12"/>
        <v>0</v>
      </c>
    </row>
    <row r="38" spans="1:15" s="9" customFormat="1" ht="66" x14ac:dyDescent="0.25">
      <c r="A38" s="77" t="s">
        <v>105</v>
      </c>
      <c r="B38" s="98" t="s">
        <v>86</v>
      </c>
      <c r="C38" s="115" t="s">
        <v>43</v>
      </c>
      <c r="D38" s="78">
        <v>80</v>
      </c>
      <c r="E38" s="116"/>
      <c r="F38" s="80"/>
      <c r="G38" s="80">
        <f t="shared" si="7"/>
        <v>0</v>
      </c>
      <c r="H38" s="80"/>
      <c r="I38" s="81"/>
      <c r="J38" s="80">
        <f t="shared" si="8"/>
        <v>0</v>
      </c>
      <c r="K38" s="80"/>
      <c r="L38" s="80">
        <f t="shared" si="9"/>
        <v>0</v>
      </c>
      <c r="M38" s="80">
        <f t="shared" si="10"/>
        <v>0</v>
      </c>
      <c r="N38" s="80">
        <f t="shared" si="11"/>
        <v>0</v>
      </c>
      <c r="O38" s="80">
        <f t="shared" si="12"/>
        <v>0</v>
      </c>
    </row>
    <row r="39" spans="1:15" s="9" customFormat="1" ht="26.4" x14ac:dyDescent="0.25">
      <c r="A39" s="77" t="s">
        <v>106</v>
      </c>
      <c r="B39" s="98" t="s">
        <v>87</v>
      </c>
      <c r="C39" s="115" t="s">
        <v>43</v>
      </c>
      <c r="D39" s="78">
        <v>386</v>
      </c>
      <c r="E39" s="116"/>
      <c r="F39" s="80"/>
      <c r="G39" s="80">
        <f t="shared" si="7"/>
        <v>0</v>
      </c>
      <c r="H39" s="80"/>
      <c r="I39" s="81"/>
      <c r="J39" s="80">
        <f t="shared" si="8"/>
        <v>0</v>
      </c>
      <c r="K39" s="80"/>
      <c r="L39" s="80">
        <f t="shared" si="9"/>
        <v>0</v>
      </c>
      <c r="M39" s="80">
        <f t="shared" si="10"/>
        <v>0</v>
      </c>
      <c r="N39" s="80">
        <f t="shared" si="11"/>
        <v>0</v>
      </c>
      <c r="O39" s="80">
        <f t="shared" si="12"/>
        <v>0</v>
      </c>
    </row>
    <row r="40" spans="1:15" s="9" customFormat="1" x14ac:dyDescent="0.25">
      <c r="A40" s="77"/>
      <c r="B40" s="118" t="s">
        <v>130</v>
      </c>
      <c r="C40" s="115" t="s">
        <v>131</v>
      </c>
      <c r="D40" s="78">
        <v>9.6</v>
      </c>
      <c r="E40" s="116"/>
      <c r="F40" s="80"/>
      <c r="G40" s="80">
        <f t="shared" ref="G40" si="13">ROUND(E40*F40,2)</f>
        <v>0</v>
      </c>
      <c r="H40" s="80"/>
      <c r="I40" s="81"/>
      <c r="J40" s="80">
        <f t="shared" ref="J40" si="14">SUM(G40:I40)</f>
        <v>0</v>
      </c>
      <c r="K40" s="80"/>
      <c r="L40" s="80">
        <f t="shared" ref="L40" si="15">ROUND(D40*G40,2)</f>
        <v>0</v>
      </c>
      <c r="M40" s="80">
        <f t="shared" ref="M40" si="16">ROUND(D40*H40,2)</f>
        <v>0</v>
      </c>
      <c r="N40" s="80">
        <f t="shared" ref="N40" si="17">ROUND(I40*D40,2)</f>
        <v>0</v>
      </c>
      <c r="O40" s="80">
        <f t="shared" ref="O40" si="18">SUM(L40:N40)</f>
        <v>0</v>
      </c>
    </row>
    <row r="41" spans="1:15" s="9" customFormat="1" ht="26.4" x14ac:dyDescent="0.25">
      <c r="A41" s="77" t="s">
        <v>107</v>
      </c>
      <c r="B41" s="98" t="s">
        <v>88</v>
      </c>
      <c r="C41" s="115"/>
      <c r="D41" s="78"/>
      <c r="E41" s="116"/>
      <c r="F41" s="80"/>
      <c r="G41" s="80"/>
      <c r="H41" s="80"/>
      <c r="I41" s="81"/>
      <c r="J41" s="80"/>
      <c r="K41" s="80"/>
      <c r="L41" s="80"/>
      <c r="M41" s="80"/>
      <c r="N41" s="80"/>
      <c r="O41" s="80"/>
    </row>
    <row r="42" spans="1:15" s="9" customFormat="1" ht="39.6" x14ac:dyDescent="0.25">
      <c r="A42" s="77" t="s">
        <v>108</v>
      </c>
      <c r="B42" s="98" t="s">
        <v>89</v>
      </c>
      <c r="C42" s="115" t="s">
        <v>46</v>
      </c>
      <c r="D42" s="78">
        <v>10</v>
      </c>
      <c r="E42" s="116"/>
      <c r="F42" s="80"/>
      <c r="G42" s="80">
        <f t="shared" si="7"/>
        <v>0</v>
      </c>
      <c r="H42" s="80"/>
      <c r="I42" s="81"/>
      <c r="J42" s="80">
        <f t="shared" si="8"/>
        <v>0</v>
      </c>
      <c r="K42" s="80"/>
      <c r="L42" s="80">
        <f t="shared" si="9"/>
        <v>0</v>
      </c>
      <c r="M42" s="80">
        <f t="shared" si="10"/>
        <v>0</v>
      </c>
      <c r="N42" s="80">
        <f t="shared" si="11"/>
        <v>0</v>
      </c>
      <c r="O42" s="80">
        <f t="shared" ref="O42:O44" si="19">SUM(L42:N42)</f>
        <v>0</v>
      </c>
    </row>
    <row r="43" spans="1:15" s="9" customFormat="1" ht="26.4" x14ac:dyDescent="0.25">
      <c r="A43" s="77" t="s">
        <v>109</v>
      </c>
      <c r="B43" s="98" t="s">
        <v>133</v>
      </c>
      <c r="C43" s="115" t="s">
        <v>46</v>
      </c>
      <c r="D43" s="78">
        <v>16</v>
      </c>
      <c r="E43" s="116"/>
      <c r="F43" s="80"/>
      <c r="G43" s="80">
        <f t="shared" si="7"/>
        <v>0</v>
      </c>
      <c r="H43" s="80"/>
      <c r="I43" s="81"/>
      <c r="J43" s="80">
        <f t="shared" si="8"/>
        <v>0</v>
      </c>
      <c r="K43" s="80"/>
      <c r="L43" s="80">
        <f t="shared" si="9"/>
        <v>0</v>
      </c>
      <c r="M43" s="80">
        <f t="shared" si="10"/>
        <v>0</v>
      </c>
      <c r="N43" s="80">
        <f t="shared" si="11"/>
        <v>0</v>
      </c>
      <c r="O43" s="80">
        <f t="shared" si="19"/>
        <v>0</v>
      </c>
    </row>
    <row r="44" spans="1:15" s="9" customFormat="1" ht="15.6" x14ac:dyDescent="0.25">
      <c r="A44" s="77" t="s">
        <v>109</v>
      </c>
      <c r="B44" s="98" t="s">
        <v>134</v>
      </c>
      <c r="C44" s="115" t="s">
        <v>43</v>
      </c>
      <c r="D44" s="78">
        <v>32</v>
      </c>
      <c r="E44" s="116"/>
      <c r="F44" s="80"/>
      <c r="G44" s="80">
        <f t="shared" ref="G44" si="20">ROUND(E44*F44,2)</f>
        <v>0</v>
      </c>
      <c r="H44" s="80"/>
      <c r="I44" s="81"/>
      <c r="J44" s="80">
        <f t="shared" ref="J44" si="21">SUM(G44:I44)</f>
        <v>0</v>
      </c>
      <c r="K44" s="80"/>
      <c r="L44" s="80">
        <f t="shared" ref="L44" si="22">ROUND(D44*G44,2)</f>
        <v>0</v>
      </c>
      <c r="M44" s="80">
        <f t="shared" ref="M44" si="23">ROUND(D44*H44,2)</f>
        <v>0</v>
      </c>
      <c r="N44" s="80">
        <f t="shared" ref="N44" si="24">ROUND(I44*D44,2)</f>
        <v>0</v>
      </c>
      <c r="O44" s="80">
        <f t="shared" si="19"/>
        <v>0</v>
      </c>
    </row>
    <row r="45" spans="1:15" s="9" customFormat="1" ht="39.6" x14ac:dyDescent="0.25">
      <c r="A45" s="77" t="s">
        <v>110</v>
      </c>
      <c r="B45" s="98" t="s">
        <v>90</v>
      </c>
      <c r="C45" s="115" t="s">
        <v>46</v>
      </c>
      <c r="D45" s="78">
        <v>7609.4</v>
      </c>
      <c r="E45" s="116"/>
      <c r="F45" s="80"/>
      <c r="G45" s="80">
        <f t="shared" si="7"/>
        <v>0</v>
      </c>
      <c r="H45" s="80"/>
      <c r="I45" s="81"/>
      <c r="J45" s="80">
        <f t="shared" si="8"/>
        <v>0</v>
      </c>
      <c r="K45" s="80"/>
      <c r="L45" s="80">
        <f t="shared" si="9"/>
        <v>0</v>
      </c>
      <c r="M45" s="80">
        <f t="shared" si="10"/>
        <v>0</v>
      </c>
      <c r="N45" s="80">
        <f t="shared" si="11"/>
        <v>0</v>
      </c>
      <c r="O45" s="80">
        <f t="shared" si="12"/>
        <v>0</v>
      </c>
    </row>
    <row r="46" spans="1:15" s="9" customFormat="1" ht="39.6" x14ac:dyDescent="0.25">
      <c r="A46" s="77" t="s">
        <v>111</v>
      </c>
      <c r="B46" s="98" t="s">
        <v>91</v>
      </c>
      <c r="C46" s="115" t="s">
        <v>43</v>
      </c>
      <c r="D46" s="78">
        <v>11715</v>
      </c>
      <c r="E46" s="116"/>
      <c r="F46" s="80"/>
      <c r="G46" s="80">
        <f t="shared" si="7"/>
        <v>0</v>
      </c>
      <c r="H46" s="80"/>
      <c r="I46" s="81"/>
      <c r="J46" s="80">
        <f t="shared" si="8"/>
        <v>0</v>
      </c>
      <c r="K46" s="80"/>
      <c r="L46" s="80">
        <f t="shared" si="9"/>
        <v>0</v>
      </c>
      <c r="M46" s="80">
        <f t="shared" si="10"/>
        <v>0</v>
      </c>
      <c r="N46" s="80">
        <f t="shared" si="11"/>
        <v>0</v>
      </c>
      <c r="O46" s="80">
        <f t="shared" si="12"/>
        <v>0</v>
      </c>
    </row>
    <row r="47" spans="1:15" s="9" customFormat="1" ht="26.4" x14ac:dyDescent="0.25">
      <c r="A47" s="77" t="s">
        <v>112</v>
      </c>
      <c r="B47" s="98" t="s">
        <v>132</v>
      </c>
      <c r="C47" s="115" t="s">
        <v>43</v>
      </c>
      <c r="D47" s="78">
        <v>2865</v>
      </c>
      <c r="E47" s="116"/>
      <c r="F47" s="80"/>
      <c r="G47" s="80">
        <f t="shared" si="7"/>
        <v>0</v>
      </c>
      <c r="H47" s="80"/>
      <c r="I47" s="81"/>
      <c r="J47" s="80">
        <f t="shared" si="8"/>
        <v>0</v>
      </c>
      <c r="K47" s="80"/>
      <c r="L47" s="80">
        <f t="shared" si="9"/>
        <v>0</v>
      </c>
      <c r="M47" s="80">
        <f t="shared" si="10"/>
        <v>0</v>
      </c>
      <c r="N47" s="80">
        <f t="shared" si="11"/>
        <v>0</v>
      </c>
      <c r="O47" s="80">
        <f t="shared" si="12"/>
        <v>0</v>
      </c>
    </row>
    <row r="48" spans="1:15" s="9" customFormat="1" x14ac:dyDescent="0.25">
      <c r="A48" s="77"/>
      <c r="B48" s="118" t="s">
        <v>130</v>
      </c>
      <c r="C48" s="115" t="s">
        <v>131</v>
      </c>
      <c r="D48" s="78">
        <v>72</v>
      </c>
      <c r="E48" s="116"/>
      <c r="F48" s="80"/>
      <c r="G48" s="80">
        <f t="shared" si="7"/>
        <v>0</v>
      </c>
      <c r="H48" s="80"/>
      <c r="I48" s="81"/>
      <c r="J48" s="80">
        <f t="shared" si="8"/>
        <v>0</v>
      </c>
      <c r="K48" s="80"/>
      <c r="L48" s="80">
        <f t="shared" si="9"/>
        <v>0</v>
      </c>
      <c r="M48" s="80">
        <f t="shared" si="10"/>
        <v>0</v>
      </c>
      <c r="N48" s="80">
        <f t="shared" si="11"/>
        <v>0</v>
      </c>
      <c r="O48" s="80">
        <f t="shared" si="12"/>
        <v>0</v>
      </c>
    </row>
    <row r="49" spans="1:15" s="9" customFormat="1" ht="39.6" x14ac:dyDescent="0.25">
      <c r="A49" s="77" t="s">
        <v>113</v>
      </c>
      <c r="B49" s="98" t="s">
        <v>92</v>
      </c>
      <c r="C49" s="115" t="s">
        <v>43</v>
      </c>
      <c r="D49" s="78">
        <v>6960</v>
      </c>
      <c r="E49" s="116"/>
      <c r="F49" s="80"/>
      <c r="G49" s="80">
        <f t="shared" si="7"/>
        <v>0</v>
      </c>
      <c r="H49" s="80"/>
      <c r="I49" s="81"/>
      <c r="J49" s="80">
        <f t="shared" si="8"/>
        <v>0</v>
      </c>
      <c r="K49" s="80"/>
      <c r="L49" s="80">
        <f t="shared" si="9"/>
        <v>0</v>
      </c>
      <c r="M49" s="80">
        <f t="shared" si="10"/>
        <v>0</v>
      </c>
      <c r="N49" s="80">
        <f t="shared" si="11"/>
        <v>0</v>
      </c>
      <c r="O49" s="80">
        <f t="shared" si="12"/>
        <v>0</v>
      </c>
    </row>
    <row r="50" spans="1:15" s="9" customFormat="1" x14ac:dyDescent="0.25">
      <c r="A50" s="77"/>
      <c r="B50" s="118" t="s">
        <v>130</v>
      </c>
      <c r="C50" s="115" t="s">
        <v>131</v>
      </c>
      <c r="D50" s="78">
        <v>174</v>
      </c>
      <c r="E50" s="116"/>
      <c r="F50" s="80"/>
      <c r="G50" s="80">
        <f t="shared" ref="G50" si="25">ROUND(E50*F50,2)</f>
        <v>0</v>
      </c>
      <c r="H50" s="80"/>
      <c r="I50" s="81"/>
      <c r="J50" s="80">
        <f t="shared" ref="J50" si="26">SUM(G50:I50)</f>
        <v>0</v>
      </c>
      <c r="K50" s="80"/>
      <c r="L50" s="80">
        <f t="shared" ref="L50" si="27">ROUND(D50*G50,2)</f>
        <v>0</v>
      </c>
      <c r="M50" s="80">
        <f t="shared" ref="M50" si="28">ROUND(D50*H50,2)</f>
        <v>0</v>
      </c>
      <c r="N50" s="80">
        <f t="shared" ref="N50" si="29">ROUND(I50*D50,2)</f>
        <v>0</v>
      </c>
      <c r="O50" s="80">
        <f t="shared" ref="O50" si="30">SUM(L50:N50)</f>
        <v>0</v>
      </c>
    </row>
    <row r="51" spans="1:15" s="9" customFormat="1" ht="26.4" x14ac:dyDescent="0.25">
      <c r="A51" s="77" t="s">
        <v>114</v>
      </c>
      <c r="B51" s="98" t="s">
        <v>93</v>
      </c>
      <c r="C51" s="115" t="s">
        <v>129</v>
      </c>
      <c r="D51" s="78">
        <v>2</v>
      </c>
      <c r="E51" s="116"/>
      <c r="F51" s="80"/>
      <c r="G51" s="80">
        <f t="shared" si="7"/>
        <v>0</v>
      </c>
      <c r="H51" s="80"/>
      <c r="I51" s="81"/>
      <c r="J51" s="80">
        <f t="shared" si="8"/>
        <v>0</v>
      </c>
      <c r="K51" s="80"/>
      <c r="L51" s="80">
        <f t="shared" si="9"/>
        <v>0</v>
      </c>
      <c r="M51" s="80">
        <f t="shared" si="10"/>
        <v>0</v>
      </c>
      <c r="N51" s="80">
        <f t="shared" si="11"/>
        <v>0</v>
      </c>
      <c r="O51" s="80">
        <f t="shared" si="12"/>
        <v>0</v>
      </c>
    </row>
    <row r="52" spans="1:15" s="9" customFormat="1" ht="52.8" x14ac:dyDescent="0.25">
      <c r="A52" s="77" t="s">
        <v>115</v>
      </c>
      <c r="B52" s="98" t="s">
        <v>94</v>
      </c>
      <c r="C52" s="115" t="s">
        <v>46</v>
      </c>
      <c r="D52" s="78">
        <v>3</v>
      </c>
      <c r="E52" s="116"/>
      <c r="F52" s="80"/>
      <c r="G52" s="80">
        <f t="shared" si="7"/>
        <v>0</v>
      </c>
      <c r="H52" s="80"/>
      <c r="I52" s="81"/>
      <c r="J52" s="80">
        <f t="shared" si="8"/>
        <v>0</v>
      </c>
      <c r="K52" s="80"/>
      <c r="L52" s="80">
        <f t="shared" si="9"/>
        <v>0</v>
      </c>
      <c r="M52" s="80">
        <f t="shared" si="10"/>
        <v>0</v>
      </c>
      <c r="N52" s="80">
        <f t="shared" si="11"/>
        <v>0</v>
      </c>
      <c r="O52" s="80">
        <f t="shared" si="12"/>
        <v>0</v>
      </c>
    </row>
    <row r="53" spans="1:15" s="9" customFormat="1" ht="26.4" x14ac:dyDescent="0.25">
      <c r="A53" s="77">
        <v>7</v>
      </c>
      <c r="B53" s="98" t="s">
        <v>116</v>
      </c>
      <c r="C53" s="115"/>
      <c r="D53" s="78"/>
      <c r="E53" s="116"/>
      <c r="F53" s="80"/>
      <c r="G53" s="80"/>
      <c r="H53" s="80"/>
      <c r="I53" s="81"/>
      <c r="J53" s="80"/>
      <c r="K53" s="80"/>
      <c r="L53" s="80"/>
      <c r="M53" s="80"/>
      <c r="N53" s="80"/>
      <c r="O53" s="80"/>
    </row>
    <row r="54" spans="1:15" s="9" customFormat="1" ht="39.6" x14ac:dyDescent="0.25">
      <c r="A54" s="77" t="s">
        <v>120</v>
      </c>
      <c r="B54" s="98" t="s">
        <v>117</v>
      </c>
      <c r="C54" s="115" t="s">
        <v>46</v>
      </c>
      <c r="D54" s="78">
        <v>32</v>
      </c>
      <c r="E54" s="116"/>
      <c r="F54" s="80"/>
      <c r="G54" s="80">
        <f t="shared" si="7"/>
        <v>0</v>
      </c>
      <c r="H54" s="80"/>
      <c r="I54" s="81"/>
      <c r="J54" s="80">
        <f t="shared" si="8"/>
        <v>0</v>
      </c>
      <c r="K54" s="80"/>
      <c r="L54" s="80">
        <f t="shared" si="9"/>
        <v>0</v>
      </c>
      <c r="M54" s="80">
        <f t="shared" si="10"/>
        <v>0</v>
      </c>
      <c r="N54" s="80">
        <f t="shared" si="11"/>
        <v>0</v>
      </c>
      <c r="O54" s="80">
        <f t="shared" si="12"/>
        <v>0</v>
      </c>
    </row>
    <row r="55" spans="1:15" s="9" customFormat="1" ht="118.8" x14ac:dyDescent="0.25">
      <c r="A55" s="77" t="s">
        <v>121</v>
      </c>
      <c r="B55" s="98" t="s">
        <v>118</v>
      </c>
      <c r="C55" s="115" t="s">
        <v>46</v>
      </c>
      <c r="D55" s="78">
        <v>12.2</v>
      </c>
      <c r="E55" s="116"/>
      <c r="F55" s="80"/>
      <c r="G55" s="80">
        <f t="shared" si="7"/>
        <v>0</v>
      </c>
      <c r="H55" s="80"/>
      <c r="I55" s="81"/>
      <c r="J55" s="80">
        <f t="shared" si="8"/>
        <v>0</v>
      </c>
      <c r="K55" s="80"/>
      <c r="L55" s="80">
        <f t="shared" si="9"/>
        <v>0</v>
      </c>
      <c r="M55" s="80">
        <f t="shared" si="10"/>
        <v>0</v>
      </c>
      <c r="N55" s="80">
        <f t="shared" si="11"/>
        <v>0</v>
      </c>
      <c r="O55" s="80">
        <f t="shared" si="12"/>
        <v>0</v>
      </c>
    </row>
    <row r="56" spans="1:15" s="9" customFormat="1" ht="118.8" x14ac:dyDescent="0.25">
      <c r="A56" s="77" t="s">
        <v>122</v>
      </c>
      <c r="B56" s="98" t="s">
        <v>119</v>
      </c>
      <c r="C56" s="115" t="s">
        <v>46</v>
      </c>
      <c r="D56" s="78">
        <v>46.199999999999996</v>
      </c>
      <c r="E56" s="116"/>
      <c r="F56" s="80"/>
      <c r="G56" s="80">
        <f t="shared" si="7"/>
        <v>0</v>
      </c>
      <c r="H56" s="80"/>
      <c r="I56" s="81"/>
      <c r="J56" s="80">
        <f t="shared" si="8"/>
        <v>0</v>
      </c>
      <c r="K56" s="80"/>
      <c r="L56" s="80">
        <f t="shared" si="9"/>
        <v>0</v>
      </c>
      <c r="M56" s="80">
        <f t="shared" si="10"/>
        <v>0</v>
      </c>
      <c r="N56" s="80">
        <f t="shared" si="11"/>
        <v>0</v>
      </c>
      <c r="O56" s="80">
        <f t="shared" si="12"/>
        <v>0</v>
      </c>
    </row>
    <row r="57" spans="1:15" s="9" customFormat="1" ht="26.4" x14ac:dyDescent="0.25">
      <c r="A57" s="77">
        <v>8</v>
      </c>
      <c r="B57" s="98" t="s">
        <v>123</v>
      </c>
      <c r="C57" s="115"/>
      <c r="D57" s="78"/>
      <c r="E57" s="116"/>
      <c r="F57" s="80"/>
      <c r="G57" s="80"/>
      <c r="H57" s="80"/>
      <c r="I57" s="81"/>
      <c r="J57" s="80"/>
      <c r="K57" s="80"/>
      <c r="L57" s="80"/>
      <c r="M57" s="80"/>
      <c r="N57" s="80"/>
      <c r="O57" s="80"/>
    </row>
    <row r="58" spans="1:15" s="9" customFormat="1" ht="26.4" x14ac:dyDescent="0.25">
      <c r="A58" s="77" t="s">
        <v>128</v>
      </c>
      <c r="B58" s="98" t="s">
        <v>124</v>
      </c>
      <c r="C58" s="115" t="s">
        <v>43</v>
      </c>
      <c r="D58" s="78">
        <v>1260</v>
      </c>
      <c r="E58" s="116"/>
      <c r="F58" s="80"/>
      <c r="G58" s="80">
        <f t="shared" si="7"/>
        <v>0</v>
      </c>
      <c r="H58" s="80"/>
      <c r="I58" s="81"/>
      <c r="J58" s="80">
        <f t="shared" si="8"/>
        <v>0</v>
      </c>
      <c r="K58" s="80"/>
      <c r="L58" s="80">
        <f t="shared" si="9"/>
        <v>0</v>
      </c>
      <c r="M58" s="80">
        <f t="shared" si="10"/>
        <v>0</v>
      </c>
      <c r="N58" s="80">
        <f t="shared" si="11"/>
        <v>0</v>
      </c>
      <c r="O58" s="80">
        <f t="shared" si="12"/>
        <v>0</v>
      </c>
    </row>
    <row r="59" spans="1:15" s="9" customFormat="1" x14ac:dyDescent="0.25">
      <c r="A59" s="77"/>
      <c r="B59" s="98" t="s">
        <v>125</v>
      </c>
      <c r="C59" s="115" t="s">
        <v>129</v>
      </c>
      <c r="D59" s="78">
        <v>420</v>
      </c>
      <c r="E59" s="116"/>
      <c r="F59" s="80"/>
      <c r="G59" s="80">
        <f t="shared" si="7"/>
        <v>0</v>
      </c>
      <c r="H59" s="80"/>
      <c r="I59" s="81"/>
      <c r="J59" s="80">
        <f t="shared" si="8"/>
        <v>0</v>
      </c>
      <c r="K59" s="80"/>
      <c r="L59" s="80">
        <f t="shared" si="9"/>
        <v>0</v>
      </c>
      <c r="M59" s="80">
        <f t="shared" si="10"/>
        <v>0</v>
      </c>
      <c r="N59" s="80">
        <f t="shared" si="11"/>
        <v>0</v>
      </c>
      <c r="O59" s="80">
        <f t="shared" si="12"/>
        <v>0</v>
      </c>
    </row>
    <row r="60" spans="1:15" s="9" customFormat="1" ht="26.4" x14ac:dyDescent="0.25">
      <c r="A60" s="77"/>
      <c r="B60" s="98" t="s">
        <v>126</v>
      </c>
      <c r="C60" s="115" t="s">
        <v>129</v>
      </c>
      <c r="D60" s="78">
        <v>420</v>
      </c>
      <c r="E60" s="116"/>
      <c r="F60" s="80"/>
      <c r="G60" s="80">
        <f t="shared" si="7"/>
        <v>0</v>
      </c>
      <c r="H60" s="80"/>
      <c r="I60" s="81"/>
      <c r="J60" s="80">
        <f t="shared" si="8"/>
        <v>0</v>
      </c>
      <c r="K60" s="80"/>
      <c r="L60" s="80">
        <f t="shared" si="9"/>
        <v>0</v>
      </c>
      <c r="M60" s="80">
        <f t="shared" si="10"/>
        <v>0</v>
      </c>
      <c r="N60" s="80">
        <f t="shared" si="11"/>
        <v>0</v>
      </c>
      <c r="O60" s="80">
        <f t="shared" si="12"/>
        <v>0</v>
      </c>
    </row>
    <row r="61" spans="1:15" s="9" customFormat="1" ht="26.4" x14ac:dyDescent="0.25">
      <c r="A61" s="77"/>
      <c r="B61" s="98" t="s">
        <v>127</v>
      </c>
      <c r="C61" s="115" t="s">
        <v>129</v>
      </c>
      <c r="D61" s="78">
        <v>1260</v>
      </c>
      <c r="E61" s="116"/>
      <c r="F61" s="80"/>
      <c r="G61" s="80">
        <f t="shared" si="7"/>
        <v>0</v>
      </c>
      <c r="H61" s="80"/>
      <c r="I61" s="81"/>
      <c r="J61" s="80">
        <f t="shared" si="8"/>
        <v>0</v>
      </c>
      <c r="K61" s="80"/>
      <c r="L61" s="80">
        <f t="shared" si="9"/>
        <v>0</v>
      </c>
      <c r="M61" s="80">
        <f t="shared" si="10"/>
        <v>0</v>
      </c>
      <c r="N61" s="80">
        <f t="shared" si="11"/>
        <v>0</v>
      </c>
      <c r="O61" s="80">
        <f t="shared" si="12"/>
        <v>0</v>
      </c>
    </row>
    <row r="62" spans="1:15" s="33" customFormat="1" x14ac:dyDescent="0.25">
      <c r="A62" s="34"/>
      <c r="B62" s="20"/>
      <c r="C62" s="35"/>
      <c r="D62" s="34"/>
      <c r="E62" s="36"/>
      <c r="F62" s="37"/>
      <c r="G62" s="38"/>
      <c r="H62" s="38"/>
      <c r="I62" s="39"/>
      <c r="J62" s="38"/>
      <c r="K62" s="39"/>
      <c r="L62" s="38"/>
      <c r="M62" s="39"/>
      <c r="N62" s="38"/>
      <c r="O62" s="53"/>
    </row>
    <row r="63" spans="1:15" x14ac:dyDescent="0.25">
      <c r="J63" s="14" t="s">
        <v>41</v>
      </c>
      <c r="K63" s="40">
        <f>SUM(K13:K62)</f>
        <v>0</v>
      </c>
      <c r="L63" s="40">
        <f>SUM(L13:L62)</f>
        <v>0</v>
      </c>
      <c r="M63" s="40">
        <f>SUM(M13:M62)</f>
        <v>0</v>
      </c>
      <c r="N63" s="40">
        <f>SUM(N13:N62)</f>
        <v>0</v>
      </c>
      <c r="O63" s="41">
        <f>SUM(O13:O62)</f>
        <v>0</v>
      </c>
    </row>
    <row r="64" spans="1:15" x14ac:dyDescent="0.25">
      <c r="J64" s="14"/>
      <c r="K64" s="54"/>
      <c r="L64" s="54"/>
      <c r="M64" s="54"/>
      <c r="N64" s="54"/>
      <c r="O64" s="55"/>
    </row>
    <row r="65" spans="2:5" x14ac:dyDescent="0.25">
      <c r="B65" s="42"/>
      <c r="E65" s="43"/>
    </row>
    <row r="66" spans="2:5" x14ac:dyDescent="0.25">
      <c r="E66" s="43"/>
    </row>
    <row r="67" spans="2:5" x14ac:dyDescent="0.25">
      <c r="B67" s="43"/>
      <c r="E67" s="43"/>
    </row>
    <row r="68" spans="2:5" x14ac:dyDescent="0.25">
      <c r="E68" s="43"/>
    </row>
  </sheetData>
  <mergeCells count="7">
    <mergeCell ref="C5:O5"/>
    <mergeCell ref="K10:O10"/>
    <mergeCell ref="E10:J10"/>
    <mergeCell ref="A10:A11"/>
    <mergeCell ref="C10:C11"/>
    <mergeCell ref="D10:D11"/>
    <mergeCell ref="B10:B11"/>
  </mergeCells>
  <phoneticPr fontId="1" type="noConversion"/>
  <pageMargins left="0.39370078740157483" right="0.35433070866141736" top="1.0236220472440944" bottom="0.39370078740157483" header="0.51181102362204722" footer="0.15748031496062992"/>
  <pageSetup paperSize="9" scale="98" fitToHeight="0" orientation="landscape" r:id="rId1"/>
  <headerFooter alignWithMargins="0"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</vt:i4>
      </vt:variant>
      <vt:variant>
        <vt:lpstr>Diapazoni ar nosaukumiem</vt:lpstr>
      </vt:variant>
      <vt:variant>
        <vt:i4>6</vt:i4>
      </vt:variant>
    </vt:vector>
  </HeadingPairs>
  <TitlesOfParts>
    <vt:vector size="9" baseType="lpstr">
      <vt:lpstr>KOPT</vt:lpstr>
      <vt:lpstr>KOPS</vt:lpstr>
      <vt:lpstr>Mitrājs</vt:lpstr>
      <vt:lpstr>KOPS!Drukas_apgabals</vt:lpstr>
      <vt:lpstr>KOPT!Drukas_apgabals</vt:lpstr>
      <vt:lpstr>Mitrājs!Drukas_apgabals</vt:lpstr>
      <vt:lpstr>KOPS!Drukāt_virsrakstus</vt:lpstr>
      <vt:lpstr>KOPT!Drukāt_virsrakstus</vt:lpstr>
      <vt:lpstr>Mitrājs!Drukāt_virsrakstus</vt:lpstr>
    </vt:vector>
  </TitlesOfParts>
  <Company>Universe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Marita Mahoņina</cp:lastModifiedBy>
  <cp:lastPrinted>2026-02-10T13:05:32Z</cp:lastPrinted>
  <dcterms:created xsi:type="dcterms:W3CDTF">1999-12-06T13:05:42Z</dcterms:created>
  <dcterms:modified xsi:type="dcterms:W3CDTF">2026-07-07T21:29:05Z</dcterms:modified>
</cp:coreProperties>
</file>