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G:\Shared drives\IEPIRKUMU NODAĻA_KOPĪGIE FAILI\_IEPIRKUMI_2026\VALMIERA\Atklāti konkursi\BŪVDARBI_AK\082AK Parseguma panelu remontdarbi\"/>
    </mc:Choice>
  </mc:AlternateContent>
  <xr:revisionPtr revIDLastSave="0" documentId="13_ncr:1_{C7D1C391-2132-449F-9CE3-92B60F00F21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ārseguma paneļ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8" i="1" l="1"/>
  <c r="D59" i="1" s="1"/>
  <c r="D26" i="1"/>
  <c r="D66" i="1" l="1"/>
  <c r="D19" i="1"/>
  <c r="D48" i="1" s="1"/>
  <c r="D41" i="1"/>
  <c r="D34" i="1"/>
  <c r="D27" i="1"/>
  <c r="D23" i="1"/>
  <c r="D22" i="1"/>
  <c r="D43" i="1" s="1"/>
  <c r="D20" i="1"/>
  <c r="D49" i="1" s="1"/>
  <c r="D51" i="1" s="1"/>
  <c r="D29" i="1" l="1"/>
  <c r="D30" i="1" s="1"/>
  <c r="D47" i="1"/>
  <c r="D14" i="1"/>
  <c r="D65" i="1" l="1"/>
  <c r="D39" i="1" l="1"/>
  <c r="D40" i="1" s="1"/>
  <c r="D55" i="1"/>
  <c r="D56" i="1" l="1"/>
  <c r="D57" i="1"/>
  <c r="D45" i="1" l="1"/>
  <c r="D42" i="1"/>
  <c r="D31" i="1"/>
  <c r="D36" i="1" l="1"/>
  <c r="D44" i="1"/>
  <c r="D35" i="1"/>
  <c r="D32" i="1"/>
  <c r="D28" i="1" l="1"/>
  <c r="D62" i="1" l="1"/>
  <c r="D63" i="1" s="1"/>
  <c r="D50" i="1"/>
  <c r="D21" i="1" l="1"/>
  <c r="D60" i="1" s="1"/>
  <c r="D61" i="1" l="1"/>
  <c r="D52" i="1"/>
  <c r="D54" i="1" s="1"/>
  <c r="D37" i="1"/>
  <c r="D53" i="1" l="1"/>
  <c r="D38" i="1"/>
</calcChain>
</file>

<file path=xl/sharedStrings.xml><?xml version="1.0" encoding="utf-8"?>
<sst xmlns="http://schemas.openxmlformats.org/spreadsheetml/2006/main" count="136" uniqueCount="81">
  <si>
    <t>Npk</t>
  </si>
  <si>
    <t>Darba nosaukums</t>
  </si>
  <si>
    <t>Mērvienība</t>
  </si>
  <si>
    <t>Daudzums</t>
  </si>
  <si>
    <t>gab</t>
  </si>
  <si>
    <r>
      <t>m</t>
    </r>
    <r>
      <rPr>
        <sz val="11"/>
        <rFont val="Calibri"/>
        <family val="2"/>
      </rPr>
      <t>²</t>
    </r>
  </si>
  <si>
    <t>m</t>
  </si>
  <si>
    <t>kg</t>
  </si>
  <si>
    <t>Pārseguma paneļu remonts</t>
  </si>
  <si>
    <t>telpas augstums h=8m</t>
  </si>
  <si>
    <t>Mapefer 1K</t>
  </si>
  <si>
    <t>Mapegrout 450 Tixo</t>
  </si>
  <si>
    <t>Mapefinish HD</t>
  </si>
  <si>
    <t>armatūra d=16mm</t>
  </si>
  <si>
    <t>Mapefix VE SF 300ml</t>
  </si>
  <si>
    <t>m²</t>
  </si>
  <si>
    <t>Dažādi</t>
  </si>
  <si>
    <t>10.1.</t>
  </si>
  <si>
    <t>11.1.</t>
  </si>
  <si>
    <t>12.1.</t>
  </si>
  <si>
    <t>15.1.</t>
  </si>
  <si>
    <t>16.1.</t>
  </si>
  <si>
    <t>17.1.</t>
  </si>
  <si>
    <r>
      <t>Būves nosaukums:</t>
    </r>
    <r>
      <rPr>
        <i/>
        <sz val="11"/>
        <rFont val="Times New Roman"/>
        <family val="1"/>
        <charset val="186"/>
      </rPr>
      <t xml:space="preserve"> Saldētava/noliktava kad. Nr.96010131811023</t>
    </r>
  </si>
  <si>
    <r>
      <t>Objekta nosaukums:</t>
    </r>
    <r>
      <rPr>
        <i/>
        <sz val="11"/>
        <rFont val="Times New Roman"/>
        <family val="1"/>
        <charset val="186"/>
      </rPr>
      <t xml:space="preserve"> Pārseguma paneļi</t>
    </r>
  </si>
  <si>
    <r>
      <t>Objekta adrese:</t>
    </r>
    <r>
      <rPr>
        <i/>
        <sz val="11"/>
        <rFont val="Times New Roman"/>
        <family val="1"/>
        <charset val="186"/>
      </rPr>
      <t xml:space="preserve"> Kalēju iela 2, Valmiera, Valmieras novads</t>
    </r>
  </si>
  <si>
    <t>Ventilatora 7800m³/h, 220V noma</t>
  </si>
  <si>
    <t>dienn</t>
  </si>
  <si>
    <t>Virsmas sagatavošana</t>
  </si>
  <si>
    <t>Armatūras sagatavošana</t>
  </si>
  <si>
    <t>armatūras siets 4x100x100</t>
  </si>
  <si>
    <t>13.1.</t>
  </si>
  <si>
    <t>13.2.</t>
  </si>
  <si>
    <t>Demontēt deformētās pasijas armatūras (3 gab) un jaunas armatūras d=16mm ielīmēšana šķērsribās ato nostiprinot ar plātnē ķīmiski enkurotiem armatūras stieņiem</t>
  </si>
  <si>
    <t>14.1.</t>
  </si>
  <si>
    <t>armatūra d=5mm</t>
  </si>
  <si>
    <t>14.2.</t>
  </si>
  <si>
    <t>ml</t>
  </si>
  <si>
    <t>Šķērsribu (5gab uz vienu ribu) konstruktīvo liekto enkuru armatūras stieņu d=5mm l=150mm nostiprināšana ar ķīmiskiem enkuriem</t>
  </si>
  <si>
    <t>ķīmiskā enkurmasa 300ml</t>
  </si>
  <si>
    <t>armatūra d=18mm</t>
  </si>
  <si>
    <t>armatūra d=8mm</t>
  </si>
  <si>
    <t>Remontajavu iestrāde</t>
  </si>
  <si>
    <t>18.1.</t>
  </si>
  <si>
    <t>18.2.</t>
  </si>
  <si>
    <t>19.1.</t>
  </si>
  <si>
    <t>Paneļu galu (9 gali) atsegto stiegru pārklāšana ar pretkorozijas/adhēzijas sastāvu Mapefer 1K</t>
  </si>
  <si>
    <t>Paneļu nesošo malējo siju atsegto stiegru pārklāšana ar pretkorozijas/adhēzijas sastāvu Mapefer 1K</t>
  </si>
  <si>
    <t>20.1.</t>
  </si>
  <si>
    <t>20.2.</t>
  </si>
  <si>
    <t>Atjaunot paneļu galu (9 gab) ģeometriju ar javu Mapegrout 450 Thixo b=80mm, h=120mm</t>
  </si>
  <si>
    <t>21.1.</t>
  </si>
  <si>
    <t>21.2.</t>
  </si>
  <si>
    <t>22.1.</t>
  </si>
  <si>
    <r>
      <t xml:space="preserve">Atkalt vāji saistīto betonu paneļu galiem (9 gabali),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</si>
  <si>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r>
      <t xml:space="preserve">Atkalt vāji saistīto betonu paneļu nesošajām malējām sijām,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</si>
  <si>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r>
      <t xml:space="preserve">Pasūtītājs: </t>
    </r>
    <r>
      <rPr>
        <i/>
        <sz val="11"/>
        <rFont val="Times New Roman"/>
        <family val="1"/>
      </rPr>
      <t>Valmieras novada pašvaldība</t>
    </r>
  </si>
  <si>
    <t>Uz grīdas (l=25m) un uz koka statņiem h=1,5m (l=20m) stāvošas gaisa nosūces caurules ierīkošana d=300mm</t>
  </si>
  <si>
    <t>Pagaidu ventilācijas atveres ierīkošana loga ailē</t>
  </si>
  <si>
    <r>
      <t xml:space="preserve">Betona un armatūras  virsmas apstrāde ar smilšu strūklu, notīrot metāla stiegras līdz tīrības klasei SA2 </t>
    </r>
    <r>
      <rPr>
        <sz val="11"/>
        <rFont val="Calibri"/>
        <family val="2"/>
      </rPr>
      <t>½</t>
    </r>
    <r>
      <rPr>
        <sz val="11"/>
        <rFont val="Times New Roman"/>
        <family val="1"/>
      </rPr>
      <t xml:space="preserve"> un panākot betona virsmas raupjumu </t>
    </r>
    <r>
      <rPr>
        <sz val="11"/>
        <rFont val="Calibri"/>
        <family val="2"/>
      </rPr>
      <t>&gt;</t>
    </r>
    <r>
      <rPr>
        <sz val="11"/>
        <rFont val="Times New Roman"/>
        <family val="1"/>
      </rPr>
      <t>3..5mm (18 paneļi 6x3m)</t>
    </r>
  </si>
  <si>
    <t>Atjaunot galveno siju ģeometriju ar javu Mapegrout 450 Thixo b=80mm, h=120mm</t>
  </si>
  <si>
    <t>Remontētās virsmas apstrāde ar Planiseal 88 līdz 2mm biezumam</t>
  </si>
  <si>
    <t>Planiseal 88</t>
  </si>
  <si>
    <t>Remontētās plātnes virsmas apstrāde ar Mapefinish HD</t>
  </si>
  <si>
    <t>23.1.</t>
  </si>
  <si>
    <t>veidņi ar vairākkārtēju pielietojumu</t>
  </si>
  <si>
    <t>Darba zonas perimetra L=50m hermētiska norobežošana ar vertikāli (h=8,) iekārtu plēves materiālu</t>
  </si>
  <si>
    <r>
      <t xml:space="preserve">Atkalt vāji saistīto betonu pasījām (90 šķērsribas),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</si>
  <si>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r>
      <t xml:space="preserve">Plātņu (53 ailes 2,8x0,95m) armēšana ar sietu 4x100x100 to nostiprinot ar plātnē ķīmiski enkurotiem armatūras stieņiem 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</t>
    </r>
  </si>
  <si>
    <t>Šķērsribu (90 šķērsriba) atsegto stiegru pārklāšana ar pretkorozijas/adhēzijas sastāvu Mapefer 1K</t>
  </si>
  <si>
    <t xml:space="preserve">Papildus nesošo ribu armatūras d=16mm ierīkošana (5 gab x 6 m) </t>
  </si>
  <si>
    <t>Galveno siju konstruktīvo liekto enkuru armatūras stieņu d=8mm l=150mm ar soli 0,3m nostiprināšana ar ķīmiskiem enkuriem</t>
  </si>
  <si>
    <t>Atjaunot šķērsribu (90 gab) ģeometriju ar javu Mapegrout 450 Thixo b=50mm, h=120mm</t>
  </si>
  <si>
    <r>
      <t xml:space="preserve">Atkalt vāji saistīto betonu plātnei (80 ailes), atkalt korodējošās stiegras pa visu šķērsgriezumu, lai atstarpe starp stiegru un betonu būtu </t>
    </r>
    <r>
      <rPr>
        <sz val="11"/>
        <rFont val="Calibri"/>
        <family val="2"/>
      </rPr>
      <t>≥</t>
    </r>
    <r>
      <rPr>
        <sz val="11"/>
        <rFont val="Times New Roman"/>
        <family val="1"/>
      </rPr>
      <t>10mm, būvgružu utilizācija</t>
    </r>
  </si>
  <si>
    <t>Plātnes (80 ailes) sieta atsegto stiegru pārklāšana ar pretkorozijas/adhēzijas sastāvu Mapefer 1K</t>
  </si>
  <si>
    <t>Javas Mapegrout 450 Thixo uzklāšana plātnei (80 ailes) ar slapjas pulverizācijas metodi divās kārtās ar vidējo biezumu 20mm</t>
  </si>
  <si>
    <t>Pagaidu paneļu balsti h=8m paneļu malējo nesošo siju apstrādei</t>
  </si>
  <si>
    <t>Metāla plākšņu (18gab) krāsošana ar pusmatēto pretkorozijas uretānalkīda grunti-emalju NEOSPRINT 30</t>
  </si>
  <si>
    <t>Atvērumu (2,8m x 0,3m x 0,08(b)m) aizbetonēšana paneļu plātnē</t>
  </si>
  <si>
    <t>24.1.</t>
  </si>
  <si>
    <t>Būvdarbu apjomu 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</si>
</sst>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Calibri"/>
      <family val="2"/>
      <scheme val="minor"/>
    </font>
    <font>
      <sz val="11"/>
      <name val="Times New Roman"/>
      <family val="1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  <charset val="186"/>
    </font>
    <font>
      <sz val="11"/>
      <color indexed="8"/>
      <name val="Calibri"/>
      <family val="2"/>
    </font>
    <font>
      <i/>
      <sz val="11"/>
      <name val="Times New Roman"/>
      <family val="1"/>
      <charset val="186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5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0" fontId="6" fillId="0" borderId="0" xfId="0" applyFont="1"/>
    <xf numFmtId="0" fontId="9" fillId="0" borderId="6" xfId="0" applyFont="1" applyBorder="1" applyAlignment="1">
      <alignment horizontal="right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right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1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</cellXfs>
  <cellStyles count="3">
    <cellStyle name="Excel Built-in Normal" xfId="2" xr:uid="{00000000-0005-0000-0000-000000000000}"/>
    <cellStyle name="Normal 2" xfId="1" xr:uid="{00000000-0005-0000-0000-000001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tabSelected="1" topLeftCell="A58" zoomScale="145" zoomScaleNormal="145" workbookViewId="0">
      <selection activeCell="B47" sqref="B47"/>
    </sheetView>
  </sheetViews>
  <sheetFormatPr defaultColWidth="8.7109375" defaultRowHeight="15" x14ac:dyDescent="0.25"/>
  <cols>
    <col min="1" max="1" width="5.7109375" style="2" customWidth="1"/>
    <col min="2" max="2" width="29.28515625" style="1" customWidth="1"/>
    <col min="3" max="3" width="6.5703125" style="1" customWidth="1"/>
    <col min="4" max="4" width="10.7109375" style="1" customWidth="1"/>
    <col min="5" max="8" width="8.7109375" style="22"/>
    <col min="9" max="16384" width="8.7109375" style="1"/>
  </cols>
  <sheetData>
    <row r="1" spans="1:8" x14ac:dyDescent="0.25">
      <c r="B1" s="23" t="s">
        <v>80</v>
      </c>
    </row>
    <row r="2" spans="1:8" x14ac:dyDescent="0.25">
      <c r="B2" s="3" t="s">
        <v>8</v>
      </c>
    </row>
    <row r="3" spans="1:8" x14ac:dyDescent="0.25">
      <c r="B3" s="24">
        <v>22</v>
      </c>
      <c r="C3" s="1" t="s">
        <v>4</v>
      </c>
    </row>
    <row r="4" spans="1:8" x14ac:dyDescent="0.25">
      <c r="A4" s="25" t="s">
        <v>56</v>
      </c>
      <c r="B4" s="25"/>
      <c r="C4" s="25"/>
      <c r="D4" s="25"/>
    </row>
    <row r="5" spans="1:8" x14ac:dyDescent="0.25">
      <c r="A5" s="26" t="s">
        <v>23</v>
      </c>
      <c r="B5" s="25"/>
      <c r="C5" s="25"/>
      <c r="D5" s="25"/>
    </row>
    <row r="6" spans="1:8" x14ac:dyDescent="0.25">
      <c r="A6" s="26" t="s">
        <v>24</v>
      </c>
      <c r="B6" s="25"/>
      <c r="C6" s="25"/>
      <c r="D6" s="25"/>
    </row>
    <row r="7" spans="1:8" x14ac:dyDescent="0.25">
      <c r="A7" s="27" t="s">
        <v>25</v>
      </c>
      <c r="B7" s="25"/>
      <c r="C7" s="25"/>
      <c r="D7" s="25"/>
    </row>
    <row r="8" spans="1:8" x14ac:dyDescent="0.25">
      <c r="A8" s="4"/>
    </row>
    <row r="9" spans="1:8" ht="20.25" customHeight="1" x14ac:dyDescent="0.25">
      <c r="A9" s="28" t="s">
        <v>0</v>
      </c>
      <c r="B9" s="28" t="s">
        <v>1</v>
      </c>
      <c r="C9" s="30" t="s">
        <v>2</v>
      </c>
      <c r="D9" s="30" t="s">
        <v>3</v>
      </c>
    </row>
    <row r="10" spans="1:8" ht="87" customHeight="1" x14ac:dyDescent="0.25">
      <c r="A10" s="29"/>
      <c r="B10" s="29"/>
      <c r="C10" s="31"/>
      <c r="D10" s="31"/>
    </row>
    <row r="11" spans="1:8" s="2" customFormat="1" x14ac:dyDescent="0.25">
      <c r="A11" s="5">
        <v>1</v>
      </c>
      <c r="B11" s="5">
        <v>2</v>
      </c>
      <c r="C11" s="5">
        <v>3</v>
      </c>
      <c r="D11" s="5">
        <v>4</v>
      </c>
      <c r="E11" s="3"/>
      <c r="F11" s="3"/>
      <c r="G11" s="3"/>
      <c r="H11" s="3"/>
    </row>
    <row r="12" spans="1:8" s="2" customFormat="1" x14ac:dyDescent="0.25">
      <c r="A12" s="6"/>
      <c r="B12" s="6"/>
      <c r="C12" s="6"/>
      <c r="D12" s="6"/>
      <c r="E12" s="3"/>
      <c r="F12" s="3"/>
      <c r="G12" s="3"/>
      <c r="H12" s="3"/>
    </row>
    <row r="13" spans="1:8" s="2" customFormat="1" ht="20.25" customHeight="1" x14ac:dyDescent="0.25">
      <c r="A13" s="6"/>
      <c r="B13" s="6" t="s">
        <v>9</v>
      </c>
      <c r="C13" s="6"/>
      <c r="D13" s="6"/>
      <c r="E13" s="3"/>
      <c r="F13" s="3"/>
      <c r="G13" s="3"/>
      <c r="H13" s="3"/>
    </row>
    <row r="14" spans="1:8" ht="60" x14ac:dyDescent="0.25">
      <c r="A14" s="7">
        <v>1</v>
      </c>
      <c r="B14" s="8" t="s">
        <v>66</v>
      </c>
      <c r="C14" s="9" t="s">
        <v>5</v>
      </c>
      <c r="D14" s="10">
        <f>50*8</f>
        <v>400</v>
      </c>
    </row>
    <row r="15" spans="1:8" ht="60" x14ac:dyDescent="0.25">
      <c r="A15" s="7">
        <v>2</v>
      </c>
      <c r="B15" s="8" t="s">
        <v>57</v>
      </c>
      <c r="C15" s="9" t="s">
        <v>6</v>
      </c>
      <c r="D15" s="10">
        <v>45</v>
      </c>
    </row>
    <row r="16" spans="1:8" ht="30" x14ac:dyDescent="0.25">
      <c r="A16" s="7">
        <v>3</v>
      </c>
      <c r="B16" s="8" t="s">
        <v>58</v>
      </c>
      <c r="C16" s="9" t="s">
        <v>4</v>
      </c>
      <c r="D16" s="13">
        <v>1</v>
      </c>
    </row>
    <row r="17" spans="1:8" ht="30" x14ac:dyDescent="0.25">
      <c r="A17" s="7">
        <v>4</v>
      </c>
      <c r="B17" s="8" t="s">
        <v>26</v>
      </c>
      <c r="C17" s="9" t="s">
        <v>27</v>
      </c>
      <c r="D17" s="10">
        <v>7</v>
      </c>
    </row>
    <row r="18" spans="1:8" s="2" customFormat="1" x14ac:dyDescent="0.25">
      <c r="A18" s="6"/>
      <c r="B18" s="11" t="s">
        <v>28</v>
      </c>
      <c r="C18" s="6"/>
      <c r="D18" s="6"/>
      <c r="E18" s="3"/>
      <c r="F18" s="3"/>
      <c r="G18" s="3"/>
      <c r="H18" s="3"/>
    </row>
    <row r="19" spans="1:8" ht="90" x14ac:dyDescent="0.25">
      <c r="A19" s="7">
        <v>5</v>
      </c>
      <c r="B19" s="19" t="s">
        <v>73</v>
      </c>
      <c r="C19" s="9" t="s">
        <v>5</v>
      </c>
      <c r="D19" s="10">
        <f>ROUND(0.94*2.8*80,2)</f>
        <v>210.56</v>
      </c>
    </row>
    <row r="20" spans="1:8" ht="90" x14ac:dyDescent="0.25">
      <c r="A20" s="7">
        <v>6</v>
      </c>
      <c r="B20" s="19" t="s">
        <v>67</v>
      </c>
      <c r="C20" s="9" t="s">
        <v>6</v>
      </c>
      <c r="D20" s="10">
        <f>ROUND(2.8*90,2)</f>
        <v>252</v>
      </c>
    </row>
    <row r="21" spans="1:8" ht="90" x14ac:dyDescent="0.25">
      <c r="A21" s="7">
        <v>7</v>
      </c>
      <c r="B21" s="19" t="s">
        <v>54</v>
      </c>
      <c r="C21" s="9" t="s">
        <v>6</v>
      </c>
      <c r="D21" s="10">
        <f>ROUND(3*9,2)</f>
        <v>27</v>
      </c>
    </row>
    <row r="22" spans="1:8" ht="90" x14ac:dyDescent="0.25">
      <c r="A22" s="7">
        <v>8</v>
      </c>
      <c r="B22" s="19" t="s">
        <v>55</v>
      </c>
      <c r="C22" s="9" t="s">
        <v>6</v>
      </c>
      <c r="D22" s="10">
        <f>46*1.5</f>
        <v>69</v>
      </c>
    </row>
    <row r="23" spans="1:8" ht="90" x14ac:dyDescent="0.25">
      <c r="A23" s="7">
        <v>9</v>
      </c>
      <c r="B23" s="19" t="s">
        <v>59</v>
      </c>
      <c r="C23" s="9" t="s">
        <v>5</v>
      </c>
      <c r="D23" s="10">
        <f>22*25</f>
        <v>550</v>
      </c>
    </row>
    <row r="24" spans="1:8" x14ac:dyDescent="0.25">
      <c r="A24" s="7"/>
      <c r="B24" s="11" t="s">
        <v>29</v>
      </c>
      <c r="C24" s="9"/>
      <c r="D24" s="10"/>
    </row>
    <row r="25" spans="1:8" ht="60" x14ac:dyDescent="0.25">
      <c r="A25" s="7">
        <v>10</v>
      </c>
      <c r="B25" s="8" t="s">
        <v>74</v>
      </c>
      <c r="C25" s="9" t="s">
        <v>6</v>
      </c>
      <c r="D25" s="10">
        <v>1988.8</v>
      </c>
    </row>
    <row r="26" spans="1:8" x14ac:dyDescent="0.25">
      <c r="A26" s="7" t="s">
        <v>17</v>
      </c>
      <c r="B26" s="20" t="s">
        <v>10</v>
      </c>
      <c r="C26" s="9" t="s">
        <v>7</v>
      </c>
      <c r="D26" s="10">
        <f>D25*0.1</f>
        <v>198.88</v>
      </c>
    </row>
    <row r="27" spans="1:8" ht="90" x14ac:dyDescent="0.25">
      <c r="A27" s="7">
        <v>11</v>
      </c>
      <c r="B27" s="8" t="s">
        <v>68</v>
      </c>
      <c r="C27" s="9" t="s">
        <v>5</v>
      </c>
      <c r="D27" s="10">
        <f>ROUND(2.8*0.95*53,2)</f>
        <v>140.97999999999999</v>
      </c>
    </row>
    <row r="28" spans="1:8" x14ac:dyDescent="0.25">
      <c r="A28" s="7" t="s">
        <v>18</v>
      </c>
      <c r="B28" s="20" t="s">
        <v>30</v>
      </c>
      <c r="C28" s="9" t="s">
        <v>5</v>
      </c>
      <c r="D28" s="10">
        <f>D27*1.1</f>
        <v>155.078</v>
      </c>
    </row>
    <row r="29" spans="1:8" ht="60" x14ac:dyDescent="0.25">
      <c r="A29" s="7">
        <v>12</v>
      </c>
      <c r="B29" s="8" t="s">
        <v>69</v>
      </c>
      <c r="C29" s="9" t="s">
        <v>6</v>
      </c>
      <c r="D29" s="10">
        <f>D20</f>
        <v>252</v>
      </c>
    </row>
    <row r="30" spans="1:8" x14ac:dyDescent="0.25">
      <c r="A30" s="7" t="s">
        <v>19</v>
      </c>
      <c r="B30" s="12" t="s">
        <v>10</v>
      </c>
      <c r="C30" s="9" t="s">
        <v>7</v>
      </c>
      <c r="D30" s="10">
        <f>D29*0.2</f>
        <v>50.400000000000006</v>
      </c>
    </row>
    <row r="31" spans="1:8" ht="90" x14ac:dyDescent="0.25">
      <c r="A31" s="7">
        <v>13</v>
      </c>
      <c r="B31" s="8" t="s">
        <v>33</v>
      </c>
      <c r="C31" s="9" t="s">
        <v>6</v>
      </c>
      <c r="D31" s="10">
        <f>ROUND(2.8*3,2)</f>
        <v>8.4</v>
      </c>
    </row>
    <row r="32" spans="1:8" x14ac:dyDescent="0.25">
      <c r="A32" s="7" t="s">
        <v>31</v>
      </c>
      <c r="B32" s="18" t="s">
        <v>13</v>
      </c>
      <c r="C32" s="9" t="s">
        <v>6</v>
      </c>
      <c r="D32" s="10">
        <f>D31*1.15</f>
        <v>9.66</v>
      </c>
    </row>
    <row r="33" spans="1:4" x14ac:dyDescent="0.25">
      <c r="A33" s="7" t="s">
        <v>32</v>
      </c>
      <c r="B33" s="18" t="s">
        <v>14</v>
      </c>
      <c r="C33" s="9" t="s">
        <v>4</v>
      </c>
      <c r="D33" s="13">
        <v>8</v>
      </c>
    </row>
    <row r="34" spans="1:4" ht="75" x14ac:dyDescent="0.25">
      <c r="A34" s="7">
        <v>14</v>
      </c>
      <c r="B34" s="8" t="s">
        <v>38</v>
      </c>
      <c r="C34" s="9" t="s">
        <v>4</v>
      </c>
      <c r="D34" s="13">
        <f>90*5</f>
        <v>450</v>
      </c>
    </row>
    <row r="35" spans="1:4" x14ac:dyDescent="0.25">
      <c r="A35" s="7" t="s">
        <v>34</v>
      </c>
      <c r="B35" s="18" t="s">
        <v>35</v>
      </c>
      <c r="C35" s="9" t="s">
        <v>6</v>
      </c>
      <c r="D35" s="10">
        <f>D34*0.15*1.1</f>
        <v>74.25</v>
      </c>
    </row>
    <row r="36" spans="1:4" x14ac:dyDescent="0.25">
      <c r="A36" s="7" t="s">
        <v>36</v>
      </c>
      <c r="B36" s="18" t="s">
        <v>39</v>
      </c>
      <c r="C36" s="9" t="s">
        <v>37</v>
      </c>
      <c r="D36" s="10">
        <f>ROUND(D34*3/300,2)</f>
        <v>4.5</v>
      </c>
    </row>
    <row r="37" spans="1:4" ht="60" x14ac:dyDescent="0.25">
      <c r="A37" s="7">
        <v>15</v>
      </c>
      <c r="B37" s="8" t="s">
        <v>46</v>
      </c>
      <c r="C37" s="9" t="s">
        <v>6</v>
      </c>
      <c r="D37" s="10">
        <f>D21</f>
        <v>27</v>
      </c>
    </row>
    <row r="38" spans="1:4" x14ac:dyDescent="0.25">
      <c r="A38" s="7" t="s">
        <v>20</v>
      </c>
      <c r="B38" s="12" t="s">
        <v>10</v>
      </c>
      <c r="C38" s="9" t="s">
        <v>7</v>
      </c>
      <c r="D38" s="10">
        <f>D37*0.15</f>
        <v>4.05</v>
      </c>
    </row>
    <row r="39" spans="1:4" ht="60" x14ac:dyDescent="0.25">
      <c r="A39" s="7">
        <v>16</v>
      </c>
      <c r="B39" s="8" t="s">
        <v>47</v>
      </c>
      <c r="C39" s="9" t="s">
        <v>6</v>
      </c>
      <c r="D39" s="10">
        <f>D22</f>
        <v>69</v>
      </c>
    </row>
    <row r="40" spans="1:4" x14ac:dyDescent="0.25">
      <c r="A40" s="7" t="s">
        <v>21</v>
      </c>
      <c r="B40" s="12" t="s">
        <v>10</v>
      </c>
      <c r="C40" s="9" t="s">
        <v>7</v>
      </c>
      <c r="D40" s="10">
        <f>D39*0.2</f>
        <v>13.8</v>
      </c>
    </row>
    <row r="41" spans="1:4" ht="45" x14ac:dyDescent="0.25">
      <c r="A41" s="7">
        <v>17</v>
      </c>
      <c r="B41" s="8" t="s">
        <v>70</v>
      </c>
      <c r="C41" s="9" t="s">
        <v>6</v>
      </c>
      <c r="D41" s="10">
        <f>5*6</f>
        <v>30</v>
      </c>
    </row>
    <row r="42" spans="1:4" x14ac:dyDescent="0.25">
      <c r="A42" s="7" t="s">
        <v>22</v>
      </c>
      <c r="B42" s="18" t="s">
        <v>40</v>
      </c>
      <c r="C42" s="9" t="s">
        <v>6</v>
      </c>
      <c r="D42" s="10">
        <f>D41</f>
        <v>30</v>
      </c>
    </row>
    <row r="43" spans="1:4" ht="75" x14ac:dyDescent="0.25">
      <c r="A43" s="7">
        <v>18</v>
      </c>
      <c r="B43" s="8" t="s">
        <v>71</v>
      </c>
      <c r="C43" s="9" t="s">
        <v>4</v>
      </c>
      <c r="D43" s="13">
        <f>D22*4</f>
        <v>276</v>
      </c>
    </row>
    <row r="44" spans="1:4" x14ac:dyDescent="0.25">
      <c r="A44" s="7" t="s">
        <v>43</v>
      </c>
      <c r="B44" s="18" t="s">
        <v>41</v>
      </c>
      <c r="C44" s="9" t="s">
        <v>6</v>
      </c>
      <c r="D44" s="10">
        <f>D43*0.15*1.1</f>
        <v>45.54</v>
      </c>
    </row>
    <row r="45" spans="1:4" x14ac:dyDescent="0.25">
      <c r="A45" s="7" t="s">
        <v>44</v>
      </c>
      <c r="B45" s="18" t="s">
        <v>39</v>
      </c>
      <c r="C45" s="9" t="s">
        <v>37</v>
      </c>
      <c r="D45" s="10">
        <f>ROUND(D43*5/300,2)</f>
        <v>4.5999999999999996</v>
      </c>
    </row>
    <row r="46" spans="1:4" x14ac:dyDescent="0.25">
      <c r="A46" s="7"/>
      <c r="B46" s="11" t="s">
        <v>42</v>
      </c>
      <c r="C46" s="9"/>
      <c r="D46" s="13"/>
    </row>
    <row r="47" spans="1:4" ht="75" x14ac:dyDescent="0.25">
      <c r="A47" s="7">
        <v>19</v>
      </c>
      <c r="B47" s="8" t="s">
        <v>75</v>
      </c>
      <c r="C47" s="9" t="s">
        <v>5</v>
      </c>
      <c r="D47" s="10">
        <f>D19</f>
        <v>210.56</v>
      </c>
    </row>
    <row r="48" spans="1:4" x14ac:dyDescent="0.25">
      <c r="A48" s="7" t="s">
        <v>45</v>
      </c>
      <c r="B48" s="12" t="s">
        <v>11</v>
      </c>
      <c r="C48" s="9" t="s">
        <v>7</v>
      </c>
      <c r="D48" s="13">
        <f>ROUND(D19*19*2.5,2)</f>
        <v>10001.6</v>
      </c>
    </row>
    <row r="49" spans="1:4" ht="45" x14ac:dyDescent="0.25">
      <c r="A49" s="7">
        <v>20</v>
      </c>
      <c r="B49" s="8" t="s">
        <v>72</v>
      </c>
      <c r="C49" s="9" t="s">
        <v>6</v>
      </c>
      <c r="D49" s="10">
        <f>D20</f>
        <v>252</v>
      </c>
    </row>
    <row r="50" spans="1:4" x14ac:dyDescent="0.25">
      <c r="A50" s="7" t="s">
        <v>48</v>
      </c>
      <c r="B50" s="12" t="s">
        <v>11</v>
      </c>
      <c r="C50" s="9" t="s">
        <v>7</v>
      </c>
      <c r="D50" s="13">
        <f>ROUND(D49*0.12*5*19,2)</f>
        <v>2872.8</v>
      </c>
    </row>
    <row r="51" spans="1:4" ht="30" x14ac:dyDescent="0.25">
      <c r="A51" s="7" t="s">
        <v>49</v>
      </c>
      <c r="B51" s="12" t="s">
        <v>65</v>
      </c>
      <c r="C51" s="9" t="s">
        <v>5</v>
      </c>
      <c r="D51" s="10">
        <f>ROUND(D49*(0.12+0.05+0.12)/5,2)</f>
        <v>14.62</v>
      </c>
    </row>
    <row r="52" spans="1:4" ht="45" x14ac:dyDescent="0.25">
      <c r="A52" s="7">
        <v>20</v>
      </c>
      <c r="B52" s="8" t="s">
        <v>50</v>
      </c>
      <c r="C52" s="9" t="s">
        <v>6</v>
      </c>
      <c r="D52" s="10">
        <f>D21</f>
        <v>27</v>
      </c>
    </row>
    <row r="53" spans="1:4" x14ac:dyDescent="0.25">
      <c r="A53" s="7" t="s">
        <v>48</v>
      </c>
      <c r="B53" s="12" t="s">
        <v>11</v>
      </c>
      <c r="C53" s="9" t="s">
        <v>7</v>
      </c>
      <c r="D53" s="13">
        <f>ROUND(D52*0.12*8*19,2)</f>
        <v>492.48</v>
      </c>
    </row>
    <row r="54" spans="1:4" ht="30" x14ac:dyDescent="0.25">
      <c r="A54" s="7" t="s">
        <v>49</v>
      </c>
      <c r="B54" s="12" t="s">
        <v>65</v>
      </c>
      <c r="C54" s="9" t="s">
        <v>5</v>
      </c>
      <c r="D54" s="10">
        <f>ROUND(D52*(0.12+0.05+0.12)/2,2)</f>
        <v>3.92</v>
      </c>
    </row>
    <row r="55" spans="1:4" ht="45" x14ac:dyDescent="0.25">
      <c r="A55" s="7">
        <v>21</v>
      </c>
      <c r="B55" s="8" t="s">
        <v>60</v>
      </c>
      <c r="C55" s="9" t="s">
        <v>6</v>
      </c>
      <c r="D55" s="10">
        <f>D22</f>
        <v>69</v>
      </c>
    </row>
    <row r="56" spans="1:4" x14ac:dyDescent="0.25">
      <c r="A56" s="7" t="s">
        <v>51</v>
      </c>
      <c r="B56" s="12" t="s">
        <v>11</v>
      </c>
      <c r="C56" s="9" t="s">
        <v>7</v>
      </c>
      <c r="D56" s="13">
        <f>ROUND(D55*0.12*8*19,2)</f>
        <v>1258.56</v>
      </c>
    </row>
    <row r="57" spans="1:4" ht="30" x14ac:dyDescent="0.25">
      <c r="A57" s="7" t="s">
        <v>52</v>
      </c>
      <c r="B57" s="12" t="s">
        <v>65</v>
      </c>
      <c r="C57" s="9" t="s">
        <v>5</v>
      </c>
      <c r="D57" s="10">
        <f>ROUND(D55*(0.12+0.08+0.12)/2,2)</f>
        <v>11.04</v>
      </c>
    </row>
    <row r="58" spans="1:4" ht="45" x14ac:dyDescent="0.25">
      <c r="A58" s="7">
        <v>22</v>
      </c>
      <c r="B58" s="8" t="s">
        <v>78</v>
      </c>
      <c r="C58" s="9" t="s">
        <v>5</v>
      </c>
      <c r="D58" s="10">
        <f>2.8*0.3*3</f>
        <v>2.52</v>
      </c>
    </row>
    <row r="59" spans="1:4" x14ac:dyDescent="0.25">
      <c r="A59" s="7" t="s">
        <v>53</v>
      </c>
      <c r="B59" s="12" t="s">
        <v>11</v>
      </c>
      <c r="C59" s="9" t="s">
        <v>7</v>
      </c>
      <c r="D59" s="13">
        <f>ROUND(D58*8*19,2)</f>
        <v>383.04</v>
      </c>
    </row>
    <row r="60" spans="1:4" ht="30" x14ac:dyDescent="0.25">
      <c r="A60" s="7">
        <v>23</v>
      </c>
      <c r="B60" s="8" t="s">
        <v>63</v>
      </c>
      <c r="C60" s="9" t="s">
        <v>5</v>
      </c>
      <c r="D60" s="10">
        <f>D21</f>
        <v>27</v>
      </c>
    </row>
    <row r="61" spans="1:4" x14ac:dyDescent="0.25">
      <c r="A61" s="7" t="s">
        <v>64</v>
      </c>
      <c r="B61" s="12" t="s">
        <v>12</v>
      </c>
      <c r="C61" s="9" t="s">
        <v>7</v>
      </c>
      <c r="D61" s="13">
        <f>ROUND(D60*1.5*2,2)</f>
        <v>81</v>
      </c>
    </row>
    <row r="62" spans="1:4" ht="30" x14ac:dyDescent="0.25">
      <c r="A62" s="7">
        <v>24</v>
      </c>
      <c r="B62" s="8" t="s">
        <v>61</v>
      </c>
      <c r="C62" s="9" t="s">
        <v>5</v>
      </c>
      <c r="D62" s="10">
        <f>D23</f>
        <v>550</v>
      </c>
    </row>
    <row r="63" spans="1:4" x14ac:dyDescent="0.25">
      <c r="A63" s="7" t="s">
        <v>79</v>
      </c>
      <c r="B63" s="12" t="s">
        <v>62</v>
      </c>
      <c r="C63" s="9" t="s">
        <v>7</v>
      </c>
      <c r="D63" s="13">
        <f>ROUND(D62*1.5*1.2,2)</f>
        <v>990</v>
      </c>
    </row>
    <row r="64" spans="1:4" x14ac:dyDescent="0.25">
      <c r="A64" s="7"/>
      <c r="B64" s="14" t="s">
        <v>16</v>
      </c>
      <c r="C64" s="9"/>
      <c r="D64" s="13"/>
    </row>
    <row r="65" spans="1:4" ht="45" x14ac:dyDescent="0.25">
      <c r="A65" s="7">
        <v>25</v>
      </c>
      <c r="B65" s="17" t="s">
        <v>76</v>
      </c>
      <c r="C65" s="15" t="s">
        <v>4</v>
      </c>
      <c r="D65" s="21">
        <f>4*3</f>
        <v>12</v>
      </c>
    </row>
    <row r="66" spans="1:4" ht="60" x14ac:dyDescent="0.25">
      <c r="A66" s="7">
        <v>26</v>
      </c>
      <c r="B66" s="17" t="s">
        <v>77</v>
      </c>
      <c r="C66" s="15" t="s">
        <v>15</v>
      </c>
      <c r="D66" s="16">
        <f>0.3*0.3*9*2</f>
        <v>1.6199999999999999</v>
      </c>
    </row>
  </sheetData>
  <mergeCells count="4">
    <mergeCell ref="A9:A10"/>
    <mergeCell ref="B9:B10"/>
    <mergeCell ref="C9:C10"/>
    <mergeCell ref="D9:D10"/>
  </mergeCells>
  <phoneticPr fontId="2" type="noConversion"/>
  <pageMargins left="0.70866141732283472" right="0.70866141732283472" top="0.74803149606299213" bottom="0.74803149606299213" header="0.31496062992125984" footer="0.31496062992125984"/>
  <pageSetup scale="85" orientation="landscape" horizontalDpi="4294967295" verticalDpi="4294967295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pārseguma paneļi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Egils Jansons</dc:creator>
  <cp:lastModifiedBy>Vards Uzvards</cp:lastModifiedBy>
  <cp:lastPrinted>2026-05-22T06:05:14Z</cp:lastPrinted>
  <dcterms:created xsi:type="dcterms:W3CDTF">2015-06-05T18:19:34Z</dcterms:created>
  <dcterms:modified xsi:type="dcterms:W3CDTF">2026-07-22T07:24:19Z</dcterms:modified>
</cp:coreProperties>
</file>