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fs-02\iepirkumu_dala\Iepirkumi 2026.gads\Iepirkumu procedūras\Anna I\AK\125_2026_Pacientu vitālo funkciju monitoru piederumu piegāde III\Nolikums_Pielikumi\"/>
    </mc:Choice>
  </mc:AlternateContent>
  <xr:revisionPtr revIDLastSave="0" documentId="13_ncr:1_{4215C699-4EB0-445B-8456-A93CB992B095}" xr6:coauthVersionLast="47" xr6:coauthVersionMax="47" xr10:uidLastSave="{00000000-0000-0000-0000-000000000000}"/>
  <bookViews>
    <workbookView xWindow="-105" yWindow="165" windowWidth="28005" windowHeight="15285" tabRatio="869" activeTab="1" xr2:uid="{00000000-000D-0000-FFFF-FFFF00000000}"/>
  </bookViews>
  <sheets>
    <sheet name="Saturs" sheetId="1" r:id="rId1"/>
    <sheet name="1. pozīcija" sheetId="2" r:id="rId2"/>
  </sheets>
  <externalReferences>
    <externalReference r:id="rId3"/>
  </externalReferences>
  <definedNames>
    <definedName name="TIPS">[1]Tabulas!$E$11:$E$15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7" i="2" l="1"/>
  <c r="C232" i="2"/>
  <c r="C140" i="2"/>
  <c r="C163" i="2"/>
  <c r="C61" i="2"/>
  <c r="C46" i="2"/>
  <c r="F36" i="2"/>
  <c r="F26" i="2"/>
  <c r="F579" i="2"/>
  <c r="E579" i="2"/>
  <c r="F569" i="2"/>
  <c r="E569" i="2"/>
  <c r="F559" i="2"/>
  <c r="E559" i="2"/>
  <c r="F548" i="2"/>
  <c r="E548" i="2"/>
  <c r="F538" i="2"/>
  <c r="E538" i="2"/>
  <c r="F525" i="2"/>
  <c r="E525" i="2"/>
  <c r="F513" i="2"/>
  <c r="E513" i="2"/>
  <c r="F503" i="2"/>
  <c r="E503" i="2"/>
  <c r="F492" i="2"/>
  <c r="E492" i="2"/>
  <c r="F482" i="2"/>
  <c r="E482" i="2"/>
  <c r="F470" i="2"/>
  <c r="E470" i="2"/>
  <c r="F451" i="2"/>
  <c r="E451" i="2"/>
  <c r="F435" i="2"/>
  <c r="E435" i="2"/>
  <c r="F418" i="2"/>
  <c r="E418" i="2"/>
  <c r="F405" i="2"/>
  <c r="E405" i="2"/>
  <c r="F394" i="2"/>
  <c r="E394" i="2"/>
  <c r="F379" i="2"/>
  <c r="E379" i="2"/>
  <c r="C341" i="2"/>
  <c r="C325" i="2"/>
  <c r="C309" i="2"/>
  <c r="C296" i="2"/>
  <c r="C281" i="2"/>
  <c r="C267" i="2"/>
  <c r="C251" i="2"/>
  <c r="C214" i="2"/>
  <c r="C193" i="2"/>
  <c r="C178" i="2"/>
  <c r="C118" i="2"/>
  <c r="C104" i="2"/>
  <c r="C90" i="2"/>
  <c r="C77" i="2"/>
  <c r="E36" i="2"/>
  <c r="E26" i="2"/>
  <c r="D8" i="1" l="1"/>
  <c r="D7" i="1"/>
  <c r="B591" i="2" l="1"/>
  <c r="C591" i="2"/>
  <c r="C598" i="2" l="1"/>
  <c r="B590" i="2"/>
  <c r="C590" i="2"/>
  <c r="B2" i="1" l="1"/>
  <c r="D28" i="1" l="1"/>
  <c r="B357" i="2"/>
  <c r="D27" i="1"/>
  <c r="B341" i="2"/>
  <c r="D26" i="1"/>
  <c r="B325" i="2"/>
  <c r="D25" i="1"/>
  <c r="B309" i="2"/>
  <c r="D24" i="1"/>
  <c r="B296" i="2"/>
  <c r="D23" i="1"/>
  <c r="B281" i="2"/>
  <c r="B267" i="2"/>
  <c r="B251" i="2"/>
  <c r="B232" i="2"/>
  <c r="B214" i="2"/>
  <c r="B193" i="2"/>
  <c r="B178" i="2"/>
  <c r="B163" i="2"/>
  <c r="B140" i="2"/>
  <c r="B118" i="2"/>
  <c r="B104" i="2"/>
  <c r="B90" i="2"/>
  <c r="B77" i="2"/>
  <c r="B61" i="2"/>
  <c r="B46" i="2"/>
  <c r="C606" i="2" l="1"/>
  <c r="C45" i="1" l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B612" i="2" l="1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C612" i="2"/>
  <c r="D29" i="1" s="1"/>
  <c r="B611" i="2"/>
  <c r="C628" i="2"/>
  <c r="D45" i="1" s="1"/>
  <c r="C627" i="2"/>
  <c r="D44" i="1" s="1"/>
  <c r="C626" i="2"/>
  <c r="D43" i="1" s="1"/>
  <c r="C625" i="2"/>
  <c r="D42" i="1" s="1"/>
  <c r="C624" i="2"/>
  <c r="D41" i="1" s="1"/>
  <c r="C623" i="2"/>
  <c r="D40" i="1" s="1"/>
  <c r="C622" i="2"/>
  <c r="D39" i="1" s="1"/>
  <c r="C621" i="2"/>
  <c r="D38" i="1" s="1"/>
  <c r="C620" i="2"/>
  <c r="D37" i="1" s="1"/>
  <c r="C619" i="2"/>
  <c r="D36" i="1" s="1"/>
  <c r="C618" i="2"/>
  <c r="D35" i="1" s="1"/>
  <c r="C617" i="2"/>
  <c r="D34" i="1" s="1"/>
  <c r="C616" i="2"/>
  <c r="D33" i="1" s="1"/>
  <c r="C615" i="2"/>
  <c r="D32" i="1" s="1"/>
  <c r="C614" i="2"/>
  <c r="D31" i="1" s="1"/>
  <c r="C613" i="2"/>
  <c r="D30" i="1" s="1"/>
  <c r="C611" i="2" l="1"/>
  <c r="C595" i="2"/>
  <c r="C27" i="1" l="1"/>
  <c r="C610" i="2"/>
  <c r="B610" i="2"/>
  <c r="C26" i="1" l="1"/>
  <c r="C25" i="1"/>
  <c r="B609" i="2"/>
  <c r="B608" i="2"/>
  <c r="C608" i="2"/>
  <c r="C609" i="2"/>
  <c r="C24" i="1"/>
  <c r="C607" i="2"/>
  <c r="B607" i="2"/>
  <c r="C23" i="1"/>
  <c r="B606" i="2" l="1"/>
  <c r="C605" i="2" l="1"/>
  <c r="B605" i="2"/>
  <c r="C604" i="2"/>
  <c r="B604" i="2"/>
  <c r="C603" i="2"/>
  <c r="B603" i="2"/>
  <c r="C602" i="2"/>
  <c r="B602" i="2"/>
  <c r="C601" i="2"/>
  <c r="B601" i="2"/>
  <c r="C600" i="2"/>
  <c r="B600" i="2"/>
  <c r="C599" i="2"/>
  <c r="B599" i="2"/>
  <c r="B598" i="2"/>
  <c r="C597" i="2"/>
  <c r="B597" i="2"/>
  <c r="C596" i="2"/>
  <c r="B596" i="2"/>
  <c r="B595" i="2"/>
  <c r="C594" i="2"/>
  <c r="B594" i="2"/>
  <c r="C593" i="2"/>
  <c r="B593" i="2"/>
  <c r="C592" i="2"/>
  <c r="B592" i="2"/>
  <c r="C22" i="1"/>
  <c r="C21" i="1"/>
  <c r="C20" i="1"/>
  <c r="C8" i="1"/>
  <c r="C7" i="1"/>
  <c r="D19" i="1"/>
  <c r="C19" i="1"/>
  <c r="C18" i="1"/>
  <c r="C17" i="1"/>
  <c r="D16" i="1"/>
  <c r="C16" i="1"/>
  <c r="C15" i="1"/>
  <c r="C14" i="1"/>
  <c r="C13" i="1"/>
  <c r="C12" i="1"/>
  <c r="D11" i="1"/>
  <c r="C11" i="1"/>
  <c r="C10" i="1"/>
  <c r="C9" i="1"/>
  <c r="C6" i="1"/>
  <c r="D15" i="1" l="1"/>
  <c r="D9" i="1"/>
  <c r="D10" i="1"/>
  <c r="D18" i="1"/>
  <c r="D20" i="1"/>
  <c r="D22" i="1"/>
  <c r="D21" i="1"/>
  <c r="D17" i="1"/>
  <c r="D14" i="1"/>
  <c r="D13" i="1"/>
  <c r="D12" i="1"/>
  <c r="D46" i="1" l="1"/>
  <c r="C629" i="2"/>
</calcChain>
</file>

<file path=xl/sharedStrings.xml><?xml version="1.0" encoding="utf-8"?>
<sst xmlns="http://schemas.openxmlformats.org/spreadsheetml/2006/main" count="1148" uniqueCount="686">
  <si>
    <t>Tehniskā-finanšu piedāvājuma forma iepirkumam</t>
  </si>
  <si>
    <t>Saturs</t>
  </si>
  <si>
    <t>Nr.</t>
  </si>
  <si>
    <t>Nosaukums</t>
  </si>
  <si>
    <t>Cena kopā, EUR bez PVN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</si>
  <si>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</si>
  <si>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</si>
  <si>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</si>
  <si>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</si>
  <si>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</si>
  <si>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</si>
  <si>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</si>
  <si>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</si>
  <si>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</si>
  <si>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</si>
  <si>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</si>
  <si>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</si>
  <si>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</si>
  <si>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</si>
  <si>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</si>
  <si>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</si>
  <si>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</si>
  <si>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</si>
  <si>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</si>
  <si>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</si>
  <si>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</si>
  <si>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</si>
  <si>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</si>
  <si>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</si>
  <si>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</si>
  <si>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</si>
  <si>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</si>
  <si>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</si>
  <si>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Kopā, EUR bez PVN:</t>
  </si>
  <si>
    <t>Vispārīgās prasības:</t>
  </si>
  <si>
    <t>Nr.p.k.</t>
  </si>
  <si>
    <t>Preces nosaukums, veicamās funkcijas, tehniskās prasības</t>
  </si>
  <si>
    <t>Pretendenta piedāvātie parametri</t>
  </si>
  <si>
    <t>Atsauce uz informatīvo materiālu**</t>
  </si>
  <si>
    <t xml:space="preserve">Preces ražotājs:  </t>
  </si>
  <si>
    <t xml:space="preserve">Preces modelis, kods: </t>
  </si>
  <si>
    <t>1.1.1</t>
  </si>
  <si>
    <t>Veicamās funkcijas:</t>
  </si>
  <si>
    <t>1.1.2</t>
  </si>
  <si>
    <t>Tehniskās prasības:</t>
  </si>
  <si>
    <t>Nesatur lateksu;</t>
  </si>
  <si>
    <t>Konfigurācijas:</t>
  </si>
  <si>
    <t>Paredzamais daudzums*:</t>
  </si>
  <si>
    <t>Vienības cena bez PVN:</t>
  </si>
  <si>
    <t>Atsauce uz informatīvu materiālu**</t>
  </si>
  <si>
    <t>Paredzamais daudzums (gab.) *:</t>
  </si>
  <si>
    <t>1 vienības cena bez PVN, EUR:</t>
  </si>
  <si>
    <t>1.2.1</t>
  </si>
  <si>
    <t>1.2.2</t>
  </si>
  <si>
    <t>Vienreiz lietojama;</t>
  </si>
  <si>
    <t>1.3.1</t>
  </si>
  <si>
    <t>1.3.1.1</t>
  </si>
  <si>
    <t>Nodrošina EKG signāla vadīšanu</t>
  </si>
  <si>
    <t>1.3.2</t>
  </si>
  <si>
    <t>1.3.2.1</t>
  </si>
  <si>
    <t>Daudzreiz lietojams;</t>
  </si>
  <si>
    <t>1.3.2.2</t>
  </si>
  <si>
    <t>5 novadījumi;</t>
  </si>
  <si>
    <t>1.3.2.3</t>
  </si>
  <si>
    <t>1.3.2.4</t>
  </si>
  <si>
    <t>1.3.2.5</t>
  </si>
  <si>
    <t>1.4.1</t>
  </si>
  <si>
    <t>1.4.1.1</t>
  </si>
  <si>
    <t>1.4.2</t>
  </si>
  <si>
    <t>1.4.2.1</t>
  </si>
  <si>
    <t>1.4.2.2</t>
  </si>
  <si>
    <t>1.4.2.3</t>
  </si>
  <si>
    <t>1.4.2.4</t>
  </si>
  <si>
    <t>1.4.2.5</t>
  </si>
  <si>
    <t>Jaundzimušo EKG vadu komplekts Philips pacientu monitoriem</t>
  </si>
  <si>
    <t>1.5.1</t>
  </si>
  <si>
    <t>1.5.1.1</t>
  </si>
  <si>
    <t>1.5.2</t>
  </si>
  <si>
    <t>1.5.2.1</t>
  </si>
  <si>
    <t>1.5.2.2</t>
  </si>
  <si>
    <t>Garums ne mazāks par 70 cm;</t>
  </si>
  <si>
    <t>3 novadījumi;</t>
  </si>
  <si>
    <t>1.5.2.4</t>
  </si>
  <si>
    <t>Saderīgs ar Philips M1669A EKG kabeli;</t>
  </si>
  <si>
    <t>1.5.2.5</t>
  </si>
  <si>
    <t>Philips atsauces nr. M1626A vai analogs.</t>
  </si>
  <si>
    <t>EKG krūšu vadu komplekts Philips pacientu monitoriem</t>
  </si>
  <si>
    <t>1.6.1</t>
  </si>
  <si>
    <t>1.6.1.1</t>
  </si>
  <si>
    <t>1.6.2</t>
  </si>
  <si>
    <t>1.6.2.1</t>
  </si>
  <si>
    <t>1.6.2.2</t>
  </si>
  <si>
    <t>Garums ne mazāks par 100 cm;</t>
  </si>
  <si>
    <t>1.6.2.3</t>
  </si>
  <si>
    <t>Satvērējtipa konektors;</t>
  </si>
  <si>
    <t>Ādas temperatūras zonde Philips pacientu monitoriem</t>
  </si>
  <si>
    <t>1.7.1</t>
  </si>
  <si>
    <t>1.7.1.1</t>
  </si>
  <si>
    <t>Nepārtraukta ādas virsmas temperatūras mērīšana</t>
  </si>
  <si>
    <t>1.7.2</t>
  </si>
  <si>
    <t>1.7.2.1</t>
  </si>
  <si>
    <t>1.7.2.2</t>
  </si>
  <si>
    <t>1.7.2.3</t>
  </si>
  <si>
    <t>1.8.1</t>
  </si>
  <si>
    <t>1.8.1.1</t>
  </si>
  <si>
    <t>1.8.2</t>
  </si>
  <si>
    <t>1.8.2.1</t>
  </si>
  <si>
    <t>1.8.2.2</t>
  </si>
  <si>
    <t>1.8.2.3</t>
  </si>
  <si>
    <t>1.8.3</t>
  </si>
  <si>
    <t>1.8.3.1</t>
  </si>
  <si>
    <t>1.8.3.2</t>
  </si>
  <si>
    <t>Neinvazīvā spiediena savienojošā caurule Philips pacientu monitoriem</t>
  </si>
  <si>
    <t>1.9.1</t>
  </si>
  <si>
    <t>1.9.1.1</t>
  </si>
  <si>
    <t>Neinvazīvā spiediena mērīšanas nodrošināšana</t>
  </si>
  <si>
    <t>1.9.2</t>
  </si>
  <si>
    <t>1.9.2.1</t>
  </si>
  <si>
    <t>1.9.2.2</t>
  </si>
  <si>
    <t>1.9.2.3</t>
  </si>
  <si>
    <t>Neinvazīvā spiediena savienojošā caurule Philips pacientu monitoriem jaundzimušiem</t>
  </si>
  <si>
    <t>1.10.1</t>
  </si>
  <si>
    <t>1.10.1.1</t>
  </si>
  <si>
    <t>1.10.2</t>
  </si>
  <si>
    <t>1.10.2.1</t>
  </si>
  <si>
    <t>1.10.2.2</t>
  </si>
  <si>
    <t>1.10.2.3</t>
  </si>
  <si>
    <t>Daudzreizlietojama neinvazīvā spiediena mērīšanas manšete</t>
  </si>
  <si>
    <t>1.11.1</t>
  </si>
  <si>
    <t>1.11.1.1</t>
  </si>
  <si>
    <t>1.11.2</t>
  </si>
  <si>
    <t>1.11.2.1</t>
  </si>
  <si>
    <t>1.11.2.2</t>
  </si>
  <si>
    <t>Daudzreiz lietojama;</t>
  </si>
  <si>
    <t>Komplektā iekļauta manšete ar cauruli un attiecīgā monitora neinvazīvā spiediena mērīšanas caurules konektoru;</t>
  </si>
  <si>
    <t>Iespējams tirīt ar ar maigām ziepem un ūdens;</t>
  </si>
  <si>
    <t>1.11.3</t>
  </si>
  <si>
    <t>1.11.3.1</t>
  </si>
  <si>
    <t>Jaundzimušo (Philips atsauces nr. M1571A vai analogs);</t>
  </si>
  <si>
    <t>1.11.3.2</t>
  </si>
  <si>
    <t>Pediatriskā (Philips atsauces nr. M1572A vai analogs);</t>
  </si>
  <si>
    <t>1.11.3.3</t>
  </si>
  <si>
    <t>Mazā pieaugušo (Philips atsauces nr. M1573A vai analogs);</t>
  </si>
  <si>
    <t>1.11.3.4</t>
  </si>
  <si>
    <t>Pieaugušo (Philips atsauces nr. M1574A vai analogs);</t>
  </si>
  <si>
    <t>Lielā pieaugušo (Philips atsauces nr. M1575A vai analogs);</t>
  </si>
  <si>
    <t>Augšstilba (Philips atsauces nr. M1576A vai analogs).</t>
  </si>
  <si>
    <t>Jaundzimušo vienreizlietojama neinvazīvā spiediena mērīšanas manšete</t>
  </si>
  <si>
    <t>1.12.1</t>
  </si>
  <si>
    <t>1.12.1.1</t>
  </si>
  <si>
    <t>1.12.2</t>
  </si>
  <si>
    <t>1.12.2.1</t>
  </si>
  <si>
    <t>1.12.2.2</t>
  </si>
  <si>
    <t>1.12.2.3</t>
  </si>
  <si>
    <t>1.12.2.4</t>
  </si>
  <si>
    <t>1.12.2.5</t>
  </si>
  <si>
    <t>1.12.2.6</t>
  </si>
  <si>
    <t>1.12.2.7</t>
  </si>
  <si>
    <t>Pulsa oksimetrijas savienojošais kabelis ar 8 adatu saspraudni</t>
  </si>
  <si>
    <t>1.13.1</t>
  </si>
  <si>
    <t>1.13.1.1</t>
  </si>
  <si>
    <r>
      <t>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mērīšanas nodrošināšana</t>
    </r>
  </si>
  <si>
    <t>1.13.2</t>
  </si>
  <si>
    <t>1.13.2.1</t>
  </si>
  <si>
    <t>1.13.2.2</t>
  </si>
  <si>
    <t>1.13.2.3</t>
  </si>
  <si>
    <t>1.13.2.4</t>
  </si>
  <si>
    <t>1.13.2.5</t>
  </si>
  <si>
    <t>1.13.2.6</t>
  </si>
  <si>
    <t>1.14.1</t>
  </si>
  <si>
    <t>1.14.1.1</t>
  </si>
  <si>
    <t>1.14.2</t>
  </si>
  <si>
    <t>1.14.2.1</t>
  </si>
  <si>
    <t>1.14.2.2</t>
  </si>
  <si>
    <t>1.14.2.3</t>
  </si>
  <si>
    <t>1.15.1</t>
  </si>
  <si>
    <t>1.15.1.1</t>
  </si>
  <si>
    <t>1.15.2</t>
  </si>
  <si>
    <t>1.15.2.1</t>
  </si>
  <si>
    <t>1.15.2.2</t>
  </si>
  <si>
    <t>1.15.2.3</t>
  </si>
  <si>
    <t>1.16.1</t>
  </si>
  <si>
    <t>1.16.1.1</t>
  </si>
  <si>
    <t>Philips pacientu monitoru darbības nodrošināšana</t>
  </si>
  <si>
    <t>1.16.2</t>
  </si>
  <si>
    <t>1.16.2.1</t>
  </si>
  <si>
    <t>1.16.2.2</t>
  </si>
  <si>
    <t>Saderīga ar Philips Intelliview X2 pacientu monitoriem (Philips atsauces nr. M4607A vai analogs);</t>
  </si>
  <si>
    <t>1.17.1</t>
  </si>
  <si>
    <t>1.17.1.1</t>
  </si>
  <si>
    <t>1.17.2</t>
  </si>
  <si>
    <t>1.17.2.1</t>
  </si>
  <si>
    <t>Daudzreiz lietojams</t>
  </si>
  <si>
    <t>1.17.2.2</t>
  </si>
  <si>
    <t>1.17.3</t>
  </si>
  <si>
    <t>1.17.3.1</t>
  </si>
  <si>
    <t>1.18.1</t>
  </si>
  <si>
    <t>1.18.1.1</t>
  </si>
  <si>
    <t>1.18.2</t>
  </si>
  <si>
    <t>1.18.2.1</t>
  </si>
  <si>
    <t>1.18.2.2</t>
  </si>
  <si>
    <t>1.18.2.3</t>
  </si>
  <si>
    <t>1.19.1</t>
  </si>
  <si>
    <t>1.19.1.1</t>
  </si>
  <si>
    <t>1.19.2</t>
  </si>
  <si>
    <t>1.19.2.1</t>
  </si>
  <si>
    <t>1.19.2.2</t>
  </si>
  <si>
    <t>1.19.2.3</t>
  </si>
  <si>
    <t>1.20.1</t>
  </si>
  <si>
    <t>1.20.1.1</t>
  </si>
  <si>
    <t>1.20.2</t>
  </si>
  <si>
    <t>1.20.2.1</t>
  </si>
  <si>
    <t>1.20.2.2</t>
  </si>
  <si>
    <t>1.20.2.3</t>
  </si>
  <si>
    <t>1.21.1</t>
  </si>
  <si>
    <t>1.21.1.1</t>
  </si>
  <si>
    <t>1.21.2</t>
  </si>
  <si>
    <t>1.21.2.1</t>
  </si>
  <si>
    <t>1.21.2.2</t>
  </si>
  <si>
    <t>1.21.2.3</t>
  </si>
  <si>
    <t>Nesatur lateksu</t>
  </si>
  <si>
    <t>1.21.2.4</t>
  </si>
  <si>
    <t>1.21.3</t>
  </si>
  <si>
    <t>1.21.3.1</t>
  </si>
  <si>
    <t>1.21.3.2</t>
  </si>
  <si>
    <t>1.21.3.3</t>
  </si>
  <si>
    <t>1.22.1</t>
  </si>
  <si>
    <t>1.22.1.1</t>
  </si>
  <si>
    <t>EtCO2 mērīšana</t>
  </si>
  <si>
    <t>1.22.2</t>
  </si>
  <si>
    <t>1.22.2.1</t>
  </si>
  <si>
    <t>1.22.2.2</t>
  </si>
  <si>
    <t>1.22.2.3</t>
  </si>
  <si>
    <t>1.22.2.4</t>
  </si>
  <si>
    <t>1.22.2.5</t>
  </si>
  <si>
    <t>1.22.2.6</t>
  </si>
  <si>
    <t>1.22.3</t>
  </si>
  <si>
    <t>1.22.3.1</t>
  </si>
  <si>
    <t>1.22.3.2</t>
  </si>
  <si>
    <t>1.23.1</t>
  </si>
  <si>
    <t>1.23.2</t>
  </si>
  <si>
    <t>1.24.1</t>
  </si>
  <si>
    <t>1.24.2</t>
  </si>
  <si>
    <t>1.25.1</t>
  </si>
  <si>
    <t>1.25.2</t>
  </si>
  <si>
    <t>SpO2 sensori ar 8 adatu spraudni Philips pacientu monitoriem</t>
  </si>
  <si>
    <t>1.26.1</t>
  </si>
  <si>
    <t>1.26.2</t>
  </si>
  <si>
    <t>SpO2 sensori ar 9 adatu konektoru</t>
  </si>
  <si>
    <t>1.27.1</t>
  </si>
  <si>
    <t>1.27.2</t>
  </si>
  <si>
    <r>
      <t>Pieaugušo pirksta gumijas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 kabeļa garums 0,45 m ± 0,25 m (Philips atsauces nr. M1191T vai analogs);</t>
    </r>
  </si>
  <si>
    <r>
      <t>Pediatriskais/pieaugušo pirksta klipša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sensors,kabeļa garums 0,9 m ± 0,25 m (Philips atsauces nr. M1196T vai analogs).</t>
    </r>
  </si>
  <si>
    <t xml:space="preserve">Pulsa oksimetrijas pagarinājuma kabelis </t>
  </si>
  <si>
    <t>1.28.1</t>
  </si>
  <si>
    <t>1.28.2</t>
  </si>
  <si>
    <t>Kalpo kā pagarinājuma kabelis;</t>
  </si>
  <si>
    <t>8 adatu saspraudnis;</t>
  </si>
  <si>
    <t>Savienojams ar Philips Intellivue X2 un Goldway G30/G40 pacientu monitoriem;</t>
  </si>
  <si>
    <t>Garums ne mazāks par 2 m;</t>
  </si>
  <si>
    <t>Daudzreizlietojams;</t>
  </si>
  <si>
    <t>Kalpo kā pāreja pulsa oksimetrijas sensoriem ar 9 adatu konektoru;</t>
  </si>
  <si>
    <t>1.24.3</t>
  </si>
  <si>
    <t>1.25.3</t>
  </si>
  <si>
    <t>1.28.3</t>
  </si>
  <si>
    <t>Elektrokardiogrammas novadījumu kabelis Efficia  pacientu monitoriem</t>
  </si>
  <si>
    <t>1.29</t>
  </si>
  <si>
    <t>1.29.2</t>
  </si>
  <si>
    <t>1.29.3</t>
  </si>
  <si>
    <t>Kapnogrāfijas līnijas IntelliVue sērijas monitoriem jaundzimušiem</t>
  </si>
  <si>
    <t>1.27.3</t>
  </si>
  <si>
    <t>1.30</t>
  </si>
  <si>
    <t>1.30.1</t>
  </si>
  <si>
    <t>1.30.2</t>
  </si>
  <si>
    <t>EKG elektrodu vadi</t>
  </si>
  <si>
    <t>1.31.1</t>
  </si>
  <si>
    <t>1.31.2</t>
  </si>
  <si>
    <t>1.31.3</t>
  </si>
  <si>
    <t>1.32</t>
  </si>
  <si>
    <t>1.32.1</t>
  </si>
  <si>
    <t>1.32.2</t>
  </si>
  <si>
    <t>1.32.3</t>
  </si>
  <si>
    <t>1.33</t>
  </si>
  <si>
    <t>1.33.1</t>
  </si>
  <si>
    <t>1.33.2</t>
  </si>
  <si>
    <t>1.33.3</t>
  </si>
  <si>
    <t>Atkārtoti lietojamas temperatūras zondes</t>
  </si>
  <si>
    <t>1.34</t>
  </si>
  <si>
    <t>1.34.1</t>
  </si>
  <si>
    <t>1.34.2</t>
  </si>
  <si>
    <t>1.34.3</t>
  </si>
  <si>
    <t>Vienreizlietojama;</t>
  </si>
  <si>
    <t>Iekārtas pasargāšana no ūdens iekļūšanas</t>
  </si>
  <si>
    <t>Saderīgs ar Philips M1663A un M1949A  EKG kabeli;</t>
  </si>
  <si>
    <t>Philips atsauces nr. M1978A vai analogs.</t>
  </si>
  <si>
    <t>Savienojama ar daudzreiz un vienreiz lietojamām pieaugušo un pediatriskām neinvazīvā spiediena manžetēm;</t>
  </si>
  <si>
    <t>Daudzreiz lietojama.</t>
  </si>
  <si>
    <t>Savienojama ar vienreiz lietojamām jaundzimušo neinvazīvā spiediena manžetēm;</t>
  </si>
  <si>
    <t>Savienojama ar Philips atsauces nr. M1598B neinvazīvā spiediena mērīšanas cauruli;</t>
  </si>
  <si>
    <t>Ar krāsu-izmēru indikāciju;</t>
  </si>
  <si>
    <t>Saderīga ar Philips IntelliVue monitoru.</t>
  </si>
  <si>
    <t>Savienojams ar Philips SureSigns pacientu monitoriem;</t>
  </si>
  <si>
    <t>Daudzreiz lietojami;</t>
  </si>
  <si>
    <t>Litija jonu baterija;</t>
  </si>
  <si>
    <t>Uzladējama.</t>
  </si>
  <si>
    <t>Baterija Philips pacientu monitoriem</t>
  </si>
  <si>
    <t>Paredzēta intubētiem pacientiem;</t>
  </si>
  <si>
    <t>Līnijas garums ne mazāks kā 2 m;</t>
  </si>
  <si>
    <t>Paredzēta pediatriskiem un pieaugušiem pacientiem;</t>
  </si>
  <si>
    <t>Tehnoloģija: Microstream;</t>
  </si>
  <si>
    <t>Komplektā: līnija, monitora konektors, intubācijas caurules adapteris;</t>
  </si>
  <si>
    <t>Savietojama ar Philips M3015A moduli.</t>
  </si>
  <si>
    <t>Kapnogrāfijas līnija IntelliVue sērijas monitoriem</t>
  </si>
  <si>
    <t>Līnijas garums vismaz 2m;</t>
  </si>
  <si>
    <t>Paredzēta neonatāliem pacietiem;</t>
  </si>
  <si>
    <t>Savietojama ar Philips M3015A moduli;</t>
  </si>
  <si>
    <t>Paredzēta ilglaicīgai lietošanai;</t>
  </si>
  <si>
    <t>8 - adatu konektors;</t>
  </si>
  <si>
    <t>Savienojami ar Philips Intellivue X2 un Goldway G30/G40 pacientu monitoriem;</t>
  </si>
  <si>
    <t>Daudzreiz lietojami.</t>
  </si>
  <si>
    <r>
      <t>Pediatriskais gumijas pirksta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 kabeļa garums 1,5m ± 0,5 m (Philips atsauces nr. M1192A vai analogs);</t>
    </r>
  </si>
  <si>
    <r>
      <t>Pieaugušo gumijas pirksta SpO</t>
    </r>
    <r>
      <rPr>
        <vertAlign val="subscript"/>
        <sz val="10"/>
        <rFont val="Times New Roman"/>
        <family val="1"/>
        <charset val="186"/>
      </rPr>
      <t>2</t>
    </r>
    <r>
      <rPr>
        <sz val="10"/>
        <rFont val="Times New Roman"/>
        <family val="1"/>
        <charset val="186"/>
      </rPr>
      <t xml:space="preserve"> sensors, kabeļa garums 3m ± 0,5 m (Philips atsauces nr. M1191BL vai analogs);</t>
    </r>
  </si>
  <si>
    <r>
      <t>Jaundzimušo gumijas kājas/rokas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 kabeļa garums ne mazāks par 1,5m (Philips atsauces nr. M1193A vai analogs);</t>
    </r>
  </si>
  <si>
    <r>
      <t>Pediatriskais/pieaugušo auss klipša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 kabeļa garums 1,5m ± 0,5 m (Philips atsauces nr. M1194A vai analogs);</t>
    </r>
  </si>
  <si>
    <r>
      <t>Pediatriskais/pieaugušo pirksta klipša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sensors, kabeļa garums 3m ± 0,5 m (Philips atsauces nr. M1196A vai analogs).</t>
    </r>
  </si>
  <si>
    <t>9 adatu konektors;</t>
  </si>
  <si>
    <t>Savienojami ar Philips pulsa oksimetrijas savienojošiem kabeļiem M1943AL;</t>
  </si>
  <si>
    <t>Philips atsauces nr. M1941A vai analogs.</t>
  </si>
  <si>
    <t>Savienojams ar Efficia pacientu monitoriem;</t>
  </si>
  <si>
    <t>Garums ne mazāks kā 1 m;</t>
  </si>
  <si>
    <t>Savienojams ar Efficia pacientu monitoriem.</t>
  </si>
  <si>
    <t>3 novadījumi, spailes (Atsauces nr. Philips 989803160661 vai analogs);</t>
  </si>
  <si>
    <t>Saderīgs ar 1.29 pozīcijas kabeļiem;</t>
  </si>
  <si>
    <t>Garums ne mazāks kā 2.5 m;</t>
  </si>
  <si>
    <t>Atsauces nr. Philips 989803160641 vai analogs.</t>
  </si>
  <si>
    <t>12 adatu konektors.</t>
  </si>
  <si>
    <t>3 novadījumi, pogas (Atsauces Nr. Philips M1674A vai ekvivalents);</t>
  </si>
  <si>
    <t>3 novadījumi, spailes (Atsauces Nr. Philips M1672A vai ekvivalents);</t>
  </si>
  <si>
    <t>5 novadījumi, pogas (Atsauces Nr. Philips M1645A vai ekvivalents);</t>
  </si>
  <si>
    <t>5 novadījumi, spailes (Atsauces Nr. Philips M1971A vai ekvivalents).</t>
  </si>
  <si>
    <t>Saderīgs ar attiecīgo 1.31 pozīcijas kabeļiem;</t>
  </si>
  <si>
    <t>3 novadījumu  (Atsauces Nr. Philips M1669A vai ekvivalents);</t>
  </si>
  <si>
    <t>5 novadījumu (Atsauces Nr. Philips M1668A vai ekvivalents).</t>
  </si>
  <si>
    <t>Temperatūras zondes;</t>
  </si>
  <si>
    <t>Saderīgi ar IntelliVue un Efficia pacientu monitoriem;</t>
  </si>
  <si>
    <t>Izmēru pielaide ±10%, ja nav norādīts citādi.</t>
  </si>
  <si>
    <t>Elektrokardiogrammas maģistrāles kabelis Efficia  pacientu monitoriem</t>
  </si>
  <si>
    <t>1.35.1</t>
  </si>
  <si>
    <t>1.35.2</t>
  </si>
  <si>
    <t>1.35.3</t>
  </si>
  <si>
    <t>Savienojama ar Philips atsauces nr. M1596C, M1597C neinvazīvā spiediena mērīšanas cauruli;</t>
  </si>
  <si>
    <t>Pediatriskā (Philips atsauces nr. M1870B vai analogs).</t>
  </si>
  <si>
    <t>Jaundzimušo (Philips atsauces nr. M1866B vai analogs);</t>
  </si>
  <si>
    <t xml:space="preserve">Finanšu piedāvājumā pretendentam jāietver visi izdevumi un izmaksas, kas saistītas ar Preces piegādi, transportu un ierīces nodošanu ekspluatācijā; </t>
  </si>
  <si>
    <t>*Pretendenta tehniskajā piedāvājumā norāda Preces modeli, ref kodu un ražotāju atbilstošos parametrus;</t>
  </si>
  <si>
    <t>Visas piedāvātās Preces ir jaunas (ražotas ne vēlāk kā 12 mēnešu laikā no pasūtījuma brīža), iepriekš nelietotas un nesatur iepriekš lietotas vai atjaunotas sastāvdaļas vai komponentes;</t>
  </si>
  <si>
    <t>****Paredzamais daudzums tiek izmantots pretendentu finanšu piedāvājumu objektīvai vērtēšanai. Līgumi tiek slēgti par vienas vienības cenu, nosakot visa iepirkuma kopējo apjomu naudas izteiksmē un nenosakot katras iepirkuma daļas apjomu;</t>
  </si>
  <si>
    <t>Nepieciešamības gadījumā, pretendents nodrošina piederumu paraugus piedāvājuma izvērtēšanai.</t>
  </si>
  <si>
    <t xml:space="preserve">Pasūtītājam nav pienākums iepirkt visu  norādīto katras preču vienības apjomu; </t>
  </si>
  <si>
    <t>Ņemot vērā, ka neparedzamu apstākļu dēļ, Līguma ___.pielikumā norādīto preču klāsts var mainīties 10% apmērā no Vienošanās kopējās summas, tehniskajā un finanšu piedāvājumā neiekļauto preču cenas tiek atsevišķi saskaņotas ar Pasūtītāju, nepārsniedzot vidējās tirgus cenas Latvijā un nemainot Vienošanās kopējo summu.</t>
  </si>
  <si>
    <t>1.36</t>
  </si>
  <si>
    <t>1.37</t>
  </si>
  <si>
    <t>1.38</t>
  </si>
  <si>
    <t>1.39</t>
  </si>
  <si>
    <t>Pozīcijas:</t>
  </si>
  <si>
    <t xml:space="preserve">Preces modelis, ref kods, ražotājs*: </t>
  </si>
  <si>
    <t>Medicīnas ierīces klase***:</t>
  </si>
  <si>
    <t>Paredzamais daudzums (gab.)****:</t>
  </si>
  <si>
    <t>Prasības:</t>
  </si>
  <si>
    <t>Pretendenta piedāvātie parametri*</t>
  </si>
  <si>
    <t>EKK:</t>
  </si>
  <si>
    <t>23442; 23443</t>
  </si>
  <si>
    <t>Vienreizlietojami EKG vadi un maģistrāles kabeļi</t>
  </si>
  <si>
    <t>Vadi 3-novadījumu, vienreizlietojami, garums ne mazāk kā 100 cm (Atsauces nr.Philips 989803174201 vai ekvivalents)</t>
  </si>
  <si>
    <t>Vadi 5-novadījumu, vienreizlietojami, garums ne mazāk kā 100 cm (Atsauces nr.Philips 989803174211 vai ekvivalents)</t>
  </si>
  <si>
    <t>Elektrokardiogrammas maģistrāles kabelis 3-novadījumu, atkārtoti lietojams, garums ne mazāk kā 2,5m (Atsauces nr.Philips 989803170171 vai ekvivalents)</t>
  </si>
  <si>
    <t>Elektrokardiogrammas maģistrāles kabelis 5-novadījumu, atkārtoti lietojams, garums ne mazāk kā 2,5m (Atsauces nr.Philips 989803170181 vai ekvivalents)</t>
  </si>
  <si>
    <t>Prasības EKG vadiem:</t>
  </si>
  <si>
    <t>Vienreizlietojami</t>
  </si>
  <si>
    <t>Modifikācijas:</t>
  </si>
  <si>
    <t>3-novadījumu (Atsauces nr.Philips 989803174201 vai ekvivalents)</t>
  </si>
  <si>
    <t>5-novadījumu (Atsauces nr.Philips 989803174211 vai ekvivalents)</t>
  </si>
  <si>
    <t>Piedāvājie vadi un maģistrāles kabeļi ir savstarpēji savietojami.</t>
  </si>
  <si>
    <t>1.36.1</t>
  </si>
  <si>
    <t>1.36.2</t>
  </si>
  <si>
    <t>1.36.3</t>
  </si>
  <si>
    <t>1.36.4</t>
  </si>
  <si>
    <t>1.36.5</t>
  </si>
  <si>
    <t>Savienojama ar Philips Intellivue sērijas pacientu monitoriem;</t>
  </si>
  <si>
    <t>Jauda 10.8 V</t>
  </si>
  <si>
    <t>1.37.1</t>
  </si>
  <si>
    <t>1.37.2</t>
  </si>
  <si>
    <t>1.37.3</t>
  </si>
  <si>
    <t>1.37.4</t>
  </si>
  <si>
    <t>EKG elektrodu maģistrāles vadi</t>
  </si>
  <si>
    <t>10 novadījumu EKG maģistrāles vads (Atsauces nr. Philips M1663A vai analogs)</t>
  </si>
  <si>
    <t>Savietojuams ar Philips IntelliVue sērijas monitoriem</t>
  </si>
  <si>
    <t>Kopējais garums ne mazāk kā 2 m</t>
  </si>
  <si>
    <t>1.38.1</t>
  </si>
  <si>
    <t>1.38.2</t>
  </si>
  <si>
    <t>1.38.3</t>
  </si>
  <si>
    <t>1.38.4</t>
  </si>
  <si>
    <t>Jaundzimušo izmērs, rokas apkārtmēram no ne vairāk kā 4.3 cm līdz ne mazāk kā 8.0 cm  (Philips atsauces nr. M1868B vai analogs);</t>
  </si>
  <si>
    <t>Zīdaiņu izmērs, rokas apkārtmēram no ne vairāk kā 7.1 cm līdz ne mazāk kā 13.0 cm (Philips atsauces nr. M1872B vai analogs).</t>
  </si>
  <si>
    <t>Zīdaiņu izmērs, rokas apkārtmēram no ne vairāk kā 10 cm līdz ne mazāk kā 15 cm (Philips atsauces nr. M1873B vai analogs).</t>
  </si>
  <si>
    <t>Saderīgi ar IntelliVue sērijas pacientu monitoriem;</t>
  </si>
  <si>
    <t>Iespējams tīrīt ar ar maigām ziepēm un ūdeni.</t>
  </si>
  <si>
    <t>vienreiz lietojama;</t>
  </si>
  <si>
    <t>1.39.1</t>
  </si>
  <si>
    <t>1.39.2</t>
  </si>
  <si>
    <t>1.39.3</t>
  </si>
  <si>
    <t>1.39.4</t>
  </si>
  <si>
    <t>1.39.5</t>
  </si>
  <si>
    <t>1.39.7</t>
  </si>
  <si>
    <t>Vienreiz lietojami SpO2 sensori</t>
  </si>
  <si>
    <t>Pieaugušo SpO2 sensors, pacienta svaram virs 20 kg (Philips atsauces nr. M1131A vai analogs)</t>
  </si>
  <si>
    <t>Zīdaiņu/pediatriskais SpO2 sensors pacienta svaram diapazonā no 3-10 kg, lietojams arī uz pēdas (Philips atsauces nr. M1132A vai analogs)</t>
  </si>
  <si>
    <t>Zīdaiņu/pediatriskais SpO2 sensors pacienta svaram diapazonā &lt;3 kg, pacientiem ar svaru diapazonā no 10-20 kg un pacientiem ar svaru virs 40 kg, lietojams arī uz pēdas (Philips atsauces nr. M1133A vai analogs)</t>
  </si>
  <si>
    <t>Vienreiz lietojami</t>
  </si>
  <si>
    <t>Nodrošina pulsa oksimetrijas mērījumu veikšanu</t>
  </si>
  <si>
    <t>Aprīkots ar 9-pin D Sub tipa konektoru</t>
  </si>
  <si>
    <t>Bioloģiski savietojams ar pacienta ādu</t>
  </si>
  <si>
    <t>Noturība pret tādiem apkārtējās vides traucējumiem kā dienas gaisma, elektromagnētiskie viļņi (koagulācija) un mehāniskas svārstības vai vibrācijas</t>
  </si>
  <si>
    <t>Savietojami ar Philips FAST SpO2 algoritmu</t>
  </si>
  <si>
    <t>Sensori invazīvā spiediena mērīšanai</t>
  </si>
  <si>
    <t>Vienreizlietojama invazīvā asinsspiediena mērīšanas sistēma</t>
  </si>
  <si>
    <t>Nepārtrauktās plūsmas ātrums 3±10% ml/h</t>
  </si>
  <si>
    <t>Mērīšanas Jutīgums 5 μV/V/mmHg (±1 %) un defibrilācijas spriegums 5 kV- 5.5 kV</t>
  </si>
  <si>
    <t>Saderīgi ar Philips pacientu monitoriem un Xtrans invazīvā asinsspiediena kontaktligzdām;</t>
  </si>
  <si>
    <t>Spiediena monitoringa līnija ar garumu vismaz 120 cm</t>
  </si>
  <si>
    <t>Nesatur PVC</t>
  </si>
  <si>
    <t>Mērīšanas diapazons robežās ne mazāk kā no -30-+360 mmHg</t>
  </si>
  <si>
    <t>Ieejas pretestība 400 Ω ± 15 Ω</t>
  </si>
  <si>
    <t>EKG vads telemetrijas iekārtai MX40</t>
  </si>
  <si>
    <t>3 novadījumu EKG vads ar SpO2 konektoru telemetrijas iekārtai MX40 (atsauces numurs 989803171911 vai analogs)</t>
  </si>
  <si>
    <t>5 novadījumu EKG vads telemetrijas iekārtai MX40 (atsauces numurs 989803171931 vai analogs)</t>
  </si>
  <si>
    <t>5 novadījumu EKG vads ar SpO2 konektoru telemetrijas iekārtai MX40 (atsauces numurs 989803171951 vai analogs)</t>
  </si>
  <si>
    <t>Daudzreiz lietojami</t>
  </si>
  <si>
    <t>Vadiem Eiropā lietots standarta krāsu kodējums</t>
  </si>
  <si>
    <t>Aprīkoti ar knaģīša tipa satvērējiem</t>
  </si>
  <si>
    <t>Vada garums ne mazāk kā 85 cm</t>
  </si>
  <si>
    <t>Savietojami ar Philips ražoto MX 40 telemetrijas iekārtu</t>
  </si>
  <si>
    <t>Vada garums ne mazāk kā 250 cm</t>
  </si>
  <si>
    <t>Vienreiz lietojamas neinvazīvā asinsspiediena manžetes</t>
  </si>
  <si>
    <t>Caurspīdīga</t>
  </si>
  <si>
    <t>Ūdens necaurlaidīga</t>
  </si>
  <si>
    <t>Savietojama ar Philips ražoto MX 40 telemetrijas iekārtu</t>
  </si>
  <si>
    <t>MX40 telemetrijas iekārtas akumulators</t>
  </si>
  <si>
    <t>Atkārtoti uzlādējams</t>
  </si>
  <si>
    <t>Litija jonu baterija</t>
  </si>
  <si>
    <t>Spriegums 3.7 V</t>
  </si>
  <si>
    <t>MX40 telemetrijas iekārtas bateriju adapteris</t>
  </si>
  <si>
    <t>MX40 telemetrijas iekārtas bateriju adapteris (atsauces numurs 989803174891 vai analogs)</t>
  </si>
  <si>
    <t>Nodrošina 3 gab. AA tipa bateriju ievietošanu</t>
  </si>
  <si>
    <t>Atkārtoti lietojams</t>
  </si>
  <si>
    <t>Bez adapteriem savietojami ar slimnīcā esošajiem Philips EEG kausiņelektrodiem ar atsauces nr  989803180561</t>
  </si>
  <si>
    <t>Savietojami ar Philips ražotajiem EEG moduļiem</t>
  </si>
  <si>
    <t>EEG kausiņelektrodi</t>
  </si>
  <si>
    <t>Vada garums ne mazāk kā 80 cm</t>
  </si>
  <si>
    <t>Aprīkots ar 9 kausiņelektrodiem</t>
  </si>
  <si>
    <t>Sensora diametrs 9,5 ±1mm;</t>
  </si>
  <si>
    <r>
      <t>Pieaugušo gumijas pirksta SpO</t>
    </r>
    <r>
      <rPr>
        <vertAlign val="subscript"/>
        <sz val="10"/>
        <rFont val="Times New Roman"/>
        <family val="1"/>
        <charset val="186"/>
      </rPr>
      <t>2</t>
    </r>
    <r>
      <rPr>
        <sz val="10"/>
        <rFont val="Times New Roman"/>
        <family val="1"/>
        <charset val="186"/>
      </rPr>
      <t xml:space="preserve"> sensors, kabeļa garums 2m± 0,5 m (Philips atsauces nr. M1191B vai analogs);</t>
    </r>
  </si>
  <si>
    <t xml:space="preserve">Kopējais garums (kabelim un elektroda vadu komplektam) 350±50 cm; </t>
  </si>
  <si>
    <t>Kabeļa garums 3±0,5 m.</t>
  </si>
  <si>
    <t>Manšete pieaugušo-maza neinvazīvā asinsspiediena manžete 20.5 - 28.5 cm (atsauces numurs M4574B vai analogs)</t>
  </si>
  <si>
    <t>Manšete pieaugušo-vidēja neinvazīvā asinsspiediena manžete 27.5 - 36.0 cm (atsauces numurs M4575B vai analogs)</t>
  </si>
  <si>
    <t>Vienreiz lietojama</t>
  </si>
  <si>
    <t>Krāsu kodētas atbilstoši izmēram</t>
  </si>
  <si>
    <t>NMT transmisijas kabelis</t>
  </si>
  <si>
    <t>NMT transmisijas kabelis (atsauces numurs 989803174581 vai analogs)</t>
  </si>
  <si>
    <t>Vada garums ne mazāk kā 3 m</t>
  </si>
  <si>
    <t>Aprīkots ar 12 pinu konektoru</t>
  </si>
  <si>
    <t>Savietojami ar Philips ražotajiem NMT moduļiem</t>
  </si>
  <si>
    <t>NMT rokas adapteris</t>
  </si>
  <si>
    <t>NMT rokas adapteris (atsauces numurs 989803199211 vai analogs)</t>
  </si>
  <si>
    <t>Nodrošina īkšķa fiksāciju NMT mērīguma laikā</t>
  </si>
  <si>
    <t>Ledus vanniņas temperatūras zonde</t>
  </si>
  <si>
    <t>Savietojams ar Philips ražotajiem hemodinamikas moduļiem</t>
  </si>
  <si>
    <t>Ūdenssavācējfiltrs G7 moduļiem</t>
  </si>
  <si>
    <t>Paredzēta lietošanai ar G7 anestēzijas gāzu analizātora moduli;</t>
  </si>
  <si>
    <t>Savietojams ar gāzu paraugu līniju M1655B;</t>
  </si>
  <si>
    <t>Atsauces nr. Philips 989803191081 vai analogs.</t>
  </si>
  <si>
    <t>EEG 5 novadījumu maģistrālais vads</t>
  </si>
  <si>
    <t>EEG 5 novadījumu maģistrālais vads (atsauces numurs M2268A vai analogs)</t>
  </si>
  <si>
    <t xml:space="preserve">Saderīga ar IntelliVue X3 monitoriem (Philips atsauces nr. 989803196521 vai analogs); </t>
  </si>
  <si>
    <t>1.4.2.6</t>
  </si>
  <si>
    <t>1.5.2.6</t>
  </si>
  <si>
    <t>1.6.3</t>
  </si>
  <si>
    <t>1.6.3.1</t>
  </si>
  <si>
    <t>1.6.3.2</t>
  </si>
  <si>
    <t>1.7.3</t>
  </si>
  <si>
    <t>1.7.3.1</t>
  </si>
  <si>
    <t>1.7.3.2</t>
  </si>
  <si>
    <t>1.8.2.4</t>
  </si>
  <si>
    <t>1.8.2.5</t>
  </si>
  <si>
    <t>1.8.2.6</t>
  </si>
  <si>
    <t>1.8.2.7</t>
  </si>
  <si>
    <t>1.8.3.3</t>
  </si>
  <si>
    <t>1.8.3.4</t>
  </si>
  <si>
    <t>1.8.3.5</t>
  </si>
  <si>
    <t>1.8.3.6</t>
  </si>
  <si>
    <t>1.9.2.4</t>
  </si>
  <si>
    <t>1.9.2.5</t>
  </si>
  <si>
    <t>1.9.2.6</t>
  </si>
  <si>
    <t>1.10.2.4</t>
  </si>
  <si>
    <t>1.12.2.8</t>
  </si>
  <si>
    <t>1.12.3</t>
  </si>
  <si>
    <t>1.12.3.1</t>
  </si>
  <si>
    <t>1.12.3.2</t>
  </si>
  <si>
    <t>1.13.2.7</t>
  </si>
  <si>
    <t>1.13.2.8</t>
  </si>
  <si>
    <t>1.13.2.9</t>
  </si>
  <si>
    <t>1.13.2.10</t>
  </si>
  <si>
    <t>1.14.3</t>
  </si>
  <si>
    <t>1.14.3.1</t>
  </si>
  <si>
    <t>1.14.3.2</t>
  </si>
  <si>
    <t>1.14.3.3</t>
  </si>
  <si>
    <t>1.14.3.4</t>
  </si>
  <si>
    <t>1.14.3.5</t>
  </si>
  <si>
    <t>1.14.3.6</t>
  </si>
  <si>
    <t>1.14.3.7</t>
  </si>
  <si>
    <t>1.15.3</t>
  </si>
  <si>
    <t>1.15.3.1</t>
  </si>
  <si>
    <t>1.15.3.4</t>
  </si>
  <si>
    <t>1.16.2.3</t>
  </si>
  <si>
    <t>1.16.2.4</t>
  </si>
  <si>
    <t>1.16.2.5</t>
  </si>
  <si>
    <t>1.16.2.6</t>
  </si>
  <si>
    <t>1.17.2.3</t>
  </si>
  <si>
    <t>1.18.2.4</t>
  </si>
  <si>
    <t>1.18.2.5</t>
  </si>
  <si>
    <t>1.19.3</t>
  </si>
  <si>
    <t>1.19.3.1</t>
  </si>
  <si>
    <t>1.19.3.2</t>
  </si>
  <si>
    <t>1.19.3.3</t>
  </si>
  <si>
    <t>1.19.3.4</t>
  </si>
  <si>
    <t>1.20.2.4</t>
  </si>
  <si>
    <t>1.20.2.5</t>
  </si>
  <si>
    <t>1.20.3</t>
  </si>
  <si>
    <t>1.20.3.1</t>
  </si>
  <si>
    <t>1.20.3.2</t>
  </si>
  <si>
    <t>1.23.3</t>
  </si>
  <si>
    <t>1.23.4</t>
  </si>
  <si>
    <t>1.23.5</t>
  </si>
  <si>
    <t>1.23.6</t>
  </si>
  <si>
    <t>1.23.7</t>
  </si>
  <si>
    <t>1.23.7.1</t>
  </si>
  <si>
    <t>1.23.7.2</t>
  </si>
  <si>
    <t>1.23.8</t>
  </si>
  <si>
    <t>1.23.9</t>
  </si>
  <si>
    <t>1.23.10</t>
  </si>
  <si>
    <t>1.24.4</t>
  </si>
  <si>
    <t>1.24.5</t>
  </si>
  <si>
    <t>1.25.4</t>
  </si>
  <si>
    <t>1.25.5</t>
  </si>
  <si>
    <t>1.26.3</t>
  </si>
  <si>
    <t>1.26.4</t>
  </si>
  <si>
    <t>1.26.5</t>
  </si>
  <si>
    <t>1.26.6</t>
  </si>
  <si>
    <t>1.26.7</t>
  </si>
  <si>
    <t>1.26.8</t>
  </si>
  <si>
    <t>1.26.9</t>
  </si>
  <si>
    <t>1.26.10</t>
  </si>
  <si>
    <t>1.27.4</t>
  </si>
  <si>
    <t>1.27.5</t>
  </si>
  <si>
    <t>1.27.6</t>
  </si>
  <si>
    <t>1.27.7</t>
  </si>
  <si>
    <t>1.27.8</t>
  </si>
  <si>
    <t>1.27.9</t>
  </si>
  <si>
    <t>1.27.10</t>
  </si>
  <si>
    <t>1.27.11</t>
  </si>
  <si>
    <t>1.27.12</t>
  </si>
  <si>
    <t>1.28.4</t>
  </si>
  <si>
    <t>1.28.5</t>
  </si>
  <si>
    <t>1.28.6</t>
  </si>
  <si>
    <t>1.28.7</t>
  </si>
  <si>
    <t>1.28.8</t>
  </si>
  <si>
    <t>1.28.9</t>
  </si>
  <si>
    <t>1.28.10</t>
  </si>
  <si>
    <t>1.28.11</t>
  </si>
  <si>
    <t>1.28.12</t>
  </si>
  <si>
    <t>1.29.4</t>
  </si>
  <si>
    <t>1.29.5</t>
  </si>
  <si>
    <t>1.29.6</t>
  </si>
  <si>
    <t>1.29.7</t>
  </si>
  <si>
    <t>1.29.8</t>
  </si>
  <si>
    <t>1.29.9</t>
  </si>
  <si>
    <t>1.30.3</t>
  </si>
  <si>
    <t>1.30.4</t>
  </si>
  <si>
    <t>1.31</t>
  </si>
  <si>
    <t>1.31.4</t>
  </si>
  <si>
    <t>1.31.5</t>
  </si>
  <si>
    <t>1.32.4</t>
  </si>
  <si>
    <t>1.33.4</t>
  </si>
  <si>
    <t>1.33.5</t>
  </si>
  <si>
    <t>1.35</t>
  </si>
  <si>
    <t>1.34.4</t>
  </si>
  <si>
    <t>1.34.5</t>
  </si>
  <si>
    <t>1.34.6</t>
  </si>
  <si>
    <t>1.35.4</t>
  </si>
  <si>
    <t>1.35.5</t>
  </si>
  <si>
    <t>1.35.6</t>
  </si>
  <si>
    <r>
      <t xml:space="preserve">KOPĒJĀ VĒRTĒJAMĀ CENA </t>
    </r>
    <r>
      <rPr>
        <b/>
        <sz val="10"/>
        <color theme="1"/>
        <rFont val="Times New Roman"/>
        <family val="1"/>
        <charset val="186"/>
      </rPr>
      <t>bez PVN, EUR par 1. pozīciju</t>
    </r>
  </si>
  <si>
    <t>Ūdenssavācējfiltrs G7 moduļiem (Atsauces nr. 989803191081 Philips vai analogs.)</t>
  </si>
  <si>
    <t>1.1.3</t>
  </si>
  <si>
    <t>1.1.4</t>
  </si>
  <si>
    <t>Saderīga ar Suresigns VM 4 monitoriem (Philips atsauces nr. 989803199221 vai analogs);</t>
  </si>
  <si>
    <t>Saderīga ar Philips MP20/30, MP40/50 pacientu monitoriem (Philips atsauces nr. 989803210521 vai analogs).</t>
  </si>
  <si>
    <r>
      <t>Zīdaiņu pirksta SpO</t>
    </r>
    <r>
      <rPr>
        <vertAlign val="sub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sensors + adaptera kabelis uz monitoru, vienreizlietojams, kabeļa garums 0.9m ± 0,5 m (Philips atsauces nr. M1134A vai analogs);</t>
    </r>
  </si>
  <si>
    <t>EEG kausiņelektrodi 9 kanālu EEG (atsauces numurs 989803180561 vai analogs)</t>
  </si>
  <si>
    <t>EEG kausiņelektrodi 9 kanālu EEG jaundzimušo un pediatriskais izmērs (atsauces numurs 989803180521 vai analogs)</t>
  </si>
  <si>
    <t>Manšete pieaugušo-liela neinvazīvā asinsspiediena manžete  liels 27.5 - 36.0 cm (atsauces numurs M4576B vai analogs)</t>
  </si>
  <si>
    <t>Sirds izsviedes kabelis</t>
  </si>
  <si>
    <t>Sirds izsviedes kabelis (Atsauces nr. M1643A Philips vai analogs.)</t>
  </si>
  <si>
    <t>Nesterils</t>
  </si>
  <si>
    <t>Atsauces nr. Philips M1643A vai analogs.</t>
  </si>
  <si>
    <t>Pulsa kabeli oksimetrijai ar 8 adatu saspraudni, 3m, (Atsauces nr. Philips  M1943AL  vai analogs);</t>
  </si>
  <si>
    <t>Pulsa kabeli oksimetrijai ar 8 adatu saspraudni, 1m, (Atsauces nr. Philips  M1943A  vai analogs);</t>
  </si>
  <si>
    <t>1.10.3</t>
  </si>
  <si>
    <t>1.10.3.1</t>
  </si>
  <si>
    <t>1.10.3.2</t>
  </si>
  <si>
    <t>1.9.3</t>
  </si>
  <si>
    <t>1.9.3.1</t>
  </si>
  <si>
    <t>1.9.3.2</t>
  </si>
  <si>
    <t>1.9.3.3</t>
  </si>
  <si>
    <t>1.9.3.4</t>
  </si>
  <si>
    <t>1.9.3.5</t>
  </si>
  <si>
    <t>1.9.3.6</t>
  </si>
  <si>
    <t>Jaundzimušo mašete 1 izmērs (Philips atsauces nr. M1866S vai analogs);</t>
  </si>
  <si>
    <t>Jaundzimušo mašete 2 izmērs (Philips atsauces nr. M1868S vai analogs);</t>
  </si>
  <si>
    <t>Jaundzimušo mašete 3 izmērs (Philips atsauces nr. M1870S vai analogs);</t>
  </si>
  <si>
    <t>Jaundzimušo mašete 4 izmērs (Philips atsauces nr. M1872S vai analogs);</t>
  </si>
  <si>
    <t>Jaundzimušo mašete 5 izmērs (Philips atsauces nr. M1873S vai analogs);</t>
  </si>
  <si>
    <t>Jaundzimušo neinvazīvā spiediena mērīšanas manšete (Philips atsauces nr. M4572B vai analogs).</t>
  </si>
  <si>
    <t>1.9.3.7</t>
  </si>
  <si>
    <t>Jaundzimušo. Vienreizlietojamas manšetes komplekts 5izmēri  (Philips atsauces nr. 989803167551 vai analogs).</t>
  </si>
  <si>
    <t>1.9.3.8</t>
  </si>
  <si>
    <t>Jaundzimušo/ Bērnu</t>
  </si>
  <si>
    <t>BIS sensors</t>
  </si>
  <si>
    <t>vienreizlietojams;</t>
  </si>
  <si>
    <t>Kastē 25 gabali</t>
  </si>
  <si>
    <t>BIS sensors/ elektrods (Atsauces nr. 186-0106 vai analogs.)</t>
  </si>
  <si>
    <t>Atsauces nr. 186-0106 vai analogs.</t>
  </si>
  <si>
    <t>Neo-neonatālā asinsspiediena gaisa caurule 3m ar 6mm konektoru  (Philips atsauces nr. M1597C vai analogs).</t>
  </si>
  <si>
    <t>Garums ne mazāks par 1,5 m (Philips atsauces nr. M1598B/ 989803209761,  vai analogs);</t>
  </si>
  <si>
    <t>Garums ne mazāks par 3,0 m (Philips atsauces nr. M1599B/ 989803209771 vai analogs).</t>
  </si>
  <si>
    <t>Garums ne mazāks par 1,5 m (Philips atsauces nr. M1596C/ 989803209741 vai analogs);</t>
  </si>
  <si>
    <t>Garums ne mazāks par 3,0 m (Philips atsauces nr. M1597C/ 989803209751 vai analogs).</t>
  </si>
  <si>
    <t>Saderīga ar Efficia monitoriem (Philips atsauces nr. 989803189981/ 989803199221 vai analogs);</t>
  </si>
  <si>
    <t>1.2.3</t>
  </si>
  <si>
    <t>1.2.4</t>
  </si>
  <si>
    <t>Daudzreiz lietojami, 1.14.3.6 punkts vienreizlietojams</t>
  </si>
  <si>
    <t>MX40 iekārtas pārnēsāšanas somiņa</t>
  </si>
  <si>
    <t>Zīdaiņu/pediatriskais SpO2 sensors pacienta svaram diapazonā &lt;3 kg, pacientiem ar svaru diapazonā no 10-20 kg un pacientiem ar svaru virs 40 kg, lietojams arī uz pēdas, nesatur adhezīvas vielas, stiprinās ar velcro vai analogu materiālu (Philips atsauces nr. M1134A vai analogs)</t>
  </si>
  <si>
    <t>Vienreizlietojama neinvazīvā spiediena mērīšanas manšete</t>
  </si>
  <si>
    <t xml:space="preserve">Tehniskā-finanšu piedāvājuma forma </t>
  </si>
  <si>
    <t xml:space="preserve"> Piederumi Philips pacientu monitoriem</t>
  </si>
  <si>
    <r>
      <t xml:space="preserve">Kabeļa garums ne mazāks par </t>
    </r>
    <r>
      <rPr>
        <sz val="10"/>
        <rFont val="Times New Roman"/>
        <family val="1"/>
        <charset val="186"/>
      </rPr>
      <t>2,8m;</t>
    </r>
  </si>
  <si>
    <r>
      <t>Savienojama ar Philips Intellivue X2</t>
    </r>
    <r>
      <rPr>
        <sz val="10"/>
        <rFont val="Times New Roman"/>
        <family val="1"/>
        <charset val="186"/>
      </rPr>
      <t xml:space="preserve">/X3 </t>
    </r>
    <r>
      <rPr>
        <sz val="10"/>
        <color theme="1"/>
        <rFont val="Times New Roman"/>
        <family val="1"/>
        <charset val="186"/>
      </rPr>
      <t>pacientu monitoriem;</t>
    </r>
  </si>
  <si>
    <r>
      <t xml:space="preserve">Philips atsauces nr. 989803203581; </t>
    </r>
    <r>
      <rPr>
        <sz val="10"/>
        <rFont val="Times New Roman"/>
        <family val="1"/>
        <charset val="186"/>
      </rPr>
      <t>989803220831</t>
    </r>
    <r>
      <rPr>
        <b/>
        <sz val="10"/>
        <rFont val="Times New Roman"/>
        <family val="1"/>
        <charset val="186"/>
      </rPr>
      <t xml:space="preserve"> (</t>
    </r>
    <r>
      <rPr>
        <sz val="10"/>
        <rFont val="Times New Roman"/>
        <family val="1"/>
        <charset val="186"/>
      </rPr>
      <t>011-00110)</t>
    </r>
    <r>
      <rPr>
        <sz val="10"/>
        <color theme="1"/>
        <rFont val="Times New Roman"/>
        <family val="1"/>
        <charset val="186"/>
      </rPr>
      <t xml:space="preserve"> vai analogs.</t>
    </r>
  </si>
  <si>
    <t>Savienojama ar Philips Intellivue X2/X3 pacientu monitoru;</t>
  </si>
  <si>
    <r>
      <t>Barības vada/taisnās zarnas zonde 12 Fr  (Atsauces Nr. Philips 21075A/ 989803203561;</t>
    </r>
    <r>
      <rPr>
        <sz val="10"/>
        <rFont val="Times New Roman"/>
        <family val="1"/>
        <charset val="186"/>
      </rPr>
      <t xml:space="preserve"> 989803220851 (011-00107) vai ekvivalents);</t>
    </r>
  </si>
  <si>
    <r>
      <t xml:space="preserve">Elastīga barības vada/taisnās zarnas zonde </t>
    </r>
    <r>
      <rPr>
        <sz val="10"/>
        <rFont val="Times New Roman"/>
        <family val="1"/>
        <charset val="186"/>
      </rPr>
      <t xml:space="preserve">9 </t>
    </r>
    <r>
      <rPr>
        <sz val="10"/>
        <color theme="1"/>
        <rFont val="Times New Roman"/>
        <family val="1"/>
        <charset val="186"/>
      </rPr>
      <t xml:space="preserve">Fr  (Atsauces Nr. Philips 21076A/989803203571; 989803220841(011-00108) vai ekvivalents); </t>
    </r>
  </si>
  <si>
    <t>Piestiprināma ādas virsmas zonde  (Atsauces Nr. Philips 21078A/ 989803203581; 989803220831 (011-00110) vai ekvivalents)</t>
  </si>
  <si>
    <r>
      <t>Viena kanāla sensori invazīvā spiediena mērīšanai (Codan atsauces nr. ST-933 (74.7006)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vai analogs)</t>
    </r>
  </si>
  <si>
    <r>
      <t xml:space="preserve">Divu kanālu sensori invazīvā spiediena mērīšanai (Codan atsauces nr. ST-951-180 </t>
    </r>
    <r>
      <rPr>
        <sz val="10"/>
        <rFont val="Times New Roman"/>
        <family val="1"/>
        <charset val="186"/>
      </rPr>
      <t>(74.7023)</t>
    </r>
    <r>
      <rPr>
        <b/>
        <sz val="10"/>
        <color rgb="FFFF0000"/>
        <rFont val="Times New Roman"/>
        <family val="1"/>
        <charset val="186"/>
      </rPr>
      <t xml:space="preserve"> </t>
    </r>
    <r>
      <rPr>
        <sz val="10"/>
        <color theme="1"/>
        <rFont val="Times New Roman"/>
        <family val="1"/>
        <charset val="186"/>
      </rPr>
      <t>vai analogs)</t>
    </r>
  </si>
  <si>
    <t>Savietojami ar slimnīcā esošajiem BDC901 (75.1002) un BDC902 (75.1068) invazīvā asinsspiediena kontaktpaneļiem</t>
  </si>
  <si>
    <t>MX40 telemetrijas iekārtas akumulators (atsauces numurs 989803176201/989803205801 vai analogs)</t>
  </si>
  <si>
    <t>Vienreizlietojamām piedāvātajām precēm derīguma termiņš ir (nosaka Pretendents) 12 (mēneši) mēneši no pavadzīmes-rēķina abpusējas parakstīšanas brīža;</t>
  </si>
  <si>
    <t xml:space="preserve">***'Pretendentam jāiesniedz piedāvātās preces EK atbilstības deklarācijas kopija, atbilstoši  regulas 2017/745  prasībām (ja Prece ir klasificēta kā medicīnas ierīce) un CE sertifikāta kopija (ja ražotājs noteicis ierīču klasi: I klases sterilas ierīces un I klases ierīces ar mērīšanas funkciju, IIa, IIb vai III klases ierīces  </t>
  </si>
  <si>
    <t>Pusēm vienojoties Vienošanās darbības termiņš var tikt pagarināts saskaņā ar Publisko iepirkumu likumā noteikto.</t>
  </si>
  <si>
    <t>Piedāvātajām daudzreizlietojāmām precēm garantijas termiņš ir 3 (trīs) mēneši no pavadzīmes abpusējas parakstīšanas brīža</t>
  </si>
  <si>
    <t xml:space="preserve">Daudzreiz lietojama, </t>
  </si>
  <si>
    <t>1.39.6</t>
  </si>
  <si>
    <t xml:space="preserve">ATKLĀTA KONKURSA
“Pacientu vitālo funkciju monitoru piederumu piegāde III” 
(identifikācijas Nr. PSKUS 2026/125) </t>
  </si>
  <si>
    <t>Tehniskās specifikācijas pēdējais datu aktualizācijas datums 27.07.2026</t>
  </si>
  <si>
    <r>
      <t xml:space="preserve">Piedāvājumam jāpievieno Preces ražotāja izsniegta </t>
    </r>
    <r>
      <rPr>
        <b/>
        <sz val="10"/>
        <rFont val="Times New Roman"/>
        <family val="1"/>
        <charset val="186"/>
      </rPr>
      <t>autorizācijas vēstule</t>
    </r>
    <r>
      <rPr>
        <sz val="10"/>
        <rFont val="Times New Roman"/>
        <family val="1"/>
        <charset val="186"/>
      </rPr>
      <t>, kas apliecina, ka pretendents tiesīgs izplatīt piedāvāto Preci Latvijas Republikā.</t>
    </r>
  </si>
  <si>
    <r>
      <t xml:space="preserve">**Parametru atbilstību pamatot ar norādi uz tehniskajām datu lapām ("data sheet'') jeb informatīviem materiāliem, kas apliecina atbilstību (oriģinālvalodā un tulkojumi valsts valodā, ja oriģinālvalodā nav angļu), norādot atsauci tehniskajā piedāvājumā </t>
    </r>
    <r>
      <rPr>
        <b/>
        <sz val="10"/>
        <rFont val="Times New Roman"/>
        <family val="1"/>
        <charset val="186"/>
      </rPr>
      <t>uz konkrēto lapaspusi.</t>
    </r>
    <r>
      <rPr>
        <sz val="10"/>
        <rFont val="Times New Roman"/>
        <family val="1"/>
        <charset val="186"/>
      </rPr>
      <t xml:space="preserve"> Informatīvajos materiālos pretendents </t>
    </r>
    <r>
      <rPr>
        <b/>
        <sz val="10"/>
        <rFont val="Times New Roman"/>
        <family val="1"/>
        <charset val="186"/>
      </rPr>
      <t>atzīmē uz kuru iepirkuma tehniskās specifikācijas pozīciju pievienotā informācija attiecināma;</t>
    </r>
  </si>
  <si>
    <r>
      <t>Piegāde</t>
    </r>
    <r>
      <rPr>
        <b/>
        <sz val="10"/>
        <rFont val="Times New Roman"/>
        <family val="1"/>
        <charset val="186"/>
      </rPr>
      <t xml:space="preserve"> 4 nedēļu </t>
    </r>
    <r>
      <rPr>
        <sz val="10"/>
        <rFont val="Times New Roman"/>
        <family val="1"/>
        <charset val="186"/>
      </rPr>
      <t>laikā no pasūtījuma nosūtīšanas dienas;</t>
    </r>
  </si>
  <si>
    <t>Savienojama ar Philips atsauces nr. M1598B/M1599B vai M1596C/M1597C neinvazīvā spiediena mērīšanas cauruli;</t>
  </si>
  <si>
    <t>Paredzēta īslaicīgai lietošana (Atsauces nr. Philips M1920A/ 989803223361 vai analogs);</t>
  </si>
  <si>
    <t>Paredzēta ilglaicīgai lietošanai (Atsauces nr. Philips M1921A/ 989803223371 vai analogs);</t>
  </si>
  <si>
    <t>Atsauces nr. Philips M1923A/ 989803223381 vai analogs.</t>
  </si>
  <si>
    <t>MX40 iekārtas pārnēsāšanas somiņa (atsauces numurs  989803210401/989803211031 vai analogs)</t>
  </si>
  <si>
    <t>Ledus vanniņas temperatūras zondes maģistrālais vads (atsauces numurs M1646A vai analogs)</t>
  </si>
  <si>
    <t>Garums ne mazāk kā 1,5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</si>
</sst>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€&quot;\ * #,##0.00_-;\-&quot;€&quot;\ * #,##0.00_-;_-&quot;€&quot;\ * &quot;-&quot;??_-;_-@_-"/>
    <numFmt numFmtId="165" formatCode="_-[$Ls-426]\ * #,##0.00_-;\-[$Ls-426]\ * #,##0.00_-;_-[$Ls-426]\ * &quot;-&quot;??_-;_-@_-"/>
    <numFmt numFmtId="166" formatCode="&quot;€&quot;\ #,##0.00"/>
    <numFmt numFmtId="167" formatCode="_-[$€-2]\ * #,##0.00_-;\-[$€-2]\ * #,##0.00_-;_-[$€-2]\ * &quot;-&quot;??_-;_-@_-"/>
    <numFmt numFmtId="168" formatCode="&quot;£&quot;#,##0.00"/>
    <numFmt numFmtId="169" formatCode="[$€-2]\ #,##0.00"/>
    <numFmt numFmtId="170" formatCode="0.0"/>
  </numFmts>
  <fonts count="3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i/>
      <sz val="10"/>
      <name val="Times New Roman"/>
      <family val="1"/>
      <charset val="186"/>
    </font>
    <font>
      <vertAlign val="subscript"/>
      <sz val="10"/>
      <color theme="1"/>
      <name val="Times New Roman"/>
      <family val="1"/>
      <charset val="186"/>
    </font>
    <font>
      <vertAlign val="subscript"/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indexed="8"/>
      <name val="MS Sans Serif"/>
      <family val="2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186"/>
    </font>
    <font>
      <b/>
      <i/>
      <sz val="13"/>
      <name val="Times New Roman"/>
      <family val="1"/>
      <charset val="186"/>
    </font>
    <font>
      <b/>
      <i/>
      <sz val="13"/>
      <color theme="4"/>
      <name val="Times New Roman"/>
      <family val="1"/>
      <charset val="186"/>
    </font>
    <font>
      <sz val="8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4B08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165" fontId="3" fillId="0" borderId="0">
      <alignment vertical="center" wrapText="1"/>
    </xf>
    <xf numFmtId="165" fontId="3" fillId="0" borderId="0">
      <alignment vertical="center" wrapText="1"/>
    </xf>
    <xf numFmtId="167" fontId="16" fillId="0" borderId="0">
      <alignment vertical="center" wrapText="1"/>
    </xf>
    <xf numFmtId="167" fontId="16" fillId="9" borderId="1" applyNumberFormat="0" applyFont="0" applyBorder="0" applyAlignment="0" applyProtection="0">
      <alignment horizontal="center" vertical="center" wrapText="1"/>
    </xf>
    <xf numFmtId="0" fontId="22" fillId="0" borderId="0"/>
    <xf numFmtId="0" fontId="23" fillId="0" borderId="0"/>
    <xf numFmtId="0" fontId="15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5" fillId="0" borderId="0"/>
  </cellStyleXfs>
  <cellXfs count="267">
    <xf numFmtId="0" fontId="0" fillId="0" borderId="0" xfId="0"/>
    <xf numFmtId="0" fontId="0" fillId="0" borderId="0" xfId="0" applyAlignment="1">
      <alignment horizontal="center"/>
    </xf>
    <xf numFmtId="166" fontId="6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166" fontId="7" fillId="2" borderId="1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left"/>
    </xf>
    <xf numFmtId="166" fontId="7" fillId="2" borderId="4" xfId="0" applyNumberFormat="1" applyFont="1" applyFill="1" applyBorder="1" applyAlignment="1">
      <alignment horizontal="center"/>
    </xf>
    <xf numFmtId="0" fontId="0" fillId="0" borderId="1" xfId="0" applyBorder="1" applyAlignment="1">
      <alignment wrapText="1"/>
    </xf>
    <xf numFmtId="166" fontId="6" fillId="0" borderId="1" xfId="0" applyNumberFormat="1" applyFont="1" applyBorder="1"/>
    <xf numFmtId="0" fontId="2" fillId="3" borderId="1" xfId="0" applyFont="1" applyFill="1" applyBorder="1" applyAlignment="1">
      <alignment horizontal="right"/>
    </xf>
    <xf numFmtId="166" fontId="6" fillId="3" borderId="1" xfId="0" applyNumberFormat="1" applyFont="1" applyFill="1" applyBorder="1"/>
    <xf numFmtId="166" fontId="6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8" fillId="4" borderId="1" xfId="1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 wrapText="1"/>
    </xf>
    <xf numFmtId="0" fontId="8" fillId="6" borderId="1" xfId="0" quotePrefix="1" applyFont="1" applyFill="1" applyBorder="1" applyAlignment="1">
      <alignment horizontal="right" vertical="top" wrapText="1"/>
    </xf>
    <xf numFmtId="0" fontId="14" fillId="0" borderId="0" xfId="0" applyFont="1" applyAlignment="1">
      <alignment vertical="center"/>
    </xf>
    <xf numFmtId="0" fontId="17" fillId="6" borderId="2" xfId="0" applyFont="1" applyFill="1" applyBorder="1" applyAlignment="1">
      <alignment vertical="center" wrapText="1"/>
    </xf>
    <xf numFmtId="0" fontId="17" fillId="6" borderId="1" xfId="1" quotePrefix="1" applyNumberFormat="1" applyFont="1" applyFill="1" applyBorder="1" applyAlignment="1">
      <alignment vertical="top" wrapText="1"/>
    </xf>
    <xf numFmtId="0" fontId="17" fillId="6" borderId="1" xfId="1" quotePrefix="1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0" fontId="1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top" wrapText="1"/>
    </xf>
    <xf numFmtId="0" fontId="17" fillId="6" borderId="1" xfId="1" quotePrefix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top"/>
    </xf>
    <xf numFmtId="0" fontId="14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center" wrapText="1"/>
    </xf>
    <xf numFmtId="167" fontId="14" fillId="0" borderId="0" xfId="0" applyNumberFormat="1" applyFont="1" applyAlignment="1">
      <alignment horizontal="left" vertical="top"/>
    </xf>
    <xf numFmtId="0" fontId="14" fillId="0" borderId="0" xfId="0" applyFont="1"/>
    <xf numFmtId="0" fontId="17" fillId="6" borderId="1" xfId="1" quotePrefix="1" applyNumberFormat="1" applyFont="1" applyFill="1" applyBorder="1">
      <alignment vertical="center" wrapText="1"/>
    </xf>
    <xf numFmtId="0" fontId="11" fillId="0" borderId="2" xfId="0" quotePrefix="1" applyFont="1" applyBorder="1" applyAlignment="1">
      <alignment horizontal="right" vertical="top" wrapText="1"/>
    </xf>
    <xf numFmtId="0" fontId="11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top" wrapText="1"/>
    </xf>
    <xf numFmtId="168" fontId="0" fillId="0" borderId="0" xfId="0" applyNumberFormat="1"/>
    <xf numFmtId="169" fontId="0" fillId="0" borderId="0" xfId="0" applyNumberFormat="1"/>
    <xf numFmtId="0" fontId="14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right" vertical="top" wrapText="1"/>
    </xf>
    <xf numFmtId="0" fontId="11" fillId="0" borderId="0" xfId="1" quotePrefix="1" applyNumberFormat="1" applyFont="1" applyAlignment="1">
      <alignment horizontal="left" vertical="top" wrapText="1"/>
    </xf>
    <xf numFmtId="0" fontId="5" fillId="0" borderId="0" xfId="0" applyFont="1" applyAlignment="1">
      <alignment horizontal="center"/>
    </xf>
    <xf numFmtId="164" fontId="11" fillId="0" borderId="1" xfId="9" applyFont="1" applyFill="1" applyBorder="1" applyAlignment="1">
      <alignment vertical="center" wrapText="1"/>
    </xf>
    <xf numFmtId="0" fontId="11" fillId="0" borderId="4" xfId="7" applyFont="1" applyBorder="1" applyAlignment="1">
      <alignment horizontal="left" vertical="top" wrapText="1"/>
    </xf>
    <xf numFmtId="0" fontId="17" fillId="5" borderId="4" xfId="1" quotePrefix="1" applyNumberFormat="1" applyFont="1" applyFill="1" applyBorder="1" applyAlignment="1">
      <alignment vertical="center"/>
    </xf>
    <xf numFmtId="49" fontId="11" fillId="10" borderId="4" xfId="0" applyNumberFormat="1" applyFont="1" applyFill="1" applyBorder="1" applyAlignment="1">
      <alignment wrapText="1"/>
    </xf>
    <xf numFmtId="0" fontId="11" fillId="0" borderId="8" xfId="7" applyFont="1" applyBorder="1" applyAlignment="1">
      <alignment horizontal="left" vertical="top" wrapText="1"/>
    </xf>
    <xf numFmtId="0" fontId="8" fillId="0" borderId="8" xfId="0" quotePrefix="1" applyFont="1" applyBorder="1" applyAlignment="1">
      <alignment horizontal="right" vertical="top" wrapText="1"/>
    </xf>
    <xf numFmtId="0" fontId="17" fillId="6" borderId="4" xfId="1" quotePrefix="1" applyNumberFormat="1" applyFont="1" applyFill="1" applyBorder="1">
      <alignment vertical="center" wrapText="1"/>
    </xf>
    <xf numFmtId="0" fontId="17" fillId="6" borderId="4" xfId="1" quotePrefix="1" applyNumberFormat="1" applyFont="1" applyFill="1" applyBorder="1" applyAlignment="1">
      <alignment horizontal="center" vertical="center" wrapText="1"/>
    </xf>
    <xf numFmtId="166" fontId="17" fillId="6" borderId="1" xfId="1" quotePrefix="1" applyNumberFormat="1" applyFont="1" applyFill="1" applyBorder="1" applyAlignment="1">
      <alignment horizontal="center" vertical="center" wrapText="1"/>
    </xf>
    <xf numFmtId="0" fontId="8" fillId="6" borderId="3" xfId="7" quotePrefix="1" applyFont="1" applyFill="1" applyBorder="1" applyAlignment="1">
      <alignment vertical="center" wrapText="1"/>
    </xf>
    <xf numFmtId="0" fontId="8" fillId="6" borderId="4" xfId="7" quotePrefix="1" applyFont="1" applyFill="1" applyBorder="1" applyAlignment="1">
      <alignment horizontal="right" vertical="center"/>
    </xf>
    <xf numFmtId="166" fontId="13" fillId="6" borderId="1" xfId="8" applyNumberFormat="1" applyFont="1" applyFill="1" applyBorder="1" applyAlignment="1">
      <alignment vertical="center" wrapText="1"/>
    </xf>
    <xf numFmtId="0" fontId="17" fillId="6" borderId="4" xfId="1" quotePrefix="1" applyNumberFormat="1" applyFont="1" applyFill="1" applyBorder="1" applyAlignment="1">
      <alignment vertical="center"/>
    </xf>
    <xf numFmtId="0" fontId="17" fillId="8" borderId="4" xfId="1" quotePrefix="1" applyNumberFormat="1" applyFont="1" applyFill="1" applyBorder="1">
      <alignment vertical="center" wrapText="1"/>
    </xf>
    <xf numFmtId="0" fontId="17" fillId="8" borderId="1" xfId="1" quotePrefix="1" applyNumberFormat="1" applyFont="1" applyFill="1" applyBorder="1" applyAlignment="1">
      <alignment horizontal="center" vertical="center" wrapText="1"/>
    </xf>
    <xf numFmtId="0" fontId="17" fillId="8" borderId="4" xfId="1" quotePrefix="1" applyNumberFormat="1" applyFont="1" applyFill="1" applyBorder="1" applyAlignment="1">
      <alignment horizontal="center" vertical="center" wrapText="1"/>
    </xf>
    <xf numFmtId="166" fontId="17" fillId="8" borderId="1" xfId="1" quotePrefix="1" applyNumberFormat="1" applyFont="1" applyFill="1" applyBorder="1" applyAlignment="1">
      <alignment horizontal="center" vertical="center" wrapText="1"/>
    </xf>
    <xf numFmtId="0" fontId="8" fillId="8" borderId="3" xfId="7" quotePrefix="1" applyFont="1" applyFill="1" applyBorder="1" applyAlignment="1">
      <alignment vertical="center" wrapText="1"/>
    </xf>
    <xf numFmtId="0" fontId="8" fillId="8" borderId="4" xfId="7" quotePrefix="1" applyFont="1" applyFill="1" applyBorder="1" applyAlignment="1">
      <alignment horizontal="right" vertical="center"/>
    </xf>
    <xf numFmtId="166" fontId="13" fillId="8" borderId="1" xfId="8" applyNumberFormat="1" applyFont="1" applyFill="1" applyBorder="1" applyAlignment="1">
      <alignment vertical="center" wrapText="1"/>
    </xf>
    <xf numFmtId="0" fontId="25" fillId="5" borderId="1" xfId="1" applyNumberFormat="1" applyFont="1" applyFill="1" applyBorder="1" applyAlignment="1">
      <alignment horizontal="center" vertical="center" wrapText="1"/>
    </xf>
    <xf numFmtId="0" fontId="26" fillId="5" borderId="1" xfId="1" applyNumberFormat="1" applyFont="1" applyFill="1" applyBorder="1" applyAlignment="1">
      <alignment horizontal="center" vertical="center" wrapText="1"/>
    </xf>
    <xf numFmtId="0" fontId="17" fillId="6" borderId="7" xfId="1" quotePrefix="1" applyNumberFormat="1" applyFont="1" applyFill="1" applyBorder="1" applyAlignment="1">
      <alignment horizontal="center" vertical="center" wrapText="1"/>
    </xf>
    <xf numFmtId="0" fontId="17" fillId="6" borderId="6" xfId="1" quotePrefix="1" applyNumberFormat="1" applyFont="1" applyFill="1" applyBorder="1" applyAlignment="1">
      <alignment horizontal="center" vertical="center" wrapText="1"/>
    </xf>
    <xf numFmtId="166" fontId="17" fillId="6" borderId="7" xfId="1" quotePrefix="1" applyNumberFormat="1" applyFont="1" applyFill="1" applyBorder="1" applyAlignment="1">
      <alignment horizontal="center" vertical="center" wrapText="1"/>
    </xf>
    <xf numFmtId="0" fontId="17" fillId="6" borderId="6" xfId="1" quotePrefix="1" applyNumberFormat="1" applyFont="1" applyFill="1" applyBorder="1">
      <alignment vertical="center" wrapText="1"/>
    </xf>
    <xf numFmtId="0" fontId="11" fillId="0" borderId="4" xfId="0" applyFont="1" applyBorder="1" applyAlignment="1">
      <alignment horizontal="justify" vertical="top" wrapText="1"/>
    </xf>
    <xf numFmtId="0" fontId="17" fillId="4" borderId="4" xfId="1" quotePrefix="1" applyNumberFormat="1" applyFont="1" applyFill="1" applyBorder="1" applyAlignment="1">
      <alignment vertical="center"/>
    </xf>
    <xf numFmtId="0" fontId="8" fillId="11" borderId="3" xfId="7" quotePrefix="1" applyFont="1" applyFill="1" applyBorder="1" applyAlignment="1">
      <alignment vertical="center" wrapText="1"/>
    </xf>
    <xf numFmtId="0" fontId="8" fillId="11" borderId="4" xfId="7" quotePrefix="1" applyFont="1" applyFill="1" applyBorder="1" applyAlignment="1">
      <alignment horizontal="right" vertical="center"/>
    </xf>
    <xf numFmtId="166" fontId="13" fillId="11" borderId="1" xfId="8" applyNumberFormat="1" applyFont="1" applyFill="1" applyBorder="1" applyAlignment="1">
      <alignment vertical="center" wrapText="1"/>
    </xf>
    <xf numFmtId="0" fontId="8" fillId="12" borderId="3" xfId="7" quotePrefix="1" applyFont="1" applyFill="1" applyBorder="1" applyAlignment="1">
      <alignment vertical="center" wrapText="1"/>
    </xf>
    <xf numFmtId="0" fontId="8" fillId="12" borderId="4" xfId="7" quotePrefix="1" applyFont="1" applyFill="1" applyBorder="1" applyAlignment="1">
      <alignment horizontal="right" vertical="center"/>
    </xf>
    <xf numFmtId="166" fontId="13" fillId="12" borderId="1" xfId="8" applyNumberFormat="1" applyFont="1" applyFill="1" applyBorder="1" applyAlignment="1">
      <alignment vertical="center" wrapText="1"/>
    </xf>
    <xf numFmtId="0" fontId="17" fillId="12" borderId="4" xfId="1" quotePrefix="1" applyNumberFormat="1" applyFont="1" applyFill="1" applyBorder="1" applyAlignment="1">
      <alignment vertical="center"/>
    </xf>
    <xf numFmtId="0" fontId="17" fillId="12" borderId="4" xfId="1" quotePrefix="1" applyNumberFormat="1" applyFont="1" applyFill="1" applyBorder="1">
      <alignment vertical="center" wrapText="1"/>
    </xf>
    <xf numFmtId="0" fontId="17" fillId="12" borderId="1" xfId="1" quotePrefix="1" applyNumberFormat="1" applyFont="1" applyFill="1" applyBorder="1" applyAlignment="1">
      <alignment horizontal="center" vertical="center" wrapText="1"/>
    </xf>
    <xf numFmtId="0" fontId="17" fillId="12" borderId="4" xfId="1" quotePrefix="1" applyNumberFormat="1" applyFont="1" applyFill="1" applyBorder="1" applyAlignment="1">
      <alignment horizontal="center" vertical="center" wrapText="1"/>
    </xf>
    <xf numFmtId="166" fontId="17" fillId="12" borderId="1" xfId="1" quotePrefix="1" applyNumberFormat="1" applyFont="1" applyFill="1" applyBorder="1" applyAlignment="1">
      <alignment horizontal="center" vertical="center" wrapText="1"/>
    </xf>
    <xf numFmtId="0" fontId="17" fillId="11" borderId="4" xfId="1" quotePrefix="1" applyNumberFormat="1" applyFont="1" applyFill="1" applyBorder="1" applyAlignment="1">
      <alignment vertical="center"/>
    </xf>
    <xf numFmtId="0" fontId="17" fillId="11" borderId="1" xfId="1" quotePrefix="1" applyNumberFormat="1" applyFont="1" applyFill="1" applyBorder="1" applyAlignment="1">
      <alignment horizontal="center" vertical="center" wrapText="1"/>
    </xf>
    <xf numFmtId="0" fontId="17" fillId="11" borderId="4" xfId="1" quotePrefix="1" applyNumberFormat="1" applyFont="1" applyFill="1" applyBorder="1" applyAlignment="1">
      <alignment horizontal="center" vertical="center" wrapText="1"/>
    </xf>
    <xf numFmtId="166" fontId="17" fillId="11" borderId="1" xfId="1" quotePrefix="1" applyNumberFormat="1" applyFont="1" applyFill="1" applyBorder="1" applyAlignment="1">
      <alignment horizontal="center" vertical="center" wrapText="1"/>
    </xf>
    <xf numFmtId="0" fontId="17" fillId="11" borderId="4" xfId="1" quotePrefix="1" applyNumberFormat="1" applyFont="1" applyFill="1" applyBorder="1">
      <alignment vertical="center" wrapText="1"/>
    </xf>
    <xf numFmtId="0" fontId="3" fillId="0" borderId="8" xfId="0" applyFont="1" applyBorder="1" applyAlignment="1">
      <alignment horizontal="justify" vertical="top" wrapText="1"/>
    </xf>
    <xf numFmtId="167" fontId="14" fillId="0" borderId="0" xfId="0" applyNumberFormat="1" applyFont="1"/>
    <xf numFmtId="0" fontId="12" fillId="0" borderId="0" xfId="0" applyFont="1"/>
    <xf numFmtId="0" fontId="8" fillId="5" borderId="1" xfId="0" quotePrefix="1" applyFont="1" applyFill="1" applyBorder="1" applyAlignment="1">
      <alignment horizontal="center"/>
    </xf>
    <xf numFmtId="0" fontId="17" fillId="5" borderId="1" xfId="0" applyFont="1" applyFill="1" applyBorder="1" applyAlignment="1">
      <alignment wrapText="1"/>
    </xf>
    <xf numFmtId="49" fontId="11" fillId="0" borderId="1" xfId="0" applyNumberFormat="1" applyFont="1" applyBorder="1" applyAlignment="1">
      <alignment horizontal="right" vertical="center" wrapText="1"/>
    </xf>
    <xf numFmtId="0" fontId="17" fillId="6" borderId="1" xfId="0" quotePrefix="1" applyFont="1" applyFill="1" applyBorder="1" applyAlignment="1">
      <alignment horizontal="right"/>
    </xf>
    <xf numFmtId="0" fontId="11" fillId="0" borderId="1" xfId="0" quotePrefix="1" applyFont="1" applyBorder="1" applyAlignment="1">
      <alignment horizontal="right"/>
    </xf>
    <xf numFmtId="0" fontId="17" fillId="6" borderId="1" xfId="0" quotePrefix="1" applyFont="1" applyFill="1" applyBorder="1" applyAlignment="1">
      <alignment horizontal="right" vertical="center"/>
    </xf>
    <xf numFmtId="167" fontId="11" fillId="0" borderId="4" xfId="3" applyFont="1" applyBorder="1" applyAlignment="1">
      <alignment horizontal="left" vertical="top" wrapText="1"/>
    </xf>
    <xf numFmtId="0" fontId="20" fillId="5" borderId="1" xfId="0" applyFont="1" applyFill="1" applyBorder="1" applyAlignment="1">
      <alignment wrapText="1"/>
    </xf>
    <xf numFmtId="0" fontId="11" fillId="0" borderId="0" xfId="0" quotePrefix="1" applyFont="1" applyAlignment="1">
      <alignment horizontal="right"/>
    </xf>
    <xf numFmtId="0" fontId="11" fillId="6" borderId="1" xfId="0" quotePrefix="1" applyFont="1" applyFill="1" applyBorder="1" applyAlignment="1">
      <alignment horizontal="right"/>
    </xf>
    <xf numFmtId="0" fontId="11" fillId="4" borderId="1" xfId="0" quotePrefix="1" applyFont="1" applyFill="1" applyBorder="1" applyAlignment="1">
      <alignment horizontal="right"/>
    </xf>
    <xf numFmtId="0" fontId="11" fillId="11" borderId="1" xfId="0" quotePrefix="1" applyFont="1" applyFill="1" applyBorder="1" applyAlignment="1">
      <alignment horizontal="right"/>
    </xf>
    <xf numFmtId="0" fontId="11" fillId="8" borderId="1" xfId="0" quotePrefix="1" applyFont="1" applyFill="1" applyBorder="1" applyAlignment="1">
      <alignment horizontal="right"/>
    </xf>
    <xf numFmtId="0" fontId="11" fillId="12" borderId="1" xfId="0" quotePrefix="1" applyFont="1" applyFill="1" applyBorder="1" applyAlignment="1">
      <alignment horizontal="right"/>
    </xf>
    <xf numFmtId="0" fontId="11" fillId="0" borderId="1" xfId="0" quotePrefix="1" applyFont="1" applyBorder="1" applyAlignment="1">
      <alignment horizontal="center" vertical="center"/>
    </xf>
    <xf numFmtId="0" fontId="11" fillId="5" borderId="1" xfId="0" quotePrefix="1" applyFont="1" applyFill="1" applyBorder="1" applyAlignment="1">
      <alignment horizontal="right"/>
    </xf>
    <xf numFmtId="0" fontId="8" fillId="4" borderId="3" xfId="7" quotePrefix="1" applyFont="1" applyFill="1" applyBorder="1" applyAlignment="1">
      <alignment vertical="center" wrapText="1"/>
    </xf>
    <xf numFmtId="0" fontId="8" fillId="4" borderId="4" xfId="7" quotePrefix="1" applyFont="1" applyFill="1" applyBorder="1" applyAlignment="1">
      <alignment horizontal="right" vertical="center"/>
    </xf>
    <xf numFmtId="166" fontId="13" fillId="4" borderId="1" xfId="8" applyNumberFormat="1" applyFont="1" applyFill="1" applyBorder="1" applyAlignment="1">
      <alignment vertical="center" wrapText="1"/>
    </xf>
    <xf numFmtId="0" fontId="3" fillId="0" borderId="3" xfId="0" applyFont="1" applyBorder="1" applyAlignment="1">
      <alignment horizontal="justify" vertical="top" wrapText="1"/>
    </xf>
    <xf numFmtId="0" fontId="17" fillId="6" borderId="2" xfId="0" applyFont="1" applyFill="1" applyBorder="1" applyAlignment="1">
      <alignment wrapText="1"/>
    </xf>
    <xf numFmtId="2" fontId="14" fillId="0" borderId="0" xfId="0" applyNumberFormat="1" applyFont="1" applyAlignment="1">
      <alignment horizontal="center" vertical="center"/>
    </xf>
    <xf numFmtId="0" fontId="6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7" fontId="8" fillId="5" borderId="1" xfId="0" quotePrefix="1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right" vertical="center" wrapText="1"/>
    </xf>
    <xf numFmtId="0" fontId="28" fillId="0" borderId="0" xfId="0" applyFont="1"/>
    <xf numFmtId="0" fontId="3" fillId="0" borderId="2" xfId="0" applyFont="1" applyBorder="1" applyAlignment="1">
      <alignment horizontal="justify" vertical="top" wrapText="1"/>
    </xf>
    <xf numFmtId="0" fontId="3" fillId="0" borderId="4" xfId="0" applyFont="1" applyBorder="1" applyAlignment="1">
      <alignment horizontal="justify" vertical="top" wrapText="1"/>
    </xf>
    <xf numFmtId="0" fontId="17" fillId="6" borderId="2" xfId="3" applyNumberFormat="1" applyFont="1" applyFill="1" applyBorder="1">
      <alignment vertical="center" wrapText="1"/>
    </xf>
    <xf numFmtId="0" fontId="17" fillId="6" borderId="3" xfId="0" applyFont="1" applyFill="1" applyBorder="1" applyAlignment="1">
      <alignment wrapText="1"/>
    </xf>
    <xf numFmtId="0" fontId="17" fillId="6" borderId="4" xfId="0" applyFont="1" applyFill="1" applyBorder="1" applyAlignment="1">
      <alignment wrapText="1"/>
    </xf>
    <xf numFmtId="0" fontId="17" fillId="6" borderId="3" xfId="3" applyNumberFormat="1" applyFont="1" applyFill="1" applyBorder="1">
      <alignment vertical="center" wrapText="1"/>
    </xf>
    <xf numFmtId="0" fontId="17" fillId="6" borderId="4" xfId="3" applyNumberFormat="1" applyFont="1" applyFill="1" applyBorder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right" vertical="center" wrapText="1"/>
    </xf>
    <xf numFmtId="49" fontId="11" fillId="5" borderId="1" xfId="0" applyNumberFormat="1" applyFont="1" applyFill="1" applyBorder="1" applyAlignment="1">
      <alignment horizontal="right" vertical="center" wrapText="1"/>
    </xf>
    <xf numFmtId="49" fontId="11" fillId="6" borderId="1" xfId="0" applyNumberFormat="1" applyFont="1" applyFill="1" applyBorder="1" applyAlignment="1">
      <alignment horizontal="right" vertical="center" wrapText="1"/>
    </xf>
    <xf numFmtId="14" fontId="11" fillId="0" borderId="1" xfId="0" quotePrefix="1" applyNumberFormat="1" applyFont="1" applyBorder="1" applyAlignment="1">
      <alignment horizontal="right"/>
    </xf>
    <xf numFmtId="0" fontId="17" fillId="5" borderId="4" xfId="1" applyNumberFormat="1" applyFont="1" applyFill="1" applyBorder="1" applyAlignment="1">
      <alignment horizontal="left" vertical="center" wrapText="1"/>
    </xf>
    <xf numFmtId="0" fontId="17" fillId="5" borderId="1" xfId="0" quotePrefix="1" applyFont="1" applyFill="1" applyBorder="1" applyAlignment="1">
      <alignment horizontal="center" vertical="center"/>
    </xf>
    <xf numFmtId="170" fontId="17" fillId="5" borderId="1" xfId="0" quotePrefix="1" applyNumberFormat="1" applyFont="1" applyFill="1" applyBorder="1" applyAlignment="1">
      <alignment horizontal="center" vertical="center"/>
    </xf>
    <xf numFmtId="0" fontId="17" fillId="5" borderId="1" xfId="0" quotePrefix="1" applyFont="1" applyFill="1" applyBorder="1" applyAlignment="1">
      <alignment horizontal="center"/>
    </xf>
    <xf numFmtId="2" fontId="17" fillId="5" borderId="1" xfId="0" quotePrefix="1" applyNumberFormat="1" applyFont="1" applyFill="1" applyBorder="1" applyAlignment="1">
      <alignment horizontal="center" vertical="center"/>
    </xf>
    <xf numFmtId="0" fontId="17" fillId="5" borderId="1" xfId="1" applyNumberFormat="1" applyFont="1" applyFill="1" applyBorder="1" applyAlignment="1">
      <alignment horizontal="left" vertical="center" wrapText="1"/>
    </xf>
    <xf numFmtId="17" fontId="17" fillId="5" borderId="1" xfId="0" quotePrefix="1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 vertical="center"/>
    </xf>
    <xf numFmtId="166" fontId="3" fillId="0" borderId="1" xfId="8" applyNumberFormat="1" applyFont="1" applyFill="1" applyBorder="1" applyAlignment="1">
      <alignment horizontal="center" vertical="center" wrapText="1"/>
    </xf>
    <xf numFmtId="166" fontId="11" fillId="0" borderId="1" xfId="9" applyNumberFormat="1" applyFont="1" applyFill="1" applyBorder="1" applyAlignment="1">
      <alignment vertical="center" wrapText="1"/>
    </xf>
    <xf numFmtId="0" fontId="25" fillId="5" borderId="2" xfId="1" applyNumberFormat="1" applyFont="1" applyFill="1" applyBorder="1" applyAlignment="1">
      <alignment horizontal="center" vertical="center" wrapText="1"/>
    </xf>
    <xf numFmtId="0" fontId="26" fillId="5" borderId="3" xfId="1" applyNumberFormat="1" applyFont="1" applyFill="1" applyBorder="1" applyAlignment="1">
      <alignment horizontal="center" vertical="center" wrapText="1"/>
    </xf>
    <xf numFmtId="0" fontId="26" fillId="5" borderId="4" xfId="1" applyNumberFormat="1" applyFont="1" applyFill="1" applyBorder="1" applyAlignment="1">
      <alignment horizontal="center" vertical="center" wrapText="1"/>
    </xf>
    <xf numFmtId="0" fontId="17" fillId="0" borderId="1" xfId="0" quotePrefix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1" fillId="13" borderId="1" xfId="1" applyNumberFormat="1" applyFont="1" applyFill="1" applyBorder="1" applyAlignment="1">
      <alignment horizontal="center" vertical="center" wrapText="1"/>
    </xf>
    <xf numFmtId="164" fontId="11" fillId="13" borderId="1" xfId="9" applyFont="1" applyFill="1" applyBorder="1" applyAlignment="1">
      <alignment vertical="center" wrapText="1"/>
    </xf>
    <xf numFmtId="0" fontId="11" fillId="14" borderId="1" xfId="0" quotePrefix="1" applyFont="1" applyFill="1" applyBorder="1" applyAlignment="1">
      <alignment horizontal="right"/>
    </xf>
    <xf numFmtId="49" fontId="24" fillId="14" borderId="4" xfId="0" applyNumberFormat="1" applyFont="1" applyFill="1" applyBorder="1" applyAlignment="1">
      <alignment wrapText="1"/>
    </xf>
    <xf numFmtId="0" fontId="11" fillId="0" borderId="0" xfId="0" quotePrefix="1" applyFont="1" applyAlignment="1">
      <alignment horizontal="center"/>
    </xf>
    <xf numFmtId="0" fontId="3" fillId="0" borderId="1" xfId="0" applyFont="1" applyBorder="1" applyAlignment="1">
      <alignment horizontal="justify" vertical="top"/>
    </xf>
    <xf numFmtId="0" fontId="12" fillId="0" borderId="1" xfId="0" quotePrefix="1" applyFont="1" applyBorder="1" applyAlignment="1">
      <alignment horizontal="right" vertical="top" wrapText="1"/>
    </xf>
    <xf numFmtId="0" fontId="3" fillId="0" borderId="2" xfId="0" applyFont="1" applyBorder="1" applyAlignment="1">
      <alignment horizontal="justify" vertical="top"/>
    </xf>
    <xf numFmtId="0" fontId="11" fillId="0" borderId="1" xfId="0" quotePrefix="1" applyFont="1" applyBorder="1" applyAlignment="1">
      <alignment horizontal="right" vertical="top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49" fontId="14" fillId="0" borderId="0" xfId="0" applyNumberFormat="1" applyFont="1" applyAlignment="1">
      <alignment horizontal="left"/>
    </xf>
    <xf numFmtId="0" fontId="14" fillId="0" borderId="9" xfId="0" applyFont="1" applyBorder="1"/>
    <xf numFmtId="0" fontId="14" fillId="0" borderId="1" xfId="0" applyFont="1" applyBorder="1" applyAlignment="1">
      <alignment horizontal="center" vertical="center" wrapText="1"/>
    </xf>
    <xf numFmtId="14" fontId="14" fillId="0" borderId="0" xfId="0" applyNumberFormat="1" applyFont="1"/>
    <xf numFmtId="0" fontId="11" fillId="0" borderId="1" xfId="1" applyNumberFormat="1" applyFont="1" applyBorder="1">
      <alignment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3" fillId="0" borderId="2" xfId="1" applyNumberFormat="1" applyBorder="1" applyAlignment="1">
      <alignment horizontal="center" vertical="center" wrapText="1"/>
    </xf>
    <xf numFmtId="0" fontId="3" fillId="0" borderId="4" xfId="1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top"/>
    </xf>
    <xf numFmtId="0" fontId="11" fillId="0" borderId="1" xfId="0" applyFont="1" applyBorder="1" applyAlignment="1">
      <alignment horizontal="center" vertical="center" wrapText="1"/>
    </xf>
    <xf numFmtId="0" fontId="17" fillId="6" borderId="2" xfId="1" quotePrefix="1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2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top"/>
    </xf>
    <xf numFmtId="1" fontId="11" fillId="0" borderId="1" xfId="1" applyNumberFormat="1" applyFont="1" applyBorder="1">
      <alignment vertical="center" wrapText="1"/>
    </xf>
    <xf numFmtId="0" fontId="11" fillId="0" borderId="1" xfId="0" applyFont="1" applyBorder="1" applyAlignment="1">
      <alignment horizontal="right"/>
    </xf>
    <xf numFmtId="0" fontId="30" fillId="0" borderId="8" xfId="0" applyFont="1" applyBorder="1" applyAlignment="1">
      <alignment horizontal="justify" vertical="top" wrapText="1"/>
    </xf>
    <xf numFmtId="0" fontId="17" fillId="5" borderId="2" xfId="1" quotePrefix="1" applyNumberFormat="1" applyFont="1" applyFill="1" applyBorder="1" applyAlignment="1">
      <alignment horizontal="center" vertical="center"/>
    </xf>
    <xf numFmtId="0" fontId="17" fillId="5" borderId="4" xfId="1" quotePrefix="1" applyNumberFormat="1" applyFont="1" applyFill="1" applyBorder="1" applyAlignment="1">
      <alignment horizontal="center" vertical="center"/>
    </xf>
    <xf numFmtId="0" fontId="3" fillId="0" borderId="2" xfId="1" applyNumberFormat="1" applyBorder="1" applyAlignment="1">
      <alignment horizontal="center" vertical="center" wrapText="1"/>
    </xf>
    <xf numFmtId="0" fontId="3" fillId="0" borderId="4" xfId="1" applyNumberForma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6" fontId="8" fillId="6" borderId="2" xfId="0" applyNumberFormat="1" applyFont="1" applyFill="1" applyBorder="1" applyAlignment="1">
      <alignment horizontal="center" vertical="center" wrapText="1"/>
    </xf>
    <xf numFmtId="166" fontId="8" fillId="6" borderId="3" xfId="0" applyNumberFormat="1" applyFont="1" applyFill="1" applyBorder="1" applyAlignment="1">
      <alignment horizontal="center" vertical="center" wrapText="1"/>
    </xf>
    <xf numFmtId="166" fontId="8" fillId="6" borderId="4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13" fillId="5" borderId="2" xfId="1" applyNumberFormat="1" applyFont="1" applyFill="1" applyBorder="1" applyAlignment="1">
      <alignment horizontal="center" vertical="center" wrapText="1"/>
    </xf>
    <xf numFmtId="0" fontId="13" fillId="5" borderId="4" xfId="1" applyNumberFormat="1" applyFont="1" applyFill="1" applyBorder="1" applyAlignment="1">
      <alignment horizontal="center" vertical="center" wrapText="1"/>
    </xf>
    <xf numFmtId="166" fontId="8" fillId="6" borderId="2" xfId="0" applyNumberFormat="1" applyFont="1" applyFill="1" applyBorder="1" applyAlignment="1">
      <alignment horizontal="center" vertical="top" wrapText="1"/>
    </xf>
    <xf numFmtId="166" fontId="8" fillId="6" borderId="3" xfId="0" applyNumberFormat="1" applyFont="1" applyFill="1" applyBorder="1" applyAlignment="1">
      <alignment horizontal="center" vertical="top" wrapText="1"/>
    </xf>
    <xf numFmtId="166" fontId="8" fillId="6" borderId="4" xfId="0" applyNumberFormat="1" applyFont="1" applyFill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/>
    </xf>
    <xf numFmtId="0" fontId="3" fillId="14" borderId="2" xfId="1" applyNumberFormat="1" applyFill="1" applyBorder="1" applyAlignment="1">
      <alignment horizontal="center" vertical="center" wrapText="1"/>
    </xf>
    <xf numFmtId="0" fontId="3" fillId="14" borderId="4" xfId="1" applyNumberForma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17" fillId="6" borderId="2" xfId="1" quotePrefix="1" applyNumberFormat="1" applyFont="1" applyFill="1" applyBorder="1" applyAlignment="1">
      <alignment horizontal="center" vertical="center"/>
    </xf>
    <xf numFmtId="0" fontId="17" fillId="6" borderId="4" xfId="1" quotePrefix="1" applyNumberFormat="1" applyFont="1" applyFill="1" applyBorder="1" applyAlignment="1">
      <alignment horizontal="center" vertical="center"/>
    </xf>
    <xf numFmtId="167" fontId="14" fillId="0" borderId="2" xfId="0" applyNumberFormat="1" applyFont="1" applyBorder="1" applyAlignment="1">
      <alignment horizontal="center" vertical="top" wrapText="1"/>
    </xf>
    <xf numFmtId="167" fontId="14" fillId="0" borderId="4" xfId="0" applyNumberFormat="1" applyFont="1" applyBorder="1" applyAlignment="1">
      <alignment horizontal="center" vertical="top" wrapText="1"/>
    </xf>
    <xf numFmtId="167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3" fillId="0" borderId="2" xfId="1" applyNumberFormat="1" applyBorder="1" applyAlignment="1">
      <alignment horizontal="left" vertical="center" wrapText="1"/>
    </xf>
    <xf numFmtId="0" fontId="3" fillId="0" borderId="4" xfId="1" applyNumberFormat="1" applyBorder="1" applyAlignment="1">
      <alignment horizontal="left" vertical="center" wrapText="1"/>
    </xf>
    <xf numFmtId="0" fontId="17" fillId="4" borderId="2" xfId="1" quotePrefix="1" applyNumberFormat="1" applyFont="1" applyFill="1" applyBorder="1" applyAlignment="1">
      <alignment horizontal="center" vertical="center"/>
    </xf>
    <xf numFmtId="0" fontId="17" fillId="4" borderId="4" xfId="1" quotePrefix="1" applyNumberFormat="1" applyFont="1" applyFill="1" applyBorder="1" applyAlignment="1">
      <alignment horizontal="center" vertical="center"/>
    </xf>
    <xf numFmtId="0" fontId="17" fillId="11" borderId="2" xfId="1" quotePrefix="1" applyNumberFormat="1" applyFont="1" applyFill="1" applyBorder="1" applyAlignment="1">
      <alignment horizontal="center" vertical="center"/>
    </xf>
    <xf numFmtId="0" fontId="17" fillId="11" borderId="4" xfId="1" quotePrefix="1" applyNumberFormat="1" applyFont="1" applyFill="1" applyBorder="1" applyAlignment="1">
      <alignment horizontal="center" vertical="center"/>
    </xf>
    <xf numFmtId="0" fontId="17" fillId="12" borderId="2" xfId="1" quotePrefix="1" applyNumberFormat="1" applyFont="1" applyFill="1" applyBorder="1" applyAlignment="1">
      <alignment horizontal="center" vertical="center"/>
    </xf>
    <xf numFmtId="0" fontId="17" fillId="12" borderId="4" xfId="1" quotePrefix="1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6" fontId="11" fillId="0" borderId="2" xfId="0" applyNumberFormat="1" applyFont="1" applyBorder="1" applyAlignment="1">
      <alignment horizontal="center" vertical="top" wrapText="1"/>
    </xf>
    <xf numFmtId="166" fontId="11" fillId="0" borderId="3" xfId="0" applyNumberFormat="1" applyFont="1" applyBorder="1" applyAlignment="1">
      <alignment horizontal="center" vertical="top" wrapText="1"/>
    </xf>
    <xf numFmtId="166" fontId="11" fillId="0" borderId="4" xfId="0" applyNumberFormat="1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167" fontId="21" fillId="7" borderId="1" xfId="0" applyNumberFormat="1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13" fillId="5" borderId="2" xfId="1" applyNumberFormat="1" applyFont="1" applyFill="1" applyBorder="1" applyAlignment="1">
      <alignment horizontal="center" vertical="top" wrapText="1"/>
    </xf>
    <xf numFmtId="0" fontId="13" fillId="5" borderId="4" xfId="1" applyNumberFormat="1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166" fontId="8" fillId="6" borderId="2" xfId="0" applyNumberFormat="1" applyFont="1" applyFill="1" applyBorder="1" applyAlignment="1">
      <alignment horizontal="right" vertical="top" wrapText="1"/>
    </xf>
    <xf numFmtId="166" fontId="8" fillId="6" borderId="3" xfId="0" applyNumberFormat="1" applyFont="1" applyFill="1" applyBorder="1" applyAlignment="1">
      <alignment horizontal="right" vertical="top" wrapText="1"/>
    </xf>
    <xf numFmtId="166" fontId="8" fillId="6" borderId="4" xfId="0" applyNumberFormat="1" applyFont="1" applyFill="1" applyBorder="1" applyAlignment="1">
      <alignment horizontal="right" vertical="top" wrapText="1"/>
    </xf>
    <xf numFmtId="0" fontId="11" fillId="0" borderId="2" xfId="1" applyNumberFormat="1" applyFont="1" applyBorder="1" applyAlignment="1">
      <alignment horizontal="left" vertical="top" wrapText="1"/>
    </xf>
    <xf numFmtId="0" fontId="11" fillId="0" borderId="3" xfId="1" applyNumberFormat="1" applyFont="1" applyBorder="1" applyAlignment="1">
      <alignment horizontal="left" vertical="top" wrapText="1"/>
    </xf>
    <xf numFmtId="0" fontId="11" fillId="0" borderId="4" xfId="1" applyNumberFormat="1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 wrapText="1"/>
    </xf>
    <xf numFmtId="0" fontId="4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1" fillId="0" borderId="2" xfId="1" quotePrefix="1" applyNumberFormat="1" applyFont="1" applyBorder="1" applyAlignment="1">
      <alignment horizontal="left" vertical="top" wrapText="1"/>
    </xf>
    <xf numFmtId="0" fontId="11" fillId="0" borderId="3" xfId="1" quotePrefix="1" applyNumberFormat="1" applyFont="1" applyBorder="1" applyAlignment="1">
      <alignment horizontal="left" vertical="top" wrapText="1"/>
    </xf>
    <xf numFmtId="0" fontId="11" fillId="0" borderId="4" xfId="1" quotePrefix="1" applyNumberFormat="1" applyFont="1" applyBorder="1" applyAlignment="1">
      <alignment horizontal="left" vertical="top" wrapText="1"/>
    </xf>
    <xf numFmtId="0" fontId="4" fillId="4" borderId="2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3" fillId="0" borderId="1" xfId="1" applyNumberForma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5" fillId="0" borderId="0" xfId="1" applyNumberFormat="1" applyFont="1" applyAlignment="1">
      <alignment horizontal="center" wrapText="1"/>
    </xf>
    <xf numFmtId="0" fontId="0" fillId="0" borderId="0" xfId="0" applyAlignment="1">
      <alignment horizontal="center"/>
    </xf>
    <xf numFmtId="167" fontId="14" fillId="0" borderId="0" xfId="0" applyNumberFormat="1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</cellXfs>
  <cellStyles count="11">
    <cellStyle name="_x000d__x000a_JournalTemplate=C:\COMFO\CTALK\JOURSTD.TPL_x000d__x000a_LbStateAddress=3 3 0 251 1 89 2 311_x000d__x000a_LbStateJou" xfId="5" xr:uid="{00000000-0005-0000-0000-000000000000}"/>
    <cellStyle name="Currency" xfId="8" builtinId="4"/>
    <cellStyle name="Currency 2" xfId="9" xr:uid="{60E9845F-6DED-4359-B77A-CBD2006976AB}"/>
    <cellStyle name="Normal" xfId="0" builtinId="0"/>
    <cellStyle name="Normal 2" xfId="3" xr:uid="{00000000-0005-0000-0000-000004000000}"/>
    <cellStyle name="Normal 2 2" xfId="7" xr:uid="{00000000-0005-0000-0000-000001000000}"/>
    <cellStyle name="Normal 2 5" xfId="10" xr:uid="{B69F946D-61F1-4B4D-AF9A-BEBC1F6316BC}"/>
    <cellStyle name="Normal 3" xfId="2" xr:uid="{00000000-0005-0000-0000-000005000000}"/>
    <cellStyle name="Normal 4" xfId="1" xr:uid="{00000000-0005-0000-0000-000006000000}"/>
    <cellStyle name="Normal 5" xfId="6" xr:uid="{00000000-0005-0000-0000-000035000000}"/>
    <cellStyle name="Noslēgts/Piegādāts" xfId="4" xr:uid="{00000000-0005-0000-0000-000007000000}"/>
  </cellStyles>
  <dxfs count="0"/>
  <tableStyles count="0" defaultTableStyle="TableStyleMedium2" defaultPivotStyle="PivotStyleLight16"/>
  <colors>
    <mruColors>
      <color rgb="FFFFD7CD"/>
      <color rgb="FFDFF9E2"/>
      <color rgb="FFB9F1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\MTD_Noliktava\IEPIRKUMI\Pl&#257;notie%20iepirkumi\Iepirkumu%20re&#291;istrs\Copy%20of%20Copy%20of%20Copy%20of%20Iepirkumu%20un%20pieteikumu%20re&#291;istrs%20Mac5_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FF"/>
      <sheetName val="Iepirkumi 2014-2015"/>
      <sheetName val="Iepirkumi no 2016"/>
      <sheetName val="Iekārtu saraksts"/>
      <sheetName val="IP 2017"/>
      <sheetName val="VISI PIETEIKUMI"/>
      <sheetName val="Tabulas"/>
      <sheetName val="Līgumi"/>
      <sheetName val="IP 2018"/>
      <sheetName val="IP Analīze"/>
      <sheetName val="Sanitas forma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E11" t="str">
            <v>PIED</v>
          </cell>
        </row>
        <row r="12">
          <cell r="E12" t="str">
            <v>DARBS</v>
          </cell>
        </row>
        <row r="13">
          <cell r="E13" t="str">
            <v>MAZV</v>
          </cell>
        </row>
        <row r="14">
          <cell r="E14" t="str">
            <v>CITS</v>
          </cell>
        </row>
        <row r="15">
          <cell r="E15" t="str">
            <v>PL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dizains">
  <a:themeElements>
    <a:clrScheme name="Zilgani zaļš">
      <a:dk1>
        <a:sysClr val="windowText" lastClr="000000"/>
      </a:dk1>
      <a:lt1>
        <a:sysClr val="window" lastClr="FFFFFF"/>
      </a:lt1>
      <a:dk2>
        <a:srgbClr val="373545"/>
      </a:dk2>
      <a:lt2>
        <a:srgbClr val="CEDBE6"/>
      </a:lt2>
      <a:accent1>
        <a:srgbClr val="3494BA"/>
      </a:accent1>
      <a:accent2>
        <a:srgbClr val="58B6C0"/>
      </a:accent2>
      <a:accent3>
        <a:srgbClr val="75BDA7"/>
      </a:accent3>
      <a:accent4>
        <a:srgbClr val="7A8C8E"/>
      </a:accent4>
      <a:accent5>
        <a:srgbClr val="84ACB6"/>
      </a:accent5>
      <a:accent6>
        <a:srgbClr val="2683C6"/>
      </a:accent6>
      <a:hlink>
        <a:srgbClr val="6B9F25"/>
      </a:hlink>
      <a:folHlink>
        <a:srgbClr val="9F6715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7"/>
  <sheetViews>
    <sheetView zoomScaleNormal="100" workbookViewId="0">
      <selection activeCell="I57" sqref="I57"/>
    </sheetView>
  </sheetViews>
  <sheetFormatPr defaultRowHeight="15"/>
  <cols>
    <col min="2" max="2" width="5.28515625" style="113" customWidth="1"/>
    <col min="3" max="3" width="80.7109375" customWidth="1"/>
    <col min="4" max="4" width="14.7109375" style="11" customWidth="1"/>
    <col min="10" max="10" width="9.140625" customWidth="1"/>
  </cols>
  <sheetData>
    <row r="1" spans="2:11" ht="15.75">
      <c r="B1" s="246" t="s">
        <v>0</v>
      </c>
      <c r="C1" s="246"/>
      <c r="D1" s="246"/>
    </row>
    <row r="2" spans="2:11" ht="15.75">
      <c r="B2" s="263" t="str">
        <f>'1. pozīcija'!A2</f>
        <v xml:space="preserve">ATKLĀTA KONKURSA
“Pacientu vitālo funkciju monitoru piederumu piegāde III” 
(identifikācijas Nr. PSKUS 2026/125) </v>
      </c>
      <c r="C2" s="263"/>
      <c r="D2" s="263"/>
    </row>
    <row r="3" spans="2:11">
      <c r="B3" s="264" t="s">
        <v>1</v>
      </c>
      <c r="C3" s="264"/>
      <c r="D3" s="264"/>
    </row>
    <row r="4" spans="2:11">
      <c r="C4" s="1"/>
      <c r="D4" s="2"/>
    </row>
    <row r="5" spans="2:11" ht="30">
      <c r="B5" s="111" t="s">
        <v>2</v>
      </c>
      <c r="C5" s="3" t="s">
        <v>3</v>
      </c>
      <c r="D5" s="4" t="s">
        <v>4</v>
      </c>
    </row>
    <row r="6" spans="2:11">
      <c r="B6" s="112"/>
      <c r="C6" s="5" t="str">
        <f>'1. pozīcija'!A3</f>
        <v xml:space="preserve"> Piederumi Philips pacientu monitoriem</v>
      </c>
      <c r="D6" s="6"/>
    </row>
    <row r="7" spans="2:11">
      <c r="B7" s="114" t="s">
        <v>5</v>
      </c>
      <c r="C7" s="7" t="str">
        <f>'1. pozīcija'!B23</f>
        <v>BIS sensors</v>
      </c>
      <c r="D7" s="8">
        <f>'1. pozīcija'!F26</f>
        <v>0</v>
      </c>
      <c r="J7" s="265"/>
      <c r="K7" s="266"/>
    </row>
    <row r="8" spans="2:11">
      <c r="B8" s="114" t="s">
        <v>6</v>
      </c>
      <c r="C8" s="7" t="str">
        <f>'1. pozīcija'!B33</f>
        <v>Sirds izsviedes kabelis</v>
      </c>
      <c r="D8" s="8">
        <f>'1. pozīcija'!F36</f>
        <v>0</v>
      </c>
    </row>
    <row r="9" spans="2:11">
      <c r="B9" s="114" t="s">
        <v>7</v>
      </c>
      <c r="C9" s="7" t="str">
        <f>'1. pozīcija'!B43</f>
        <v>Jaundzimušo EKG vadu komplekts Philips pacientu monitoriem</v>
      </c>
      <c r="D9" s="8">
        <f>'1. pozīcija'!C46</f>
        <v>0</v>
      </c>
      <c r="J9" s="35"/>
    </row>
    <row r="10" spans="2:11">
      <c r="B10" s="114" t="s">
        <v>8</v>
      </c>
      <c r="C10" s="7" t="str">
        <f>'1. pozīcija'!B58</f>
        <v>EKG krūšu vadu komplekts Philips pacientu monitoriem</v>
      </c>
      <c r="D10" s="8">
        <f>'1. pozīcija'!C61</f>
        <v>0</v>
      </c>
    </row>
    <row r="11" spans="2:11">
      <c r="B11" s="114" t="s">
        <v>9</v>
      </c>
      <c r="C11" s="7" t="str">
        <f>'1. pozīcija'!B74</f>
        <v>Ādas temperatūras zonde Philips pacientu monitoriem</v>
      </c>
      <c r="D11" s="8">
        <f>'1. pozīcija'!C77</f>
        <v>0</v>
      </c>
      <c r="H11" s="36"/>
    </row>
    <row r="12" spans="2:11">
      <c r="B12" s="114" t="s">
        <v>10</v>
      </c>
      <c r="C12" s="7" t="str">
        <f>'1. pozīcija'!B89</f>
        <v>Neinvazīvā spiediena savienojošā caurule Philips pacientu monitoriem</v>
      </c>
      <c r="D12" s="8">
        <f>'1. pozīcija'!C90</f>
        <v>0</v>
      </c>
    </row>
    <row r="13" spans="2:11">
      <c r="B13" s="114" t="s">
        <v>11</v>
      </c>
      <c r="C13" s="7" t="str">
        <f>'1. pozīcija'!B103</f>
        <v>Neinvazīvā spiediena savienojošā caurule Philips pacientu monitoriem jaundzimušiem</v>
      </c>
      <c r="D13" s="8">
        <f>'1. pozīcija'!C104</f>
        <v>0</v>
      </c>
    </row>
    <row r="14" spans="2:11">
      <c r="B14" s="114" t="s">
        <v>12</v>
      </c>
      <c r="C14" s="7" t="str">
        <f>'1. pozīcija'!B117</f>
        <v>Daudzreizlietojama neinvazīvā spiediena mērīšanas manšete</v>
      </c>
      <c r="D14" s="8">
        <f>'1. pozīcija'!C118</f>
        <v>0</v>
      </c>
    </row>
    <row r="15" spans="2:11">
      <c r="B15" s="114" t="s">
        <v>13</v>
      </c>
      <c r="C15" s="7" t="str">
        <f>'1. pozīcija'!B139</f>
        <v>Jaundzimušo vienreizlietojama neinvazīvā spiediena mērīšanas manšete</v>
      </c>
      <c r="D15" s="8">
        <f>'1. pozīcija'!C140</f>
        <v>0</v>
      </c>
    </row>
    <row r="16" spans="2:11">
      <c r="B16" s="114" t="s">
        <v>14</v>
      </c>
      <c r="C16" s="7" t="str">
        <f>'1. pozīcija'!B162</f>
        <v>Pulsa oksimetrijas savienojošais kabelis ar 8 adatu saspraudni</v>
      </c>
      <c r="D16" s="8">
        <f>'1. pozīcija'!C163</f>
        <v>0</v>
      </c>
    </row>
    <row r="17" spans="2:8">
      <c r="B17" s="114" t="s">
        <v>15</v>
      </c>
      <c r="C17" s="7" t="str">
        <f>'1. pozīcija'!B177</f>
        <v>Baterija Philips pacientu monitoriem</v>
      </c>
      <c r="D17" s="8">
        <f>'1. pozīcija'!C178</f>
        <v>0</v>
      </c>
    </row>
    <row r="18" spans="2:8">
      <c r="B18" s="114" t="s">
        <v>16</v>
      </c>
      <c r="C18" s="7" t="str">
        <f>'1. pozīcija'!B192</f>
        <v>Kapnogrāfijas līnija IntelliVue sērijas monitoriem</v>
      </c>
      <c r="D18" s="8">
        <f>'1. pozīcija'!C193</f>
        <v>0</v>
      </c>
    </row>
    <row r="19" spans="2:8">
      <c r="B19" s="114" t="s">
        <v>17</v>
      </c>
      <c r="C19" s="7" t="str">
        <f>'1. pozīcija'!B211</f>
        <v>Kapnogrāfijas līnijas IntelliVue sērijas monitoriem jaundzimušiem</v>
      </c>
      <c r="D19" s="8">
        <f>'1. pozīcija'!C214</f>
        <v>0</v>
      </c>
    </row>
    <row r="20" spans="2:8">
      <c r="B20" s="114" t="s">
        <v>18</v>
      </c>
      <c r="C20" s="7" t="str">
        <f>'1. pozīcija'!B231</f>
        <v>SpO2 sensori ar 8 adatu spraudni Philips pacientu monitoriem</v>
      </c>
      <c r="D20" s="8">
        <f>'1. pozīcija'!C232</f>
        <v>0</v>
      </c>
    </row>
    <row r="21" spans="2:8">
      <c r="B21" s="114" t="s">
        <v>19</v>
      </c>
      <c r="C21" s="7" t="str">
        <f>'1. pozīcija'!B250</f>
        <v>SpO2 sensori ar 9 adatu konektoru</v>
      </c>
      <c r="D21" s="8">
        <f>'1. pozīcija'!C251</f>
        <v>0</v>
      </c>
    </row>
    <row r="22" spans="2:8">
      <c r="B22" s="114" t="s">
        <v>20</v>
      </c>
      <c r="C22" s="7" t="str">
        <f>'1. pozīcija'!B264</f>
        <v xml:space="preserve">Pulsa oksimetrijas pagarinājuma kabelis </v>
      </c>
      <c r="D22" s="8">
        <f>'1. pozīcija'!C267</f>
        <v>0</v>
      </c>
    </row>
    <row r="23" spans="2:8">
      <c r="B23" s="114" t="s">
        <v>21</v>
      </c>
      <c r="C23" s="7" t="str">
        <f>'1. pozīcija'!B280</f>
        <v>Elektrokardiogrammas novadījumu kabelis Efficia  pacientu monitoriem</v>
      </c>
      <c r="D23" s="8">
        <f>'1. pozīcija'!C281</f>
        <v>0</v>
      </c>
    </row>
    <row r="24" spans="2:8">
      <c r="B24" s="114" t="s">
        <v>22</v>
      </c>
      <c r="C24" s="7" t="str">
        <f>'1. pozīcija'!B293</f>
        <v>Elektrokardiogrammas maģistrāles kabelis Efficia  pacientu monitoriem</v>
      </c>
      <c r="D24" s="8">
        <f>'1. pozīcija'!C296</f>
        <v>0</v>
      </c>
    </row>
    <row r="25" spans="2:8">
      <c r="B25" s="114" t="s">
        <v>23</v>
      </c>
      <c r="C25" s="7" t="str">
        <f>'1. pozīcija'!B308</f>
        <v>EKG elektrodu vadi</v>
      </c>
      <c r="D25" s="8">
        <f>'1. pozīcija'!C309</f>
        <v>0</v>
      </c>
    </row>
    <row r="26" spans="2:8">
      <c r="B26" s="114" t="s">
        <v>24</v>
      </c>
      <c r="C26" s="7" t="str">
        <f>'1. pozīcija'!B324</f>
        <v>Elektrokardiogrammas maģistrāles kabelis Efficia  pacientu monitoriem</v>
      </c>
      <c r="D26" s="8">
        <f>'1. pozīcija'!C325</f>
        <v>0</v>
      </c>
    </row>
    <row r="27" spans="2:8">
      <c r="B27" s="114" t="s">
        <v>25</v>
      </c>
      <c r="C27" s="7" t="str">
        <f>'1. pozīcija'!B340</f>
        <v>Atkārtoti lietojamas temperatūras zondes</v>
      </c>
      <c r="D27" s="8">
        <f>'1. pozīcija'!C341</f>
        <v>0</v>
      </c>
    </row>
    <row r="28" spans="2:8">
      <c r="B28" s="114" t="s">
        <v>26</v>
      </c>
      <c r="C28" s="7" t="str">
        <f>'1. pozīcija'!B356</f>
        <v>Vienreizlietojama neinvazīvā spiediena mērīšanas manšete</v>
      </c>
      <c r="D28" s="8">
        <f>'1. pozīcija'!C357</f>
        <v>0</v>
      </c>
      <c r="E28" s="110"/>
      <c r="F28" s="110"/>
      <c r="G28" s="110"/>
      <c r="H28" s="110"/>
    </row>
    <row r="29" spans="2:8">
      <c r="B29" s="114" t="s">
        <v>27</v>
      </c>
      <c r="C29" s="7" t="str">
        <f>'1. pozīcija'!B373</f>
        <v>Vienreizlietojami EKG vadi un maģistrāles kabeļi</v>
      </c>
      <c r="D29" s="8">
        <f>'1. pozīcija'!C612</f>
        <v>0</v>
      </c>
      <c r="E29" s="110"/>
      <c r="F29" s="110"/>
      <c r="G29" s="110"/>
      <c r="H29" s="110"/>
    </row>
    <row r="30" spans="2:8">
      <c r="B30" s="114" t="s">
        <v>28</v>
      </c>
      <c r="C30" s="7" t="str">
        <f>'1. pozīcija'!B391</f>
        <v>Baterija Philips pacientu monitoriem</v>
      </c>
      <c r="D30" s="8">
        <f>'1. pozīcija'!C613</f>
        <v>0</v>
      </c>
      <c r="E30" s="110"/>
      <c r="F30" s="110"/>
      <c r="G30" s="110"/>
      <c r="H30" s="110"/>
    </row>
    <row r="31" spans="2:8">
      <c r="B31" s="114" t="s">
        <v>29</v>
      </c>
      <c r="C31" s="7" t="str">
        <f>'1. pozīcija'!B402</f>
        <v>EKG elektrodu maģistrāles vadi</v>
      </c>
      <c r="D31" s="8">
        <f>'1. pozīcija'!C614</f>
        <v>0</v>
      </c>
      <c r="E31" s="110"/>
      <c r="F31" s="110"/>
      <c r="G31" s="110"/>
      <c r="H31" s="110"/>
    </row>
    <row r="32" spans="2:8">
      <c r="B32" s="114" t="s">
        <v>30</v>
      </c>
      <c r="C32" s="7" t="str">
        <f>'1. pozīcija'!B413</f>
        <v>Vienreizlietojama neinvazīvā spiediena mērīšanas manšete</v>
      </c>
      <c r="D32" s="8">
        <f>'1. pozīcija'!C615</f>
        <v>0</v>
      </c>
      <c r="E32" s="110"/>
      <c r="F32" s="110"/>
      <c r="G32" s="110"/>
      <c r="H32" s="110"/>
    </row>
    <row r="33" spans="2:8">
      <c r="B33" s="114" t="s">
        <v>31</v>
      </c>
      <c r="C33" s="7" t="str">
        <f>'1. pozīcija'!B429</f>
        <v>Vienreiz lietojami SpO2 sensori</v>
      </c>
      <c r="D33" s="8">
        <f>'1. pozīcija'!C616</f>
        <v>0</v>
      </c>
      <c r="E33" s="110"/>
      <c r="F33" s="110"/>
      <c r="G33" s="110"/>
      <c r="H33" s="110"/>
    </row>
    <row r="34" spans="2:8">
      <c r="B34" s="114" t="s">
        <v>32</v>
      </c>
      <c r="C34" s="7" t="str">
        <f>'1. pozīcija'!B447</f>
        <v>Sensori invazīvā spiediena mērīšanai</v>
      </c>
      <c r="D34" s="8">
        <f>'1. pozīcija'!C617</f>
        <v>0</v>
      </c>
      <c r="E34" s="110"/>
      <c r="F34" s="110"/>
      <c r="G34" s="110"/>
      <c r="H34" s="110"/>
    </row>
    <row r="35" spans="2:8">
      <c r="B35" s="114" t="s">
        <v>266</v>
      </c>
      <c r="C35" s="7" t="str">
        <f>'1. pozīcija'!B465</f>
        <v>EKG vads telemetrijas iekārtai MX40</v>
      </c>
      <c r="D35" s="8">
        <f>'1. pozīcija'!C618</f>
        <v>0</v>
      </c>
      <c r="E35" s="110"/>
      <c r="F35" s="110"/>
      <c r="G35" s="110"/>
      <c r="H35" s="110"/>
    </row>
    <row r="36" spans="2:8">
      <c r="B36" s="114" t="s">
        <v>271</v>
      </c>
      <c r="C36" s="7" t="str">
        <f>'1. pozīcija'!B479</f>
        <v>MX40 iekārtas pārnēsāšanas somiņa</v>
      </c>
      <c r="D36" s="8">
        <f>'1. pozīcija'!C619</f>
        <v>0</v>
      </c>
      <c r="E36" s="110"/>
      <c r="F36" s="110"/>
      <c r="G36" s="110"/>
      <c r="H36" s="110"/>
    </row>
    <row r="37" spans="2:8">
      <c r="B37" s="114" t="s">
        <v>589</v>
      </c>
      <c r="C37" s="7" t="str">
        <f>'1. pozīcija'!B489</f>
        <v>MX40 telemetrijas iekārtas akumulators</v>
      </c>
      <c r="D37" s="8">
        <f>'1. pozīcija'!C620</f>
        <v>0</v>
      </c>
      <c r="E37" s="110"/>
      <c r="F37" s="110"/>
      <c r="G37" s="110"/>
      <c r="H37" s="110"/>
    </row>
    <row r="38" spans="2:8">
      <c r="B38" s="114" t="s">
        <v>278</v>
      </c>
      <c r="C38" s="7" t="str">
        <f>'1. pozīcija'!B500</f>
        <v>MX40 telemetrijas iekārtas bateriju adapteris</v>
      </c>
      <c r="D38" s="8">
        <f>'1. pozīcija'!C621</f>
        <v>0</v>
      </c>
      <c r="E38" s="110"/>
      <c r="F38" s="110"/>
      <c r="G38" s="110"/>
      <c r="H38" s="110"/>
    </row>
    <row r="39" spans="2:8">
      <c r="B39" s="114" t="s">
        <v>282</v>
      </c>
      <c r="C39" s="7" t="str">
        <f>'1. pozīcija'!B510</f>
        <v>EEG 5 novadījumu maģistrālais vads</v>
      </c>
      <c r="D39" s="8">
        <f>'1. pozīcija'!C622</f>
        <v>0</v>
      </c>
      <c r="E39" s="110"/>
      <c r="F39" s="110"/>
      <c r="G39" s="110"/>
      <c r="H39" s="110"/>
    </row>
    <row r="40" spans="2:8">
      <c r="B40" s="114" t="s">
        <v>287</v>
      </c>
      <c r="C40" s="7" t="str">
        <f>'1. pozīcija'!B521</f>
        <v>EEG kausiņelektrodi</v>
      </c>
      <c r="D40" s="8">
        <f>'1. pozīcija'!C623</f>
        <v>0</v>
      </c>
      <c r="E40" s="110"/>
      <c r="F40" s="110"/>
      <c r="G40" s="110"/>
      <c r="H40" s="110"/>
    </row>
    <row r="41" spans="2:8">
      <c r="B41" s="114" t="s">
        <v>595</v>
      </c>
      <c r="C41" s="7" t="str">
        <f>'1. pozīcija'!B533</f>
        <v>Vienreiz lietojamas neinvazīvā asinsspiediena manžetes</v>
      </c>
      <c r="D41" s="8">
        <f>'1. pozīcija'!C624</f>
        <v>0</v>
      </c>
      <c r="E41" s="110"/>
      <c r="F41" s="110"/>
      <c r="G41" s="110"/>
      <c r="H41" s="110"/>
    </row>
    <row r="42" spans="2:8">
      <c r="B42" s="114" t="s">
        <v>360</v>
      </c>
      <c r="C42" s="7" t="str">
        <f>'1. pozīcija'!B545</f>
        <v>NMT transmisijas kabelis</v>
      </c>
      <c r="D42" s="8">
        <f>'1. pozīcija'!C625</f>
        <v>0</v>
      </c>
      <c r="E42" s="110"/>
      <c r="F42" s="110"/>
      <c r="G42" s="110"/>
      <c r="H42" s="110"/>
    </row>
    <row r="43" spans="2:8">
      <c r="B43" s="114" t="s">
        <v>361</v>
      </c>
      <c r="C43" s="7" t="str">
        <f>'1. pozīcija'!B556</f>
        <v>NMT rokas adapteris</v>
      </c>
      <c r="D43" s="8">
        <f>'1. pozīcija'!C626</f>
        <v>0</v>
      </c>
      <c r="E43" s="110"/>
      <c r="F43" s="110"/>
      <c r="G43" s="110"/>
      <c r="H43" s="110"/>
    </row>
    <row r="44" spans="2:8">
      <c r="B44" s="114" t="s">
        <v>362</v>
      </c>
      <c r="C44" s="7" t="str">
        <f>'1. pozīcija'!B566</f>
        <v>Ledus vanniņas temperatūras zonde</v>
      </c>
      <c r="D44" s="8">
        <f>'1. pozīcija'!C627</f>
        <v>0</v>
      </c>
      <c r="E44" s="110"/>
      <c r="F44" s="110"/>
      <c r="G44" s="110"/>
      <c r="H44" s="110"/>
    </row>
    <row r="45" spans="2:8">
      <c r="B45" s="114" t="s">
        <v>363</v>
      </c>
      <c r="C45" s="7" t="str">
        <f>'1. pozīcija'!B576</f>
        <v>Ūdenssavācējfiltrs G7 moduļiem</v>
      </c>
      <c r="D45" s="8">
        <f>'1. pozīcija'!C628</f>
        <v>0</v>
      </c>
      <c r="E45" s="110"/>
      <c r="F45" s="110"/>
      <c r="G45" s="110"/>
      <c r="H45" s="110"/>
    </row>
    <row r="46" spans="2:8">
      <c r="B46" s="115"/>
      <c r="C46" s="9" t="s">
        <v>33</v>
      </c>
      <c r="D46" s="10">
        <f>SUM(D7:D45)</f>
        <v>0</v>
      </c>
    </row>
    <row r="47" spans="2:8">
      <c r="C47" s="118"/>
    </row>
  </sheetData>
  <mergeCells count="4">
    <mergeCell ref="B1:D1"/>
    <mergeCell ref="B2:D2"/>
    <mergeCell ref="B3:D3"/>
    <mergeCell ref="J7:K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33"/>
  <sheetViews>
    <sheetView tabSelected="1" topLeftCell="A607" zoomScaleNormal="100" workbookViewId="0">
      <selection activeCell="F391" sqref="F391"/>
    </sheetView>
  </sheetViews>
  <sheetFormatPr defaultColWidth="9.140625" defaultRowHeight="15"/>
  <cols>
    <col min="1" max="1" width="9.5703125" style="30" customWidth="1"/>
    <col min="2" max="2" width="56.85546875" style="30" customWidth="1"/>
    <col min="3" max="3" width="41.42578125" style="26" customWidth="1"/>
    <col min="4" max="4" width="25" style="26" customWidth="1"/>
    <col min="5" max="5" width="41.7109375" style="27" customWidth="1"/>
    <col min="6" max="6" width="50.7109375" style="27" customWidth="1"/>
    <col min="7" max="7" width="43.7109375" style="30" customWidth="1"/>
    <col min="8" max="16384" width="9.140625" style="30"/>
  </cols>
  <sheetData>
    <row r="1" spans="1:11" ht="27.75" customHeight="1">
      <c r="A1" s="246" t="s">
        <v>655</v>
      </c>
      <c r="B1" s="246"/>
      <c r="C1" s="246"/>
      <c r="D1" s="246"/>
      <c r="E1" s="246"/>
      <c r="F1" s="246"/>
    </row>
    <row r="2" spans="1:11" ht="47.25" customHeight="1">
      <c r="A2" s="247" t="s">
        <v>674</v>
      </c>
      <c r="B2" s="248"/>
      <c r="C2" s="248"/>
      <c r="D2" s="248"/>
      <c r="E2" s="248"/>
      <c r="F2" s="248"/>
    </row>
    <row r="3" spans="1:11" ht="15.6">
      <c r="A3" s="244" t="s">
        <v>656</v>
      </c>
      <c r="B3" s="244"/>
      <c r="C3" s="244"/>
      <c r="D3" s="244"/>
      <c r="E3" s="244"/>
      <c r="F3" s="244"/>
    </row>
    <row r="4" spans="1:11" ht="16.149999999999999">
      <c r="A4" s="12"/>
      <c r="B4" s="40"/>
      <c r="C4" s="13"/>
      <c r="D4" s="13"/>
      <c r="E4" s="14"/>
      <c r="F4" s="14"/>
    </row>
    <row r="5" spans="1:11">
      <c r="A5" s="245" t="s">
        <v>34</v>
      </c>
      <c r="B5" s="245"/>
      <c r="C5" s="245"/>
      <c r="D5" s="245"/>
      <c r="E5" s="245"/>
      <c r="F5" s="245"/>
    </row>
    <row r="6" spans="1:11" ht="13.9" customHeight="1">
      <c r="A6" s="155">
        <v>1</v>
      </c>
      <c r="B6" s="249" t="s">
        <v>353</v>
      </c>
      <c r="C6" s="250"/>
      <c r="D6" s="250"/>
      <c r="E6" s="250"/>
      <c r="F6" s="251"/>
      <c r="G6" s="158"/>
    </row>
    <row r="7" spans="1:11" ht="15" customHeight="1">
      <c r="A7" s="155">
        <v>2</v>
      </c>
      <c r="B7" s="241" t="s">
        <v>678</v>
      </c>
      <c r="C7" s="242"/>
      <c r="D7" s="242"/>
      <c r="E7" s="242"/>
      <c r="F7" s="243"/>
      <c r="G7" s="158"/>
      <c r="K7" s="86"/>
    </row>
    <row r="8" spans="1:11">
      <c r="A8" s="155">
        <v>3</v>
      </c>
      <c r="B8" s="249" t="s">
        <v>668</v>
      </c>
      <c r="C8" s="242"/>
      <c r="D8" s="242"/>
      <c r="E8" s="242"/>
      <c r="F8" s="243"/>
      <c r="G8" s="158"/>
    </row>
    <row r="9" spans="1:11">
      <c r="A9" s="155">
        <v>4</v>
      </c>
      <c r="B9" s="249" t="s">
        <v>671</v>
      </c>
      <c r="C9" s="242"/>
      <c r="D9" s="242"/>
      <c r="E9" s="242"/>
      <c r="F9" s="243"/>
      <c r="G9" s="158"/>
    </row>
    <row r="10" spans="1:11" ht="13.9" customHeight="1">
      <c r="A10" s="155">
        <v>5</v>
      </c>
      <c r="B10" s="241" t="s">
        <v>354</v>
      </c>
      <c r="C10" s="242"/>
      <c r="D10" s="242"/>
      <c r="E10" s="242"/>
      <c r="F10" s="243"/>
      <c r="G10" s="158"/>
    </row>
    <row r="11" spans="1:11" ht="30" customHeight="1">
      <c r="A11" s="155">
        <v>6</v>
      </c>
      <c r="B11" s="249" t="s">
        <v>677</v>
      </c>
      <c r="C11" s="242"/>
      <c r="D11" s="242"/>
      <c r="E11" s="242"/>
      <c r="F11" s="243"/>
      <c r="G11" s="158"/>
    </row>
    <row r="12" spans="1:11" s="87" customFormat="1" ht="20.25" customHeight="1">
      <c r="A12" s="155">
        <v>7</v>
      </c>
      <c r="B12" s="241" t="s">
        <v>355</v>
      </c>
      <c r="C12" s="242"/>
      <c r="D12" s="242"/>
      <c r="E12" s="242"/>
      <c r="F12" s="243"/>
      <c r="G12" s="158"/>
    </row>
    <row r="13" spans="1:11" ht="30" customHeight="1">
      <c r="A13" s="155">
        <v>8</v>
      </c>
      <c r="B13" s="241" t="s">
        <v>669</v>
      </c>
      <c r="C13" s="242"/>
      <c r="D13" s="242"/>
      <c r="E13" s="242"/>
      <c r="F13" s="243"/>
      <c r="G13" s="158"/>
      <c r="H13" s="86"/>
    </row>
    <row r="14" spans="1:11">
      <c r="A14" s="155">
        <v>9</v>
      </c>
      <c r="B14" s="249" t="s">
        <v>356</v>
      </c>
      <c r="C14" s="250"/>
      <c r="D14" s="250"/>
      <c r="E14" s="250"/>
      <c r="F14" s="251"/>
      <c r="G14" s="158"/>
      <c r="H14" s="86"/>
    </row>
    <row r="15" spans="1:11" ht="24" customHeight="1">
      <c r="A15" s="155">
        <v>10</v>
      </c>
      <c r="B15" s="249" t="s">
        <v>676</v>
      </c>
      <c r="C15" s="242"/>
      <c r="D15" s="242"/>
      <c r="E15" s="242"/>
      <c r="F15" s="243"/>
      <c r="G15" s="159"/>
      <c r="H15" s="86"/>
    </row>
    <row r="16" spans="1:11" ht="15" customHeight="1">
      <c r="A16" s="155">
        <v>11</v>
      </c>
      <c r="B16" s="249" t="s">
        <v>357</v>
      </c>
      <c r="C16" s="242"/>
      <c r="D16" s="242"/>
      <c r="E16" s="242"/>
      <c r="F16" s="243"/>
      <c r="G16" s="158"/>
      <c r="H16" s="86"/>
    </row>
    <row r="17" spans="1:8" ht="15" customHeight="1">
      <c r="A17" s="155">
        <v>12</v>
      </c>
      <c r="B17" s="249" t="s">
        <v>358</v>
      </c>
      <c r="C17" s="242"/>
      <c r="D17" s="242"/>
      <c r="E17" s="242"/>
      <c r="F17" s="243"/>
      <c r="G17" s="158"/>
      <c r="H17" s="86"/>
    </row>
    <row r="18" spans="1:8" ht="15" customHeight="1">
      <c r="A18" s="155">
        <v>13</v>
      </c>
      <c r="B18" s="249" t="s">
        <v>345</v>
      </c>
      <c r="C18" s="242"/>
      <c r="D18" s="242"/>
      <c r="E18" s="242"/>
      <c r="F18" s="243"/>
      <c r="G18" s="158"/>
      <c r="H18" s="86"/>
    </row>
    <row r="19" spans="1:8" ht="32.25" customHeight="1">
      <c r="A19" s="155">
        <v>14</v>
      </c>
      <c r="B19" s="249" t="s">
        <v>359</v>
      </c>
      <c r="C19" s="242"/>
      <c r="D19" s="242"/>
      <c r="E19" s="242"/>
      <c r="F19" s="243"/>
      <c r="G19" s="158"/>
      <c r="H19" s="86"/>
    </row>
    <row r="20" spans="1:8" ht="15" customHeight="1">
      <c r="A20" s="155">
        <v>15</v>
      </c>
      <c r="B20" s="249" t="s">
        <v>670</v>
      </c>
      <c r="C20" s="242"/>
      <c r="D20" s="242"/>
      <c r="E20" s="242"/>
      <c r="F20" s="243"/>
      <c r="G20" s="158"/>
      <c r="H20" s="86"/>
    </row>
    <row r="21" spans="1:8" ht="15" customHeight="1">
      <c r="A21" s="38"/>
      <c r="B21" s="39"/>
      <c r="C21" s="39"/>
      <c r="D21" s="39"/>
      <c r="E21" s="39"/>
      <c r="F21" s="39"/>
      <c r="H21" s="86"/>
    </row>
    <row r="22" spans="1:8" ht="15.75">
      <c r="A22" s="15" t="s">
        <v>35</v>
      </c>
      <c r="B22" s="15" t="s">
        <v>36</v>
      </c>
      <c r="C22" s="252"/>
      <c r="D22" s="253"/>
      <c r="E22" s="254"/>
      <c r="F22" s="255"/>
    </row>
    <row r="23" spans="1:8" ht="14.45" customHeight="1">
      <c r="A23" s="88" t="s">
        <v>5</v>
      </c>
      <c r="B23" s="132" t="s">
        <v>638</v>
      </c>
      <c r="C23" s="142"/>
      <c r="D23" s="143"/>
      <c r="E23" s="143"/>
      <c r="F23" s="144"/>
    </row>
    <row r="24" spans="1:8">
      <c r="A24" s="130"/>
      <c r="B24" s="47" t="s">
        <v>364</v>
      </c>
      <c r="C24" s="25" t="s">
        <v>365</v>
      </c>
      <c r="D24" s="48" t="s">
        <v>366</v>
      </c>
      <c r="E24" s="25" t="s">
        <v>367</v>
      </c>
      <c r="F24" s="49" t="s">
        <v>51</v>
      </c>
    </row>
    <row r="25" spans="1:8">
      <c r="A25" s="90"/>
      <c r="B25" s="120" t="s">
        <v>641</v>
      </c>
      <c r="C25" s="164"/>
      <c r="D25" s="165"/>
      <c r="E25" s="33">
        <v>1</v>
      </c>
      <c r="F25" s="41">
        <v>0</v>
      </c>
    </row>
    <row r="26" spans="1:8">
      <c r="A26" s="128"/>
      <c r="B26" s="104"/>
      <c r="C26" s="104"/>
      <c r="D26" s="104"/>
      <c r="E26" s="105" t="str">
        <f>CONCATENATE("KOPĒJĀ CENA 1.1.pozīciju kopā bez PVN, EUR:")</f>
        <v>KOPĒJĀ CENA 1.1.pozīciju kopā bez PVN, EUR:</v>
      </c>
      <c r="F26" s="106">
        <f>SUMPRODUCT(E25:E25,F25:F25)</f>
        <v>0</v>
      </c>
    </row>
    <row r="27" spans="1:8">
      <c r="A27" s="129" t="s">
        <v>41</v>
      </c>
      <c r="B27" s="43" t="s">
        <v>368</v>
      </c>
      <c r="C27" s="180" t="s">
        <v>369</v>
      </c>
      <c r="D27" s="181"/>
      <c r="E27" s="180" t="s">
        <v>38</v>
      </c>
      <c r="F27" s="181"/>
    </row>
    <row r="28" spans="1:8" ht="13.9">
      <c r="A28" s="90" t="s">
        <v>43</v>
      </c>
      <c r="B28" s="107" t="s">
        <v>639</v>
      </c>
      <c r="C28" s="182"/>
      <c r="D28" s="183"/>
      <c r="E28" s="182"/>
      <c r="F28" s="183"/>
    </row>
    <row r="29" spans="1:8">
      <c r="A29" s="131" t="s">
        <v>604</v>
      </c>
      <c r="B29" s="120" t="s">
        <v>640</v>
      </c>
      <c r="C29" s="182"/>
      <c r="D29" s="183"/>
      <c r="E29" s="166"/>
      <c r="F29" s="167"/>
    </row>
    <row r="30" spans="1:8" ht="15" customHeight="1">
      <c r="A30" s="90" t="s">
        <v>605</v>
      </c>
      <c r="B30" s="85" t="s">
        <v>642</v>
      </c>
      <c r="C30" s="182"/>
      <c r="D30" s="183"/>
      <c r="E30" s="166"/>
      <c r="F30" s="167"/>
    </row>
    <row r="31" spans="1:8" ht="13.9">
      <c r="A31" s="90"/>
      <c r="B31" s="46" t="s">
        <v>370</v>
      </c>
      <c r="C31" s="184">
        <v>23442</v>
      </c>
      <c r="D31" s="185"/>
      <c r="E31" s="185"/>
      <c r="F31" s="186"/>
      <c r="G31" s="18"/>
    </row>
    <row r="32" spans="1:8" ht="13.9">
      <c r="G32" s="18"/>
    </row>
    <row r="33" spans="1:7" ht="14.45" customHeight="1">
      <c r="A33" s="88" t="s">
        <v>6</v>
      </c>
      <c r="B33" s="132" t="s">
        <v>612</v>
      </c>
      <c r="C33" s="142"/>
      <c r="D33" s="143"/>
      <c r="E33" s="143"/>
      <c r="F33" s="144"/>
      <c r="G33" s="18"/>
    </row>
    <row r="34" spans="1:7">
      <c r="A34" s="130"/>
      <c r="B34" s="47" t="s">
        <v>364</v>
      </c>
      <c r="C34" s="25" t="s">
        <v>365</v>
      </c>
      <c r="D34" s="48" t="s">
        <v>366</v>
      </c>
      <c r="E34" s="25" t="s">
        <v>367</v>
      </c>
      <c r="F34" s="49" t="s">
        <v>51</v>
      </c>
    </row>
    <row r="35" spans="1:7">
      <c r="A35" s="90"/>
      <c r="B35" s="120" t="s">
        <v>613</v>
      </c>
      <c r="C35" s="164"/>
      <c r="D35" s="165"/>
      <c r="E35" s="33">
        <v>1</v>
      </c>
      <c r="F35" s="41">
        <v>0</v>
      </c>
    </row>
    <row r="36" spans="1:7">
      <c r="A36" s="128"/>
      <c r="B36" s="104"/>
      <c r="C36" s="104"/>
      <c r="D36" s="104"/>
      <c r="E36" s="105" t="str">
        <f>CONCATENATE("KOPĒJĀ CENA 1.2.pozīciju kopā bez PVN, EUR:")</f>
        <v>KOPĒJĀ CENA 1.2.pozīciju kopā bez PVN, EUR:</v>
      </c>
      <c r="F36" s="106">
        <f>SUMPRODUCT(E35:E35,F35:F35)</f>
        <v>0</v>
      </c>
    </row>
    <row r="37" spans="1:7">
      <c r="A37" s="129" t="s">
        <v>52</v>
      </c>
      <c r="B37" s="43" t="s">
        <v>368</v>
      </c>
      <c r="C37" s="180" t="s">
        <v>369</v>
      </c>
      <c r="D37" s="181"/>
      <c r="E37" s="180" t="s">
        <v>38</v>
      </c>
      <c r="F37" s="181"/>
    </row>
    <row r="38" spans="1:7" ht="13.9">
      <c r="A38" s="90" t="s">
        <v>53</v>
      </c>
      <c r="B38" s="107" t="s">
        <v>260</v>
      </c>
      <c r="C38" s="182"/>
      <c r="D38" s="183"/>
      <c r="E38" s="182"/>
      <c r="F38" s="183"/>
    </row>
    <row r="39" spans="1:7" ht="13.9">
      <c r="A39" s="131" t="s">
        <v>649</v>
      </c>
      <c r="B39" s="120" t="s">
        <v>614</v>
      </c>
      <c r="C39" s="182"/>
      <c r="D39" s="183"/>
      <c r="E39" s="182"/>
      <c r="F39" s="183"/>
    </row>
    <row r="40" spans="1:7" ht="15" customHeight="1">
      <c r="A40" s="131" t="s">
        <v>650</v>
      </c>
      <c r="B40" s="85" t="s">
        <v>615</v>
      </c>
      <c r="C40" s="182"/>
      <c r="D40" s="183"/>
      <c r="E40" s="182"/>
      <c r="F40" s="183"/>
    </row>
    <row r="41" spans="1:7" ht="13.9">
      <c r="A41" s="145"/>
      <c r="B41" s="46" t="s">
        <v>370</v>
      </c>
      <c r="C41" s="184">
        <v>23442</v>
      </c>
      <c r="D41" s="185"/>
      <c r="E41" s="185"/>
      <c r="F41" s="186"/>
    </row>
    <row r="43" spans="1:7">
      <c r="A43" s="88" t="s">
        <v>7</v>
      </c>
      <c r="B43" s="89" t="s">
        <v>74</v>
      </c>
      <c r="C43" s="201" t="s">
        <v>37</v>
      </c>
      <c r="D43" s="202"/>
      <c r="E43" s="201" t="s">
        <v>38</v>
      </c>
      <c r="F43" s="202"/>
    </row>
    <row r="44" spans="1:7" ht="13.9">
      <c r="A44" s="90"/>
      <c r="B44" s="32" t="s">
        <v>50</v>
      </c>
      <c r="C44" s="194">
        <v>2</v>
      </c>
      <c r="D44" s="195"/>
      <c r="E44" s="195"/>
      <c r="F44" s="196"/>
    </row>
    <row r="45" spans="1:7">
      <c r="A45" s="90"/>
      <c r="B45" s="32" t="s">
        <v>51</v>
      </c>
      <c r="C45" s="228">
        <v>0</v>
      </c>
      <c r="D45" s="229"/>
      <c r="E45" s="229"/>
      <c r="F45" s="230"/>
    </row>
    <row r="46" spans="1:7" s="18" customFormat="1">
      <c r="A46" s="16"/>
      <c r="B46" s="17" t="str">
        <f>CONCATENATE("KOPĒJA CENA ",A43," pozīcija kopā bez PVN, EUR:")</f>
        <v>KOPĒJA CENA 1.3 pozīcija kopā bez PVN, EUR:</v>
      </c>
      <c r="C46" s="203">
        <f>C44*C45</f>
        <v>0</v>
      </c>
      <c r="D46" s="204"/>
      <c r="E46" s="204"/>
      <c r="F46" s="205"/>
    </row>
    <row r="47" spans="1:7" s="18" customFormat="1">
      <c r="A47" s="90"/>
      <c r="B47" s="32" t="s">
        <v>39</v>
      </c>
      <c r="C47" s="194"/>
      <c r="D47" s="195"/>
      <c r="E47" s="195"/>
      <c r="F47" s="196"/>
    </row>
    <row r="48" spans="1:7" s="18" customFormat="1" ht="13.9">
      <c r="A48" s="90"/>
      <c r="B48" s="32" t="s">
        <v>40</v>
      </c>
      <c r="C48" s="194"/>
      <c r="D48" s="195"/>
      <c r="E48" s="195"/>
      <c r="F48" s="196"/>
      <c r="G48" s="30"/>
    </row>
    <row r="49" spans="1:7">
      <c r="A49" s="91" t="s">
        <v>55</v>
      </c>
      <c r="B49" s="108" t="s">
        <v>42</v>
      </c>
      <c r="C49" s="122"/>
      <c r="D49" s="122"/>
      <c r="E49" s="122"/>
      <c r="F49" s="123"/>
    </row>
    <row r="50" spans="1:7" ht="15" customHeight="1">
      <c r="A50" s="92" t="s">
        <v>56</v>
      </c>
      <c r="B50" s="22" t="s">
        <v>57</v>
      </c>
      <c r="C50" s="199"/>
      <c r="D50" s="200"/>
      <c r="E50" s="199"/>
      <c r="F50" s="200"/>
    </row>
    <row r="51" spans="1:7">
      <c r="A51" s="93" t="s">
        <v>58</v>
      </c>
      <c r="B51" s="121" t="s">
        <v>44</v>
      </c>
      <c r="C51" s="124"/>
      <c r="D51" s="124"/>
      <c r="E51" s="124"/>
      <c r="F51" s="125"/>
    </row>
    <row r="52" spans="1:7" ht="15" customHeight="1">
      <c r="A52" s="92" t="s">
        <v>59</v>
      </c>
      <c r="B52" s="22" t="s">
        <v>60</v>
      </c>
      <c r="C52" s="187"/>
      <c r="D52" s="188"/>
      <c r="E52" s="199"/>
      <c r="F52" s="200"/>
    </row>
    <row r="53" spans="1:7" ht="15" customHeight="1">
      <c r="A53" s="92" t="s">
        <v>61</v>
      </c>
      <c r="B53" s="22" t="s">
        <v>80</v>
      </c>
      <c r="C53" s="187"/>
      <c r="D53" s="188"/>
      <c r="E53" s="199"/>
      <c r="F53" s="200"/>
    </row>
    <row r="54" spans="1:7" ht="15" customHeight="1">
      <c r="A54" s="92" t="s">
        <v>63</v>
      </c>
      <c r="B54" s="22" t="s">
        <v>81</v>
      </c>
      <c r="C54" s="187"/>
      <c r="D54" s="188"/>
      <c r="E54" s="199"/>
      <c r="F54" s="200"/>
    </row>
    <row r="55" spans="1:7" ht="15.75" customHeight="1">
      <c r="A55" s="92" t="s">
        <v>64</v>
      </c>
      <c r="B55" s="22" t="s">
        <v>83</v>
      </c>
      <c r="C55" s="187"/>
      <c r="D55" s="188"/>
      <c r="E55" s="199"/>
      <c r="F55" s="200"/>
    </row>
    <row r="56" spans="1:7" ht="13.9">
      <c r="A56" s="92" t="s">
        <v>65</v>
      </c>
      <c r="B56" s="119" t="s">
        <v>85</v>
      </c>
      <c r="C56" s="187"/>
      <c r="D56" s="188"/>
      <c r="E56" s="199"/>
      <c r="F56" s="200"/>
    </row>
    <row r="58" spans="1:7" ht="14.45" customHeight="1">
      <c r="A58" s="88" t="s">
        <v>8</v>
      </c>
      <c r="B58" s="89" t="s">
        <v>86</v>
      </c>
      <c r="C58" s="201" t="s">
        <v>37</v>
      </c>
      <c r="D58" s="202"/>
      <c r="E58" s="201" t="s">
        <v>38</v>
      </c>
      <c r="F58" s="202"/>
    </row>
    <row r="59" spans="1:7" ht="13.9">
      <c r="A59" s="90"/>
      <c r="B59" s="32" t="s">
        <v>50</v>
      </c>
      <c r="C59" s="194">
        <v>20</v>
      </c>
      <c r="D59" s="195"/>
      <c r="E59" s="195"/>
      <c r="F59" s="196"/>
    </row>
    <row r="60" spans="1:7">
      <c r="A60" s="90"/>
      <c r="B60" s="32" t="s">
        <v>51</v>
      </c>
      <c r="C60" s="228">
        <v>0</v>
      </c>
      <c r="D60" s="229"/>
      <c r="E60" s="229"/>
      <c r="F60" s="230"/>
    </row>
    <row r="61" spans="1:7" s="18" customFormat="1">
      <c r="A61" s="16"/>
      <c r="B61" s="17" t="str">
        <f>CONCATENATE("KOPĒJA CENA ",A58," pozīcija kopā bez PVN, EUR:")</f>
        <v>KOPĒJA CENA 1.4 pozīcija kopā bez PVN, EUR:</v>
      </c>
      <c r="C61" s="203">
        <f>C59*C60</f>
        <v>0</v>
      </c>
      <c r="D61" s="204"/>
      <c r="E61" s="204"/>
      <c r="F61" s="205"/>
      <c r="G61" s="30"/>
    </row>
    <row r="62" spans="1:7" s="18" customFormat="1">
      <c r="A62" s="90"/>
      <c r="B62" s="32" t="s">
        <v>39</v>
      </c>
      <c r="C62" s="194"/>
      <c r="D62" s="195"/>
      <c r="E62" s="195"/>
      <c r="F62" s="196"/>
    </row>
    <row r="63" spans="1:7" s="18" customFormat="1" ht="13.9">
      <c r="A63" s="90"/>
      <c r="B63" s="32" t="s">
        <v>40</v>
      </c>
      <c r="C63" s="194"/>
      <c r="D63" s="195"/>
      <c r="E63" s="195"/>
      <c r="F63" s="196"/>
      <c r="G63" s="30"/>
    </row>
    <row r="64" spans="1:7">
      <c r="A64" s="91" t="s">
        <v>66</v>
      </c>
      <c r="B64" s="108" t="s">
        <v>42</v>
      </c>
      <c r="C64" s="122"/>
      <c r="D64" s="122"/>
      <c r="E64" s="122"/>
      <c r="F64" s="123"/>
      <c r="G64" s="18"/>
    </row>
    <row r="65" spans="1:7">
      <c r="A65" s="92" t="s">
        <v>67</v>
      </c>
      <c r="B65" s="22" t="s">
        <v>57</v>
      </c>
      <c r="C65" s="199"/>
      <c r="D65" s="200"/>
      <c r="E65" s="199"/>
      <c r="F65" s="200"/>
    </row>
    <row r="66" spans="1:7">
      <c r="A66" s="93" t="s">
        <v>68</v>
      </c>
      <c r="B66" s="121" t="s">
        <v>44</v>
      </c>
      <c r="C66" s="124"/>
      <c r="D66" s="124"/>
      <c r="E66" s="124"/>
      <c r="F66" s="125"/>
    </row>
    <row r="67" spans="1:7" ht="15" customHeight="1">
      <c r="A67" s="92" t="s">
        <v>69</v>
      </c>
      <c r="B67" s="22" t="s">
        <v>60</v>
      </c>
      <c r="C67" s="199"/>
      <c r="D67" s="200"/>
      <c r="E67" s="199"/>
      <c r="F67" s="200"/>
    </row>
    <row r="68" spans="1:7" ht="15" customHeight="1">
      <c r="A68" s="92" t="s">
        <v>70</v>
      </c>
      <c r="B68" s="22" t="s">
        <v>92</v>
      </c>
      <c r="C68" s="199"/>
      <c r="D68" s="200"/>
      <c r="E68" s="199"/>
      <c r="F68" s="200"/>
    </row>
    <row r="69" spans="1:7" ht="15" customHeight="1">
      <c r="A69" s="92" t="s">
        <v>71</v>
      </c>
      <c r="B69" s="22" t="s">
        <v>62</v>
      </c>
      <c r="C69" s="199"/>
      <c r="D69" s="200"/>
      <c r="E69" s="199"/>
      <c r="F69" s="200"/>
    </row>
    <row r="70" spans="1:7" ht="15" customHeight="1">
      <c r="A70" s="92" t="s">
        <v>72</v>
      </c>
      <c r="B70" s="22" t="s">
        <v>94</v>
      </c>
      <c r="C70" s="199"/>
      <c r="D70" s="200"/>
      <c r="E70" s="199"/>
      <c r="F70" s="200"/>
    </row>
    <row r="71" spans="1:7" ht="15.75" customHeight="1">
      <c r="A71" s="92" t="s">
        <v>73</v>
      </c>
      <c r="B71" s="24" t="s">
        <v>293</v>
      </c>
      <c r="C71" s="199"/>
      <c r="D71" s="200"/>
      <c r="E71" s="199"/>
      <c r="F71" s="200"/>
    </row>
    <row r="72" spans="1:7" ht="15" customHeight="1">
      <c r="A72" s="92" t="s">
        <v>485</v>
      </c>
      <c r="B72" s="22" t="s">
        <v>294</v>
      </c>
      <c r="C72" s="199"/>
      <c r="D72" s="200"/>
      <c r="E72" s="199"/>
      <c r="F72" s="200"/>
    </row>
    <row r="74" spans="1:7" ht="14.45" customHeight="1">
      <c r="A74" s="88" t="s">
        <v>9</v>
      </c>
      <c r="B74" s="89" t="s">
        <v>95</v>
      </c>
      <c r="C74" s="201" t="s">
        <v>37</v>
      </c>
      <c r="D74" s="202"/>
      <c r="E74" s="201" t="s">
        <v>38</v>
      </c>
      <c r="F74" s="202"/>
    </row>
    <row r="75" spans="1:7" ht="13.9">
      <c r="A75" s="90"/>
      <c r="B75" s="32" t="s">
        <v>50</v>
      </c>
      <c r="C75" s="194">
        <v>20</v>
      </c>
      <c r="D75" s="195"/>
      <c r="E75" s="195"/>
      <c r="F75" s="196"/>
    </row>
    <row r="76" spans="1:7">
      <c r="A76" s="90"/>
      <c r="B76" s="32" t="s">
        <v>51</v>
      </c>
      <c r="C76" s="228">
        <v>0</v>
      </c>
      <c r="D76" s="229"/>
      <c r="E76" s="229"/>
      <c r="F76" s="230"/>
      <c r="G76" s="18"/>
    </row>
    <row r="77" spans="1:7" s="18" customFormat="1">
      <c r="A77" s="16"/>
      <c r="B77" s="17" t="str">
        <f>CONCATENATE("KOPĒJA CENA ",A74," pozīcija kopā bez PVN, EUR:")</f>
        <v>KOPĒJA CENA 1.5 pozīcija kopā bez PVN, EUR:</v>
      </c>
      <c r="C77" s="203">
        <f>C75*C76</f>
        <v>0</v>
      </c>
      <c r="D77" s="204"/>
      <c r="E77" s="204"/>
      <c r="F77" s="205"/>
    </row>
    <row r="78" spans="1:7" s="18" customFormat="1">
      <c r="A78" s="90"/>
      <c r="B78" s="32" t="s">
        <v>39</v>
      </c>
      <c r="C78" s="194"/>
      <c r="D78" s="195"/>
      <c r="E78" s="195"/>
      <c r="F78" s="196"/>
    </row>
    <row r="79" spans="1:7" s="18" customFormat="1" ht="13.9">
      <c r="A79" s="90"/>
      <c r="B79" s="32" t="s">
        <v>40</v>
      </c>
      <c r="C79" s="194"/>
      <c r="D79" s="195"/>
      <c r="E79" s="195"/>
      <c r="F79" s="196"/>
      <c r="G79" s="30"/>
    </row>
    <row r="80" spans="1:7">
      <c r="A80" s="91" t="s">
        <v>75</v>
      </c>
      <c r="B80" s="108" t="s">
        <v>42</v>
      </c>
      <c r="C80" s="122"/>
      <c r="D80" s="122"/>
      <c r="E80" s="122"/>
      <c r="F80" s="123"/>
    </row>
    <row r="81" spans="1:7">
      <c r="A81" s="92" t="s">
        <v>76</v>
      </c>
      <c r="B81" s="22" t="s">
        <v>98</v>
      </c>
      <c r="C81" s="199"/>
      <c r="D81" s="200"/>
      <c r="E81" s="199"/>
      <c r="F81" s="200"/>
    </row>
    <row r="82" spans="1:7">
      <c r="A82" s="93" t="s">
        <v>77</v>
      </c>
      <c r="B82" s="121" t="s">
        <v>44</v>
      </c>
      <c r="C82" s="124"/>
      <c r="D82" s="124"/>
      <c r="E82" s="124"/>
      <c r="F82" s="125"/>
    </row>
    <row r="83" spans="1:7" ht="15" customHeight="1">
      <c r="A83" s="92" t="s">
        <v>78</v>
      </c>
      <c r="B83" s="22" t="s">
        <v>657</v>
      </c>
      <c r="C83" s="199"/>
      <c r="D83" s="200"/>
      <c r="E83" s="199"/>
      <c r="F83" s="200"/>
    </row>
    <row r="84" spans="1:7" ht="15" customHeight="1">
      <c r="A84" s="92" t="s">
        <v>79</v>
      </c>
      <c r="B84" s="22" t="s">
        <v>460</v>
      </c>
      <c r="C84" s="199"/>
      <c r="D84" s="200"/>
      <c r="E84" s="199"/>
      <c r="F84" s="200"/>
      <c r="G84" s="206"/>
    </row>
    <row r="85" spans="1:7" ht="15" customHeight="1">
      <c r="A85" s="92" t="s">
        <v>82</v>
      </c>
      <c r="B85" s="22" t="s">
        <v>672</v>
      </c>
      <c r="C85" s="199"/>
      <c r="D85" s="200"/>
      <c r="E85" s="199"/>
      <c r="F85" s="200"/>
      <c r="G85" s="206"/>
    </row>
    <row r="86" spans="1:7" ht="15" customHeight="1">
      <c r="A86" s="92" t="s">
        <v>84</v>
      </c>
      <c r="B86" s="22" t="s">
        <v>658</v>
      </c>
      <c r="C86" s="199"/>
      <c r="D86" s="200"/>
      <c r="E86" s="199"/>
      <c r="F86" s="200"/>
      <c r="G86" s="206"/>
    </row>
    <row r="87" spans="1:7" ht="36" customHeight="1">
      <c r="A87" s="157" t="s">
        <v>486</v>
      </c>
      <c r="B87" s="156" t="s">
        <v>659</v>
      </c>
      <c r="C87" s="199"/>
      <c r="D87" s="200"/>
      <c r="E87" s="199"/>
      <c r="F87" s="200"/>
    </row>
    <row r="89" spans="1:7" ht="27">
      <c r="A89" s="88" t="s">
        <v>10</v>
      </c>
      <c r="B89" s="89" t="s">
        <v>112</v>
      </c>
      <c r="C89" s="201" t="s">
        <v>37</v>
      </c>
      <c r="D89" s="202"/>
      <c r="E89" s="201" t="s">
        <v>38</v>
      </c>
      <c r="F89" s="202"/>
      <c r="G89" s="18"/>
    </row>
    <row r="90" spans="1:7" s="18" customFormat="1">
      <c r="A90" s="16"/>
      <c r="B90" s="17" t="str">
        <f>CONCATENATE("KOPĒJA CENA ",A89," pozīcija kopā bez PVN, EUR:")</f>
        <v>KOPĒJA CENA 1.6 pozīcija kopā bez PVN, EUR:</v>
      </c>
      <c r="C90" s="203">
        <f>SUMPRODUCT(C100:C101,D100:D101)</f>
        <v>0</v>
      </c>
      <c r="D90" s="204"/>
      <c r="E90" s="204"/>
      <c r="F90" s="205"/>
    </row>
    <row r="91" spans="1:7" s="18" customFormat="1">
      <c r="A91" s="90"/>
      <c r="B91" s="32" t="s">
        <v>39</v>
      </c>
      <c r="C91" s="194"/>
      <c r="D91" s="195"/>
      <c r="E91" s="195"/>
      <c r="F91" s="196"/>
    </row>
    <row r="92" spans="1:7" s="18" customFormat="1" ht="13.9">
      <c r="A92" s="90"/>
      <c r="B92" s="32" t="s">
        <v>40</v>
      </c>
      <c r="C92" s="194"/>
      <c r="D92" s="195"/>
      <c r="E92" s="195"/>
      <c r="F92" s="196"/>
      <c r="G92" s="30"/>
    </row>
    <row r="93" spans="1:7">
      <c r="A93" s="91" t="s">
        <v>87</v>
      </c>
      <c r="B93" s="108" t="s">
        <v>42</v>
      </c>
      <c r="C93" s="122"/>
      <c r="D93" s="122"/>
      <c r="E93" s="122"/>
      <c r="F93" s="123"/>
    </row>
    <row r="94" spans="1:7" ht="15" customHeight="1">
      <c r="A94" s="92" t="s">
        <v>88</v>
      </c>
      <c r="B94" s="22" t="s">
        <v>115</v>
      </c>
      <c r="C94" s="199"/>
      <c r="D94" s="200"/>
      <c r="E94" s="199"/>
      <c r="F94" s="200"/>
    </row>
    <row r="95" spans="1:7">
      <c r="A95" s="93" t="s">
        <v>89</v>
      </c>
      <c r="B95" s="121" t="s">
        <v>44</v>
      </c>
      <c r="C95" s="124"/>
      <c r="D95" s="124"/>
      <c r="E95" s="124"/>
      <c r="F95" s="125"/>
    </row>
    <row r="96" spans="1:7" ht="27.75" customHeight="1">
      <c r="A96" s="92" t="s">
        <v>90</v>
      </c>
      <c r="B96" s="22" t="s">
        <v>295</v>
      </c>
      <c r="C96" s="199"/>
      <c r="D96" s="200"/>
      <c r="E96" s="199"/>
      <c r="F96" s="200"/>
    </row>
    <row r="97" spans="1:8" ht="17.25" customHeight="1">
      <c r="A97" s="92" t="s">
        <v>91</v>
      </c>
      <c r="B97" s="24" t="s">
        <v>660</v>
      </c>
      <c r="C97" s="199"/>
      <c r="D97" s="200"/>
      <c r="E97" s="199"/>
      <c r="F97" s="200"/>
    </row>
    <row r="98" spans="1:8" ht="15" customHeight="1">
      <c r="A98" s="92" t="s">
        <v>93</v>
      </c>
      <c r="B98" s="22" t="s">
        <v>296</v>
      </c>
      <c r="C98" s="199"/>
      <c r="D98" s="200"/>
      <c r="E98" s="199"/>
      <c r="F98" s="200"/>
    </row>
    <row r="99" spans="1:8" ht="16.5" customHeight="1">
      <c r="A99" s="93" t="s">
        <v>487</v>
      </c>
      <c r="B99" s="19" t="s">
        <v>46</v>
      </c>
      <c r="C99" s="25" t="s">
        <v>47</v>
      </c>
      <c r="D99" s="25" t="s">
        <v>48</v>
      </c>
      <c r="E99" s="25" t="s">
        <v>37</v>
      </c>
      <c r="F99" s="25" t="s">
        <v>49</v>
      </c>
    </row>
    <row r="100" spans="1:8" ht="25.5">
      <c r="A100" s="92" t="s">
        <v>488</v>
      </c>
      <c r="B100" s="24" t="s">
        <v>644</v>
      </c>
      <c r="C100" s="23">
        <v>4</v>
      </c>
      <c r="D100" s="139"/>
      <c r="E100" s="22"/>
      <c r="F100" s="146"/>
    </row>
    <row r="101" spans="1:8" ht="25.5">
      <c r="A101" s="92" t="s">
        <v>489</v>
      </c>
      <c r="B101" s="24" t="s">
        <v>645</v>
      </c>
      <c r="C101" s="23">
        <v>52</v>
      </c>
      <c r="D101" s="139"/>
      <c r="E101" s="24"/>
      <c r="F101" s="146"/>
      <c r="H101" s="160"/>
    </row>
    <row r="103" spans="1:8" ht="27">
      <c r="A103" s="88" t="s">
        <v>11</v>
      </c>
      <c r="B103" s="89" t="s">
        <v>120</v>
      </c>
      <c r="C103" s="201" t="s">
        <v>37</v>
      </c>
      <c r="D103" s="202"/>
      <c r="E103" s="201" t="s">
        <v>38</v>
      </c>
      <c r="F103" s="202"/>
      <c r="G103" s="18"/>
    </row>
    <row r="104" spans="1:8" s="18" customFormat="1">
      <c r="A104" s="16"/>
      <c r="B104" s="17" t="str">
        <f>CONCATENATE("KOPĒJA CENA ",A103," pozīcija kopā bez PVN, EUR:")</f>
        <v>KOPĒJA CENA 1.7 pozīcija kopā bez PVN, EUR:</v>
      </c>
      <c r="C104" s="191">
        <f>SUMPRODUCT(C114:C115,D114:D115)</f>
        <v>0</v>
      </c>
      <c r="D104" s="192"/>
      <c r="E104" s="192"/>
      <c r="F104" s="193"/>
    </row>
    <row r="105" spans="1:8" s="18" customFormat="1">
      <c r="A105" s="90"/>
      <c r="B105" s="32" t="s">
        <v>39</v>
      </c>
      <c r="C105" s="194"/>
      <c r="D105" s="195"/>
      <c r="E105" s="195"/>
      <c r="F105" s="196"/>
    </row>
    <row r="106" spans="1:8" s="18" customFormat="1" ht="13.9">
      <c r="A106" s="90"/>
      <c r="B106" s="32" t="s">
        <v>40</v>
      </c>
      <c r="C106" s="194"/>
      <c r="D106" s="195"/>
      <c r="E106" s="195"/>
      <c r="F106" s="196"/>
      <c r="G106" s="30"/>
    </row>
    <row r="107" spans="1:8">
      <c r="A107" s="91" t="s">
        <v>96</v>
      </c>
      <c r="B107" s="108" t="s">
        <v>42</v>
      </c>
      <c r="C107" s="122"/>
      <c r="D107" s="122"/>
      <c r="E107" s="122"/>
      <c r="F107" s="123"/>
    </row>
    <row r="108" spans="1:8" ht="17.45" customHeight="1">
      <c r="A108" s="92" t="s">
        <v>97</v>
      </c>
      <c r="B108" s="22" t="s">
        <v>115</v>
      </c>
      <c r="C108" s="197"/>
      <c r="D108" s="198"/>
      <c r="E108" s="189"/>
      <c r="F108" s="190"/>
    </row>
    <row r="109" spans="1:8">
      <c r="A109" s="93" t="s">
        <v>99</v>
      </c>
      <c r="B109" s="121" t="s">
        <v>44</v>
      </c>
      <c r="C109" s="124"/>
      <c r="D109" s="124"/>
      <c r="E109" s="124"/>
      <c r="F109" s="125"/>
    </row>
    <row r="110" spans="1:8" ht="25.5" customHeight="1">
      <c r="A110" s="92" t="s">
        <v>100</v>
      </c>
      <c r="B110" s="22" t="s">
        <v>297</v>
      </c>
      <c r="C110" s="199"/>
      <c r="D110" s="200"/>
      <c r="E110" s="189"/>
      <c r="F110" s="190"/>
    </row>
    <row r="111" spans="1:8" ht="13.9">
      <c r="A111" s="92" t="s">
        <v>101</v>
      </c>
      <c r="B111" s="24" t="s">
        <v>660</v>
      </c>
      <c r="C111" s="199"/>
      <c r="D111" s="200"/>
      <c r="E111" s="189"/>
      <c r="F111" s="190"/>
    </row>
    <row r="112" spans="1:8" ht="13.9">
      <c r="A112" s="92" t="s">
        <v>102</v>
      </c>
      <c r="B112" s="22" t="s">
        <v>296</v>
      </c>
      <c r="C112" s="199"/>
      <c r="D112" s="200"/>
      <c r="E112" s="189"/>
      <c r="F112" s="190"/>
    </row>
    <row r="113" spans="1:7" ht="15.75" customHeight="1">
      <c r="A113" s="93" t="s">
        <v>490</v>
      </c>
      <c r="B113" s="19" t="s">
        <v>46</v>
      </c>
      <c r="C113" s="25" t="s">
        <v>47</v>
      </c>
      <c r="D113" s="25" t="s">
        <v>48</v>
      </c>
      <c r="E113" s="25" t="s">
        <v>37</v>
      </c>
      <c r="F113" s="25" t="s">
        <v>49</v>
      </c>
    </row>
    <row r="114" spans="1:7" ht="25.5">
      <c r="A114" s="92" t="s">
        <v>491</v>
      </c>
      <c r="B114" s="24" t="s">
        <v>646</v>
      </c>
      <c r="C114" s="23">
        <v>12</v>
      </c>
      <c r="D114" s="139"/>
      <c r="E114" s="24"/>
      <c r="F114" s="146"/>
    </row>
    <row r="115" spans="1:7" ht="25.5">
      <c r="A115" s="92" t="s">
        <v>492</v>
      </c>
      <c r="B115" s="24" t="s">
        <v>647</v>
      </c>
      <c r="C115" s="23">
        <v>4</v>
      </c>
      <c r="D115" s="139"/>
      <c r="E115" s="168"/>
      <c r="F115" s="146"/>
    </row>
    <row r="117" spans="1:7" ht="14.45" customHeight="1">
      <c r="A117" s="88" t="s">
        <v>12</v>
      </c>
      <c r="B117" s="89" t="s">
        <v>127</v>
      </c>
      <c r="C117" s="201" t="s">
        <v>37</v>
      </c>
      <c r="D117" s="202"/>
      <c r="E117" s="201" t="s">
        <v>38</v>
      </c>
      <c r="F117" s="202"/>
    </row>
    <row r="118" spans="1:7" s="18" customFormat="1">
      <c r="A118" s="16"/>
      <c r="B118" s="17" t="str">
        <f>CONCATENATE("KOPĒJA CENA ",A117," pozīcija kopā bez PVN, EUR:")</f>
        <v>KOPĒJA CENA 1.8 pozīcija kopā bez PVN, EUR:</v>
      </c>
      <c r="C118" s="203">
        <f>SUMPRODUCT(C132:C137,D132:D137)</f>
        <v>0</v>
      </c>
      <c r="D118" s="204"/>
      <c r="E118" s="204"/>
      <c r="F118" s="205"/>
      <c r="G118" s="30"/>
    </row>
    <row r="119" spans="1:7" s="18" customFormat="1">
      <c r="A119" s="90"/>
      <c r="B119" s="32" t="s">
        <v>39</v>
      </c>
      <c r="C119" s="194"/>
      <c r="D119" s="195"/>
      <c r="E119" s="195"/>
      <c r="F119" s="196"/>
      <c r="G119" s="30"/>
    </row>
    <row r="120" spans="1:7" s="18" customFormat="1" ht="13.9">
      <c r="A120" s="90"/>
      <c r="B120" s="32" t="s">
        <v>40</v>
      </c>
      <c r="C120" s="194"/>
      <c r="D120" s="195"/>
      <c r="E120" s="195"/>
      <c r="F120" s="196"/>
      <c r="G120" s="30"/>
    </row>
    <row r="121" spans="1:7">
      <c r="A121" s="91" t="s">
        <v>103</v>
      </c>
      <c r="B121" s="108" t="s">
        <v>42</v>
      </c>
      <c r="C121" s="122"/>
      <c r="D121" s="122"/>
      <c r="E121" s="122"/>
      <c r="F121" s="123"/>
    </row>
    <row r="122" spans="1:7" ht="16.5" customHeight="1">
      <c r="A122" s="92" t="s">
        <v>104</v>
      </c>
      <c r="B122" s="22" t="s">
        <v>115</v>
      </c>
      <c r="C122" s="187"/>
      <c r="D122" s="188"/>
      <c r="E122" s="189"/>
      <c r="F122" s="190"/>
    </row>
    <row r="123" spans="1:7">
      <c r="A123" s="93" t="s">
        <v>105</v>
      </c>
      <c r="B123" s="121" t="s">
        <v>44</v>
      </c>
      <c r="C123" s="124"/>
      <c r="D123" s="124"/>
      <c r="E123" s="124"/>
      <c r="F123" s="125"/>
    </row>
    <row r="124" spans="1:7" ht="25.5" customHeight="1">
      <c r="A124" s="92" t="s">
        <v>106</v>
      </c>
      <c r="B124" s="22" t="s">
        <v>298</v>
      </c>
      <c r="C124" s="187"/>
      <c r="D124" s="188"/>
      <c r="E124" s="189"/>
      <c r="F124" s="190"/>
    </row>
    <row r="125" spans="1:7" ht="15" customHeight="1">
      <c r="A125" s="92" t="s">
        <v>107</v>
      </c>
      <c r="B125" s="22" t="s">
        <v>133</v>
      </c>
      <c r="C125" s="187"/>
      <c r="D125" s="188"/>
      <c r="E125" s="189"/>
      <c r="F125" s="190"/>
      <c r="G125" s="18"/>
    </row>
    <row r="126" spans="1:7" ht="25.5" customHeight="1">
      <c r="A126" s="92" t="s">
        <v>108</v>
      </c>
      <c r="B126" s="22" t="s">
        <v>134</v>
      </c>
      <c r="C126" s="187"/>
      <c r="D126" s="188"/>
      <c r="E126" s="189"/>
      <c r="F126" s="190"/>
      <c r="G126" s="18"/>
    </row>
    <row r="127" spans="1:7" ht="15" customHeight="1">
      <c r="A127" s="92" t="s">
        <v>493</v>
      </c>
      <c r="B127" s="22" t="s">
        <v>299</v>
      </c>
      <c r="C127" s="187"/>
      <c r="D127" s="188"/>
      <c r="E127" s="189"/>
      <c r="F127" s="190"/>
      <c r="G127" s="18"/>
    </row>
    <row r="128" spans="1:7" ht="15" customHeight="1">
      <c r="A128" s="92" t="s">
        <v>494</v>
      </c>
      <c r="B128" s="22" t="s">
        <v>45</v>
      </c>
      <c r="C128" s="187"/>
      <c r="D128" s="188"/>
      <c r="E128" s="189"/>
      <c r="F128" s="190"/>
    </row>
    <row r="129" spans="1:7" ht="16.5" customHeight="1">
      <c r="A129" s="92" t="s">
        <v>495</v>
      </c>
      <c r="B129" s="22" t="s">
        <v>135</v>
      </c>
      <c r="C129" s="187"/>
      <c r="D129" s="188"/>
      <c r="E129" s="189"/>
      <c r="F129" s="190"/>
    </row>
    <row r="130" spans="1:7" ht="16.5" customHeight="1">
      <c r="A130" s="92" t="s">
        <v>496</v>
      </c>
      <c r="B130" s="119" t="s">
        <v>300</v>
      </c>
      <c r="C130" s="187"/>
      <c r="D130" s="188"/>
      <c r="E130" s="189"/>
      <c r="F130" s="190"/>
    </row>
    <row r="131" spans="1:7" ht="16.5" customHeight="1">
      <c r="A131" s="93" t="s">
        <v>109</v>
      </c>
      <c r="B131" s="19" t="s">
        <v>46</v>
      </c>
      <c r="C131" s="25" t="s">
        <v>47</v>
      </c>
      <c r="D131" s="25" t="s">
        <v>48</v>
      </c>
      <c r="E131" s="25" t="s">
        <v>37</v>
      </c>
      <c r="F131" s="25" t="s">
        <v>49</v>
      </c>
    </row>
    <row r="132" spans="1:7" ht="14.25" customHeight="1">
      <c r="A132" s="92" t="s">
        <v>110</v>
      </c>
      <c r="B132" s="22" t="s">
        <v>138</v>
      </c>
      <c r="C132" s="23">
        <v>10</v>
      </c>
      <c r="D132" s="139"/>
      <c r="E132" s="22"/>
      <c r="F132" s="146"/>
    </row>
    <row r="133" spans="1:7">
      <c r="A133" s="92" t="s">
        <v>111</v>
      </c>
      <c r="B133" s="22" t="s">
        <v>140</v>
      </c>
      <c r="C133" s="23">
        <v>10</v>
      </c>
      <c r="D133" s="139"/>
      <c r="E133" s="22"/>
      <c r="F133" s="146"/>
    </row>
    <row r="134" spans="1:7" ht="14.25" customHeight="1">
      <c r="A134" s="92" t="s">
        <v>497</v>
      </c>
      <c r="B134" s="22" t="s">
        <v>142</v>
      </c>
      <c r="C134" s="23">
        <v>10</v>
      </c>
      <c r="D134" s="139"/>
      <c r="E134" s="22"/>
      <c r="F134" s="146"/>
    </row>
    <row r="135" spans="1:7">
      <c r="A135" s="92" t="s">
        <v>498</v>
      </c>
      <c r="B135" s="22" t="s">
        <v>144</v>
      </c>
      <c r="C135" s="23">
        <v>140</v>
      </c>
      <c r="D135" s="139"/>
      <c r="E135" s="22"/>
      <c r="F135" s="146"/>
    </row>
    <row r="136" spans="1:7">
      <c r="A136" s="92" t="s">
        <v>499</v>
      </c>
      <c r="B136" s="22" t="s">
        <v>145</v>
      </c>
      <c r="C136" s="23">
        <v>90</v>
      </c>
      <c r="D136" s="139"/>
      <c r="E136" s="22"/>
      <c r="F136" s="146"/>
    </row>
    <row r="137" spans="1:7">
      <c r="A137" s="92" t="s">
        <v>500</v>
      </c>
      <c r="B137" s="22" t="s">
        <v>146</v>
      </c>
      <c r="C137" s="23">
        <v>30</v>
      </c>
      <c r="D137" s="139"/>
      <c r="E137" s="22"/>
      <c r="F137" s="146"/>
    </row>
    <row r="139" spans="1:7" ht="27">
      <c r="A139" s="88" t="s">
        <v>13</v>
      </c>
      <c r="B139" s="89" t="s">
        <v>147</v>
      </c>
      <c r="C139" s="201" t="s">
        <v>37</v>
      </c>
      <c r="D139" s="202"/>
      <c r="E139" s="201" t="s">
        <v>38</v>
      </c>
      <c r="F139" s="202"/>
    </row>
    <row r="140" spans="1:7" s="18" customFormat="1">
      <c r="A140" s="16"/>
      <c r="B140" s="17" t="str">
        <f>CONCATENATE("KOPĒJA CENA ",A139," pozīcija kopā bez PVN, EUR:")</f>
        <v>KOPĒJA CENA 1.9 pozīcija kopā bez PVN, EUR:</v>
      </c>
      <c r="C140" s="203">
        <f>(C153*D153)+(C154*D154)+(C155*D155)+(C156*D156)+(C157*D157)+(C158*D158)+(C159*D159)+(C160*D160)</f>
        <v>0</v>
      </c>
      <c r="D140" s="204"/>
      <c r="E140" s="204"/>
      <c r="F140" s="205"/>
      <c r="G140" s="30"/>
    </row>
    <row r="141" spans="1:7" s="18" customFormat="1">
      <c r="A141" s="90"/>
      <c r="B141" s="32" t="s">
        <v>39</v>
      </c>
      <c r="C141" s="194"/>
      <c r="D141" s="195"/>
      <c r="E141" s="195"/>
      <c r="F141" s="196"/>
      <c r="G141" s="30"/>
    </row>
    <row r="142" spans="1:7" s="18" customFormat="1" ht="13.9">
      <c r="A142" s="90"/>
      <c r="B142" s="32" t="s">
        <v>40</v>
      </c>
      <c r="C142" s="194"/>
      <c r="D142" s="195"/>
      <c r="E142" s="195"/>
      <c r="F142" s="196"/>
      <c r="G142" s="30"/>
    </row>
    <row r="143" spans="1:7">
      <c r="A143" s="91" t="s">
        <v>113</v>
      </c>
      <c r="B143" s="108" t="s">
        <v>42</v>
      </c>
      <c r="C143" s="122"/>
      <c r="D143" s="122"/>
      <c r="E143" s="122"/>
      <c r="F143" s="123"/>
    </row>
    <row r="144" spans="1:7" ht="16.899999999999999" customHeight="1">
      <c r="A144" s="92" t="s">
        <v>114</v>
      </c>
      <c r="B144" s="22" t="s">
        <v>115</v>
      </c>
      <c r="C144" s="199"/>
      <c r="D144" s="200"/>
      <c r="E144" s="189"/>
      <c r="F144" s="190"/>
    </row>
    <row r="145" spans="1:7">
      <c r="A145" s="93" t="s">
        <v>116</v>
      </c>
      <c r="B145" s="121" t="s">
        <v>44</v>
      </c>
      <c r="C145" s="124"/>
      <c r="D145" s="124"/>
      <c r="E145" s="124"/>
      <c r="F145" s="125"/>
    </row>
    <row r="146" spans="1:7" ht="25.5" customHeight="1">
      <c r="A146" s="92" t="s">
        <v>117</v>
      </c>
      <c r="B146" s="24" t="s">
        <v>679</v>
      </c>
      <c r="C146" s="199"/>
      <c r="D146" s="200"/>
      <c r="E146" s="189"/>
      <c r="F146" s="190"/>
    </row>
    <row r="147" spans="1:7" ht="13.9">
      <c r="A147" s="92" t="s">
        <v>118</v>
      </c>
      <c r="B147" s="22" t="s">
        <v>54</v>
      </c>
      <c r="C147" s="199"/>
      <c r="D147" s="200"/>
      <c r="E147" s="189"/>
      <c r="F147" s="190"/>
    </row>
    <row r="148" spans="1:7">
      <c r="A148" s="92" t="s">
        <v>119</v>
      </c>
      <c r="B148" s="120" t="s">
        <v>637</v>
      </c>
      <c r="C148" s="199"/>
      <c r="D148" s="200"/>
      <c r="E148" s="189"/>
      <c r="F148" s="190"/>
      <c r="G148" s="18"/>
    </row>
    <row r="149" spans="1:7">
      <c r="A149" s="92" t="s">
        <v>501</v>
      </c>
      <c r="B149" s="94" t="s">
        <v>299</v>
      </c>
      <c r="C149" s="199"/>
      <c r="D149" s="200"/>
      <c r="E149" s="189"/>
      <c r="F149" s="190"/>
      <c r="G149" s="18"/>
    </row>
    <row r="150" spans="1:7" ht="25.5" customHeight="1">
      <c r="A150" s="92" t="s">
        <v>502</v>
      </c>
      <c r="B150" s="22" t="s">
        <v>134</v>
      </c>
      <c r="C150" s="199"/>
      <c r="D150" s="200"/>
      <c r="E150" s="189"/>
      <c r="F150" s="190"/>
      <c r="G150" s="18"/>
    </row>
    <row r="151" spans="1:7" ht="13.9">
      <c r="A151" s="92" t="s">
        <v>503</v>
      </c>
      <c r="B151" s="22" t="s">
        <v>45</v>
      </c>
      <c r="C151" s="199"/>
      <c r="D151" s="200"/>
      <c r="E151" s="189"/>
      <c r="F151" s="190"/>
    </row>
    <row r="152" spans="1:7" ht="15" customHeight="1">
      <c r="A152" s="93" t="s">
        <v>621</v>
      </c>
      <c r="B152" s="19" t="s">
        <v>46</v>
      </c>
      <c r="C152" s="25" t="s">
        <v>47</v>
      </c>
      <c r="D152" s="25" t="s">
        <v>48</v>
      </c>
      <c r="E152" s="25" t="s">
        <v>37</v>
      </c>
      <c r="F152" s="25" t="s">
        <v>49</v>
      </c>
    </row>
    <row r="153" spans="1:7" ht="29.45" customHeight="1">
      <c r="A153" s="92" t="s">
        <v>622</v>
      </c>
      <c r="B153" s="127" t="s">
        <v>628</v>
      </c>
      <c r="C153" s="23">
        <v>10</v>
      </c>
      <c r="D153" s="139"/>
      <c r="E153" s="127"/>
      <c r="F153" s="146"/>
      <c r="G153" s="207"/>
    </row>
    <row r="154" spans="1:7" ht="25.15" customHeight="1">
      <c r="A154" s="92" t="s">
        <v>623</v>
      </c>
      <c r="B154" s="127" t="s">
        <v>629</v>
      </c>
      <c r="C154" s="23">
        <v>10</v>
      </c>
      <c r="D154" s="139"/>
      <c r="E154" s="127"/>
      <c r="F154" s="146"/>
      <c r="G154" s="207"/>
    </row>
    <row r="155" spans="1:7" ht="25.15" customHeight="1">
      <c r="A155" s="92" t="s">
        <v>624</v>
      </c>
      <c r="B155" s="127" t="s">
        <v>630</v>
      </c>
      <c r="C155" s="23">
        <v>10</v>
      </c>
      <c r="D155" s="139"/>
      <c r="E155" s="127"/>
      <c r="F155" s="146"/>
      <c r="G155" s="207"/>
    </row>
    <row r="156" spans="1:7" ht="27" customHeight="1">
      <c r="A156" s="92" t="s">
        <v>625</v>
      </c>
      <c r="B156" s="127" t="s">
        <v>631</v>
      </c>
      <c r="C156" s="23">
        <v>10</v>
      </c>
      <c r="D156" s="139"/>
      <c r="E156" s="127"/>
      <c r="F156" s="146"/>
      <c r="G156" s="207"/>
    </row>
    <row r="157" spans="1:7" ht="27" customHeight="1">
      <c r="A157" s="92" t="s">
        <v>626</v>
      </c>
      <c r="B157" s="127" t="s">
        <v>632</v>
      </c>
      <c r="C157" s="23">
        <v>10</v>
      </c>
      <c r="D157" s="139"/>
      <c r="E157" s="127"/>
      <c r="F157" s="146"/>
      <c r="G157" s="207"/>
    </row>
    <row r="158" spans="1:7" ht="25.5">
      <c r="A158" s="92" t="s">
        <v>627</v>
      </c>
      <c r="B158" s="127" t="s">
        <v>633</v>
      </c>
      <c r="C158" s="23">
        <v>10</v>
      </c>
      <c r="D158" s="139"/>
      <c r="E158" s="127"/>
      <c r="F158" s="146"/>
      <c r="G158" s="161"/>
    </row>
    <row r="159" spans="1:7" ht="25.5">
      <c r="A159" s="92" t="s">
        <v>634</v>
      </c>
      <c r="B159" s="127" t="s">
        <v>635</v>
      </c>
      <c r="C159" s="23">
        <v>4</v>
      </c>
      <c r="D159" s="139"/>
      <c r="E159" s="127"/>
      <c r="F159" s="146"/>
    </row>
    <row r="160" spans="1:7" ht="25.5">
      <c r="A160" s="92" t="s">
        <v>636</v>
      </c>
      <c r="B160" s="127" t="s">
        <v>643</v>
      </c>
      <c r="C160" s="23">
        <v>4</v>
      </c>
      <c r="D160" s="139"/>
      <c r="E160" s="127"/>
      <c r="F160" s="146"/>
    </row>
    <row r="162" spans="1:6">
      <c r="A162" s="88" t="s">
        <v>14</v>
      </c>
      <c r="B162" s="89" t="s">
        <v>158</v>
      </c>
      <c r="C162" s="201" t="s">
        <v>37</v>
      </c>
      <c r="D162" s="202"/>
      <c r="E162" s="201" t="s">
        <v>38</v>
      </c>
      <c r="F162" s="202"/>
    </row>
    <row r="163" spans="1:6" s="18" customFormat="1">
      <c r="A163" s="16"/>
      <c r="B163" s="17" t="str">
        <f>CONCATENATE("KOPĒJA CENA ",A162," pozīcija kopā bez PVN, EUR:")</f>
        <v>KOPĒJA CENA 1.10 pozīcija kopā bez PVN, EUR:</v>
      </c>
      <c r="C163" s="238">
        <f>(C174*D174)+(C175*D175)</f>
        <v>0</v>
      </c>
      <c r="D163" s="239"/>
      <c r="E163" s="239"/>
      <c r="F163" s="240"/>
    </row>
    <row r="164" spans="1:6" s="18" customFormat="1">
      <c r="A164" s="90"/>
      <c r="B164" s="32" t="s">
        <v>39</v>
      </c>
      <c r="C164" s="194"/>
      <c r="D164" s="195"/>
      <c r="E164" s="195"/>
      <c r="F164" s="196"/>
    </row>
    <row r="165" spans="1:6" s="18" customFormat="1" ht="13.9">
      <c r="A165" s="90"/>
      <c r="B165" s="32" t="s">
        <v>40</v>
      </c>
      <c r="C165" s="194"/>
      <c r="D165" s="195"/>
      <c r="E165" s="195"/>
      <c r="F165" s="196"/>
    </row>
    <row r="166" spans="1:6">
      <c r="A166" s="91" t="s">
        <v>121</v>
      </c>
      <c r="B166" s="108" t="s">
        <v>42</v>
      </c>
      <c r="C166" s="122"/>
      <c r="D166" s="122"/>
      <c r="E166" s="122"/>
      <c r="F166" s="123"/>
    </row>
    <row r="167" spans="1:6" ht="13.9" customHeight="1">
      <c r="A167" s="92" t="s">
        <v>122</v>
      </c>
      <c r="B167" s="22" t="s">
        <v>161</v>
      </c>
      <c r="C167" s="199"/>
      <c r="D167" s="200"/>
      <c r="E167" s="189"/>
      <c r="F167" s="190"/>
    </row>
    <row r="168" spans="1:6">
      <c r="A168" s="93" t="s">
        <v>123</v>
      </c>
      <c r="B168" s="121" t="s">
        <v>44</v>
      </c>
      <c r="C168" s="124"/>
      <c r="D168" s="124"/>
      <c r="E168" s="124"/>
      <c r="F168" s="125"/>
    </row>
    <row r="169" spans="1:6">
      <c r="A169" s="92" t="s">
        <v>124</v>
      </c>
      <c r="B169" s="22" t="s">
        <v>261</v>
      </c>
      <c r="C169" s="199"/>
      <c r="D169" s="200"/>
      <c r="E169" s="189"/>
      <c r="F169" s="190"/>
    </row>
    <row r="170" spans="1:6" ht="13.9">
      <c r="A170" s="92" t="s">
        <v>125</v>
      </c>
      <c r="B170" s="22" t="s">
        <v>257</v>
      </c>
      <c r="C170" s="199"/>
      <c r="D170" s="200"/>
      <c r="E170" s="189"/>
      <c r="F170" s="190"/>
    </row>
    <row r="171" spans="1:6" ht="13.9">
      <c r="A171" s="92" t="s">
        <v>126</v>
      </c>
      <c r="B171" s="22" t="s">
        <v>301</v>
      </c>
      <c r="C171" s="199"/>
      <c r="D171" s="200"/>
      <c r="E171" s="189"/>
      <c r="F171" s="190"/>
    </row>
    <row r="172" spans="1:6" ht="13.9">
      <c r="A172" s="92" t="s">
        <v>504</v>
      </c>
      <c r="B172" s="22" t="s">
        <v>260</v>
      </c>
      <c r="C172" s="199"/>
      <c r="D172" s="200"/>
      <c r="E172" s="189"/>
      <c r="F172" s="190"/>
    </row>
    <row r="173" spans="1:6" ht="15" customHeight="1">
      <c r="A173" s="93" t="s">
        <v>618</v>
      </c>
      <c r="B173" s="19" t="s">
        <v>46</v>
      </c>
      <c r="C173" s="25" t="s">
        <v>47</v>
      </c>
      <c r="D173" s="25" t="s">
        <v>48</v>
      </c>
      <c r="E173" s="25" t="s">
        <v>37</v>
      </c>
      <c r="F173" s="25" t="s">
        <v>49</v>
      </c>
    </row>
    <row r="174" spans="1:6" ht="31.9" customHeight="1">
      <c r="A174" s="92" t="s">
        <v>619</v>
      </c>
      <c r="B174" s="24" t="s">
        <v>616</v>
      </c>
      <c r="C174" s="23">
        <v>20</v>
      </c>
      <c r="D174" s="140"/>
      <c r="E174" s="24"/>
      <c r="F174" s="169"/>
    </row>
    <row r="175" spans="1:6" ht="25.9" customHeight="1">
      <c r="A175" s="92" t="s">
        <v>620</v>
      </c>
      <c r="B175" s="24" t="s">
        <v>617</v>
      </c>
      <c r="C175" s="23">
        <v>20</v>
      </c>
      <c r="D175" s="140"/>
      <c r="E175" s="24"/>
      <c r="F175" s="169"/>
    </row>
    <row r="177" spans="1:7" ht="14.45" customHeight="1">
      <c r="A177" s="88" t="s">
        <v>15</v>
      </c>
      <c r="B177" s="89" t="s">
        <v>305</v>
      </c>
      <c r="C177" s="235" t="s">
        <v>37</v>
      </c>
      <c r="D177" s="236"/>
      <c r="E177" s="235" t="s">
        <v>38</v>
      </c>
      <c r="F177" s="236"/>
    </row>
    <row r="178" spans="1:7" s="18" customFormat="1">
      <c r="A178" s="16"/>
      <c r="B178" s="17" t="str">
        <f>CONCATENATE("KOPĒJA CENA ",A177," pozīcija kopā bez PVN, EUR:")</f>
        <v>KOPĒJA CENA 1.11 pozīcija kopā bez PVN, EUR:</v>
      </c>
      <c r="C178" s="203">
        <f>SUMPRODUCT(C187:C190,D187:D190)</f>
        <v>0</v>
      </c>
      <c r="D178" s="204"/>
      <c r="E178" s="204"/>
      <c r="F178" s="205"/>
      <c r="G178" s="30"/>
    </row>
    <row r="179" spans="1:7" s="18" customFormat="1">
      <c r="A179" s="90"/>
      <c r="B179" s="32" t="s">
        <v>39</v>
      </c>
      <c r="C179" s="194"/>
      <c r="D179" s="195"/>
      <c r="E179" s="195"/>
      <c r="F179" s="196"/>
      <c r="G179" s="30"/>
    </row>
    <row r="180" spans="1:7" s="18" customFormat="1" ht="13.9">
      <c r="A180" s="90"/>
      <c r="B180" s="32" t="s">
        <v>40</v>
      </c>
      <c r="C180" s="194"/>
      <c r="D180" s="195"/>
      <c r="E180" s="195"/>
      <c r="F180" s="196"/>
      <c r="G180" s="30"/>
    </row>
    <row r="181" spans="1:7">
      <c r="A181" s="91" t="s">
        <v>128</v>
      </c>
      <c r="B181" s="108" t="s">
        <v>42</v>
      </c>
      <c r="C181" s="122"/>
      <c r="D181" s="122"/>
      <c r="E181" s="122"/>
      <c r="F181" s="123"/>
    </row>
    <row r="182" spans="1:7" ht="15" customHeight="1">
      <c r="A182" s="92" t="s">
        <v>129</v>
      </c>
      <c r="B182" s="22" t="s">
        <v>183</v>
      </c>
      <c r="C182" s="199"/>
      <c r="D182" s="200"/>
      <c r="E182" s="189"/>
      <c r="F182" s="190"/>
    </row>
    <row r="183" spans="1:7">
      <c r="A183" s="93" t="s">
        <v>130</v>
      </c>
      <c r="B183" s="121" t="s">
        <v>44</v>
      </c>
      <c r="C183" s="124"/>
      <c r="D183" s="124"/>
      <c r="E183" s="124"/>
      <c r="F183" s="125"/>
    </row>
    <row r="184" spans="1:7" ht="15" customHeight="1">
      <c r="A184" s="92" t="s">
        <v>131</v>
      </c>
      <c r="B184" s="22" t="s">
        <v>303</v>
      </c>
      <c r="C184" s="199"/>
      <c r="D184" s="200"/>
      <c r="E184" s="189"/>
      <c r="F184" s="190"/>
    </row>
    <row r="185" spans="1:7" ht="15" customHeight="1">
      <c r="A185" s="92" t="s">
        <v>132</v>
      </c>
      <c r="B185" s="22" t="s">
        <v>304</v>
      </c>
      <c r="C185" s="199"/>
      <c r="D185" s="200"/>
      <c r="E185" s="189"/>
      <c r="F185" s="190"/>
    </row>
    <row r="186" spans="1:7" ht="16.5" customHeight="1">
      <c r="A186" s="93" t="s">
        <v>136</v>
      </c>
      <c r="B186" s="19" t="s">
        <v>46</v>
      </c>
      <c r="C186" s="20" t="s">
        <v>47</v>
      </c>
      <c r="D186" s="20" t="s">
        <v>48</v>
      </c>
      <c r="E186" s="21" t="s">
        <v>37</v>
      </c>
      <c r="F186" s="21" t="s">
        <v>49</v>
      </c>
    </row>
    <row r="187" spans="1:7" ht="25.5">
      <c r="A187" s="92" t="s">
        <v>137</v>
      </c>
      <c r="B187" s="22" t="s">
        <v>606</v>
      </c>
      <c r="C187" s="23">
        <v>2</v>
      </c>
      <c r="D187" s="139"/>
      <c r="E187" s="24"/>
      <c r="F187" s="146"/>
    </row>
    <row r="188" spans="1:7" ht="25.5">
      <c r="A188" s="92" t="s">
        <v>139</v>
      </c>
      <c r="B188" s="24" t="s">
        <v>648</v>
      </c>
      <c r="C188" s="23">
        <v>2</v>
      </c>
      <c r="D188" s="139"/>
      <c r="E188" s="24"/>
      <c r="F188" s="146"/>
    </row>
    <row r="189" spans="1:7" ht="25.5">
      <c r="A189" s="92" t="s">
        <v>141</v>
      </c>
      <c r="B189" s="22" t="s">
        <v>187</v>
      </c>
      <c r="C189" s="23">
        <v>2</v>
      </c>
      <c r="D189" s="139"/>
      <c r="E189" s="24"/>
      <c r="F189" s="146"/>
    </row>
    <row r="190" spans="1:7" ht="25.5">
      <c r="A190" s="92" t="s">
        <v>143</v>
      </c>
      <c r="B190" s="22" t="s">
        <v>607</v>
      </c>
      <c r="C190" s="23">
        <v>2</v>
      </c>
      <c r="D190" s="139"/>
      <c r="E190" s="24"/>
      <c r="F190" s="146"/>
    </row>
    <row r="192" spans="1:7" ht="14.45" customHeight="1">
      <c r="A192" s="88" t="s">
        <v>16</v>
      </c>
      <c r="B192" s="89" t="s">
        <v>312</v>
      </c>
      <c r="C192" s="201" t="s">
        <v>37</v>
      </c>
      <c r="D192" s="202"/>
      <c r="E192" s="201" t="s">
        <v>38</v>
      </c>
      <c r="F192" s="202"/>
    </row>
    <row r="193" spans="1:6">
      <c r="A193" s="16"/>
      <c r="B193" s="17" t="str">
        <f>CONCATENATE("KOPĒJA CENA ",A192," pozīcija kopā bez PVN, EUR:")</f>
        <v>KOPĒJA CENA 1.12 pozīcija kopā bez PVN, EUR:</v>
      </c>
      <c r="C193" s="203">
        <f>SUMPRODUCT(C208:C209,D208:D209)</f>
        <v>0</v>
      </c>
      <c r="D193" s="204"/>
      <c r="E193" s="204"/>
      <c r="F193" s="205"/>
    </row>
    <row r="194" spans="1:6">
      <c r="A194" s="90"/>
      <c r="B194" s="32" t="s">
        <v>39</v>
      </c>
      <c r="C194" s="194"/>
      <c r="D194" s="195"/>
      <c r="E194" s="195"/>
      <c r="F194" s="196"/>
    </row>
    <row r="195" spans="1:6" ht="13.9">
      <c r="A195" s="90"/>
      <c r="B195" s="32" t="s">
        <v>40</v>
      </c>
      <c r="C195" s="194"/>
      <c r="D195" s="195"/>
      <c r="E195" s="195"/>
      <c r="F195" s="196"/>
    </row>
    <row r="196" spans="1:6">
      <c r="A196" s="91" t="s">
        <v>148</v>
      </c>
      <c r="B196" s="108" t="s">
        <v>42</v>
      </c>
      <c r="C196" s="122"/>
      <c r="D196" s="122"/>
      <c r="E196" s="122"/>
      <c r="F196" s="123"/>
    </row>
    <row r="197" spans="1:6">
      <c r="A197" s="92" t="s">
        <v>149</v>
      </c>
      <c r="B197" s="22" t="s">
        <v>228</v>
      </c>
      <c r="C197" s="197"/>
      <c r="D197" s="198"/>
      <c r="E197" s="189"/>
      <c r="F197" s="190"/>
    </row>
    <row r="198" spans="1:6">
      <c r="A198" s="93" t="s">
        <v>150</v>
      </c>
      <c r="B198" s="121" t="s">
        <v>44</v>
      </c>
      <c r="C198" s="124"/>
      <c r="D198" s="124"/>
      <c r="E198" s="124"/>
      <c r="F198" s="125"/>
    </row>
    <row r="199" spans="1:6" ht="15" customHeight="1">
      <c r="A199" s="92" t="s">
        <v>151</v>
      </c>
      <c r="B199" s="22" t="s">
        <v>306</v>
      </c>
      <c r="C199" s="187"/>
      <c r="D199" s="188"/>
      <c r="E199" s="189"/>
      <c r="F199" s="190"/>
    </row>
    <row r="200" spans="1:6" ht="15" customHeight="1">
      <c r="A200" s="92" t="s">
        <v>152</v>
      </c>
      <c r="B200" s="22" t="s">
        <v>291</v>
      </c>
      <c r="C200" s="187"/>
      <c r="D200" s="188"/>
      <c r="E200" s="189"/>
      <c r="F200" s="190"/>
    </row>
    <row r="201" spans="1:6" ht="15" customHeight="1">
      <c r="A201" s="92" t="s">
        <v>153</v>
      </c>
      <c r="B201" s="22" t="s">
        <v>45</v>
      </c>
      <c r="C201" s="187"/>
      <c r="D201" s="188"/>
      <c r="E201" s="189"/>
      <c r="F201" s="190"/>
    </row>
    <row r="202" spans="1:6" ht="15" customHeight="1">
      <c r="A202" s="92" t="s">
        <v>154</v>
      </c>
      <c r="B202" s="22" t="s">
        <v>307</v>
      </c>
      <c r="C202" s="187"/>
      <c r="D202" s="188"/>
      <c r="E202" s="189"/>
      <c r="F202" s="190"/>
    </row>
    <row r="203" spans="1:6" ht="16.5" customHeight="1">
      <c r="A203" s="92" t="s">
        <v>155</v>
      </c>
      <c r="B203" s="22" t="s">
        <v>308</v>
      </c>
      <c r="C203" s="187"/>
      <c r="D203" s="188"/>
      <c r="E203" s="189"/>
      <c r="F203" s="190"/>
    </row>
    <row r="204" spans="1:6" ht="15" customHeight="1">
      <c r="A204" s="92" t="s">
        <v>156</v>
      </c>
      <c r="B204" s="22" t="s">
        <v>309</v>
      </c>
      <c r="C204" s="187"/>
      <c r="D204" s="188"/>
      <c r="E204" s="189"/>
      <c r="F204" s="190"/>
    </row>
    <row r="205" spans="1:6">
      <c r="A205" s="92" t="s">
        <v>157</v>
      </c>
      <c r="B205" s="24" t="s">
        <v>310</v>
      </c>
      <c r="C205" s="187"/>
      <c r="D205" s="188"/>
      <c r="E205" s="189"/>
      <c r="F205" s="190"/>
    </row>
    <row r="206" spans="1:6" ht="15.75" customHeight="1">
      <c r="A206" s="92" t="s">
        <v>505</v>
      </c>
      <c r="B206" s="22" t="s">
        <v>311</v>
      </c>
      <c r="C206" s="187"/>
      <c r="D206" s="188"/>
      <c r="E206" s="189"/>
      <c r="F206" s="190"/>
    </row>
    <row r="207" spans="1:6" ht="15.75" customHeight="1">
      <c r="A207" s="93" t="s">
        <v>506</v>
      </c>
      <c r="B207" s="19" t="s">
        <v>46</v>
      </c>
      <c r="C207" s="25" t="s">
        <v>47</v>
      </c>
      <c r="D207" s="25" t="s">
        <v>48</v>
      </c>
      <c r="E207" s="25" t="s">
        <v>37</v>
      </c>
      <c r="F207" s="25" t="s">
        <v>49</v>
      </c>
    </row>
    <row r="208" spans="1:6" ht="25.5">
      <c r="A208" s="92" t="s">
        <v>507</v>
      </c>
      <c r="B208" s="24" t="s">
        <v>680</v>
      </c>
      <c r="C208" s="23">
        <v>4</v>
      </c>
      <c r="D208" s="147"/>
      <c r="E208" s="24"/>
      <c r="F208" s="146"/>
    </row>
    <row r="209" spans="1:7" ht="25.5">
      <c r="A209" s="92" t="s">
        <v>508</v>
      </c>
      <c r="B209" s="24" t="s">
        <v>681</v>
      </c>
      <c r="C209" s="23">
        <v>4</v>
      </c>
      <c r="D209" s="147"/>
      <c r="E209" s="24"/>
      <c r="F209" s="169"/>
    </row>
    <row r="210" spans="1:7" ht="13.9">
      <c r="A210" s="92"/>
    </row>
    <row r="211" spans="1:7">
      <c r="A211" s="88" t="s">
        <v>17</v>
      </c>
      <c r="B211" s="89" t="s">
        <v>269</v>
      </c>
      <c r="C211" s="201" t="s">
        <v>37</v>
      </c>
      <c r="D211" s="202"/>
      <c r="E211" s="201" t="s">
        <v>38</v>
      </c>
      <c r="F211" s="202"/>
    </row>
    <row r="212" spans="1:7" ht="13.9">
      <c r="A212" s="90"/>
      <c r="B212" s="32" t="s">
        <v>50</v>
      </c>
      <c r="C212" s="194">
        <v>4</v>
      </c>
      <c r="D212" s="195"/>
      <c r="E212" s="195"/>
      <c r="F212" s="196"/>
    </row>
    <row r="213" spans="1:7">
      <c r="A213" s="90"/>
      <c r="B213" s="32" t="s">
        <v>51</v>
      </c>
      <c r="C213" s="228">
        <v>0</v>
      </c>
      <c r="D213" s="229"/>
      <c r="E213" s="229"/>
      <c r="F213" s="230"/>
    </row>
    <row r="214" spans="1:7">
      <c r="A214" s="16"/>
      <c r="B214" s="17" t="str">
        <f>CONCATENATE("KOPĒJA CENA ",A211," pozīcija kopā bez PVN, EUR:")</f>
        <v>KOPĒJA CENA 1.13 pozīcija kopā bez PVN, EUR:</v>
      </c>
      <c r="C214" s="203">
        <f>C213*C212</f>
        <v>0</v>
      </c>
      <c r="D214" s="204"/>
      <c r="E214" s="204"/>
      <c r="F214" s="205"/>
    </row>
    <row r="215" spans="1:7">
      <c r="A215" s="90"/>
      <c r="B215" s="32" t="s">
        <v>39</v>
      </c>
      <c r="C215" s="194"/>
      <c r="D215" s="195"/>
      <c r="E215" s="195"/>
      <c r="F215" s="196"/>
    </row>
    <row r="216" spans="1:7" ht="13.9">
      <c r="A216" s="90"/>
      <c r="B216" s="32" t="s">
        <v>40</v>
      </c>
      <c r="C216" s="194"/>
      <c r="D216" s="195"/>
      <c r="E216" s="195"/>
      <c r="F216" s="196"/>
    </row>
    <row r="217" spans="1:7">
      <c r="A217" s="91" t="s">
        <v>159</v>
      </c>
      <c r="B217" s="108" t="s">
        <v>42</v>
      </c>
      <c r="C217" s="122"/>
      <c r="D217" s="122"/>
      <c r="E217" s="122"/>
      <c r="F217" s="123"/>
      <c r="G217" s="18"/>
    </row>
    <row r="218" spans="1:7">
      <c r="A218" s="92" t="s">
        <v>160</v>
      </c>
      <c r="B218" s="22" t="s">
        <v>228</v>
      </c>
      <c r="C218" s="199"/>
      <c r="D218" s="200"/>
      <c r="E218" s="189"/>
      <c r="F218" s="190"/>
      <c r="G218" s="18"/>
    </row>
    <row r="219" spans="1:7">
      <c r="A219" s="93" t="s">
        <v>162</v>
      </c>
      <c r="B219" s="121" t="s">
        <v>44</v>
      </c>
      <c r="C219" s="124"/>
      <c r="D219" s="124"/>
      <c r="E219" s="124"/>
      <c r="F219" s="125"/>
      <c r="G219" s="18"/>
    </row>
    <row r="220" spans="1:7" ht="15" customHeight="1">
      <c r="A220" s="92" t="s">
        <v>163</v>
      </c>
      <c r="B220" s="22" t="s">
        <v>306</v>
      </c>
      <c r="C220" s="187"/>
      <c r="D220" s="188"/>
      <c r="E220" s="189"/>
      <c r="F220" s="190"/>
    </row>
    <row r="221" spans="1:7" ht="15" customHeight="1">
      <c r="A221" s="92" t="s">
        <v>164</v>
      </c>
      <c r="B221" s="22" t="s">
        <v>291</v>
      </c>
      <c r="C221" s="187"/>
      <c r="D221" s="188"/>
      <c r="E221" s="189"/>
      <c r="F221" s="190"/>
    </row>
    <row r="222" spans="1:7" ht="15" customHeight="1">
      <c r="A222" s="92" t="s">
        <v>165</v>
      </c>
      <c r="B222" s="22" t="s">
        <v>45</v>
      </c>
      <c r="C222" s="187"/>
      <c r="D222" s="188"/>
      <c r="E222" s="189"/>
      <c r="F222" s="190"/>
    </row>
    <row r="223" spans="1:7" ht="15" customHeight="1">
      <c r="A223" s="92" t="s">
        <v>166</v>
      </c>
      <c r="B223" s="22" t="s">
        <v>313</v>
      </c>
      <c r="C223" s="187"/>
      <c r="D223" s="188"/>
      <c r="E223" s="189"/>
      <c r="F223" s="190"/>
    </row>
    <row r="224" spans="1:7" ht="15" customHeight="1">
      <c r="A224" s="92" t="s">
        <v>167</v>
      </c>
      <c r="B224" s="22" t="s">
        <v>314</v>
      </c>
      <c r="C224" s="187"/>
      <c r="D224" s="188"/>
      <c r="E224" s="189"/>
      <c r="F224" s="190"/>
    </row>
    <row r="225" spans="1:7" ht="15" customHeight="1">
      <c r="A225" s="92" t="s">
        <v>168</v>
      </c>
      <c r="B225" s="22" t="s">
        <v>309</v>
      </c>
      <c r="C225" s="187"/>
      <c r="D225" s="188"/>
      <c r="E225" s="189"/>
      <c r="F225" s="190"/>
    </row>
    <row r="226" spans="1:7" ht="15.75" customHeight="1">
      <c r="A226" s="92" t="s">
        <v>509</v>
      </c>
      <c r="B226" s="24" t="s">
        <v>310</v>
      </c>
      <c r="C226" s="187"/>
      <c r="D226" s="188"/>
      <c r="E226" s="189"/>
      <c r="F226" s="190"/>
    </row>
    <row r="227" spans="1:7" ht="15.75" customHeight="1">
      <c r="A227" s="92" t="s">
        <v>510</v>
      </c>
      <c r="B227" s="22" t="s">
        <v>315</v>
      </c>
      <c r="C227" s="187"/>
      <c r="D227" s="188"/>
      <c r="E227" s="189"/>
      <c r="F227" s="190"/>
    </row>
    <row r="228" spans="1:7" ht="15" customHeight="1">
      <c r="A228" s="92" t="s">
        <v>511</v>
      </c>
      <c r="B228" s="24" t="s">
        <v>316</v>
      </c>
      <c r="C228" s="187"/>
      <c r="D228" s="188"/>
      <c r="E228" s="189"/>
      <c r="F228" s="190"/>
    </row>
    <row r="229" spans="1:7" ht="15" customHeight="1">
      <c r="A229" s="92" t="s">
        <v>512</v>
      </c>
      <c r="B229" s="24" t="s">
        <v>682</v>
      </c>
      <c r="C229" s="187"/>
      <c r="D229" s="188"/>
      <c r="E229" s="189"/>
      <c r="F229" s="190"/>
    </row>
    <row r="231" spans="1:7">
      <c r="A231" s="88" t="s">
        <v>18</v>
      </c>
      <c r="B231" s="95" t="s">
        <v>245</v>
      </c>
      <c r="C231" s="201" t="s">
        <v>37</v>
      </c>
      <c r="D231" s="202"/>
      <c r="E231" s="201" t="s">
        <v>38</v>
      </c>
      <c r="F231" s="202"/>
    </row>
    <row r="232" spans="1:7" s="18" customFormat="1">
      <c r="A232" s="16"/>
      <c r="B232" s="17" t="str">
        <f>CONCATENATE("KOPĒJA CENA ",A231," pozīcija kopā bez PVN, EUR:")</f>
        <v>KOPĒJA CENA 1.14 pozīcija kopā bez PVN, EUR:</v>
      </c>
      <c r="C232" s="203">
        <f>SUMPRODUCT(C242:C248,D242:D248)</f>
        <v>0</v>
      </c>
      <c r="D232" s="204"/>
      <c r="E232" s="204"/>
      <c r="F232" s="205"/>
      <c r="G232" s="30"/>
    </row>
    <row r="233" spans="1:7" s="18" customFormat="1">
      <c r="A233" s="90"/>
      <c r="B233" s="32" t="s">
        <v>39</v>
      </c>
      <c r="C233" s="194"/>
      <c r="D233" s="195"/>
      <c r="E233" s="195"/>
      <c r="F233" s="196"/>
      <c r="G233" s="30"/>
    </row>
    <row r="234" spans="1:7" s="18" customFormat="1" ht="13.9">
      <c r="A234" s="90"/>
      <c r="B234" s="32" t="s">
        <v>40</v>
      </c>
      <c r="C234" s="194"/>
      <c r="D234" s="195"/>
      <c r="E234" s="195"/>
      <c r="F234" s="196"/>
      <c r="G234" s="30"/>
    </row>
    <row r="235" spans="1:7">
      <c r="A235" s="91" t="s">
        <v>169</v>
      </c>
      <c r="B235" s="108" t="s">
        <v>42</v>
      </c>
      <c r="C235" s="122"/>
      <c r="D235" s="122"/>
      <c r="E235" s="122"/>
      <c r="F235" s="123"/>
    </row>
    <row r="236" spans="1:7" ht="15" customHeight="1">
      <c r="A236" s="92" t="s">
        <v>170</v>
      </c>
      <c r="B236" s="22" t="s">
        <v>161</v>
      </c>
      <c r="C236" s="199"/>
      <c r="D236" s="200"/>
      <c r="E236" s="189"/>
      <c r="F236" s="190"/>
      <c r="G236" s="18"/>
    </row>
    <row r="237" spans="1:7">
      <c r="A237" s="93" t="s">
        <v>171</v>
      </c>
      <c r="B237" s="121" t="s">
        <v>44</v>
      </c>
      <c r="C237" s="124"/>
      <c r="D237" s="124"/>
      <c r="E237" s="124"/>
      <c r="F237" s="125"/>
      <c r="G237" s="18"/>
    </row>
    <row r="238" spans="1:7" ht="15" customHeight="1">
      <c r="A238" s="92" t="s">
        <v>172</v>
      </c>
      <c r="B238" s="22" t="s">
        <v>317</v>
      </c>
      <c r="C238" s="199"/>
      <c r="D238" s="200"/>
      <c r="E238" s="189"/>
      <c r="F238" s="190"/>
      <c r="G238" s="18"/>
    </row>
    <row r="239" spans="1:7" ht="25.5" customHeight="1">
      <c r="A239" s="92" t="s">
        <v>173</v>
      </c>
      <c r="B239" s="22" t="s">
        <v>318</v>
      </c>
      <c r="C239" s="199"/>
      <c r="D239" s="200"/>
      <c r="E239" s="189"/>
      <c r="F239" s="190"/>
    </row>
    <row r="240" spans="1:7" ht="15" customHeight="1">
      <c r="A240" s="92" t="s">
        <v>174</v>
      </c>
      <c r="B240" s="22" t="s">
        <v>651</v>
      </c>
      <c r="C240" s="199"/>
      <c r="D240" s="200"/>
      <c r="E240" s="189"/>
      <c r="F240" s="237"/>
    </row>
    <row r="241" spans="1:7" ht="17.25" customHeight="1">
      <c r="A241" s="93" t="s">
        <v>513</v>
      </c>
      <c r="B241" s="19" t="s">
        <v>46</v>
      </c>
      <c r="C241" s="25" t="s">
        <v>47</v>
      </c>
      <c r="D241" s="25" t="s">
        <v>48</v>
      </c>
      <c r="E241" s="25" t="s">
        <v>37</v>
      </c>
      <c r="F241" s="25" t="s">
        <v>49</v>
      </c>
    </row>
    <row r="242" spans="1:7" ht="27">
      <c r="A242" s="92" t="s">
        <v>514</v>
      </c>
      <c r="B242" s="24" t="s">
        <v>461</v>
      </c>
      <c r="C242" s="23">
        <v>10</v>
      </c>
      <c r="D242" s="139"/>
      <c r="E242" s="24"/>
      <c r="F242" s="169"/>
      <c r="G242" s="257"/>
    </row>
    <row r="243" spans="1:7" ht="27">
      <c r="A243" s="92" t="s">
        <v>515</v>
      </c>
      <c r="B243" s="24" t="s">
        <v>321</v>
      </c>
      <c r="C243" s="23">
        <v>80</v>
      </c>
      <c r="D243" s="139"/>
      <c r="E243" s="24"/>
      <c r="F243" s="169"/>
      <c r="G243" s="257"/>
    </row>
    <row r="244" spans="1:7" ht="27">
      <c r="A244" s="92" t="s">
        <v>516</v>
      </c>
      <c r="B244" s="22" t="s">
        <v>320</v>
      </c>
      <c r="C244" s="23">
        <v>10</v>
      </c>
      <c r="D244" s="139"/>
      <c r="E244" s="22"/>
      <c r="F244" s="169"/>
      <c r="G244" s="257"/>
    </row>
    <row r="245" spans="1:7" ht="27">
      <c r="A245" s="92" t="s">
        <v>517</v>
      </c>
      <c r="B245" s="22" t="s">
        <v>322</v>
      </c>
      <c r="C245" s="23">
        <v>10</v>
      </c>
      <c r="D245" s="139"/>
      <c r="E245" s="22"/>
      <c r="F245" s="169"/>
      <c r="G245" s="257"/>
    </row>
    <row r="246" spans="1:7" ht="27">
      <c r="A246" s="92" t="s">
        <v>518</v>
      </c>
      <c r="B246" s="22" t="s">
        <v>323</v>
      </c>
      <c r="C246" s="23">
        <v>20</v>
      </c>
      <c r="D246" s="139"/>
      <c r="E246" s="22"/>
      <c r="F246" s="169"/>
      <c r="G246" s="257"/>
    </row>
    <row r="247" spans="1:7" ht="39.75">
      <c r="A247" s="92" t="s">
        <v>519</v>
      </c>
      <c r="B247" s="22" t="s">
        <v>608</v>
      </c>
      <c r="C247" s="23">
        <v>10</v>
      </c>
      <c r="D247" s="139"/>
      <c r="E247" s="22"/>
      <c r="F247" s="169"/>
      <c r="G247" s="171"/>
    </row>
    <row r="248" spans="1:7" ht="27">
      <c r="A248" s="92" t="s">
        <v>520</v>
      </c>
      <c r="B248" s="22" t="s">
        <v>324</v>
      </c>
      <c r="C248" s="23">
        <v>20</v>
      </c>
      <c r="D248" s="139"/>
      <c r="E248" s="22"/>
      <c r="F248" s="169"/>
      <c r="G248" s="171"/>
    </row>
    <row r="250" spans="1:7" ht="14.45" customHeight="1">
      <c r="A250" s="88" t="s">
        <v>19</v>
      </c>
      <c r="B250" s="95" t="s">
        <v>248</v>
      </c>
      <c r="C250" s="235" t="s">
        <v>37</v>
      </c>
      <c r="D250" s="236"/>
      <c r="E250" s="235" t="s">
        <v>38</v>
      </c>
      <c r="F250" s="236"/>
    </row>
    <row r="251" spans="1:7" s="18" customFormat="1">
      <c r="A251" s="16"/>
      <c r="B251" s="17" t="str">
        <f>CONCATENATE("KOPĒJA CENA ",A250," pozīcija kopā bez PVN, EUR:")</f>
        <v>KOPĒJA CENA 1.15 pozīcija kopā bez PVN, EUR:</v>
      </c>
      <c r="C251" s="203">
        <f>SUMPRODUCT(C261:C262,D261:D262)</f>
        <v>0</v>
      </c>
      <c r="D251" s="204"/>
      <c r="E251" s="204"/>
      <c r="F251" s="205"/>
      <c r="G251" s="30"/>
    </row>
    <row r="252" spans="1:7" s="18" customFormat="1">
      <c r="A252" s="90"/>
      <c r="B252" s="32" t="s">
        <v>39</v>
      </c>
      <c r="C252" s="194"/>
      <c r="D252" s="195"/>
      <c r="E252" s="195"/>
      <c r="F252" s="196"/>
    </row>
    <row r="253" spans="1:7" s="18" customFormat="1" ht="13.9">
      <c r="A253" s="90"/>
      <c r="B253" s="32" t="s">
        <v>40</v>
      </c>
      <c r="C253" s="194"/>
      <c r="D253" s="195"/>
      <c r="E253" s="195"/>
      <c r="F253" s="196"/>
      <c r="G253" s="162"/>
    </row>
    <row r="254" spans="1:7">
      <c r="A254" s="91" t="s">
        <v>175</v>
      </c>
      <c r="B254" s="108" t="s">
        <v>42</v>
      </c>
      <c r="C254" s="122"/>
      <c r="D254" s="122"/>
      <c r="E254" s="122"/>
      <c r="F254" s="123"/>
      <c r="G254" s="18"/>
    </row>
    <row r="255" spans="1:7" ht="15" customHeight="1">
      <c r="A255" s="92" t="s">
        <v>176</v>
      </c>
      <c r="B255" s="22" t="s">
        <v>161</v>
      </c>
      <c r="C255" s="199"/>
      <c r="D255" s="200"/>
      <c r="E255" s="189"/>
      <c r="F255" s="190"/>
    </row>
    <row r="256" spans="1:7">
      <c r="A256" s="93" t="s">
        <v>177</v>
      </c>
      <c r="B256" s="121" t="s">
        <v>44</v>
      </c>
      <c r="C256" s="124"/>
      <c r="D256" s="124"/>
      <c r="E256" s="124"/>
      <c r="F256" s="125"/>
    </row>
    <row r="257" spans="1:7" ht="15" customHeight="1">
      <c r="A257" s="92" t="s">
        <v>178</v>
      </c>
      <c r="B257" s="22" t="s">
        <v>325</v>
      </c>
      <c r="C257" s="199"/>
      <c r="D257" s="200"/>
      <c r="E257" s="189"/>
      <c r="F257" s="190"/>
    </row>
    <row r="258" spans="1:7" ht="15.6" customHeight="1">
      <c r="A258" s="92" t="s">
        <v>179</v>
      </c>
      <c r="B258" s="22" t="s">
        <v>326</v>
      </c>
      <c r="C258" s="199"/>
      <c r="D258" s="200"/>
      <c r="E258" s="189"/>
      <c r="F258" s="190"/>
    </row>
    <row r="259" spans="1:7" ht="15" customHeight="1">
      <c r="A259" s="92" t="s">
        <v>180</v>
      </c>
      <c r="B259" s="22" t="s">
        <v>319</v>
      </c>
      <c r="C259" s="199"/>
      <c r="D259" s="200"/>
      <c r="E259" s="189"/>
      <c r="F259" s="190"/>
    </row>
    <row r="260" spans="1:7" ht="18" customHeight="1">
      <c r="A260" s="93" t="s">
        <v>521</v>
      </c>
      <c r="B260" s="19" t="s">
        <v>46</v>
      </c>
      <c r="C260" s="20" t="s">
        <v>47</v>
      </c>
      <c r="D260" s="20" t="s">
        <v>48</v>
      </c>
      <c r="E260" s="21" t="s">
        <v>37</v>
      </c>
      <c r="F260" s="21" t="s">
        <v>49</v>
      </c>
    </row>
    <row r="261" spans="1:7" ht="27">
      <c r="A261" s="92" t="s">
        <v>522</v>
      </c>
      <c r="B261" s="22" t="s">
        <v>251</v>
      </c>
      <c r="C261" s="23">
        <v>30</v>
      </c>
      <c r="D261" s="139"/>
      <c r="E261" s="22"/>
      <c r="F261" s="169"/>
    </row>
    <row r="262" spans="1:7" ht="27">
      <c r="A262" s="92" t="s">
        <v>523</v>
      </c>
      <c r="B262" s="22" t="s">
        <v>252</v>
      </c>
      <c r="C262" s="23">
        <v>20</v>
      </c>
      <c r="D262" s="139"/>
      <c r="E262" s="22"/>
      <c r="F262" s="169"/>
    </row>
    <row r="264" spans="1:7" ht="14.45" customHeight="1">
      <c r="A264" s="88" t="s">
        <v>20</v>
      </c>
      <c r="B264" s="89" t="s">
        <v>253</v>
      </c>
      <c r="C264" s="235" t="s">
        <v>37</v>
      </c>
      <c r="D264" s="236"/>
      <c r="E264" s="235" t="s">
        <v>38</v>
      </c>
      <c r="F264" s="236"/>
    </row>
    <row r="265" spans="1:7" ht="13.9">
      <c r="A265" s="90"/>
      <c r="B265" s="32" t="s">
        <v>50</v>
      </c>
      <c r="C265" s="194">
        <v>10</v>
      </c>
      <c r="D265" s="195"/>
      <c r="E265" s="195"/>
      <c r="F265" s="196"/>
    </row>
    <row r="266" spans="1:7">
      <c r="A266" s="90"/>
      <c r="B266" s="32" t="s">
        <v>51</v>
      </c>
      <c r="C266" s="228">
        <v>0</v>
      </c>
      <c r="D266" s="229"/>
      <c r="E266" s="229"/>
      <c r="F266" s="230"/>
      <c r="G266" s="18"/>
    </row>
    <row r="267" spans="1:7" s="18" customFormat="1">
      <c r="A267" s="16"/>
      <c r="B267" s="17" t="str">
        <f>CONCATENATE("KOPĒJA CENA ",A264," pozīcija kopā bez PVN, EUR:")</f>
        <v>KOPĒJA CENA 1.16 pozīcija kopā bez PVN, EUR:</v>
      </c>
      <c r="C267" s="203">
        <f>C265*C266</f>
        <v>0</v>
      </c>
      <c r="D267" s="204"/>
      <c r="E267" s="204"/>
      <c r="F267" s="205"/>
    </row>
    <row r="268" spans="1:7" s="18" customFormat="1">
      <c r="A268" s="90"/>
      <c r="B268" s="32" t="s">
        <v>39</v>
      </c>
      <c r="C268" s="194"/>
      <c r="D268" s="195"/>
      <c r="E268" s="195"/>
      <c r="F268" s="196"/>
    </row>
    <row r="269" spans="1:7" s="18" customFormat="1" ht="13.9">
      <c r="A269" s="90"/>
      <c r="B269" s="32" t="s">
        <v>40</v>
      </c>
      <c r="C269" s="194"/>
      <c r="D269" s="195"/>
      <c r="E269" s="195"/>
      <c r="F269" s="196"/>
      <c r="G269" s="30"/>
    </row>
    <row r="270" spans="1:7">
      <c r="A270" s="91" t="s">
        <v>181</v>
      </c>
      <c r="B270" s="108" t="s">
        <v>42</v>
      </c>
      <c r="C270" s="122"/>
      <c r="D270" s="122"/>
      <c r="E270" s="122"/>
      <c r="F270" s="123"/>
    </row>
    <row r="271" spans="1:7" ht="15" customHeight="1">
      <c r="A271" s="92" t="s">
        <v>182</v>
      </c>
      <c r="B271" s="22" t="s">
        <v>161</v>
      </c>
      <c r="C271" s="199"/>
      <c r="D271" s="200"/>
      <c r="E271" s="189"/>
      <c r="F271" s="190"/>
    </row>
    <row r="272" spans="1:7">
      <c r="A272" s="93" t="s">
        <v>184</v>
      </c>
      <c r="B272" s="121" t="s">
        <v>44</v>
      </c>
      <c r="C272" s="124"/>
      <c r="D272" s="124"/>
      <c r="E272" s="124"/>
      <c r="F272" s="125"/>
    </row>
    <row r="273" spans="1:7" ht="15" customHeight="1">
      <c r="A273" s="92" t="s">
        <v>185</v>
      </c>
      <c r="B273" s="22" t="s">
        <v>256</v>
      </c>
      <c r="C273" s="199"/>
      <c r="D273" s="200"/>
      <c r="E273" s="189"/>
      <c r="F273" s="190"/>
    </row>
    <row r="274" spans="1:7" ht="15" customHeight="1">
      <c r="A274" s="92" t="s">
        <v>186</v>
      </c>
      <c r="B274" s="22" t="s">
        <v>257</v>
      </c>
      <c r="C274" s="199"/>
      <c r="D274" s="200"/>
      <c r="E274" s="189"/>
      <c r="F274" s="190"/>
    </row>
    <row r="275" spans="1:7" ht="25.5" customHeight="1">
      <c r="A275" s="92" t="s">
        <v>524</v>
      </c>
      <c r="B275" s="22" t="s">
        <v>258</v>
      </c>
      <c r="C275" s="199"/>
      <c r="D275" s="200"/>
      <c r="E275" s="189"/>
      <c r="F275" s="190"/>
    </row>
    <row r="276" spans="1:7" ht="15" customHeight="1">
      <c r="A276" s="92" t="s">
        <v>525</v>
      </c>
      <c r="B276" s="22" t="s">
        <v>259</v>
      </c>
      <c r="C276" s="199"/>
      <c r="D276" s="200"/>
      <c r="E276" s="189"/>
      <c r="F276" s="190"/>
    </row>
    <row r="277" spans="1:7" ht="15" customHeight="1">
      <c r="A277" s="92" t="s">
        <v>526</v>
      </c>
      <c r="B277" s="22" t="s">
        <v>260</v>
      </c>
      <c r="C277" s="199"/>
      <c r="D277" s="200"/>
      <c r="E277" s="189"/>
      <c r="F277" s="190"/>
    </row>
    <row r="278" spans="1:7" ht="15" customHeight="1">
      <c r="A278" s="92" t="s">
        <v>527</v>
      </c>
      <c r="B278" s="22" t="s">
        <v>327</v>
      </c>
      <c r="C278" s="199"/>
      <c r="D278" s="200"/>
      <c r="E278" s="189"/>
      <c r="F278" s="190"/>
    </row>
    <row r="280" spans="1:7" ht="27">
      <c r="A280" s="88" t="s">
        <v>21</v>
      </c>
      <c r="B280" s="89" t="s">
        <v>265</v>
      </c>
      <c r="C280" s="201" t="s">
        <v>37</v>
      </c>
      <c r="D280" s="202"/>
      <c r="E280" s="201" t="s">
        <v>38</v>
      </c>
      <c r="F280" s="202"/>
    </row>
    <row r="281" spans="1:7" s="18" customFormat="1">
      <c r="A281" s="16"/>
      <c r="B281" s="17" t="str">
        <f>CONCATENATE("KOPĒJA CENA ",A280," pozīcija kopā bez PVN, EUR:")</f>
        <v>KOPĒJA CENA 1.17 pozīcija kopā bez PVN, EUR:</v>
      </c>
      <c r="C281" s="203">
        <f>SUMPRODUCT(C291*D291)</f>
        <v>0</v>
      </c>
      <c r="D281" s="204"/>
      <c r="E281" s="204"/>
      <c r="F281" s="205"/>
    </row>
    <row r="282" spans="1:7" s="18" customFormat="1">
      <c r="A282" s="90"/>
      <c r="B282" s="32" t="s">
        <v>39</v>
      </c>
      <c r="C282" s="194"/>
      <c r="D282" s="195"/>
      <c r="E282" s="195"/>
      <c r="F282" s="196"/>
    </row>
    <row r="283" spans="1:7" s="18" customFormat="1" ht="13.9">
      <c r="A283" s="90"/>
      <c r="B283" s="32" t="s">
        <v>40</v>
      </c>
      <c r="C283" s="194"/>
      <c r="D283" s="195"/>
      <c r="E283" s="195"/>
      <c r="F283" s="196"/>
      <c r="G283" s="30"/>
    </row>
    <row r="284" spans="1:7">
      <c r="A284" s="91" t="s">
        <v>188</v>
      </c>
      <c r="B284" s="108" t="s">
        <v>42</v>
      </c>
      <c r="C284" s="122"/>
      <c r="D284" s="122"/>
      <c r="E284" s="122"/>
      <c r="F284" s="123"/>
    </row>
    <row r="285" spans="1:7">
      <c r="A285" s="92" t="s">
        <v>189</v>
      </c>
      <c r="B285" s="22" t="s">
        <v>57</v>
      </c>
      <c r="C285" s="197"/>
      <c r="D285" s="198"/>
      <c r="E285" s="189"/>
      <c r="F285" s="190"/>
    </row>
    <row r="286" spans="1:7">
      <c r="A286" s="93" t="s">
        <v>190</v>
      </c>
      <c r="B286" s="121" t="s">
        <v>44</v>
      </c>
      <c r="C286" s="124"/>
      <c r="D286" s="124"/>
      <c r="E286" s="124"/>
      <c r="F286" s="125"/>
    </row>
    <row r="287" spans="1:7" ht="13.9">
      <c r="A287" s="92" t="s">
        <v>191</v>
      </c>
      <c r="B287" s="22" t="s">
        <v>302</v>
      </c>
      <c r="C287" s="197"/>
      <c r="D287" s="198"/>
      <c r="E287" s="189"/>
      <c r="F287" s="190"/>
    </row>
    <row r="288" spans="1:7">
      <c r="A288" s="92" t="s">
        <v>193</v>
      </c>
      <c r="B288" s="22" t="s">
        <v>329</v>
      </c>
      <c r="C288" s="197"/>
      <c r="D288" s="198"/>
      <c r="E288" s="189"/>
      <c r="F288" s="190"/>
    </row>
    <row r="289" spans="1:7" ht="13.9">
      <c r="A289" s="92" t="s">
        <v>528</v>
      </c>
      <c r="B289" s="22" t="s">
        <v>330</v>
      </c>
      <c r="C289" s="197"/>
      <c r="D289" s="198"/>
      <c r="E289" s="189"/>
      <c r="F289" s="190"/>
    </row>
    <row r="290" spans="1:7" ht="15.75" customHeight="1">
      <c r="A290" s="93" t="s">
        <v>194</v>
      </c>
      <c r="B290" s="19" t="s">
        <v>46</v>
      </c>
      <c r="C290" s="25" t="s">
        <v>47</v>
      </c>
      <c r="D290" s="25" t="s">
        <v>48</v>
      </c>
      <c r="E290" s="25" t="s">
        <v>37</v>
      </c>
      <c r="F290" s="25" t="s">
        <v>49</v>
      </c>
    </row>
    <row r="291" spans="1:7">
      <c r="A291" s="92" t="s">
        <v>195</v>
      </c>
      <c r="B291" s="24" t="s">
        <v>331</v>
      </c>
      <c r="C291" s="23">
        <v>10</v>
      </c>
      <c r="D291" s="148">
        <v>0</v>
      </c>
      <c r="E291" s="24"/>
      <c r="F291" s="146"/>
    </row>
    <row r="293" spans="1:7" ht="27">
      <c r="A293" s="88" t="s">
        <v>22</v>
      </c>
      <c r="B293" s="89" t="s">
        <v>346</v>
      </c>
      <c r="C293" s="201" t="s">
        <v>37</v>
      </c>
      <c r="D293" s="202"/>
      <c r="E293" s="201" t="s">
        <v>38</v>
      </c>
      <c r="F293" s="202"/>
    </row>
    <row r="294" spans="1:7" ht="13.9">
      <c r="A294" s="90"/>
      <c r="B294" s="32" t="s">
        <v>50</v>
      </c>
      <c r="C294" s="194">
        <v>10</v>
      </c>
      <c r="D294" s="195"/>
      <c r="E294" s="195"/>
      <c r="F294" s="196"/>
      <c r="G294" s="18"/>
    </row>
    <row r="295" spans="1:7">
      <c r="A295" s="90"/>
      <c r="B295" s="32" t="s">
        <v>51</v>
      </c>
      <c r="C295" s="228">
        <v>0</v>
      </c>
      <c r="D295" s="229"/>
      <c r="E295" s="229"/>
      <c r="F295" s="230"/>
      <c r="G295" s="18"/>
    </row>
    <row r="296" spans="1:7" s="18" customFormat="1">
      <c r="A296" s="16"/>
      <c r="B296" s="17" t="str">
        <f>CONCATENATE("KOPĒJA CENA ",A293," pozīcija kopā bez PVN, EUR:")</f>
        <v>KOPĒJA CENA 1.18 pozīcija kopā bez PVN, EUR:</v>
      </c>
      <c r="C296" s="203">
        <f>C294*C295</f>
        <v>0</v>
      </c>
      <c r="D296" s="204"/>
      <c r="E296" s="204"/>
      <c r="F296" s="205"/>
    </row>
    <row r="297" spans="1:7" s="18" customFormat="1">
      <c r="A297" s="90"/>
      <c r="B297" s="32" t="s">
        <v>39</v>
      </c>
      <c r="C297" s="194"/>
      <c r="D297" s="195"/>
      <c r="E297" s="195"/>
      <c r="F297" s="196"/>
      <c r="G297" s="30"/>
    </row>
    <row r="298" spans="1:7" s="18" customFormat="1" ht="13.9">
      <c r="A298" s="90"/>
      <c r="B298" s="32" t="s">
        <v>40</v>
      </c>
      <c r="C298" s="194"/>
      <c r="D298" s="195"/>
      <c r="E298" s="195"/>
      <c r="F298" s="196"/>
      <c r="G298" s="30"/>
    </row>
    <row r="299" spans="1:7">
      <c r="A299" s="91" t="s">
        <v>196</v>
      </c>
      <c r="B299" s="108" t="s">
        <v>42</v>
      </c>
      <c r="C299" s="122"/>
      <c r="D299" s="122"/>
      <c r="E299" s="122"/>
      <c r="F299" s="123"/>
    </row>
    <row r="300" spans="1:7">
      <c r="A300" s="92" t="s">
        <v>197</v>
      </c>
      <c r="B300" s="22" t="s">
        <v>57</v>
      </c>
      <c r="C300" s="197"/>
      <c r="D300" s="198"/>
      <c r="E300" s="189"/>
      <c r="F300" s="190"/>
    </row>
    <row r="301" spans="1:7">
      <c r="A301" s="93" t="s">
        <v>198</v>
      </c>
      <c r="B301" s="121" t="s">
        <v>44</v>
      </c>
      <c r="C301" s="124"/>
      <c r="D301" s="124"/>
      <c r="E301" s="124"/>
      <c r="F301" s="125"/>
    </row>
    <row r="302" spans="1:7" ht="27" customHeight="1">
      <c r="A302" s="92" t="s">
        <v>199</v>
      </c>
      <c r="B302" s="22" t="s">
        <v>302</v>
      </c>
      <c r="C302" s="199"/>
      <c r="D302" s="200"/>
      <c r="E302" s="189"/>
      <c r="F302" s="190"/>
    </row>
    <row r="303" spans="1:7" ht="30.6" customHeight="1">
      <c r="A303" s="92" t="s">
        <v>200</v>
      </c>
      <c r="B303" s="22" t="s">
        <v>328</v>
      </c>
      <c r="C303" s="199"/>
      <c r="D303" s="200"/>
      <c r="E303" s="189"/>
      <c r="F303" s="190"/>
    </row>
    <row r="304" spans="1:7" ht="25.15" customHeight="1">
      <c r="A304" s="92" t="s">
        <v>201</v>
      </c>
      <c r="B304" s="22" t="s">
        <v>332</v>
      </c>
      <c r="C304" s="199"/>
      <c r="D304" s="200"/>
      <c r="E304" s="189"/>
      <c r="F304" s="190"/>
    </row>
    <row r="305" spans="1:7" ht="24.6" customHeight="1">
      <c r="A305" s="92" t="s">
        <v>529</v>
      </c>
      <c r="B305" s="22" t="s">
        <v>333</v>
      </c>
      <c r="C305" s="199"/>
      <c r="D305" s="200"/>
      <c r="E305" s="189"/>
      <c r="F305" s="190"/>
    </row>
    <row r="306" spans="1:7" ht="27" customHeight="1">
      <c r="A306" s="92" t="s">
        <v>530</v>
      </c>
      <c r="B306" s="24" t="s">
        <v>334</v>
      </c>
      <c r="C306" s="199"/>
      <c r="D306" s="200"/>
      <c r="E306" s="189"/>
      <c r="F306" s="190"/>
    </row>
    <row r="308" spans="1:7" ht="14.45" customHeight="1">
      <c r="A308" s="116" t="s">
        <v>23</v>
      </c>
      <c r="B308" s="89" t="s">
        <v>274</v>
      </c>
      <c r="C308" s="201" t="s">
        <v>37</v>
      </c>
      <c r="D308" s="202"/>
      <c r="E308" s="201" t="s">
        <v>38</v>
      </c>
      <c r="F308" s="202"/>
    </row>
    <row r="309" spans="1:7" s="18" customFormat="1">
      <c r="A309" s="16"/>
      <c r="B309" s="17" t="str">
        <f>CONCATENATE("KOPĒJA CENA ",A308," pozīcija kopā bez PVN, EUR:")</f>
        <v>KOPĒJA CENA 1.19 pozīcija kopā bez PVN, EUR:</v>
      </c>
      <c r="C309" s="191">
        <f>SUMPRODUCT(C319:C322,D319:D322)</f>
        <v>0</v>
      </c>
      <c r="D309" s="192"/>
      <c r="E309" s="192"/>
      <c r="F309" s="193"/>
      <c r="G309" s="30"/>
    </row>
    <row r="310" spans="1:7" s="18" customFormat="1">
      <c r="A310" s="90"/>
      <c r="B310" s="32" t="s">
        <v>39</v>
      </c>
      <c r="C310" s="194"/>
      <c r="D310" s="195"/>
      <c r="E310" s="195"/>
      <c r="F310" s="196"/>
    </row>
    <row r="311" spans="1:7" s="18" customFormat="1" ht="13.9">
      <c r="A311" s="90"/>
      <c r="B311" s="32" t="s">
        <v>40</v>
      </c>
      <c r="C311" s="226"/>
      <c r="D311" s="231"/>
      <c r="E311" s="231"/>
      <c r="F311" s="227"/>
    </row>
    <row r="312" spans="1:7">
      <c r="A312" s="91" t="s">
        <v>202</v>
      </c>
      <c r="B312" s="121" t="s">
        <v>42</v>
      </c>
      <c r="C312" s="124"/>
      <c r="D312" s="124"/>
      <c r="E312" s="124"/>
      <c r="F312" s="125"/>
      <c r="G312" s="18"/>
    </row>
    <row r="313" spans="1:7">
      <c r="A313" s="92" t="s">
        <v>203</v>
      </c>
      <c r="B313" s="24" t="s">
        <v>57</v>
      </c>
      <c r="C313" s="226"/>
      <c r="D313" s="227"/>
      <c r="E313" s="189"/>
      <c r="F313" s="190"/>
    </row>
    <row r="314" spans="1:7">
      <c r="A314" s="93" t="s">
        <v>204</v>
      </c>
      <c r="B314" s="121" t="s">
        <v>44</v>
      </c>
      <c r="C314" s="124"/>
      <c r="D314" s="124"/>
      <c r="E314" s="124"/>
      <c r="F314" s="125"/>
    </row>
    <row r="315" spans="1:7" ht="13.9">
      <c r="A315" s="92" t="s">
        <v>205</v>
      </c>
      <c r="B315" s="24" t="s">
        <v>60</v>
      </c>
      <c r="C315" s="226"/>
      <c r="D315" s="227"/>
      <c r="E315" s="189"/>
      <c r="F315" s="190"/>
    </row>
    <row r="316" spans="1:7" ht="16.5" customHeight="1">
      <c r="A316" s="92" t="s">
        <v>206</v>
      </c>
      <c r="B316" s="24" t="s">
        <v>462</v>
      </c>
      <c r="C316" s="226"/>
      <c r="D316" s="227"/>
      <c r="E316" s="189"/>
      <c r="F316" s="190"/>
    </row>
    <row r="317" spans="1:7" ht="15" customHeight="1">
      <c r="A317" s="92" t="s">
        <v>207</v>
      </c>
      <c r="B317" s="24" t="s">
        <v>335</v>
      </c>
      <c r="C317" s="226"/>
      <c r="D317" s="227"/>
      <c r="E317" s="189"/>
      <c r="F317" s="190"/>
    </row>
    <row r="318" spans="1:7" ht="15.75" customHeight="1">
      <c r="A318" s="93" t="s">
        <v>531</v>
      </c>
      <c r="B318" s="19" t="s">
        <v>46</v>
      </c>
      <c r="C318" s="31" t="s">
        <v>47</v>
      </c>
      <c r="D318" s="31" t="s">
        <v>48</v>
      </c>
      <c r="E318" s="31" t="s">
        <v>37</v>
      </c>
      <c r="F318" s="31" t="s">
        <v>49</v>
      </c>
    </row>
    <row r="319" spans="1:7">
      <c r="A319" s="92" t="s">
        <v>532</v>
      </c>
      <c r="B319" s="24" t="s">
        <v>336</v>
      </c>
      <c r="C319" s="23">
        <v>10</v>
      </c>
      <c r="D319" s="172"/>
      <c r="E319" s="24"/>
      <c r="F319" s="173"/>
    </row>
    <row r="320" spans="1:7">
      <c r="A320" s="92" t="s">
        <v>533</v>
      </c>
      <c r="B320" s="24" t="s">
        <v>337</v>
      </c>
      <c r="C320" s="23">
        <v>10</v>
      </c>
      <c r="D320" s="172"/>
      <c r="E320" s="24"/>
      <c r="F320" s="173"/>
    </row>
    <row r="321" spans="1:7">
      <c r="A321" s="92" t="s">
        <v>534</v>
      </c>
      <c r="B321" s="24" t="s">
        <v>338</v>
      </c>
      <c r="C321" s="23">
        <v>10</v>
      </c>
      <c r="D321" s="172"/>
      <c r="E321" s="24"/>
      <c r="F321" s="173"/>
    </row>
    <row r="322" spans="1:7">
      <c r="A322" s="92" t="s">
        <v>535</v>
      </c>
      <c r="B322" s="24" t="s">
        <v>339</v>
      </c>
      <c r="C322" s="23">
        <v>25</v>
      </c>
      <c r="D322" s="172"/>
      <c r="E322" s="24"/>
      <c r="F322" s="173"/>
    </row>
    <row r="324" spans="1:7" ht="27" customHeight="1">
      <c r="A324" s="88" t="s">
        <v>24</v>
      </c>
      <c r="B324" s="89" t="s">
        <v>346</v>
      </c>
      <c r="C324" s="201" t="s">
        <v>37</v>
      </c>
      <c r="D324" s="202"/>
      <c r="E324" s="201" t="s">
        <v>38</v>
      </c>
      <c r="F324" s="202"/>
    </row>
    <row r="325" spans="1:7" s="18" customFormat="1">
      <c r="A325" s="16"/>
      <c r="B325" s="17" t="str">
        <f>CONCATENATE("KOPĒJA CENA ",A324," pozīcija kopā bez PVN, EUR:")</f>
        <v>KOPĒJA CENA 1.20 pozīcija kopā bez PVN, EUR:</v>
      </c>
      <c r="C325" s="191">
        <f>SUMPRODUCT(C337:C338,D337:D338)</f>
        <v>0</v>
      </c>
      <c r="D325" s="192"/>
      <c r="E325" s="192"/>
      <c r="F325" s="193"/>
      <c r="G325" s="30"/>
    </row>
    <row r="326" spans="1:7" s="18" customFormat="1">
      <c r="A326" s="90"/>
      <c r="B326" s="32" t="s">
        <v>39</v>
      </c>
      <c r="C326" s="194"/>
      <c r="D326" s="195"/>
      <c r="E326" s="195"/>
      <c r="F326" s="196"/>
    </row>
    <row r="327" spans="1:7" s="18" customFormat="1" ht="13.9">
      <c r="A327" s="90"/>
      <c r="B327" s="32" t="s">
        <v>40</v>
      </c>
      <c r="C327" s="194"/>
      <c r="D327" s="195"/>
      <c r="E327" s="195"/>
      <c r="F327" s="196"/>
    </row>
    <row r="328" spans="1:7">
      <c r="A328" s="91" t="s">
        <v>208</v>
      </c>
      <c r="B328" s="108" t="s">
        <v>42</v>
      </c>
      <c r="C328" s="122"/>
      <c r="D328" s="122"/>
      <c r="E328" s="122"/>
      <c r="F328" s="123"/>
      <c r="G328" s="18"/>
    </row>
    <row r="329" spans="1:7" ht="15" customHeight="1">
      <c r="A329" s="92" t="s">
        <v>209</v>
      </c>
      <c r="B329" s="22" t="s">
        <v>57</v>
      </c>
      <c r="C329" s="197"/>
      <c r="D329" s="198"/>
      <c r="E329" s="189"/>
      <c r="F329" s="190"/>
    </row>
    <row r="330" spans="1:7">
      <c r="A330" s="93" t="s">
        <v>210</v>
      </c>
      <c r="B330" s="121" t="s">
        <v>44</v>
      </c>
      <c r="C330" s="124"/>
      <c r="D330" s="124"/>
      <c r="E330" s="124"/>
      <c r="F330" s="125"/>
    </row>
    <row r="331" spans="1:7" ht="15" customHeight="1">
      <c r="A331" s="92" t="s">
        <v>211</v>
      </c>
      <c r="B331" s="22" t="s">
        <v>302</v>
      </c>
      <c r="C331" s="199"/>
      <c r="D331" s="200"/>
      <c r="E331" s="189"/>
      <c r="F331" s="190"/>
    </row>
    <row r="332" spans="1:7" ht="15.75" customHeight="1">
      <c r="A332" s="92" t="s">
        <v>212</v>
      </c>
      <c r="B332" s="22" t="s">
        <v>328</v>
      </c>
      <c r="C332" s="199"/>
      <c r="D332" s="200"/>
      <c r="E332" s="189"/>
      <c r="F332" s="190"/>
    </row>
    <row r="333" spans="1:7" ht="15.75" customHeight="1">
      <c r="A333" s="92" t="s">
        <v>213</v>
      </c>
      <c r="B333" s="22" t="s">
        <v>340</v>
      </c>
      <c r="C333" s="199"/>
      <c r="D333" s="200"/>
      <c r="E333" s="189"/>
      <c r="F333" s="190"/>
    </row>
    <row r="334" spans="1:7" ht="15.75" customHeight="1">
      <c r="A334" s="92" t="s">
        <v>536</v>
      </c>
      <c r="B334" s="22" t="s">
        <v>333</v>
      </c>
      <c r="C334" s="199"/>
      <c r="D334" s="200"/>
      <c r="E334" s="189"/>
      <c r="F334" s="190"/>
    </row>
    <row r="335" spans="1:7" ht="15.75" customHeight="1">
      <c r="A335" s="92" t="s">
        <v>537</v>
      </c>
      <c r="B335" s="24" t="s">
        <v>335</v>
      </c>
      <c r="C335" s="199"/>
      <c r="D335" s="200"/>
      <c r="E335" s="189"/>
      <c r="F335" s="190"/>
    </row>
    <row r="336" spans="1:7" ht="12" customHeight="1">
      <c r="A336" s="93" t="s">
        <v>538</v>
      </c>
      <c r="B336" s="19" t="s">
        <v>46</v>
      </c>
      <c r="C336" s="31" t="s">
        <v>47</v>
      </c>
      <c r="D336" s="31" t="s">
        <v>48</v>
      </c>
      <c r="E336" s="31" t="s">
        <v>37</v>
      </c>
      <c r="F336" s="31" t="s">
        <v>49</v>
      </c>
    </row>
    <row r="337" spans="1:7">
      <c r="A337" s="92" t="s">
        <v>539</v>
      </c>
      <c r="B337" s="22" t="s">
        <v>341</v>
      </c>
      <c r="C337" s="23">
        <v>10</v>
      </c>
      <c r="D337" s="172"/>
      <c r="E337" s="154"/>
      <c r="F337" s="173"/>
    </row>
    <row r="338" spans="1:7">
      <c r="A338" s="92" t="s">
        <v>540</v>
      </c>
      <c r="B338" s="22" t="s">
        <v>342</v>
      </c>
      <c r="C338" s="23">
        <v>10</v>
      </c>
      <c r="D338" s="172"/>
      <c r="E338" s="154"/>
      <c r="F338" s="173"/>
    </row>
    <row r="340" spans="1:7" ht="14.45" customHeight="1">
      <c r="A340" s="88" t="s">
        <v>25</v>
      </c>
      <c r="B340" s="89" t="s">
        <v>286</v>
      </c>
      <c r="C340" s="201" t="s">
        <v>37</v>
      </c>
      <c r="D340" s="202"/>
      <c r="E340" s="201" t="s">
        <v>38</v>
      </c>
      <c r="F340" s="202"/>
    </row>
    <row r="341" spans="1:7" s="18" customFormat="1">
      <c r="A341" s="16"/>
      <c r="B341" s="17" t="str">
        <f>CONCATENATE("KOPĒJA CENA ",A340," pozīcija kopā bez PVN, EUR:")</f>
        <v>KOPĒJA CENA 1.21 pozīcija kopā bez PVN, EUR:</v>
      </c>
      <c r="C341" s="191">
        <f>SUMPRODUCT(C352:C354,D352:D354)</f>
        <v>0</v>
      </c>
      <c r="D341" s="192"/>
      <c r="E341" s="192"/>
      <c r="F341" s="193"/>
      <c r="G341" s="30"/>
    </row>
    <row r="342" spans="1:7" s="18" customFormat="1">
      <c r="A342" s="90"/>
      <c r="B342" s="32" t="s">
        <v>39</v>
      </c>
      <c r="C342" s="194"/>
      <c r="D342" s="195"/>
      <c r="E342" s="195"/>
      <c r="F342" s="196"/>
    </row>
    <row r="343" spans="1:7" s="18" customFormat="1" ht="13.9">
      <c r="A343" s="90"/>
      <c r="B343" s="32" t="s">
        <v>40</v>
      </c>
      <c r="C343" s="194"/>
      <c r="D343" s="195"/>
      <c r="E343" s="195"/>
      <c r="F343" s="196"/>
      <c r="G343" s="30"/>
    </row>
    <row r="344" spans="1:7">
      <c r="A344" s="91" t="s">
        <v>214</v>
      </c>
      <c r="B344" s="108" t="s">
        <v>42</v>
      </c>
      <c r="C344" s="122"/>
      <c r="D344" s="122"/>
      <c r="E344" s="122"/>
      <c r="F344" s="123"/>
    </row>
    <row r="345" spans="1:7" ht="15" customHeight="1">
      <c r="A345" s="92" t="s">
        <v>215</v>
      </c>
      <c r="B345" s="22" t="s">
        <v>286</v>
      </c>
      <c r="C345" s="197"/>
      <c r="D345" s="198"/>
      <c r="E345" s="199"/>
      <c r="F345" s="200"/>
    </row>
    <row r="346" spans="1:7">
      <c r="A346" s="93" t="s">
        <v>216</v>
      </c>
      <c r="B346" s="121" t="s">
        <v>44</v>
      </c>
      <c r="C346" s="124"/>
      <c r="D346" s="124"/>
      <c r="E346" s="124"/>
      <c r="F346" s="125"/>
    </row>
    <row r="347" spans="1:7" ht="15" customHeight="1">
      <c r="A347" s="92" t="s">
        <v>217</v>
      </c>
      <c r="B347" s="22" t="s">
        <v>302</v>
      </c>
      <c r="C347" s="199"/>
      <c r="D347" s="200"/>
      <c r="E347" s="199"/>
      <c r="F347" s="200"/>
    </row>
    <row r="348" spans="1:7" ht="15.75" customHeight="1">
      <c r="A348" s="92" t="s">
        <v>218</v>
      </c>
      <c r="B348" s="22" t="s">
        <v>343</v>
      </c>
      <c r="C348" s="199"/>
      <c r="D348" s="200"/>
      <c r="E348" s="199"/>
      <c r="F348" s="200"/>
    </row>
    <row r="349" spans="1:7" ht="15.75" customHeight="1">
      <c r="A349" s="92" t="s">
        <v>219</v>
      </c>
      <c r="B349" s="22" t="s">
        <v>344</v>
      </c>
      <c r="C349" s="199"/>
      <c r="D349" s="200"/>
      <c r="E349" s="199"/>
      <c r="F349" s="200"/>
    </row>
    <row r="350" spans="1:7" ht="15.75" customHeight="1">
      <c r="A350" s="92" t="s">
        <v>221</v>
      </c>
      <c r="B350" s="22" t="s">
        <v>463</v>
      </c>
      <c r="C350" s="199"/>
      <c r="D350" s="200"/>
      <c r="E350" s="199"/>
      <c r="F350" s="200"/>
    </row>
    <row r="351" spans="1:7" ht="14.25" customHeight="1">
      <c r="A351" s="93" t="s">
        <v>222</v>
      </c>
      <c r="B351" s="19" t="s">
        <v>46</v>
      </c>
      <c r="C351" s="31" t="s">
        <v>47</v>
      </c>
      <c r="D351" s="31" t="s">
        <v>48</v>
      </c>
      <c r="E351" s="31" t="s">
        <v>37</v>
      </c>
      <c r="F351" s="31" t="s">
        <v>49</v>
      </c>
    </row>
    <row r="352" spans="1:7" ht="25.5" customHeight="1">
      <c r="A352" s="92" t="s">
        <v>223</v>
      </c>
      <c r="B352" s="22" t="s">
        <v>661</v>
      </c>
      <c r="C352" s="23">
        <v>10</v>
      </c>
      <c r="D352" s="172"/>
      <c r="E352" s="22"/>
      <c r="F352" s="174"/>
    </row>
    <row r="353" spans="1:8" ht="25.5">
      <c r="A353" s="92" t="s">
        <v>224</v>
      </c>
      <c r="B353" s="154" t="s">
        <v>662</v>
      </c>
      <c r="C353" s="23">
        <v>10</v>
      </c>
      <c r="D353" s="172"/>
      <c r="E353" s="22"/>
      <c r="F353" s="174"/>
    </row>
    <row r="354" spans="1:8" ht="27" customHeight="1">
      <c r="A354" s="92" t="s">
        <v>225</v>
      </c>
      <c r="B354" s="22" t="s">
        <v>663</v>
      </c>
      <c r="C354" s="23">
        <v>10</v>
      </c>
      <c r="D354" s="172"/>
      <c r="E354" s="22"/>
      <c r="F354" s="174"/>
    </row>
    <row r="356" spans="1:8" ht="14.45" customHeight="1">
      <c r="A356" s="116" t="s">
        <v>26</v>
      </c>
      <c r="B356" s="89" t="s">
        <v>654</v>
      </c>
      <c r="C356" s="201" t="s">
        <v>37</v>
      </c>
      <c r="D356" s="202"/>
      <c r="E356" s="201" t="s">
        <v>38</v>
      </c>
      <c r="F356" s="202"/>
      <c r="H356" s="160"/>
    </row>
    <row r="357" spans="1:8">
      <c r="A357" s="16"/>
      <c r="B357" s="17" t="str">
        <f>CONCATENATE("KOPĒJA CENA ",A356," pozīcija kopā bez PVN, EUR:")</f>
        <v>KOPĒJA CENA 1.22 pozīcija kopā bez PVN, EUR:</v>
      </c>
      <c r="C357" s="203">
        <f>SUMPRODUCT(C370:C371,D370:D371)</f>
        <v>0</v>
      </c>
      <c r="D357" s="204"/>
      <c r="E357" s="204"/>
      <c r="F357" s="205"/>
      <c r="H357" s="160"/>
    </row>
    <row r="358" spans="1:8">
      <c r="A358" s="90"/>
      <c r="B358" s="32" t="s">
        <v>39</v>
      </c>
      <c r="C358" s="194"/>
      <c r="D358" s="195"/>
      <c r="E358" s="195"/>
      <c r="F358" s="196"/>
      <c r="H358" s="160"/>
    </row>
    <row r="359" spans="1:8" ht="13.9">
      <c r="A359" s="90"/>
      <c r="B359" s="32" t="s">
        <v>40</v>
      </c>
      <c r="C359" s="194"/>
      <c r="D359" s="195"/>
      <c r="E359" s="195"/>
      <c r="F359" s="196"/>
      <c r="H359" s="160"/>
    </row>
    <row r="360" spans="1:8">
      <c r="A360" s="91" t="s">
        <v>226</v>
      </c>
      <c r="B360" s="108" t="s">
        <v>42</v>
      </c>
      <c r="C360" s="122"/>
      <c r="D360" s="122"/>
      <c r="E360" s="122"/>
      <c r="F360" s="123"/>
      <c r="H360" s="160"/>
    </row>
    <row r="361" spans="1:8">
      <c r="A361" s="92" t="s">
        <v>227</v>
      </c>
      <c r="B361" s="22" t="s">
        <v>115</v>
      </c>
      <c r="C361" s="187"/>
      <c r="D361" s="188"/>
      <c r="E361" s="189"/>
      <c r="F361" s="190"/>
      <c r="H361" s="160"/>
    </row>
    <row r="362" spans="1:8">
      <c r="A362" s="93" t="s">
        <v>229</v>
      </c>
      <c r="B362" s="121" t="s">
        <v>44</v>
      </c>
      <c r="C362" s="124"/>
      <c r="D362" s="124"/>
      <c r="E362" s="124"/>
      <c r="F362" s="125"/>
      <c r="H362" s="160"/>
    </row>
    <row r="363" spans="1:8" ht="25.5">
      <c r="A363" s="92" t="s">
        <v>230</v>
      </c>
      <c r="B363" s="22" t="s">
        <v>350</v>
      </c>
      <c r="C363" s="187"/>
      <c r="D363" s="188"/>
      <c r="E363" s="189"/>
      <c r="F363" s="190"/>
      <c r="H363" s="160"/>
    </row>
    <row r="364" spans="1:8" ht="13.9">
      <c r="A364" s="92" t="s">
        <v>231</v>
      </c>
      <c r="B364" s="24" t="s">
        <v>54</v>
      </c>
      <c r="C364" s="187"/>
      <c r="D364" s="188"/>
      <c r="E364" s="189"/>
      <c r="F364" s="190"/>
      <c r="H364" s="160"/>
    </row>
    <row r="365" spans="1:8" ht="25.5">
      <c r="A365" s="92" t="s">
        <v>232</v>
      </c>
      <c r="B365" s="22" t="s">
        <v>134</v>
      </c>
      <c r="C365" s="187"/>
      <c r="D365" s="188"/>
      <c r="E365" s="189"/>
      <c r="F365" s="190"/>
      <c r="H365" s="160"/>
    </row>
    <row r="366" spans="1:8">
      <c r="A366" s="92" t="s">
        <v>233</v>
      </c>
      <c r="B366" s="22" t="s">
        <v>299</v>
      </c>
      <c r="C366" s="187"/>
      <c r="D366" s="188"/>
      <c r="E366" s="189"/>
      <c r="F366" s="190"/>
      <c r="H366" s="160"/>
    </row>
    <row r="367" spans="1:8" ht="13.9">
      <c r="A367" s="92" t="s">
        <v>234</v>
      </c>
      <c r="B367" s="22" t="s">
        <v>45</v>
      </c>
      <c r="C367" s="187"/>
      <c r="D367" s="188"/>
      <c r="E367" s="189"/>
      <c r="F367" s="190"/>
      <c r="H367" s="160"/>
    </row>
    <row r="368" spans="1:8">
      <c r="A368" s="92" t="s">
        <v>235</v>
      </c>
      <c r="B368" s="22" t="s">
        <v>406</v>
      </c>
      <c r="C368" s="187"/>
      <c r="D368" s="188"/>
      <c r="E368" s="189"/>
      <c r="F368" s="190"/>
      <c r="H368" s="160"/>
    </row>
    <row r="369" spans="1:8" ht="15.75" customHeight="1">
      <c r="A369" s="93" t="s">
        <v>236</v>
      </c>
      <c r="B369" s="19" t="s">
        <v>46</v>
      </c>
      <c r="C369" s="25" t="s">
        <v>47</v>
      </c>
      <c r="D369" s="25" t="s">
        <v>48</v>
      </c>
      <c r="E369" s="25" t="s">
        <v>37</v>
      </c>
      <c r="F369" s="25" t="s">
        <v>49</v>
      </c>
      <c r="H369" s="160"/>
    </row>
    <row r="370" spans="1:8" ht="15.75" customHeight="1">
      <c r="A370" s="92" t="s">
        <v>237</v>
      </c>
      <c r="B370" s="22" t="s">
        <v>352</v>
      </c>
      <c r="C370" s="23">
        <v>20</v>
      </c>
      <c r="D370" s="139"/>
      <c r="E370" s="22"/>
      <c r="F370" s="146"/>
      <c r="H370" s="160"/>
    </row>
    <row r="371" spans="1:8">
      <c r="A371" s="92" t="s">
        <v>238</v>
      </c>
      <c r="B371" s="22" t="s">
        <v>351</v>
      </c>
      <c r="C371" s="23">
        <v>20</v>
      </c>
      <c r="D371" s="139"/>
      <c r="E371" s="22"/>
      <c r="F371" s="146"/>
      <c r="H371" s="160"/>
    </row>
    <row r="372" spans="1:8" ht="13.9">
      <c r="A372" s="96"/>
      <c r="B372" s="34"/>
      <c r="C372" s="37"/>
      <c r="D372" s="109"/>
      <c r="E372" s="126"/>
      <c r="F372" s="146"/>
      <c r="H372" s="160"/>
    </row>
    <row r="373" spans="1:8" ht="17.25">
      <c r="A373" s="135" t="s">
        <v>27</v>
      </c>
      <c r="B373" s="132" t="s">
        <v>372</v>
      </c>
      <c r="C373" s="142"/>
      <c r="D373" s="143"/>
      <c r="E373" s="143"/>
      <c r="F373" s="62"/>
      <c r="H373" s="160"/>
    </row>
    <row r="374" spans="1:8" ht="13.5" customHeight="1">
      <c r="A374" s="97"/>
      <c r="B374" s="47" t="s">
        <v>364</v>
      </c>
      <c r="C374" s="25" t="s">
        <v>365</v>
      </c>
      <c r="D374" s="48" t="s">
        <v>366</v>
      </c>
      <c r="E374" s="170" t="s">
        <v>367</v>
      </c>
      <c r="F374" s="49" t="s">
        <v>51</v>
      </c>
      <c r="H374" s="160"/>
    </row>
    <row r="375" spans="1:8" ht="25.5">
      <c r="A375" s="92" t="s">
        <v>239</v>
      </c>
      <c r="B375" s="42" t="s">
        <v>373</v>
      </c>
      <c r="C375" s="164"/>
      <c r="D375" s="165"/>
      <c r="E375" s="175">
        <v>40</v>
      </c>
      <c r="F375" s="141">
        <v>0</v>
      </c>
      <c r="G375" s="258"/>
      <c r="H375" s="160"/>
    </row>
    <row r="376" spans="1:8" ht="25.5">
      <c r="A376" s="92" t="s">
        <v>240</v>
      </c>
      <c r="B376" s="42" t="s">
        <v>374</v>
      </c>
      <c r="C376" s="164"/>
      <c r="D376" s="165"/>
      <c r="E376" s="175">
        <v>40</v>
      </c>
      <c r="F376" s="141">
        <v>0</v>
      </c>
      <c r="G376" s="258"/>
      <c r="H376" s="160"/>
    </row>
    <row r="377" spans="1:8" ht="38.25">
      <c r="A377" s="92" t="s">
        <v>541</v>
      </c>
      <c r="B377" s="42" t="s">
        <v>375</v>
      </c>
      <c r="C377" s="42"/>
      <c r="D377" s="165"/>
      <c r="E377" s="175">
        <v>1</v>
      </c>
      <c r="F377" s="141">
        <v>0</v>
      </c>
      <c r="G377" s="258"/>
      <c r="H377" s="160"/>
    </row>
    <row r="378" spans="1:8" ht="38.25">
      <c r="A378" s="92" t="s">
        <v>542</v>
      </c>
      <c r="B378" s="42" t="s">
        <v>376</v>
      </c>
      <c r="C378" s="42"/>
      <c r="D378" s="165"/>
      <c r="E378" s="175">
        <v>1</v>
      </c>
      <c r="F378" s="141">
        <v>0</v>
      </c>
      <c r="G378" s="258"/>
      <c r="H378" s="160"/>
    </row>
    <row r="379" spans="1:8">
      <c r="A379" s="97"/>
      <c r="B379" s="50"/>
      <c r="C379" s="50"/>
      <c r="D379" s="50"/>
      <c r="E379" s="51" t="str">
        <f>CONCATENATE("KOPĒJĀ CENA 1.23.pozīciju kopā bez PVN, EUR:")</f>
        <v>KOPĒJĀ CENA 1.23.pozīciju kopā bez PVN, EUR:</v>
      </c>
      <c r="F379" s="52">
        <f>SUMPRODUCT(E375:E378,F375:F378)</f>
        <v>0</v>
      </c>
      <c r="H379" s="160"/>
    </row>
    <row r="380" spans="1:8">
      <c r="A380" s="97"/>
      <c r="B380" s="53" t="s">
        <v>368</v>
      </c>
      <c r="C380" s="212" t="s">
        <v>369</v>
      </c>
      <c r="D380" s="213"/>
      <c r="E380" s="212" t="s">
        <v>38</v>
      </c>
      <c r="F380" s="213"/>
      <c r="H380" s="160"/>
    </row>
    <row r="381" spans="1:8">
      <c r="A381" s="151" t="s">
        <v>543</v>
      </c>
      <c r="B381" s="152" t="s">
        <v>377</v>
      </c>
      <c r="C381" s="208" t="s">
        <v>377</v>
      </c>
      <c r="D381" s="209"/>
      <c r="E381" s="208"/>
      <c r="F381" s="209"/>
      <c r="H381" s="160"/>
    </row>
    <row r="382" spans="1:8" ht="13.9">
      <c r="A382" s="92" t="s">
        <v>544</v>
      </c>
      <c r="B382" s="44" t="s">
        <v>378</v>
      </c>
      <c r="C382" s="218"/>
      <c r="D382" s="219"/>
      <c r="E382" s="182"/>
      <c r="F382" s="183"/>
      <c r="H382" s="160"/>
    </row>
    <row r="383" spans="1:8">
      <c r="A383" s="151" t="s">
        <v>545</v>
      </c>
      <c r="B383" s="152" t="s">
        <v>379</v>
      </c>
      <c r="C383" s="208" t="s">
        <v>379</v>
      </c>
      <c r="D383" s="209"/>
      <c r="E383" s="208"/>
      <c r="F383" s="209"/>
      <c r="H383" s="160"/>
    </row>
    <row r="384" spans="1:8">
      <c r="A384" s="92" t="s">
        <v>546</v>
      </c>
      <c r="B384" s="44" t="s">
        <v>380</v>
      </c>
      <c r="C384" s="210"/>
      <c r="D384" s="211"/>
      <c r="E384" s="182"/>
      <c r="F384" s="183"/>
      <c r="H384" s="160"/>
    </row>
    <row r="385" spans="1:8">
      <c r="A385" s="92" t="s">
        <v>547</v>
      </c>
      <c r="B385" s="44" t="s">
        <v>381</v>
      </c>
      <c r="C385" s="218"/>
      <c r="D385" s="219"/>
      <c r="E385" s="182"/>
      <c r="F385" s="183"/>
      <c r="H385" s="160"/>
    </row>
    <row r="386" spans="1:8" ht="38.25">
      <c r="A386" s="92" t="s">
        <v>548</v>
      </c>
      <c r="B386" s="42" t="s">
        <v>375</v>
      </c>
      <c r="C386" s="218"/>
      <c r="D386" s="219"/>
      <c r="E386" s="182"/>
      <c r="F386" s="183"/>
      <c r="H386" s="160"/>
    </row>
    <row r="387" spans="1:8" ht="38.25">
      <c r="A387" s="92" t="s">
        <v>549</v>
      </c>
      <c r="B387" s="42" t="s">
        <v>376</v>
      </c>
      <c r="C387" s="218"/>
      <c r="D387" s="219"/>
      <c r="E387" s="182"/>
      <c r="F387" s="183"/>
      <c r="H387" s="160"/>
    </row>
    <row r="388" spans="1:8" ht="17.25" customHeight="1">
      <c r="A388" s="92" t="s">
        <v>550</v>
      </c>
      <c r="B388" s="45" t="s">
        <v>382</v>
      </c>
      <c r="C388" s="218"/>
      <c r="D388" s="219"/>
      <c r="E388" s="182"/>
      <c r="F388" s="183"/>
      <c r="H388" s="160"/>
    </row>
    <row r="389" spans="1:8" ht="13.9">
      <c r="A389" s="92"/>
      <c r="B389" s="46" t="s">
        <v>370</v>
      </c>
      <c r="C389" s="184" t="s">
        <v>371</v>
      </c>
      <c r="D389" s="185"/>
      <c r="E389" s="185"/>
      <c r="F389" s="186"/>
      <c r="H389" s="160"/>
    </row>
    <row r="390" spans="1:8" ht="13.9">
      <c r="A390" s="96"/>
      <c r="B390" s="34"/>
      <c r="C390" s="37"/>
      <c r="D390" s="109"/>
      <c r="E390" s="126"/>
      <c r="F390" s="126"/>
      <c r="H390" s="160"/>
    </row>
    <row r="391" spans="1:8" ht="16.899999999999999">
      <c r="A391" s="138" t="s">
        <v>28</v>
      </c>
      <c r="B391" s="132" t="s">
        <v>305</v>
      </c>
      <c r="C391" s="142"/>
      <c r="D391" s="143"/>
      <c r="E391" s="143"/>
      <c r="F391" s="144"/>
      <c r="H391" s="160"/>
    </row>
    <row r="392" spans="1:8" ht="15.75" customHeight="1">
      <c r="A392" s="97"/>
      <c r="B392" s="47" t="s">
        <v>364</v>
      </c>
      <c r="C392" s="25" t="s">
        <v>365</v>
      </c>
      <c r="D392" s="48" t="s">
        <v>366</v>
      </c>
      <c r="E392" s="25" t="s">
        <v>367</v>
      </c>
      <c r="F392" s="49" t="s">
        <v>51</v>
      </c>
      <c r="H392" s="160"/>
    </row>
    <row r="393" spans="1:8" ht="25.5">
      <c r="A393" s="92" t="s">
        <v>241</v>
      </c>
      <c r="B393" s="120" t="s">
        <v>484</v>
      </c>
      <c r="C393" s="120"/>
      <c r="D393" s="165"/>
      <c r="E393" s="33">
        <v>1</v>
      </c>
      <c r="F393" s="41">
        <v>0</v>
      </c>
      <c r="H393" s="160"/>
    </row>
    <row r="394" spans="1:8">
      <c r="A394" s="97"/>
      <c r="B394" s="50"/>
      <c r="C394" s="50"/>
      <c r="D394" s="50"/>
      <c r="E394" s="51" t="str">
        <f>CONCATENATE("KOPĒJĀ CENA 1.24.pozīciju kopā bez PVN, EUR:")</f>
        <v>KOPĒJĀ CENA 1.24.pozīciju kopā bez PVN, EUR:</v>
      </c>
      <c r="F394" s="52">
        <f>SUMPRODUCT(E393:E393,F393:F393)</f>
        <v>0</v>
      </c>
      <c r="H394" s="160"/>
    </row>
    <row r="395" spans="1:8">
      <c r="A395" s="97"/>
      <c r="B395" s="53" t="s">
        <v>368</v>
      </c>
      <c r="C395" s="212" t="s">
        <v>369</v>
      </c>
      <c r="D395" s="213"/>
      <c r="E395" s="212" t="s">
        <v>38</v>
      </c>
      <c r="F395" s="213"/>
      <c r="H395" s="160"/>
    </row>
    <row r="396" spans="1:8" ht="13.9">
      <c r="A396" s="92" t="s">
        <v>242</v>
      </c>
      <c r="B396" s="120" t="s">
        <v>303</v>
      </c>
      <c r="C396" s="218"/>
      <c r="D396" s="219"/>
      <c r="E396" s="182"/>
      <c r="F396" s="183"/>
      <c r="H396" s="160"/>
    </row>
    <row r="397" spans="1:8" ht="14.25" customHeight="1">
      <c r="A397" s="92" t="s">
        <v>262</v>
      </c>
      <c r="B397" s="120" t="s">
        <v>388</v>
      </c>
      <c r="C397" s="218"/>
      <c r="D397" s="219"/>
      <c r="E397" s="182"/>
      <c r="F397" s="183"/>
      <c r="H397" s="160"/>
    </row>
    <row r="398" spans="1:8" ht="13.9">
      <c r="A398" s="92" t="s">
        <v>551</v>
      </c>
      <c r="B398" s="120" t="s">
        <v>389</v>
      </c>
      <c r="C398" s="218"/>
      <c r="D398" s="219"/>
      <c r="E398" s="182"/>
      <c r="F398" s="183"/>
      <c r="H398" s="160"/>
    </row>
    <row r="399" spans="1:8">
      <c r="A399" s="92" t="s">
        <v>552</v>
      </c>
      <c r="B399" s="120" t="s">
        <v>304</v>
      </c>
      <c r="C399" s="218"/>
      <c r="D399" s="219"/>
      <c r="E399" s="182"/>
      <c r="F399" s="183"/>
      <c r="H399" s="160"/>
    </row>
    <row r="400" spans="1:8" ht="13.9">
      <c r="A400" s="92"/>
      <c r="B400" s="46" t="s">
        <v>370</v>
      </c>
      <c r="C400" s="184">
        <v>23442</v>
      </c>
      <c r="D400" s="185"/>
      <c r="E400" s="185"/>
      <c r="F400" s="186"/>
      <c r="H400" s="160"/>
    </row>
    <row r="401" spans="1:8" ht="13.9">
      <c r="A401" s="96"/>
      <c r="B401" s="34"/>
      <c r="C401" s="37"/>
      <c r="D401" s="109"/>
      <c r="E401" s="126"/>
      <c r="F401" s="126"/>
      <c r="H401" s="160"/>
    </row>
    <row r="402" spans="1:8" ht="17.25">
      <c r="A402" s="135" t="s">
        <v>29</v>
      </c>
      <c r="B402" s="137" t="s">
        <v>394</v>
      </c>
      <c r="C402" s="61"/>
      <c r="D402" s="62"/>
      <c r="E402" s="62"/>
      <c r="F402" s="62"/>
      <c r="H402" s="160"/>
    </row>
    <row r="403" spans="1:8" ht="13.5" customHeight="1">
      <c r="A403" s="97"/>
      <c r="B403" s="66" t="s">
        <v>364</v>
      </c>
      <c r="C403" s="63" t="s">
        <v>365</v>
      </c>
      <c r="D403" s="64" t="s">
        <v>366</v>
      </c>
      <c r="E403" s="63" t="s">
        <v>367</v>
      </c>
      <c r="F403" s="65" t="s">
        <v>51</v>
      </c>
      <c r="H403" s="160"/>
    </row>
    <row r="404" spans="1:8" ht="25.5">
      <c r="A404" s="92" t="s">
        <v>243</v>
      </c>
      <c r="B404" s="67" t="s">
        <v>395</v>
      </c>
      <c r="C404" s="67"/>
      <c r="D404" s="165"/>
      <c r="E404" s="33">
        <v>1</v>
      </c>
      <c r="F404" s="41">
        <v>0</v>
      </c>
      <c r="G404" s="18"/>
      <c r="H404" s="160"/>
    </row>
    <row r="405" spans="1:8">
      <c r="A405" s="97"/>
      <c r="B405" s="50"/>
      <c r="C405" s="50"/>
      <c r="D405" s="50"/>
      <c r="E405" s="51" t="str">
        <f>CONCATENATE("KOPĒJĀ CENA 1.25.pozīciju kopā bez PVN, EUR:")</f>
        <v>KOPĒJĀ CENA 1.25.pozīciju kopā bez PVN, EUR:</v>
      </c>
      <c r="F405" s="52">
        <f>SUMPRODUCT(E404:E404,F404:F404)</f>
        <v>0</v>
      </c>
      <c r="H405" s="160"/>
    </row>
    <row r="406" spans="1:8">
      <c r="A406" s="98"/>
      <c r="B406" s="68" t="s">
        <v>368</v>
      </c>
      <c r="C406" s="220" t="s">
        <v>369</v>
      </c>
      <c r="D406" s="221"/>
      <c r="E406" s="220" t="s">
        <v>38</v>
      </c>
      <c r="F406" s="221"/>
      <c r="H406" s="160"/>
    </row>
    <row r="407" spans="1:8" ht="13.9">
      <c r="A407" s="92" t="s">
        <v>244</v>
      </c>
      <c r="B407" s="67" t="s">
        <v>60</v>
      </c>
      <c r="C407" s="218"/>
      <c r="D407" s="219"/>
      <c r="E407" s="182"/>
      <c r="F407" s="183"/>
      <c r="H407" s="160"/>
    </row>
    <row r="408" spans="1:8">
      <c r="A408" s="92" t="s">
        <v>263</v>
      </c>
      <c r="B408" s="67" t="s">
        <v>397</v>
      </c>
      <c r="C408" s="218"/>
      <c r="D408" s="219"/>
      <c r="E408" s="182"/>
      <c r="F408" s="183"/>
      <c r="H408" s="160"/>
    </row>
    <row r="409" spans="1:8">
      <c r="A409" s="92" t="s">
        <v>553</v>
      </c>
      <c r="B409" s="67" t="s">
        <v>396</v>
      </c>
      <c r="C409" s="218"/>
      <c r="D409" s="219"/>
      <c r="E409" s="182"/>
      <c r="F409" s="183"/>
      <c r="H409" s="160"/>
    </row>
    <row r="410" spans="1:8" ht="13.9">
      <c r="A410" s="92" t="s">
        <v>554</v>
      </c>
      <c r="B410" s="67" t="s">
        <v>335</v>
      </c>
      <c r="C410" s="218"/>
      <c r="D410" s="219"/>
      <c r="E410" s="182"/>
      <c r="F410" s="183"/>
      <c r="H410" s="160"/>
    </row>
    <row r="411" spans="1:8" ht="13.9">
      <c r="A411" s="92"/>
      <c r="B411" s="46" t="s">
        <v>370</v>
      </c>
      <c r="C411" s="184">
        <v>23442</v>
      </c>
      <c r="D411" s="185"/>
      <c r="E411" s="185"/>
      <c r="F411" s="186"/>
      <c r="H411" s="160"/>
    </row>
    <row r="412" spans="1:8" ht="13.9">
      <c r="A412" s="96"/>
      <c r="B412" s="34"/>
      <c r="C412" s="37"/>
      <c r="D412" s="109"/>
      <c r="E412" s="126"/>
      <c r="F412" s="126"/>
      <c r="H412" s="160"/>
    </row>
    <row r="413" spans="1:8" ht="17.25">
      <c r="A413" s="133" t="s">
        <v>30</v>
      </c>
      <c r="B413" s="137" t="s">
        <v>654</v>
      </c>
      <c r="C413" s="61"/>
      <c r="D413" s="62"/>
      <c r="E413" s="62"/>
      <c r="F413" s="62"/>
      <c r="H413" s="160"/>
    </row>
    <row r="414" spans="1:8" ht="15" customHeight="1">
      <c r="A414" s="97"/>
      <c r="B414" s="66" t="s">
        <v>364</v>
      </c>
      <c r="C414" s="63" t="s">
        <v>365</v>
      </c>
      <c r="D414" s="64" t="s">
        <v>366</v>
      </c>
      <c r="E414" s="63" t="s">
        <v>367</v>
      </c>
      <c r="F414" s="65" t="s">
        <v>51</v>
      </c>
      <c r="H414" s="160"/>
    </row>
    <row r="415" spans="1:8" ht="25.5">
      <c r="A415" s="92" t="s">
        <v>246</v>
      </c>
      <c r="B415" s="120" t="s">
        <v>402</v>
      </c>
      <c r="C415" s="120"/>
      <c r="D415" s="165"/>
      <c r="E415" s="33">
        <v>1</v>
      </c>
      <c r="F415" s="41">
        <v>0</v>
      </c>
      <c r="G415" s="259"/>
      <c r="H415" s="160"/>
    </row>
    <row r="416" spans="1:8" ht="43.15" customHeight="1">
      <c r="A416" s="92" t="s">
        <v>247</v>
      </c>
      <c r="B416" s="120" t="s">
        <v>403</v>
      </c>
      <c r="C416" s="120"/>
      <c r="D416" s="165"/>
      <c r="E416" s="33">
        <v>1</v>
      </c>
      <c r="F416" s="41">
        <v>0</v>
      </c>
      <c r="G416" s="259"/>
      <c r="H416" s="160"/>
    </row>
    <row r="417" spans="1:8" ht="51.6" customHeight="1">
      <c r="A417" s="92" t="s">
        <v>555</v>
      </c>
      <c r="B417" s="120" t="s">
        <v>404</v>
      </c>
      <c r="C417" s="176"/>
      <c r="D417" s="165"/>
      <c r="E417" s="33">
        <v>1</v>
      </c>
      <c r="F417" s="41">
        <v>0</v>
      </c>
      <c r="G417" s="259"/>
      <c r="H417" s="160"/>
    </row>
    <row r="418" spans="1:8">
      <c r="A418" s="99"/>
      <c r="B418" s="69"/>
      <c r="C418" s="69"/>
      <c r="D418" s="69"/>
      <c r="E418" s="70" t="str">
        <f>CONCATENATE("KOPĒJĀ CENA 1.26.pozīciju kopā bez PVN, EUR:")</f>
        <v>KOPĒJĀ CENA 1.26.pozīciju kopā bez PVN, EUR:</v>
      </c>
      <c r="F418" s="71">
        <f>SUMPRODUCT(E415:E417,F415:F417)</f>
        <v>0</v>
      </c>
      <c r="G418" s="18"/>
      <c r="H418" s="160"/>
    </row>
    <row r="419" spans="1:8">
      <c r="A419" s="97"/>
      <c r="B419" s="53" t="s">
        <v>368</v>
      </c>
      <c r="C419" s="212" t="s">
        <v>369</v>
      </c>
      <c r="D419" s="213"/>
      <c r="E419" s="212" t="s">
        <v>38</v>
      </c>
      <c r="F419" s="213"/>
      <c r="G419" s="18"/>
      <c r="H419" s="160"/>
    </row>
    <row r="420" spans="1:8" ht="25.5">
      <c r="A420" s="92" t="s">
        <v>556</v>
      </c>
      <c r="B420" s="120" t="s">
        <v>350</v>
      </c>
      <c r="C420" s="182"/>
      <c r="D420" s="183"/>
      <c r="E420" s="182"/>
      <c r="F420" s="183"/>
      <c r="H420" s="160"/>
    </row>
    <row r="421" spans="1:8" ht="13.9">
      <c r="A421" s="92" t="s">
        <v>557</v>
      </c>
      <c r="B421" s="120" t="s">
        <v>407</v>
      </c>
      <c r="C421" s="182"/>
      <c r="D421" s="183"/>
      <c r="E421" s="182"/>
      <c r="F421" s="183"/>
      <c r="H421" s="160"/>
    </row>
    <row r="422" spans="1:8" ht="25.5">
      <c r="A422" s="92" t="s">
        <v>558</v>
      </c>
      <c r="B422" s="120" t="s">
        <v>134</v>
      </c>
      <c r="C422" s="182"/>
      <c r="D422" s="183"/>
      <c r="E422" s="182"/>
      <c r="F422" s="183"/>
      <c r="H422" s="160"/>
    </row>
    <row r="423" spans="1:8">
      <c r="A423" s="92" t="s">
        <v>559</v>
      </c>
      <c r="B423" s="120" t="s">
        <v>405</v>
      </c>
      <c r="C423" s="182"/>
      <c r="D423" s="183"/>
      <c r="E423" s="182"/>
      <c r="F423" s="183"/>
      <c r="H423" s="160"/>
    </row>
    <row r="424" spans="1:8">
      <c r="A424" s="92" t="s">
        <v>560</v>
      </c>
      <c r="B424" s="120" t="s">
        <v>299</v>
      </c>
      <c r="C424" s="182"/>
      <c r="D424" s="183"/>
      <c r="E424" s="182"/>
      <c r="F424" s="183"/>
      <c r="H424" s="160"/>
    </row>
    <row r="425" spans="1:8" ht="13.9">
      <c r="A425" s="92" t="s">
        <v>561</v>
      </c>
      <c r="B425" s="120" t="s">
        <v>45</v>
      </c>
      <c r="C425" s="182"/>
      <c r="D425" s="183"/>
      <c r="E425" s="182"/>
      <c r="F425" s="183"/>
      <c r="H425" s="160"/>
    </row>
    <row r="426" spans="1:8">
      <c r="A426" s="92" t="s">
        <v>562</v>
      </c>
      <c r="B426" s="67" t="s">
        <v>406</v>
      </c>
      <c r="C426" s="189"/>
      <c r="D426" s="190"/>
      <c r="E426" s="182"/>
      <c r="F426" s="183"/>
      <c r="H426" s="160"/>
    </row>
    <row r="427" spans="1:8" ht="13.9">
      <c r="A427" s="92"/>
      <c r="B427" s="46" t="s">
        <v>370</v>
      </c>
      <c r="C427" s="184">
        <v>23442</v>
      </c>
      <c r="D427" s="185"/>
      <c r="E427" s="185"/>
      <c r="F427" s="186"/>
      <c r="H427" s="160"/>
    </row>
    <row r="428" spans="1:8" ht="13.9">
      <c r="A428" s="96"/>
      <c r="B428" s="34"/>
      <c r="C428" s="37"/>
      <c r="D428" s="109"/>
      <c r="E428" s="126"/>
      <c r="F428" s="126"/>
      <c r="H428" s="160"/>
    </row>
    <row r="429" spans="1:8" ht="16.899999999999999">
      <c r="A429" s="136" t="s">
        <v>31</v>
      </c>
      <c r="B429" s="132" t="s">
        <v>414</v>
      </c>
      <c r="C429" s="142"/>
      <c r="D429" s="143"/>
      <c r="E429" s="143"/>
      <c r="F429" s="144"/>
      <c r="H429" s="160"/>
    </row>
    <row r="430" spans="1:8" ht="13.5" customHeight="1">
      <c r="A430" s="100"/>
      <c r="B430" s="54" t="s">
        <v>364</v>
      </c>
      <c r="C430" s="55" t="s">
        <v>365</v>
      </c>
      <c r="D430" s="56" t="s">
        <v>366</v>
      </c>
      <c r="E430" s="55" t="s">
        <v>367</v>
      </c>
      <c r="F430" s="57" t="s">
        <v>51</v>
      </c>
      <c r="H430" s="160"/>
    </row>
    <row r="431" spans="1:8" ht="25.5">
      <c r="A431" s="92" t="s">
        <v>249</v>
      </c>
      <c r="B431" s="120" t="s">
        <v>415</v>
      </c>
      <c r="C431" s="164"/>
      <c r="D431" s="165"/>
      <c r="E431" s="33">
        <v>20</v>
      </c>
      <c r="F431" s="41">
        <v>0</v>
      </c>
      <c r="G431" s="206"/>
      <c r="H431" s="160"/>
    </row>
    <row r="432" spans="1:8" ht="25.5">
      <c r="A432" s="92" t="s">
        <v>250</v>
      </c>
      <c r="B432" s="120" t="s">
        <v>416</v>
      </c>
      <c r="C432" s="164"/>
      <c r="D432" s="165"/>
      <c r="E432" s="33">
        <v>20</v>
      </c>
      <c r="F432" s="41">
        <v>0</v>
      </c>
      <c r="G432" s="206"/>
      <c r="H432" s="160"/>
    </row>
    <row r="433" spans="1:8" ht="78.599999999999994" customHeight="1">
      <c r="A433" s="92" t="s">
        <v>270</v>
      </c>
      <c r="B433" s="120" t="s">
        <v>417</v>
      </c>
      <c r="C433" s="164"/>
      <c r="D433" s="165"/>
      <c r="E433" s="33">
        <v>20</v>
      </c>
      <c r="F433" s="41">
        <v>0</v>
      </c>
      <c r="G433" s="206"/>
      <c r="H433" s="160"/>
    </row>
    <row r="434" spans="1:8" ht="51">
      <c r="A434" s="92" t="s">
        <v>563</v>
      </c>
      <c r="B434" s="67" t="s">
        <v>653</v>
      </c>
      <c r="C434" s="164"/>
      <c r="D434" s="165"/>
      <c r="E434" s="33">
        <v>20</v>
      </c>
      <c r="F434" s="41">
        <v>0</v>
      </c>
      <c r="G434" s="206"/>
      <c r="H434" s="160"/>
    </row>
    <row r="435" spans="1:8">
      <c r="A435" s="101"/>
      <c r="B435" s="72"/>
      <c r="C435" s="72"/>
      <c r="D435" s="72"/>
      <c r="E435" s="73" t="str">
        <f>CONCATENATE("KOPĒJĀ CENA 1.27.pozīciju kopā bez PVN, EUR:")</f>
        <v>KOPĒJĀ CENA 1.27.pozīciju kopā bez PVN, EUR:</v>
      </c>
      <c r="F435" s="74">
        <f>SUMPRODUCT(E431:E434,F431:F434)</f>
        <v>0</v>
      </c>
      <c r="G435" s="163"/>
      <c r="H435" s="160"/>
    </row>
    <row r="436" spans="1:8">
      <c r="A436" s="101"/>
      <c r="B436" s="75" t="s">
        <v>368</v>
      </c>
      <c r="C436" s="224" t="s">
        <v>369</v>
      </c>
      <c r="D436" s="225"/>
      <c r="E436" s="224" t="s">
        <v>38</v>
      </c>
      <c r="F436" s="225"/>
      <c r="H436" s="160"/>
    </row>
    <row r="437" spans="1:8" ht="13.9">
      <c r="A437" s="92" t="s">
        <v>564</v>
      </c>
      <c r="B437" s="120" t="s">
        <v>418</v>
      </c>
      <c r="C437" s="182"/>
      <c r="D437" s="183"/>
      <c r="E437" s="182"/>
      <c r="F437" s="183"/>
      <c r="H437" s="160"/>
    </row>
    <row r="438" spans="1:8">
      <c r="A438" s="92" t="s">
        <v>565</v>
      </c>
      <c r="B438" s="120" t="s">
        <v>419</v>
      </c>
      <c r="C438" s="182"/>
      <c r="D438" s="183"/>
      <c r="E438" s="182"/>
      <c r="F438" s="183"/>
      <c r="H438" s="160"/>
    </row>
    <row r="439" spans="1:8">
      <c r="A439" s="92" t="s">
        <v>566</v>
      </c>
      <c r="B439" s="120" t="s">
        <v>420</v>
      </c>
      <c r="C439" s="182"/>
      <c r="D439" s="183"/>
      <c r="E439" s="182"/>
      <c r="F439" s="183"/>
      <c r="H439" s="160"/>
    </row>
    <row r="440" spans="1:8">
      <c r="A440" s="92" t="s">
        <v>567</v>
      </c>
      <c r="B440" s="120" t="s">
        <v>405</v>
      </c>
      <c r="C440" s="182"/>
      <c r="D440" s="183"/>
      <c r="E440" s="182"/>
      <c r="F440" s="183"/>
      <c r="H440" s="160"/>
    </row>
    <row r="441" spans="1:8" ht="13.9">
      <c r="A441" s="92" t="s">
        <v>568</v>
      </c>
      <c r="B441" s="120" t="s">
        <v>45</v>
      </c>
      <c r="C441" s="182"/>
      <c r="D441" s="183"/>
      <c r="E441" s="182"/>
      <c r="F441" s="183"/>
      <c r="H441" s="160"/>
    </row>
    <row r="442" spans="1:8">
      <c r="A442" s="92" t="s">
        <v>569</v>
      </c>
      <c r="B442" s="120" t="s">
        <v>421</v>
      </c>
      <c r="C442" s="182"/>
      <c r="D442" s="183"/>
      <c r="E442" s="182"/>
      <c r="F442" s="183"/>
      <c r="H442" s="160"/>
    </row>
    <row r="443" spans="1:8" ht="28.15" customHeight="1">
      <c r="A443" s="92" t="s">
        <v>570</v>
      </c>
      <c r="B443" s="120" t="s">
        <v>422</v>
      </c>
      <c r="C443" s="182"/>
      <c r="D443" s="183"/>
      <c r="E443" s="182"/>
      <c r="F443" s="183"/>
      <c r="H443" s="160"/>
    </row>
    <row r="444" spans="1:8" ht="13.9">
      <c r="A444" s="92" t="s">
        <v>571</v>
      </c>
      <c r="B444" s="120" t="s">
        <v>423</v>
      </c>
      <c r="C444" s="182"/>
      <c r="D444" s="183"/>
      <c r="E444" s="182"/>
      <c r="F444" s="183"/>
      <c r="H444" s="160"/>
    </row>
    <row r="445" spans="1:8" ht="13.9">
      <c r="A445" s="92"/>
      <c r="B445" s="46" t="s">
        <v>370</v>
      </c>
      <c r="C445" s="184">
        <v>23443</v>
      </c>
      <c r="D445" s="185"/>
      <c r="E445" s="185"/>
      <c r="F445" s="186"/>
      <c r="H445" s="160"/>
    </row>
    <row r="446" spans="1:8" ht="13.9">
      <c r="A446" s="96"/>
      <c r="B446" s="34"/>
      <c r="C446" s="37"/>
      <c r="D446" s="109"/>
      <c r="E446" s="126"/>
      <c r="F446" s="126"/>
      <c r="H446" s="160"/>
    </row>
    <row r="447" spans="1:8" ht="17.25">
      <c r="A447" s="135" t="s">
        <v>32</v>
      </c>
      <c r="B447" s="132" t="s">
        <v>424</v>
      </c>
      <c r="C447" s="142"/>
      <c r="D447" s="143"/>
      <c r="E447" s="143"/>
      <c r="F447" s="144"/>
      <c r="H447" s="160"/>
    </row>
    <row r="448" spans="1:8" ht="15.75" customHeight="1">
      <c r="A448" s="101"/>
      <c r="B448" s="76" t="s">
        <v>364</v>
      </c>
      <c r="C448" s="77" t="s">
        <v>365</v>
      </c>
      <c r="D448" s="78" t="s">
        <v>366</v>
      </c>
      <c r="E448" s="77" t="s">
        <v>367</v>
      </c>
      <c r="F448" s="79" t="s">
        <v>51</v>
      </c>
      <c r="H448" s="160"/>
    </row>
    <row r="449" spans="1:8" ht="25.5">
      <c r="A449" s="102" t="s">
        <v>254</v>
      </c>
      <c r="B449" s="67" t="s">
        <v>664</v>
      </c>
      <c r="C449" s="164"/>
      <c r="D449" s="165"/>
      <c r="E449" s="149">
        <v>20</v>
      </c>
      <c r="F449" s="150">
        <v>0</v>
      </c>
      <c r="G449" s="158"/>
      <c r="H449" s="160"/>
    </row>
    <row r="450" spans="1:8" ht="25.5">
      <c r="A450" s="102" t="s">
        <v>255</v>
      </c>
      <c r="B450" s="120" t="s">
        <v>665</v>
      </c>
      <c r="C450" s="164"/>
      <c r="D450" s="165"/>
      <c r="E450" s="149">
        <v>20</v>
      </c>
      <c r="F450" s="150">
        <v>0</v>
      </c>
      <c r="G450" s="158"/>
      <c r="H450" s="160"/>
    </row>
    <row r="451" spans="1:8">
      <c r="A451" s="101"/>
      <c r="B451" s="72"/>
      <c r="C451" s="72"/>
      <c r="D451" s="72"/>
      <c r="E451" s="73" t="str">
        <f>CONCATENATE("KOPĒJĀ CENA 1.28.pozīciju kopā bez PVN, EUR:")</f>
        <v>KOPĒJĀ CENA 1.28.pozīciju kopā bez PVN, EUR:</v>
      </c>
      <c r="F451" s="74">
        <f>SUMPRODUCT(E449:E450,F449:F450)</f>
        <v>0</v>
      </c>
      <c r="H451" s="160"/>
    </row>
    <row r="452" spans="1:8">
      <c r="A452" s="99"/>
      <c r="B452" s="80" t="s">
        <v>368</v>
      </c>
      <c r="C452" s="222" t="s">
        <v>369</v>
      </c>
      <c r="D452" s="223"/>
      <c r="E452" s="222" t="s">
        <v>38</v>
      </c>
      <c r="F452" s="223"/>
      <c r="H452" s="160"/>
    </row>
    <row r="453" spans="1:8">
      <c r="A453" s="92" t="s">
        <v>264</v>
      </c>
      <c r="B453" s="120" t="s">
        <v>425</v>
      </c>
      <c r="C453" s="218"/>
      <c r="D453" s="219"/>
      <c r="E453" s="182"/>
      <c r="F453" s="183"/>
      <c r="H453" s="160"/>
    </row>
    <row r="454" spans="1:8">
      <c r="A454" s="92" t="s">
        <v>572</v>
      </c>
      <c r="B454" s="120" t="s">
        <v>426</v>
      </c>
      <c r="C454" s="218"/>
      <c r="D454" s="219"/>
      <c r="E454" s="182"/>
      <c r="F454" s="183"/>
      <c r="H454" s="160"/>
    </row>
    <row r="455" spans="1:8" ht="25.5">
      <c r="A455" s="92" t="s">
        <v>573</v>
      </c>
      <c r="B455" s="120" t="s">
        <v>427</v>
      </c>
      <c r="C455" s="218"/>
      <c r="D455" s="219"/>
      <c r="E455" s="182"/>
      <c r="F455" s="183"/>
      <c r="H455" s="160"/>
    </row>
    <row r="456" spans="1:8" ht="25.5">
      <c r="A456" s="92" t="s">
        <v>574</v>
      </c>
      <c r="B456" s="120" t="s">
        <v>428</v>
      </c>
      <c r="C456" s="218"/>
      <c r="D456" s="219"/>
      <c r="E456" s="182"/>
      <c r="F456" s="183"/>
      <c r="H456" s="160"/>
    </row>
    <row r="457" spans="1:8" ht="13.9">
      <c r="A457" s="92" t="s">
        <v>575</v>
      </c>
      <c r="B457" s="120" t="s">
        <v>45</v>
      </c>
      <c r="C457" s="218"/>
      <c r="D457" s="219"/>
      <c r="E457" s="182"/>
      <c r="F457" s="183"/>
      <c r="H457" s="160"/>
    </row>
    <row r="458" spans="1:8">
      <c r="A458" s="92" t="s">
        <v>576</v>
      </c>
      <c r="B458" s="120" t="s">
        <v>429</v>
      </c>
      <c r="C458" s="218"/>
      <c r="D458" s="219"/>
      <c r="E458" s="182"/>
      <c r="F458" s="183"/>
      <c r="H458" s="160"/>
    </row>
    <row r="459" spans="1:8" ht="13.9">
      <c r="A459" s="92" t="s">
        <v>577</v>
      </c>
      <c r="B459" s="120" t="s">
        <v>430</v>
      </c>
      <c r="C459" s="218"/>
      <c r="D459" s="219"/>
      <c r="E459" s="182"/>
      <c r="F459" s="183"/>
      <c r="H459" s="160"/>
    </row>
    <row r="460" spans="1:8" ht="16.5" customHeight="1">
      <c r="A460" s="92" t="s">
        <v>578</v>
      </c>
      <c r="B460" s="120" t="s">
        <v>431</v>
      </c>
      <c r="C460" s="218"/>
      <c r="D460" s="219"/>
      <c r="E460" s="182"/>
      <c r="F460" s="183"/>
      <c r="H460" s="160"/>
    </row>
    <row r="461" spans="1:8">
      <c r="A461" s="92" t="s">
        <v>579</v>
      </c>
      <c r="B461" s="120" t="s">
        <v>432</v>
      </c>
      <c r="C461" s="218"/>
      <c r="D461" s="219"/>
      <c r="E461" s="182"/>
      <c r="F461" s="183"/>
      <c r="H461" s="160"/>
    </row>
    <row r="462" spans="1:8" ht="25.5">
      <c r="A462" s="92" t="s">
        <v>580</v>
      </c>
      <c r="B462" s="67" t="s">
        <v>666</v>
      </c>
      <c r="C462" s="218"/>
      <c r="D462" s="219"/>
      <c r="E462" s="182"/>
      <c r="F462" s="183"/>
      <c r="H462" s="160"/>
    </row>
    <row r="463" spans="1:8" ht="13.9">
      <c r="A463" s="92"/>
      <c r="B463" s="46" t="s">
        <v>370</v>
      </c>
      <c r="C463" s="184">
        <v>23443</v>
      </c>
      <c r="D463" s="185"/>
      <c r="E463" s="185"/>
      <c r="F463" s="186"/>
      <c r="H463" s="160"/>
    </row>
    <row r="464" spans="1:8" ht="13.9">
      <c r="A464" s="96"/>
      <c r="B464" s="34"/>
      <c r="C464" s="37"/>
      <c r="D464" s="109"/>
      <c r="E464" s="126"/>
      <c r="F464" s="126"/>
      <c r="H464" s="160"/>
    </row>
    <row r="465" spans="1:8" ht="17.25">
      <c r="A465" s="133" t="s">
        <v>266</v>
      </c>
      <c r="B465" s="132" t="s">
        <v>433</v>
      </c>
      <c r="C465" s="142"/>
      <c r="D465" s="143"/>
      <c r="E465" s="143"/>
      <c r="F465" s="144"/>
      <c r="H465" s="160"/>
    </row>
    <row r="466" spans="1:8" ht="13.5" customHeight="1">
      <c r="A466" s="97"/>
      <c r="B466" s="47" t="s">
        <v>364</v>
      </c>
      <c r="C466" s="25" t="s">
        <v>365</v>
      </c>
      <c r="D466" s="48" t="s">
        <v>366</v>
      </c>
      <c r="E466" s="25" t="s">
        <v>367</v>
      </c>
      <c r="F466" s="49" t="s">
        <v>51</v>
      </c>
      <c r="H466" s="160"/>
    </row>
    <row r="467" spans="1:8" ht="25.5">
      <c r="A467" s="92" t="s">
        <v>267</v>
      </c>
      <c r="B467" s="120" t="s">
        <v>434</v>
      </c>
      <c r="C467" s="164"/>
      <c r="D467" s="165"/>
      <c r="E467" s="33">
        <v>1</v>
      </c>
      <c r="F467" s="41">
        <v>0</v>
      </c>
      <c r="G467" s="260"/>
      <c r="H467" s="160"/>
    </row>
    <row r="468" spans="1:8" ht="25.5">
      <c r="A468" s="92" t="s">
        <v>268</v>
      </c>
      <c r="B468" s="120" t="s">
        <v>435</v>
      </c>
      <c r="C468" s="164"/>
      <c r="D468" s="165"/>
      <c r="E468" s="33">
        <v>1</v>
      </c>
      <c r="F468" s="41">
        <v>0</v>
      </c>
      <c r="G468" s="261"/>
      <c r="H468" s="160"/>
    </row>
    <row r="469" spans="1:8" ht="25.5">
      <c r="A469" s="92" t="s">
        <v>581</v>
      </c>
      <c r="B469" s="120" t="s">
        <v>436</v>
      </c>
      <c r="C469" s="164"/>
      <c r="D469" s="165"/>
      <c r="E469" s="33">
        <v>1</v>
      </c>
      <c r="F469" s="41">
        <v>0</v>
      </c>
      <c r="G469" s="262"/>
      <c r="H469" s="160"/>
    </row>
    <row r="470" spans="1:8">
      <c r="A470" s="97"/>
      <c r="B470" s="50"/>
      <c r="C470" s="50"/>
      <c r="D470" s="50"/>
      <c r="E470" s="51" t="str">
        <f>CONCATENATE("KOPĒJĀ CENA 1.29.pozīciju kopā bez PVN, EUR:")</f>
        <v>KOPĒJĀ CENA 1.29.pozīciju kopā bez PVN, EUR:</v>
      </c>
      <c r="F470" s="52">
        <f>SUMPRODUCT(E467:E469,F467:F469)</f>
        <v>0</v>
      </c>
      <c r="H470" s="160"/>
    </row>
    <row r="471" spans="1:8">
      <c r="A471" s="101"/>
      <c r="B471" s="75" t="s">
        <v>368</v>
      </c>
      <c r="C471" s="224" t="s">
        <v>369</v>
      </c>
      <c r="D471" s="225"/>
      <c r="E471" s="224" t="s">
        <v>38</v>
      </c>
      <c r="F471" s="225"/>
      <c r="H471" s="160"/>
    </row>
    <row r="472" spans="1:8" ht="13.9">
      <c r="A472" s="92" t="s">
        <v>582</v>
      </c>
      <c r="B472" s="120" t="s">
        <v>437</v>
      </c>
      <c r="C472" s="182"/>
      <c r="D472" s="183"/>
      <c r="E472" s="182"/>
      <c r="F472" s="183"/>
      <c r="H472" s="160"/>
    </row>
    <row r="473" spans="1:8">
      <c r="A473" s="92" t="s">
        <v>583</v>
      </c>
      <c r="B473" s="120" t="s">
        <v>438</v>
      </c>
      <c r="C473" s="182"/>
      <c r="D473" s="183"/>
      <c r="E473" s="182"/>
      <c r="F473" s="183"/>
      <c r="H473" s="160"/>
    </row>
    <row r="474" spans="1:8">
      <c r="A474" s="92" t="s">
        <v>584</v>
      </c>
      <c r="B474" s="120" t="s">
        <v>439</v>
      </c>
      <c r="C474" s="182"/>
      <c r="D474" s="183"/>
      <c r="E474" s="182"/>
      <c r="F474" s="183"/>
      <c r="H474" s="160"/>
    </row>
    <row r="475" spans="1:8">
      <c r="A475" s="92" t="s">
        <v>585</v>
      </c>
      <c r="B475" s="120" t="s">
        <v>440</v>
      </c>
      <c r="C475" s="182"/>
      <c r="D475" s="183"/>
      <c r="E475" s="182"/>
      <c r="F475" s="183"/>
      <c r="H475" s="160"/>
    </row>
    <row r="476" spans="1:8">
      <c r="A476" s="92" t="s">
        <v>586</v>
      </c>
      <c r="B476" s="120" t="s">
        <v>441</v>
      </c>
      <c r="C476" s="182"/>
      <c r="D476" s="183"/>
      <c r="E476" s="182"/>
      <c r="F476" s="183"/>
      <c r="H476" s="160"/>
    </row>
    <row r="477" spans="1:8" ht="13.9">
      <c r="A477" s="92"/>
      <c r="B477" s="46" t="s">
        <v>370</v>
      </c>
      <c r="C477" s="184">
        <v>23442</v>
      </c>
      <c r="D477" s="185"/>
      <c r="E477" s="185"/>
      <c r="F477" s="186"/>
      <c r="H477" s="160"/>
    </row>
    <row r="478" spans="1:8" ht="13.9">
      <c r="A478" s="96"/>
      <c r="B478" s="34"/>
      <c r="C478" s="37"/>
      <c r="D478" s="109"/>
      <c r="E478" s="126"/>
      <c r="F478" s="126"/>
      <c r="H478" s="160"/>
    </row>
    <row r="479" spans="1:8" ht="17.25">
      <c r="A479" s="133" t="s">
        <v>271</v>
      </c>
      <c r="B479" s="132" t="s">
        <v>652</v>
      </c>
      <c r="C479" s="142"/>
      <c r="D479" s="143"/>
      <c r="E479" s="143"/>
      <c r="F479" s="144"/>
      <c r="H479" s="160"/>
    </row>
    <row r="480" spans="1:8" ht="15" customHeight="1">
      <c r="A480" s="101"/>
      <c r="B480" s="76" t="s">
        <v>364</v>
      </c>
      <c r="C480" s="77" t="s">
        <v>365</v>
      </c>
      <c r="D480" s="78" t="s">
        <v>366</v>
      </c>
      <c r="E480" s="77" t="s">
        <v>367</v>
      </c>
      <c r="F480" s="79" t="s">
        <v>51</v>
      </c>
      <c r="H480" s="160"/>
    </row>
    <row r="481" spans="1:8" ht="25.5">
      <c r="A481" s="92" t="s">
        <v>272</v>
      </c>
      <c r="B481" s="67" t="s">
        <v>683</v>
      </c>
      <c r="C481" s="164"/>
      <c r="D481" s="165"/>
      <c r="E481" s="33">
        <v>200</v>
      </c>
      <c r="F481" s="41">
        <v>0</v>
      </c>
      <c r="H481" s="160"/>
    </row>
    <row r="482" spans="1:8">
      <c r="A482" s="99"/>
      <c r="B482" s="69"/>
      <c r="C482" s="69"/>
      <c r="D482" s="69"/>
      <c r="E482" s="70" t="str">
        <f>CONCATENATE("KOPĒJĀ CENA 1.30.pozīciju kopā bez PVN, EUR:")</f>
        <v>KOPĒJĀ CENA 1.30.pozīciju kopā bez PVN, EUR:</v>
      </c>
      <c r="F482" s="71">
        <f>SUMPRODUCT(E481:E481,F481:F481)</f>
        <v>0</v>
      </c>
      <c r="H482" s="160"/>
    </row>
    <row r="483" spans="1:8">
      <c r="A483" s="101"/>
      <c r="B483" s="75" t="s">
        <v>368</v>
      </c>
      <c r="C483" s="224" t="s">
        <v>369</v>
      </c>
      <c r="D483" s="225"/>
      <c r="E483" s="224" t="s">
        <v>38</v>
      </c>
      <c r="F483" s="225"/>
      <c r="H483" s="160"/>
    </row>
    <row r="484" spans="1:8">
      <c r="A484" s="92" t="s">
        <v>273</v>
      </c>
      <c r="B484" s="120" t="s">
        <v>444</v>
      </c>
      <c r="C484" s="182"/>
      <c r="D484" s="183"/>
      <c r="E484" s="182"/>
      <c r="F484" s="183"/>
      <c r="H484" s="160"/>
    </row>
    <row r="485" spans="1:8">
      <c r="A485" s="92" t="s">
        <v>587</v>
      </c>
      <c r="B485" s="120" t="s">
        <v>445</v>
      </c>
      <c r="C485" s="182"/>
      <c r="D485" s="183"/>
      <c r="E485" s="182"/>
      <c r="F485" s="183"/>
      <c r="H485" s="160"/>
    </row>
    <row r="486" spans="1:8">
      <c r="A486" s="92" t="s">
        <v>588</v>
      </c>
      <c r="B486" s="120" t="s">
        <v>446</v>
      </c>
      <c r="C486" s="182"/>
      <c r="D486" s="183"/>
      <c r="E486" s="182"/>
      <c r="F486" s="183"/>
      <c r="H486" s="160"/>
    </row>
    <row r="487" spans="1:8" ht="13.9">
      <c r="A487" s="92"/>
      <c r="B487" s="46" t="s">
        <v>370</v>
      </c>
      <c r="C487" s="184">
        <v>23442</v>
      </c>
      <c r="D487" s="185"/>
      <c r="E487" s="185"/>
      <c r="F487" s="186"/>
      <c r="H487" s="160"/>
    </row>
    <row r="488" spans="1:8" ht="13.9">
      <c r="A488" s="96"/>
      <c r="B488" s="34"/>
      <c r="C488" s="37"/>
      <c r="D488" s="109"/>
      <c r="E488" s="126"/>
      <c r="F488" s="126"/>
      <c r="H488" s="160"/>
    </row>
    <row r="489" spans="1:8" ht="17.25">
      <c r="A489" s="133" t="s">
        <v>589</v>
      </c>
      <c r="B489" s="132" t="s">
        <v>447</v>
      </c>
      <c r="C489" s="142"/>
      <c r="D489" s="143"/>
      <c r="E489" s="143"/>
      <c r="F489" s="144"/>
      <c r="H489" s="160"/>
    </row>
    <row r="490" spans="1:8" ht="16.5" customHeight="1">
      <c r="A490" s="101"/>
      <c r="B490" s="76" t="s">
        <v>364</v>
      </c>
      <c r="C490" s="77" t="s">
        <v>365</v>
      </c>
      <c r="D490" s="78" t="s">
        <v>366</v>
      </c>
      <c r="E490" s="77" t="s">
        <v>367</v>
      </c>
      <c r="F490" s="79" t="s">
        <v>51</v>
      </c>
      <c r="H490" s="160"/>
    </row>
    <row r="491" spans="1:8" ht="25.5">
      <c r="A491" s="92" t="s">
        <v>275</v>
      </c>
      <c r="B491" s="67" t="s">
        <v>667</v>
      </c>
      <c r="C491" s="120"/>
      <c r="D491" s="165"/>
      <c r="E491" s="33">
        <v>1</v>
      </c>
      <c r="F491" s="41">
        <v>0</v>
      </c>
      <c r="H491" s="160"/>
    </row>
    <row r="492" spans="1:8">
      <c r="A492" s="101"/>
      <c r="B492" s="72"/>
      <c r="C492" s="72"/>
      <c r="D492" s="72"/>
      <c r="E492" s="73" t="str">
        <f>CONCATENATE("KOPĒJĀ CENA 1.31.pozīciju kopā bez PVN, EUR:")</f>
        <v>KOPĒJĀ CENA 1.31.pozīciju kopā bez PVN, EUR:</v>
      </c>
      <c r="F492" s="74">
        <f>SUMPRODUCT(E491:E491,F491:F491)</f>
        <v>0</v>
      </c>
      <c r="H492" s="160"/>
    </row>
    <row r="493" spans="1:8">
      <c r="A493" s="103"/>
      <c r="B493" s="43" t="s">
        <v>368</v>
      </c>
      <c r="C493" s="180" t="s">
        <v>369</v>
      </c>
      <c r="D493" s="181"/>
      <c r="E493" s="180" t="s">
        <v>38</v>
      </c>
      <c r="F493" s="181"/>
      <c r="H493" s="160"/>
    </row>
    <row r="494" spans="1:8">
      <c r="A494" s="92" t="s">
        <v>276</v>
      </c>
      <c r="B494" s="120" t="s">
        <v>448</v>
      </c>
      <c r="C494" s="182"/>
      <c r="D494" s="183"/>
      <c r="E494" s="182"/>
      <c r="F494" s="183"/>
      <c r="H494" s="160"/>
    </row>
    <row r="495" spans="1:8" ht="13.9">
      <c r="A495" s="92" t="s">
        <v>277</v>
      </c>
      <c r="B495" s="120" t="s">
        <v>449</v>
      </c>
      <c r="C495" s="182"/>
      <c r="D495" s="183"/>
      <c r="E495" s="182"/>
      <c r="F495" s="183"/>
      <c r="H495" s="160"/>
    </row>
    <row r="496" spans="1:8" ht="13.9">
      <c r="A496" s="92" t="s">
        <v>590</v>
      </c>
      <c r="B496" s="120" t="s">
        <v>450</v>
      </c>
      <c r="C496" s="182"/>
      <c r="D496" s="183"/>
      <c r="E496" s="182"/>
      <c r="F496" s="183"/>
      <c r="H496" s="160"/>
    </row>
    <row r="497" spans="1:8">
      <c r="A497" s="92" t="s">
        <v>591</v>
      </c>
      <c r="B497" s="120" t="s">
        <v>446</v>
      </c>
      <c r="C497" s="182"/>
      <c r="D497" s="183"/>
      <c r="E497" s="182"/>
      <c r="F497" s="183"/>
      <c r="H497" s="160"/>
    </row>
    <row r="498" spans="1:8" ht="13.9">
      <c r="A498" s="92"/>
      <c r="B498" s="46" t="s">
        <v>370</v>
      </c>
      <c r="C498" s="184">
        <v>23442</v>
      </c>
      <c r="D498" s="185"/>
      <c r="E498" s="185"/>
      <c r="F498" s="186"/>
      <c r="H498" s="160"/>
    </row>
    <row r="499" spans="1:8" ht="13.9">
      <c r="A499" s="96"/>
      <c r="B499" s="34"/>
      <c r="C499" s="37"/>
      <c r="D499" s="109"/>
      <c r="E499" s="126"/>
      <c r="F499" s="126"/>
      <c r="H499" s="160"/>
    </row>
    <row r="500" spans="1:8" ht="17.25">
      <c r="A500" s="133" t="s">
        <v>278</v>
      </c>
      <c r="B500" s="132" t="s">
        <v>451</v>
      </c>
      <c r="C500" s="142"/>
      <c r="D500" s="143"/>
      <c r="E500" s="143"/>
      <c r="F500" s="144"/>
      <c r="H500" s="160"/>
    </row>
    <row r="501" spans="1:8" ht="18.75" customHeight="1">
      <c r="A501" s="101"/>
      <c r="B501" s="76" t="s">
        <v>364</v>
      </c>
      <c r="C501" s="77" t="s">
        <v>365</v>
      </c>
      <c r="D501" s="78" t="s">
        <v>366</v>
      </c>
      <c r="E501" s="77" t="s">
        <v>367</v>
      </c>
      <c r="F501" s="79" t="s">
        <v>51</v>
      </c>
      <c r="H501" s="160"/>
    </row>
    <row r="502" spans="1:8" ht="25.5">
      <c r="A502" s="92" t="s">
        <v>279</v>
      </c>
      <c r="B502" s="120" t="s">
        <v>452</v>
      </c>
      <c r="C502" s="164"/>
      <c r="D502" s="165"/>
      <c r="E502" s="33">
        <v>1</v>
      </c>
      <c r="F502" s="41">
        <v>0</v>
      </c>
      <c r="H502" s="160"/>
    </row>
    <row r="503" spans="1:8">
      <c r="A503" s="100"/>
      <c r="B503" s="58"/>
      <c r="C503" s="58"/>
      <c r="D503" s="58"/>
      <c r="E503" s="59" t="str">
        <f>CONCATENATE("KOPĒJĀ CENA 1.32.pozīciju kopā bez PVN, EUR:")</f>
        <v>KOPĒJĀ CENA 1.32.pozīciju kopā bez PVN, EUR:</v>
      </c>
      <c r="F503" s="60">
        <f>SUMPRODUCT(E502:E502,F502:F502)</f>
        <v>0</v>
      </c>
      <c r="H503" s="160"/>
    </row>
    <row r="504" spans="1:8">
      <c r="A504" s="103"/>
      <c r="B504" s="43" t="s">
        <v>368</v>
      </c>
      <c r="C504" s="180" t="s">
        <v>369</v>
      </c>
      <c r="D504" s="181"/>
      <c r="E504" s="180" t="s">
        <v>38</v>
      </c>
      <c r="F504" s="181"/>
      <c r="H504" s="160"/>
    </row>
    <row r="505" spans="1:8">
      <c r="A505" s="92" t="s">
        <v>280</v>
      </c>
      <c r="B505" s="120" t="s">
        <v>453</v>
      </c>
      <c r="C505" s="182"/>
      <c r="D505" s="183"/>
      <c r="E505" s="182"/>
      <c r="F505" s="183"/>
      <c r="H505" s="160"/>
    </row>
    <row r="506" spans="1:8">
      <c r="A506" s="92" t="s">
        <v>281</v>
      </c>
      <c r="B506" s="120" t="s">
        <v>454</v>
      </c>
      <c r="C506" s="182"/>
      <c r="D506" s="183"/>
      <c r="E506" s="182"/>
      <c r="F506" s="183"/>
      <c r="H506" s="160"/>
    </row>
    <row r="507" spans="1:8">
      <c r="A507" s="92" t="s">
        <v>592</v>
      </c>
      <c r="B507" s="120" t="s">
        <v>446</v>
      </c>
      <c r="C507" s="182"/>
      <c r="D507" s="183"/>
      <c r="E507" s="182"/>
      <c r="F507" s="183"/>
      <c r="H507" s="160"/>
    </row>
    <row r="508" spans="1:8" ht="13.9">
      <c r="A508" s="92"/>
      <c r="B508" s="46" t="s">
        <v>370</v>
      </c>
      <c r="C508" s="184">
        <v>23442</v>
      </c>
      <c r="D508" s="185"/>
      <c r="E508" s="185"/>
      <c r="F508" s="186"/>
      <c r="H508" s="160"/>
    </row>
    <row r="509" spans="1:8" ht="13.9">
      <c r="A509" s="96"/>
      <c r="B509" s="34"/>
      <c r="C509" s="37"/>
      <c r="D509" s="109"/>
      <c r="E509" s="126"/>
      <c r="F509" s="126"/>
      <c r="H509" s="160"/>
    </row>
    <row r="510" spans="1:8" ht="17.25">
      <c r="A510" s="133" t="s">
        <v>282</v>
      </c>
      <c r="B510" s="132" t="s">
        <v>482</v>
      </c>
      <c r="C510" s="142"/>
      <c r="D510" s="143"/>
      <c r="E510" s="143"/>
      <c r="F510" s="144"/>
      <c r="H510" s="160"/>
    </row>
    <row r="511" spans="1:8" ht="17.25" customHeight="1">
      <c r="A511" s="101"/>
      <c r="B511" s="76" t="s">
        <v>364</v>
      </c>
      <c r="C511" s="77" t="s">
        <v>365</v>
      </c>
      <c r="D511" s="78" t="s">
        <v>366</v>
      </c>
      <c r="E511" s="77" t="s">
        <v>367</v>
      </c>
      <c r="F511" s="79" t="s">
        <v>51</v>
      </c>
      <c r="H511" s="160"/>
    </row>
    <row r="512" spans="1:8" ht="36" customHeight="1">
      <c r="A512" s="92" t="s">
        <v>283</v>
      </c>
      <c r="B512" s="120" t="s">
        <v>483</v>
      </c>
      <c r="C512" s="120"/>
      <c r="D512" s="165"/>
      <c r="E512" s="33">
        <v>1</v>
      </c>
      <c r="F512" s="41">
        <v>0</v>
      </c>
      <c r="H512" s="160"/>
    </row>
    <row r="513" spans="1:8">
      <c r="A513" s="97"/>
      <c r="B513" s="50"/>
      <c r="C513" s="50"/>
      <c r="D513" s="50"/>
      <c r="E513" s="51" t="str">
        <f>CONCATENATE("KOPĒJĀ CENA 1.33.pozīciju kopā bez PVN, EUR:")</f>
        <v>KOPĒJĀ CENA 1.33.pozīciju kopā bez PVN, EUR:</v>
      </c>
      <c r="F513" s="52">
        <f>SUMPRODUCT(E512:E512,F512:F512)</f>
        <v>0</v>
      </c>
      <c r="H513" s="160"/>
    </row>
    <row r="514" spans="1:8">
      <c r="A514" s="103"/>
      <c r="B514" s="43" t="s">
        <v>368</v>
      </c>
      <c r="C514" s="180" t="s">
        <v>369</v>
      </c>
      <c r="D514" s="181"/>
      <c r="E514" s="180" t="s">
        <v>38</v>
      </c>
      <c r="F514" s="181"/>
      <c r="H514" s="160"/>
    </row>
    <row r="515" spans="1:8" ht="13.9">
      <c r="A515" s="92" t="s">
        <v>284</v>
      </c>
      <c r="B515" s="120" t="s">
        <v>192</v>
      </c>
      <c r="C515" s="182"/>
      <c r="D515" s="183"/>
      <c r="E515" s="182"/>
      <c r="F515" s="183"/>
      <c r="H515" s="160"/>
    </row>
    <row r="516" spans="1:8" ht="25.5">
      <c r="A516" s="92" t="s">
        <v>285</v>
      </c>
      <c r="B516" s="120" t="s">
        <v>455</v>
      </c>
      <c r="C516" s="182"/>
      <c r="D516" s="183"/>
      <c r="E516" s="182"/>
      <c r="F516" s="183"/>
      <c r="H516" s="160"/>
    </row>
    <row r="517" spans="1:8">
      <c r="A517" s="92" t="s">
        <v>593</v>
      </c>
      <c r="B517" s="120" t="s">
        <v>442</v>
      </c>
      <c r="C517" s="182"/>
      <c r="D517" s="183"/>
      <c r="E517" s="182"/>
      <c r="F517" s="183"/>
      <c r="H517" s="160"/>
    </row>
    <row r="518" spans="1:8">
      <c r="A518" s="92" t="s">
        <v>594</v>
      </c>
      <c r="B518" s="120" t="s">
        <v>456</v>
      </c>
      <c r="C518" s="182"/>
      <c r="D518" s="183"/>
      <c r="E518" s="182"/>
      <c r="F518" s="183"/>
      <c r="H518" s="160"/>
    </row>
    <row r="519" spans="1:8" ht="13.9">
      <c r="A519" s="92"/>
      <c r="B519" s="46" t="s">
        <v>370</v>
      </c>
      <c r="C519" s="184">
        <v>23442</v>
      </c>
      <c r="D519" s="185"/>
      <c r="E519" s="185"/>
      <c r="F519" s="186"/>
      <c r="H519" s="160"/>
    </row>
    <row r="520" spans="1:8" ht="13.9">
      <c r="A520" s="96"/>
      <c r="B520" s="34"/>
      <c r="C520" s="37"/>
      <c r="D520" s="109"/>
      <c r="E520" s="126"/>
      <c r="F520" s="126"/>
      <c r="H520" s="160"/>
    </row>
    <row r="521" spans="1:8" ht="17.25">
      <c r="A521" s="133" t="s">
        <v>287</v>
      </c>
      <c r="B521" s="132" t="s">
        <v>457</v>
      </c>
      <c r="C521" s="142"/>
      <c r="D521" s="143"/>
      <c r="E521" s="143"/>
      <c r="F521" s="144"/>
      <c r="H521" s="160"/>
    </row>
    <row r="522" spans="1:8" ht="17.25" customHeight="1">
      <c r="A522" s="101"/>
      <c r="B522" s="76" t="s">
        <v>364</v>
      </c>
      <c r="C522" s="77" t="s">
        <v>365</v>
      </c>
      <c r="D522" s="78" t="s">
        <v>366</v>
      </c>
      <c r="E522" s="77" t="s">
        <v>367</v>
      </c>
      <c r="F522" s="79" t="s">
        <v>51</v>
      </c>
      <c r="H522" s="160"/>
    </row>
    <row r="523" spans="1:8" ht="25.5">
      <c r="A523" s="92" t="s">
        <v>288</v>
      </c>
      <c r="B523" s="120" t="s">
        <v>609</v>
      </c>
      <c r="C523" s="120"/>
      <c r="D523" s="165"/>
      <c r="E523" s="33">
        <v>1</v>
      </c>
      <c r="F523" s="41"/>
      <c r="G523" s="207"/>
      <c r="H523" s="160"/>
    </row>
    <row r="524" spans="1:8" ht="25.5">
      <c r="A524" s="92" t="s">
        <v>289</v>
      </c>
      <c r="B524" s="120" t="s">
        <v>610</v>
      </c>
      <c r="C524" s="164"/>
      <c r="D524" s="165"/>
      <c r="E524" s="33">
        <v>1</v>
      </c>
      <c r="F524" s="41"/>
      <c r="G524" s="207"/>
      <c r="H524" s="160"/>
    </row>
    <row r="525" spans="1:8">
      <c r="A525" s="100"/>
      <c r="B525" s="58"/>
      <c r="C525" s="58"/>
      <c r="D525" s="58"/>
      <c r="E525" s="59" t="str">
        <f>CONCATENATE("KOPĒJĀ CENA 1.34.pozīciju kopā bez PVN, EUR:")</f>
        <v>KOPĒJĀ CENA 1.34.pozīciju kopā bez PVN, EUR:</v>
      </c>
      <c r="F525" s="60">
        <f>SUMPRODUCT(E523:E524,F523:F524)</f>
        <v>0</v>
      </c>
      <c r="H525" s="160"/>
    </row>
    <row r="526" spans="1:8">
      <c r="A526" s="103"/>
      <c r="B526" s="43" t="s">
        <v>368</v>
      </c>
      <c r="C526" s="180" t="s">
        <v>369</v>
      </c>
      <c r="D526" s="181"/>
      <c r="E526" s="180" t="s">
        <v>38</v>
      </c>
      <c r="F526" s="181"/>
      <c r="H526" s="160"/>
    </row>
    <row r="527" spans="1:8" ht="13.9">
      <c r="A527" s="92" t="s">
        <v>290</v>
      </c>
      <c r="B527" s="120" t="s">
        <v>192</v>
      </c>
      <c r="C527" s="182"/>
      <c r="D527" s="183"/>
      <c r="E527" s="182"/>
      <c r="F527" s="183"/>
      <c r="H527" s="160"/>
    </row>
    <row r="528" spans="1:8">
      <c r="A528" s="92" t="s">
        <v>596</v>
      </c>
      <c r="B528" s="120" t="s">
        <v>458</v>
      </c>
      <c r="C528" s="182"/>
      <c r="D528" s="183"/>
      <c r="E528" s="182"/>
      <c r="F528" s="183"/>
      <c r="H528" s="160"/>
    </row>
    <row r="529" spans="1:8">
      <c r="A529" s="92" t="s">
        <v>597</v>
      </c>
      <c r="B529" s="120" t="s">
        <v>459</v>
      </c>
      <c r="C529" s="182"/>
      <c r="D529" s="183"/>
      <c r="E529" s="182"/>
      <c r="F529" s="183"/>
      <c r="H529" s="160"/>
    </row>
    <row r="530" spans="1:8">
      <c r="A530" s="92" t="s">
        <v>598</v>
      </c>
      <c r="B530" s="120" t="s">
        <v>456</v>
      </c>
      <c r="C530" s="182"/>
      <c r="D530" s="183"/>
      <c r="E530" s="182"/>
      <c r="F530" s="183"/>
      <c r="H530" s="160"/>
    </row>
    <row r="531" spans="1:8" ht="13.9">
      <c r="A531" s="92"/>
      <c r="B531" s="46" t="s">
        <v>370</v>
      </c>
      <c r="C531" s="184">
        <v>23442</v>
      </c>
      <c r="D531" s="185"/>
      <c r="E531" s="185"/>
      <c r="F531" s="186"/>
      <c r="H531" s="160"/>
    </row>
    <row r="532" spans="1:8" ht="13.9">
      <c r="A532" s="96"/>
      <c r="B532" s="34"/>
      <c r="C532" s="37"/>
      <c r="D532" s="109"/>
      <c r="E532" s="126"/>
      <c r="F532" s="126"/>
      <c r="H532" s="160"/>
    </row>
    <row r="533" spans="1:8" ht="17.25">
      <c r="A533" s="133" t="s">
        <v>595</v>
      </c>
      <c r="B533" s="132" t="s">
        <v>443</v>
      </c>
      <c r="C533" s="142"/>
      <c r="D533" s="143"/>
      <c r="E533" s="143"/>
      <c r="F533" s="144"/>
      <c r="H533" s="160"/>
    </row>
    <row r="534" spans="1:8" ht="15.75" customHeight="1">
      <c r="A534" s="101"/>
      <c r="B534" s="76" t="s">
        <v>364</v>
      </c>
      <c r="C534" s="77" t="s">
        <v>365</v>
      </c>
      <c r="D534" s="78" t="s">
        <v>366</v>
      </c>
      <c r="E534" s="77" t="s">
        <v>367</v>
      </c>
      <c r="F534" s="79" t="s">
        <v>51</v>
      </c>
      <c r="H534" s="160"/>
    </row>
    <row r="535" spans="1:8" ht="25.5">
      <c r="A535" s="92" t="s">
        <v>347</v>
      </c>
      <c r="B535" s="120" t="s">
        <v>464</v>
      </c>
      <c r="C535" s="164"/>
      <c r="D535" s="165"/>
      <c r="E535" s="33">
        <v>20</v>
      </c>
      <c r="F535" s="41"/>
      <c r="G535" s="207"/>
      <c r="H535" s="160"/>
    </row>
    <row r="536" spans="1:8" ht="25.5">
      <c r="A536" s="92" t="s">
        <v>348</v>
      </c>
      <c r="B536" s="120" t="s">
        <v>465</v>
      </c>
      <c r="C536" s="164"/>
      <c r="D536" s="165"/>
      <c r="E536" s="33">
        <v>20</v>
      </c>
      <c r="F536" s="41"/>
      <c r="G536" s="207"/>
      <c r="H536" s="160"/>
    </row>
    <row r="537" spans="1:8" ht="25.5">
      <c r="A537" s="92" t="s">
        <v>349</v>
      </c>
      <c r="B537" s="120" t="s">
        <v>611</v>
      </c>
      <c r="C537" s="164"/>
      <c r="D537" s="165"/>
      <c r="E537" s="33">
        <v>20</v>
      </c>
      <c r="F537" s="41"/>
      <c r="G537" s="207"/>
      <c r="H537" s="160"/>
    </row>
    <row r="538" spans="1:8">
      <c r="A538" s="98"/>
      <c r="B538" s="104"/>
      <c r="C538" s="104"/>
      <c r="D538" s="104"/>
      <c r="E538" s="105" t="str">
        <f>CONCATENATE("KOPĒJĀ CENA 1.35.pozīciju kopā bez PVN, EUR:")</f>
        <v>KOPĒJĀ CENA 1.35.pozīciju kopā bez PVN, EUR:</v>
      </c>
      <c r="F538" s="106">
        <f>SUMPRODUCT(E535:E537,F535:F537)</f>
        <v>0</v>
      </c>
      <c r="H538" s="160"/>
    </row>
    <row r="539" spans="1:8">
      <c r="A539" s="103"/>
      <c r="B539" s="43" t="s">
        <v>368</v>
      </c>
      <c r="C539" s="180" t="s">
        <v>369</v>
      </c>
      <c r="D539" s="181"/>
      <c r="E539" s="180" t="s">
        <v>38</v>
      </c>
      <c r="F539" s="181"/>
      <c r="H539" s="160"/>
    </row>
    <row r="540" spans="1:8" ht="13.9">
      <c r="A540" s="92" t="s">
        <v>599</v>
      </c>
      <c r="B540" s="120" t="s">
        <v>466</v>
      </c>
      <c r="C540" s="182"/>
      <c r="D540" s="183"/>
      <c r="E540" s="182"/>
      <c r="F540" s="183"/>
      <c r="H540" s="160"/>
    </row>
    <row r="541" spans="1:8">
      <c r="A541" s="92" t="s">
        <v>600</v>
      </c>
      <c r="B541" s="120" t="s">
        <v>467</v>
      </c>
      <c r="C541" s="182"/>
      <c r="D541" s="183"/>
      <c r="E541" s="182"/>
      <c r="F541" s="183"/>
      <c r="H541" s="160"/>
    </row>
    <row r="542" spans="1:8" ht="13.9">
      <c r="A542" s="92" t="s">
        <v>601</v>
      </c>
      <c r="B542" s="120" t="s">
        <v>220</v>
      </c>
      <c r="C542" s="182"/>
      <c r="D542" s="183"/>
      <c r="E542" s="182"/>
      <c r="F542" s="183"/>
      <c r="H542" s="160"/>
    </row>
    <row r="543" spans="1:8" ht="13.9">
      <c r="A543" s="92"/>
      <c r="B543" s="46" t="s">
        <v>370</v>
      </c>
      <c r="C543" s="184">
        <v>23443</v>
      </c>
      <c r="D543" s="185"/>
      <c r="E543" s="185"/>
      <c r="F543" s="186"/>
      <c r="H543" s="160"/>
    </row>
    <row r="544" spans="1:8" ht="13.9">
      <c r="A544" s="96"/>
      <c r="B544" s="34"/>
      <c r="C544" s="37"/>
      <c r="D544" s="109"/>
      <c r="E544" s="126"/>
      <c r="F544" s="126"/>
      <c r="H544" s="160"/>
    </row>
    <row r="545" spans="1:8" ht="16.899999999999999">
      <c r="A545" s="134" t="s">
        <v>360</v>
      </c>
      <c r="B545" s="132" t="s">
        <v>468</v>
      </c>
      <c r="C545" s="142"/>
      <c r="D545" s="143"/>
      <c r="E545" s="143"/>
      <c r="F545" s="144"/>
      <c r="H545" s="160"/>
    </row>
    <row r="546" spans="1:8" ht="16.5" customHeight="1">
      <c r="A546" s="99"/>
      <c r="B546" s="84" t="s">
        <v>364</v>
      </c>
      <c r="C546" s="81" t="s">
        <v>365</v>
      </c>
      <c r="D546" s="82" t="s">
        <v>366</v>
      </c>
      <c r="E546" s="81" t="s">
        <v>367</v>
      </c>
      <c r="F546" s="83" t="s">
        <v>51</v>
      </c>
      <c r="H546" s="160"/>
    </row>
    <row r="547" spans="1:8">
      <c r="A547" s="92" t="s">
        <v>383</v>
      </c>
      <c r="B547" s="120" t="s">
        <v>469</v>
      </c>
      <c r="C547" s="120"/>
      <c r="D547" s="165"/>
      <c r="E547" s="33">
        <v>1</v>
      </c>
      <c r="F547" s="41">
        <v>0</v>
      </c>
      <c r="H547" s="160"/>
    </row>
    <row r="548" spans="1:8">
      <c r="A548" s="101"/>
      <c r="B548" s="72"/>
      <c r="C548" s="72"/>
      <c r="D548" s="72"/>
      <c r="E548" s="73" t="str">
        <f>CONCATENATE("KOPĒJĀ CENA 1.36.pozīciju kopā bez PVN, EUR:")</f>
        <v>KOPĒJĀ CENA 1.36.pozīciju kopā bez PVN, EUR:</v>
      </c>
      <c r="F548" s="74">
        <f>SUMPRODUCT(E547:E547,F547:F547)</f>
        <v>0</v>
      </c>
      <c r="H548" s="160"/>
    </row>
    <row r="549" spans="1:8">
      <c r="A549" s="103"/>
      <c r="B549" s="43" t="s">
        <v>368</v>
      </c>
      <c r="C549" s="180" t="s">
        <v>369</v>
      </c>
      <c r="D549" s="181"/>
      <c r="E549" s="180" t="s">
        <v>38</v>
      </c>
      <c r="F549" s="181"/>
      <c r="H549" s="160"/>
    </row>
    <row r="550" spans="1:8" ht="13.9">
      <c r="A550" s="92" t="s">
        <v>384</v>
      </c>
      <c r="B550" s="120" t="s">
        <v>192</v>
      </c>
      <c r="C550" s="182"/>
      <c r="D550" s="183"/>
      <c r="E550" s="182"/>
      <c r="F550" s="183"/>
      <c r="H550" s="160"/>
    </row>
    <row r="551" spans="1:8">
      <c r="A551" s="92" t="s">
        <v>385</v>
      </c>
      <c r="B551" s="120" t="s">
        <v>470</v>
      </c>
      <c r="C551" s="182"/>
      <c r="D551" s="183"/>
      <c r="E551" s="182"/>
      <c r="F551" s="183"/>
      <c r="H551" s="160"/>
    </row>
    <row r="552" spans="1:8">
      <c r="A552" s="92" t="s">
        <v>386</v>
      </c>
      <c r="B552" s="120" t="s">
        <v>471</v>
      </c>
      <c r="C552" s="182"/>
      <c r="D552" s="183"/>
      <c r="E552" s="182"/>
      <c r="F552" s="183"/>
      <c r="H552" s="160"/>
    </row>
    <row r="553" spans="1:8">
      <c r="A553" s="92" t="s">
        <v>387</v>
      </c>
      <c r="B553" s="120" t="s">
        <v>472</v>
      </c>
      <c r="C553" s="182"/>
      <c r="D553" s="183"/>
      <c r="E553" s="182"/>
      <c r="F553" s="183"/>
      <c r="H553" s="160"/>
    </row>
    <row r="554" spans="1:8" ht="13.9">
      <c r="A554" s="92"/>
      <c r="B554" s="46" t="s">
        <v>370</v>
      </c>
      <c r="C554" s="184">
        <v>23442</v>
      </c>
      <c r="D554" s="185"/>
      <c r="E554" s="185"/>
      <c r="F554" s="186"/>
      <c r="H554" s="160"/>
    </row>
    <row r="555" spans="1:8" ht="13.9">
      <c r="A555" s="96"/>
      <c r="B555" s="34"/>
      <c r="C555" s="37"/>
      <c r="D555" s="109"/>
      <c r="E555" s="126"/>
      <c r="F555" s="126"/>
      <c r="H555" s="160"/>
    </row>
    <row r="556" spans="1:8" ht="16.899999999999999">
      <c r="A556" s="133" t="s">
        <v>361</v>
      </c>
      <c r="B556" s="132" t="s">
        <v>473</v>
      </c>
      <c r="C556" s="142"/>
      <c r="D556" s="143"/>
      <c r="E556" s="143"/>
      <c r="F556" s="144"/>
      <c r="H556" s="160"/>
    </row>
    <row r="557" spans="1:8" ht="19.5" customHeight="1">
      <c r="A557" s="97"/>
      <c r="B557" s="47" t="s">
        <v>364</v>
      </c>
      <c r="C557" s="25" t="s">
        <v>365</v>
      </c>
      <c r="D557" s="48" t="s">
        <v>366</v>
      </c>
      <c r="E557" s="25" t="s">
        <v>367</v>
      </c>
      <c r="F557" s="49" t="s">
        <v>51</v>
      </c>
      <c r="H557" s="160"/>
    </row>
    <row r="558" spans="1:8">
      <c r="A558" s="92" t="s">
        <v>390</v>
      </c>
      <c r="B558" s="120" t="s">
        <v>474</v>
      </c>
      <c r="C558" s="120"/>
      <c r="D558" s="165"/>
      <c r="E558" s="33">
        <v>1</v>
      </c>
      <c r="F558" s="41">
        <v>0</v>
      </c>
      <c r="H558" s="160"/>
    </row>
    <row r="559" spans="1:8">
      <c r="A559" s="101"/>
      <c r="B559" s="72"/>
      <c r="C559" s="72"/>
      <c r="D559" s="72"/>
      <c r="E559" s="73" t="str">
        <f>CONCATENATE("KOPĒJĀ CENA 1.37.pozīciju kopā bez PVN, EUR:")</f>
        <v>KOPĒJĀ CENA 1.37.pozīciju kopā bez PVN, EUR:</v>
      </c>
      <c r="F559" s="74">
        <f>SUMPRODUCT(E558:E558,F558:F558)</f>
        <v>0</v>
      </c>
      <c r="H559" s="160"/>
    </row>
    <row r="560" spans="1:8">
      <c r="A560" s="103"/>
      <c r="B560" s="43" t="s">
        <v>368</v>
      </c>
      <c r="C560" s="180" t="s">
        <v>369</v>
      </c>
      <c r="D560" s="181"/>
      <c r="E560" s="180" t="s">
        <v>38</v>
      </c>
      <c r="F560" s="181"/>
      <c r="H560" s="160"/>
    </row>
    <row r="561" spans="1:8">
      <c r="A561" s="92" t="s">
        <v>391</v>
      </c>
      <c r="B561" s="120" t="s">
        <v>475</v>
      </c>
      <c r="C561" s="182"/>
      <c r="D561" s="183"/>
      <c r="E561" s="182"/>
      <c r="F561" s="183"/>
      <c r="H561" s="160"/>
    </row>
    <row r="562" spans="1:8" ht="13.9">
      <c r="A562" s="92" t="s">
        <v>392</v>
      </c>
      <c r="B562" s="120" t="s">
        <v>192</v>
      </c>
      <c r="C562" s="182"/>
      <c r="D562" s="183"/>
      <c r="E562" s="182"/>
      <c r="F562" s="183"/>
      <c r="H562" s="160"/>
    </row>
    <row r="563" spans="1:8" ht="13.9">
      <c r="A563" s="92" t="s">
        <v>393</v>
      </c>
      <c r="B563" s="120" t="s">
        <v>220</v>
      </c>
      <c r="C563" s="182"/>
      <c r="D563" s="183"/>
      <c r="E563" s="182"/>
      <c r="F563" s="183"/>
      <c r="H563" s="160"/>
    </row>
    <row r="564" spans="1:8" ht="13.9">
      <c r="A564" s="92"/>
      <c r="B564" s="46" t="s">
        <v>370</v>
      </c>
      <c r="C564" s="184">
        <v>23442</v>
      </c>
      <c r="D564" s="185"/>
      <c r="E564" s="185"/>
      <c r="F564" s="186"/>
      <c r="H564" s="160"/>
    </row>
    <row r="565" spans="1:8" ht="13.9">
      <c r="A565" s="96"/>
      <c r="B565" s="34"/>
      <c r="C565" s="37"/>
      <c r="D565" s="109"/>
      <c r="E565" s="126"/>
      <c r="F565" s="126"/>
      <c r="H565" s="160"/>
    </row>
    <row r="566" spans="1:8" ht="17.25">
      <c r="A566" s="133" t="s">
        <v>362</v>
      </c>
      <c r="B566" s="132" t="s">
        <v>476</v>
      </c>
      <c r="C566" s="142"/>
      <c r="D566" s="143"/>
      <c r="E566" s="143"/>
      <c r="F566" s="144"/>
      <c r="H566" s="160"/>
    </row>
    <row r="567" spans="1:8" ht="18" customHeight="1">
      <c r="A567" s="97"/>
      <c r="B567" s="47" t="s">
        <v>364</v>
      </c>
      <c r="C567" s="25" t="s">
        <v>365</v>
      </c>
      <c r="D567" s="48" t="s">
        <v>366</v>
      </c>
      <c r="E567" s="25" t="s">
        <v>367</v>
      </c>
      <c r="F567" s="49" t="s">
        <v>51</v>
      </c>
      <c r="H567" s="160"/>
    </row>
    <row r="568" spans="1:8" ht="25.5">
      <c r="A568" s="92" t="s">
        <v>398</v>
      </c>
      <c r="B568" s="67" t="s">
        <v>684</v>
      </c>
      <c r="C568" s="177"/>
      <c r="D568" s="165"/>
      <c r="E568" s="33">
        <v>1</v>
      </c>
      <c r="F568" s="41">
        <v>0</v>
      </c>
      <c r="H568" s="160"/>
    </row>
    <row r="569" spans="1:8">
      <c r="A569" s="98"/>
      <c r="B569" s="104"/>
      <c r="C569" s="104"/>
      <c r="D569" s="104"/>
      <c r="E569" s="105" t="str">
        <f>CONCATENATE("KOPĒJĀ CENA 1.38.pozīciju kopā bez PVN, EUR:")</f>
        <v>KOPĒJĀ CENA 1.38.pozīciju kopā bez PVN, EUR:</v>
      </c>
      <c r="F569" s="106">
        <f>SUMPRODUCT(E568:E568,F568:F568)</f>
        <v>0</v>
      </c>
      <c r="H569" s="160"/>
    </row>
    <row r="570" spans="1:8">
      <c r="A570" s="103"/>
      <c r="B570" s="43" t="s">
        <v>368</v>
      </c>
      <c r="C570" s="180" t="s">
        <v>369</v>
      </c>
      <c r="D570" s="181"/>
      <c r="E570" s="180" t="s">
        <v>38</v>
      </c>
      <c r="F570" s="181"/>
      <c r="H570" s="160"/>
    </row>
    <row r="571" spans="1:8">
      <c r="A571" s="92" t="s">
        <v>399</v>
      </c>
      <c r="B571" s="67" t="s">
        <v>192</v>
      </c>
      <c r="C571" s="182"/>
      <c r="D571" s="183"/>
      <c r="E571" s="182"/>
      <c r="F571" s="183"/>
      <c r="H571" s="160"/>
    </row>
    <row r="572" spans="1:8">
      <c r="A572" s="92" t="s">
        <v>400</v>
      </c>
      <c r="B572" s="67" t="s">
        <v>685</v>
      </c>
      <c r="C572" s="182"/>
      <c r="D572" s="183"/>
      <c r="E572" s="166"/>
      <c r="F572" s="167"/>
      <c r="H572" s="160"/>
    </row>
    <row r="573" spans="1:8">
      <c r="A573" s="92" t="s">
        <v>401</v>
      </c>
      <c r="B573" s="107" t="s">
        <v>477</v>
      </c>
      <c r="C573" s="182"/>
      <c r="D573" s="183"/>
      <c r="E573" s="166"/>
      <c r="F573" s="167"/>
      <c r="H573" s="160"/>
    </row>
    <row r="574" spans="1:8" ht="13.9">
      <c r="A574" s="92"/>
      <c r="B574" s="46" t="s">
        <v>370</v>
      </c>
      <c r="C574" s="184">
        <v>23442</v>
      </c>
      <c r="D574" s="185"/>
      <c r="E574" s="185"/>
      <c r="F574" s="186"/>
      <c r="G574" s="153"/>
      <c r="H574" s="160"/>
    </row>
    <row r="575" spans="1:8" ht="13.9">
      <c r="A575" s="96"/>
      <c r="B575" s="34"/>
      <c r="C575" s="37"/>
      <c r="D575" s="109"/>
      <c r="E575" s="126"/>
      <c r="F575" s="126"/>
      <c r="H575" s="160"/>
    </row>
    <row r="576" spans="1:8" ht="15" customHeight="1">
      <c r="A576" s="133" t="s">
        <v>363</v>
      </c>
      <c r="B576" s="132" t="s">
        <v>478</v>
      </c>
      <c r="C576" s="142"/>
      <c r="D576" s="143"/>
      <c r="E576" s="143"/>
      <c r="F576" s="144"/>
      <c r="H576" s="160"/>
    </row>
    <row r="577" spans="1:8" ht="15" customHeight="1">
      <c r="A577" s="97"/>
      <c r="B577" s="47" t="s">
        <v>364</v>
      </c>
      <c r="C577" s="25" t="s">
        <v>365</v>
      </c>
      <c r="D577" s="48" t="s">
        <v>366</v>
      </c>
      <c r="E577" s="25" t="s">
        <v>367</v>
      </c>
      <c r="F577" s="49" t="s">
        <v>51</v>
      </c>
      <c r="H577" s="160"/>
    </row>
    <row r="578" spans="1:8" ht="25.5">
      <c r="A578" s="92" t="s">
        <v>408</v>
      </c>
      <c r="B578" s="120" t="s">
        <v>603</v>
      </c>
      <c r="C578" s="120"/>
      <c r="D578" s="165"/>
      <c r="E578" s="33">
        <v>1</v>
      </c>
      <c r="F578" s="41">
        <v>0</v>
      </c>
      <c r="H578" s="160"/>
    </row>
    <row r="579" spans="1:8">
      <c r="A579" s="98"/>
      <c r="B579" s="104"/>
      <c r="C579" s="104"/>
      <c r="D579" s="104"/>
      <c r="E579" s="105" t="str">
        <f>CONCATENATE("KOPĒJĀ CENA 1.39.pozīciju kopā bez PVN, EUR:")</f>
        <v>KOPĒJĀ CENA 1.39.pozīciju kopā bez PVN, EUR:</v>
      </c>
      <c r="F579" s="106">
        <f>SUMPRODUCT(E578:E578,F578:F578)</f>
        <v>0</v>
      </c>
      <c r="H579" s="160"/>
    </row>
    <row r="580" spans="1:8">
      <c r="A580" s="103"/>
      <c r="B580" s="43" t="s">
        <v>368</v>
      </c>
      <c r="C580" s="180" t="s">
        <v>369</v>
      </c>
      <c r="D580" s="181"/>
      <c r="E580" s="180" t="s">
        <v>38</v>
      </c>
      <c r="F580" s="181"/>
      <c r="H580" s="160"/>
    </row>
    <row r="581" spans="1:8">
      <c r="A581" s="92" t="s">
        <v>409</v>
      </c>
      <c r="B581" s="120" t="s">
        <v>292</v>
      </c>
      <c r="C581" s="182"/>
      <c r="D581" s="183"/>
      <c r="E581" s="182"/>
      <c r="F581" s="183"/>
      <c r="H581" s="160"/>
    </row>
    <row r="582" spans="1:8">
      <c r="A582" s="92" t="s">
        <v>410</v>
      </c>
      <c r="B582" s="120" t="s">
        <v>479</v>
      </c>
      <c r="C582" s="182"/>
      <c r="D582" s="183"/>
      <c r="E582" s="182"/>
      <c r="F582" s="183"/>
      <c r="H582" s="160"/>
    </row>
    <row r="583" spans="1:8">
      <c r="A583" s="92" t="s">
        <v>411</v>
      </c>
      <c r="B583" s="107" t="s">
        <v>260</v>
      </c>
      <c r="C583" s="182"/>
      <c r="D583" s="183"/>
      <c r="E583" s="182"/>
      <c r="F583" s="183"/>
      <c r="H583" s="160"/>
    </row>
    <row r="584" spans="1:8">
      <c r="A584" s="92" t="s">
        <v>412</v>
      </c>
      <c r="B584" s="85" t="s">
        <v>480</v>
      </c>
      <c r="C584" s="256"/>
      <c r="D584" s="256"/>
      <c r="E584" s="182"/>
      <c r="F584" s="183"/>
      <c r="H584" s="160"/>
    </row>
    <row r="585" spans="1:8">
      <c r="A585" s="178" t="s">
        <v>673</v>
      </c>
      <c r="B585" s="179" t="s">
        <v>45</v>
      </c>
      <c r="C585" s="182"/>
      <c r="D585" s="183"/>
      <c r="E585" s="166"/>
      <c r="F585" s="167"/>
      <c r="H585" s="160"/>
    </row>
    <row r="586" spans="1:8">
      <c r="A586" s="92" t="s">
        <v>413</v>
      </c>
      <c r="B586" s="85" t="s">
        <v>481</v>
      </c>
      <c r="C586" s="256"/>
      <c r="D586" s="256"/>
      <c r="E586" s="182"/>
      <c r="F586" s="183"/>
      <c r="H586" s="160"/>
    </row>
    <row r="587" spans="1:8">
      <c r="A587" s="92"/>
      <c r="B587" s="46" t="s">
        <v>370</v>
      </c>
      <c r="C587" s="184">
        <v>23442</v>
      </c>
      <c r="D587" s="185"/>
      <c r="E587" s="185"/>
      <c r="F587" s="186"/>
      <c r="H587" s="160"/>
    </row>
    <row r="588" spans="1:8">
      <c r="A588" s="96"/>
      <c r="B588" s="34"/>
      <c r="C588" s="37"/>
      <c r="D588" s="109"/>
      <c r="E588" s="126"/>
      <c r="F588" s="126"/>
      <c r="H588" s="160"/>
    </row>
    <row r="589" spans="1:8" s="153" customFormat="1" ht="15" customHeight="1">
      <c r="G589" s="30"/>
    </row>
    <row r="590" spans="1:8">
      <c r="B590" s="117" t="str">
        <f>E26</f>
        <v>KOPĒJĀ CENA 1.1.pozīciju kopā bez PVN, EUR:</v>
      </c>
      <c r="C590" s="214">
        <f>F26</f>
        <v>0</v>
      </c>
      <c r="D590" s="215"/>
      <c r="E590" s="29"/>
    </row>
    <row r="591" spans="1:8">
      <c r="B591" s="117" t="str">
        <f>E36</f>
        <v>KOPĒJĀ CENA 1.2.pozīciju kopā bez PVN, EUR:</v>
      </c>
      <c r="C591" s="214">
        <f>F36</f>
        <v>0</v>
      </c>
      <c r="D591" s="215"/>
      <c r="E591" s="29"/>
    </row>
    <row r="592" spans="1:8">
      <c r="B592" s="117" t="str">
        <f>B46</f>
        <v>KOPĒJA CENA 1.3 pozīcija kopā bez PVN, EUR:</v>
      </c>
      <c r="C592" s="216">
        <f>C46</f>
        <v>0</v>
      </c>
      <c r="D592" s="217"/>
      <c r="E592" s="29"/>
    </row>
    <row r="593" spans="2:5">
      <c r="B593" s="117" t="str">
        <f>B61</f>
        <v>KOPĒJA CENA 1.4 pozīcija kopā bez PVN, EUR:</v>
      </c>
      <c r="C593" s="216">
        <f>C61</f>
        <v>0</v>
      </c>
      <c r="D593" s="217"/>
      <c r="E593" s="29"/>
    </row>
    <row r="594" spans="2:5">
      <c r="B594" s="117" t="str">
        <f>B77</f>
        <v>KOPĒJA CENA 1.5 pozīcija kopā bez PVN, EUR:</v>
      </c>
      <c r="C594" s="216">
        <f>C77</f>
        <v>0</v>
      </c>
      <c r="D594" s="217"/>
      <c r="E594" s="29"/>
    </row>
    <row r="595" spans="2:5">
      <c r="B595" s="117" t="str">
        <f>B90</f>
        <v>KOPĒJA CENA 1.6 pozīcija kopā bez PVN, EUR:</v>
      </c>
      <c r="C595" s="216">
        <f>C90</f>
        <v>0</v>
      </c>
      <c r="D595" s="217"/>
      <c r="E595" s="29"/>
    </row>
    <row r="596" spans="2:5">
      <c r="B596" s="28" t="str">
        <f>B104</f>
        <v>KOPĒJA CENA 1.7 pozīcija kopā bez PVN, EUR:</v>
      </c>
      <c r="C596" s="216">
        <f>C104</f>
        <v>0</v>
      </c>
      <c r="D596" s="217"/>
      <c r="E596" s="29"/>
    </row>
    <row r="597" spans="2:5">
      <c r="B597" s="28" t="str">
        <f>B118</f>
        <v>KOPĒJA CENA 1.8 pozīcija kopā bez PVN, EUR:</v>
      </c>
      <c r="C597" s="216">
        <f>C118</f>
        <v>0</v>
      </c>
      <c r="D597" s="217"/>
      <c r="E597" s="29"/>
    </row>
    <row r="598" spans="2:5">
      <c r="B598" s="28" t="str">
        <f>B140</f>
        <v>KOPĒJA CENA 1.9 pozīcija kopā bez PVN, EUR:</v>
      </c>
      <c r="C598" s="216">
        <f>C140</f>
        <v>0</v>
      </c>
      <c r="D598" s="217"/>
      <c r="E598" s="29"/>
    </row>
    <row r="599" spans="2:5">
      <c r="B599" s="28" t="str">
        <f>B163</f>
        <v>KOPĒJA CENA 1.10 pozīcija kopā bez PVN, EUR:</v>
      </c>
      <c r="C599" s="216">
        <f>C163</f>
        <v>0</v>
      </c>
      <c r="D599" s="217"/>
      <c r="E599" s="29"/>
    </row>
    <row r="600" spans="2:5">
      <c r="B600" s="28" t="str">
        <f>B178</f>
        <v>KOPĒJA CENA 1.11 pozīcija kopā bez PVN, EUR:</v>
      </c>
      <c r="C600" s="216">
        <f>C178</f>
        <v>0</v>
      </c>
      <c r="D600" s="217"/>
      <c r="E600" s="29"/>
    </row>
    <row r="601" spans="2:5">
      <c r="B601" s="28" t="str">
        <f>B193</f>
        <v>KOPĒJA CENA 1.12 pozīcija kopā bez PVN, EUR:</v>
      </c>
      <c r="C601" s="216">
        <f>C193</f>
        <v>0</v>
      </c>
      <c r="D601" s="217"/>
      <c r="E601" s="29"/>
    </row>
    <row r="602" spans="2:5">
      <c r="B602" s="28" t="str">
        <f>B214</f>
        <v>KOPĒJA CENA 1.13 pozīcija kopā bez PVN, EUR:</v>
      </c>
      <c r="C602" s="216">
        <f>C214</f>
        <v>0</v>
      </c>
      <c r="D602" s="217"/>
      <c r="E602" s="29"/>
    </row>
    <row r="603" spans="2:5">
      <c r="B603" s="28" t="str">
        <f>B232</f>
        <v>KOPĒJA CENA 1.14 pozīcija kopā bez PVN, EUR:</v>
      </c>
      <c r="C603" s="216">
        <f>C232</f>
        <v>0</v>
      </c>
      <c r="D603" s="217"/>
      <c r="E603" s="29"/>
    </row>
    <row r="604" spans="2:5">
      <c r="B604" s="28" t="str">
        <f>B251</f>
        <v>KOPĒJA CENA 1.15 pozīcija kopā bez PVN, EUR:</v>
      </c>
      <c r="C604" s="216">
        <f>C251</f>
        <v>0</v>
      </c>
      <c r="D604" s="217"/>
      <c r="E604" s="29"/>
    </row>
    <row r="605" spans="2:5">
      <c r="B605" s="28" t="str">
        <f>B267</f>
        <v>KOPĒJA CENA 1.16 pozīcija kopā bez PVN, EUR:</v>
      </c>
      <c r="C605" s="216">
        <f>C267</f>
        <v>0</v>
      </c>
      <c r="D605" s="217"/>
      <c r="E605" s="29"/>
    </row>
    <row r="606" spans="2:5">
      <c r="B606" s="28" t="str">
        <f>B281</f>
        <v>KOPĒJA CENA 1.17 pozīcija kopā bez PVN, EUR:</v>
      </c>
      <c r="C606" s="216">
        <f>C281</f>
        <v>0</v>
      </c>
      <c r="D606" s="217"/>
      <c r="E606" s="29"/>
    </row>
    <row r="607" spans="2:5">
      <c r="B607" s="28" t="str">
        <f>B296</f>
        <v>KOPĒJA CENA 1.18 pozīcija kopā bez PVN, EUR:</v>
      </c>
      <c r="C607" s="216">
        <f>C296</f>
        <v>0</v>
      </c>
      <c r="D607" s="217"/>
      <c r="E607" s="29"/>
    </row>
    <row r="608" spans="2:5">
      <c r="B608" s="28" t="str">
        <f>B309</f>
        <v>KOPĒJA CENA 1.19 pozīcija kopā bez PVN, EUR:</v>
      </c>
      <c r="C608" s="216">
        <f>C309</f>
        <v>0</v>
      </c>
      <c r="D608" s="217"/>
      <c r="E608" s="29"/>
    </row>
    <row r="609" spans="2:5">
      <c r="B609" s="28" t="str">
        <f>B325</f>
        <v>KOPĒJA CENA 1.20 pozīcija kopā bez PVN, EUR:</v>
      </c>
      <c r="C609" s="216">
        <f>C325</f>
        <v>0</v>
      </c>
      <c r="D609" s="217"/>
      <c r="E609" s="29"/>
    </row>
    <row r="610" spans="2:5">
      <c r="B610" s="28" t="str">
        <f>B341</f>
        <v>KOPĒJA CENA 1.21 pozīcija kopā bez PVN, EUR:</v>
      </c>
      <c r="C610" s="216">
        <f>C341</f>
        <v>0</v>
      </c>
      <c r="D610" s="217"/>
      <c r="E610" s="29"/>
    </row>
    <row r="611" spans="2:5">
      <c r="B611" s="28" t="str">
        <f>B357</f>
        <v>KOPĒJA CENA 1.22 pozīcija kopā bez PVN, EUR:</v>
      </c>
      <c r="C611" s="214">
        <f>C357</f>
        <v>0</v>
      </c>
      <c r="D611" s="215"/>
      <c r="E611" s="29"/>
    </row>
    <row r="612" spans="2:5">
      <c r="B612" s="28" t="str">
        <f>E379</f>
        <v>KOPĒJĀ CENA 1.23.pozīciju kopā bez PVN, EUR:</v>
      </c>
      <c r="C612" s="214">
        <f>F379</f>
        <v>0</v>
      </c>
      <c r="D612" s="215"/>
      <c r="E612" s="29"/>
    </row>
    <row r="613" spans="2:5">
      <c r="B613" s="28" t="str">
        <f>E394</f>
        <v>KOPĒJĀ CENA 1.24.pozīciju kopā bez PVN, EUR:</v>
      </c>
      <c r="C613" s="214">
        <f>F394</f>
        <v>0</v>
      </c>
      <c r="D613" s="215"/>
      <c r="E613" s="29"/>
    </row>
    <row r="614" spans="2:5">
      <c r="B614" s="28" t="str">
        <f>E405</f>
        <v>KOPĒJĀ CENA 1.25.pozīciju kopā bez PVN, EUR:</v>
      </c>
      <c r="C614" s="214">
        <f>F405</f>
        <v>0</v>
      </c>
      <c r="D614" s="215"/>
      <c r="E614" s="29"/>
    </row>
    <row r="615" spans="2:5">
      <c r="B615" s="28" t="str">
        <f>E418</f>
        <v>KOPĒJĀ CENA 1.26.pozīciju kopā bez PVN, EUR:</v>
      </c>
      <c r="C615" s="214">
        <f>F418</f>
        <v>0</v>
      </c>
      <c r="D615" s="215"/>
      <c r="E615" s="29"/>
    </row>
    <row r="616" spans="2:5">
      <c r="B616" s="28" t="str">
        <f>E435</f>
        <v>KOPĒJĀ CENA 1.27.pozīciju kopā bez PVN, EUR:</v>
      </c>
      <c r="C616" s="214">
        <f>F435</f>
        <v>0</v>
      </c>
      <c r="D616" s="215"/>
      <c r="E616" s="29"/>
    </row>
    <row r="617" spans="2:5">
      <c r="B617" s="28" t="str">
        <f>E451</f>
        <v>KOPĒJĀ CENA 1.28.pozīciju kopā bez PVN, EUR:</v>
      </c>
      <c r="C617" s="214">
        <f>F451</f>
        <v>0</v>
      </c>
      <c r="D617" s="215"/>
      <c r="E617" s="29"/>
    </row>
    <row r="618" spans="2:5">
      <c r="B618" s="28" t="str">
        <f>E470</f>
        <v>KOPĒJĀ CENA 1.29.pozīciju kopā bez PVN, EUR:</v>
      </c>
      <c r="C618" s="214">
        <f>F470</f>
        <v>0</v>
      </c>
      <c r="D618" s="215"/>
      <c r="E618" s="29"/>
    </row>
    <row r="619" spans="2:5">
      <c r="B619" s="28" t="str">
        <f>E482</f>
        <v>KOPĒJĀ CENA 1.30.pozīciju kopā bez PVN, EUR:</v>
      </c>
      <c r="C619" s="214">
        <f>F482</f>
        <v>0</v>
      </c>
      <c r="D619" s="215"/>
      <c r="E619" s="29"/>
    </row>
    <row r="620" spans="2:5">
      <c r="B620" s="28" t="str">
        <f>E492</f>
        <v>KOPĒJĀ CENA 1.31.pozīciju kopā bez PVN, EUR:</v>
      </c>
      <c r="C620" s="214">
        <f>F492</f>
        <v>0</v>
      </c>
      <c r="D620" s="215"/>
      <c r="E620" s="29"/>
    </row>
    <row r="621" spans="2:5">
      <c r="B621" s="28" t="str">
        <f>E503</f>
        <v>KOPĒJĀ CENA 1.32.pozīciju kopā bez PVN, EUR:</v>
      </c>
      <c r="C621" s="214">
        <f>F503</f>
        <v>0</v>
      </c>
      <c r="D621" s="215"/>
      <c r="E621" s="29"/>
    </row>
    <row r="622" spans="2:5">
      <c r="B622" s="28" t="str">
        <f>E513</f>
        <v>KOPĒJĀ CENA 1.33.pozīciju kopā bez PVN, EUR:</v>
      </c>
      <c r="C622" s="214">
        <f>F513</f>
        <v>0</v>
      </c>
      <c r="D622" s="215"/>
      <c r="E622" s="29"/>
    </row>
    <row r="623" spans="2:5">
      <c r="B623" s="28" t="str">
        <f>E525</f>
        <v>KOPĒJĀ CENA 1.34.pozīciju kopā bez PVN, EUR:</v>
      </c>
      <c r="C623" s="214">
        <f>F525</f>
        <v>0</v>
      </c>
      <c r="D623" s="215"/>
      <c r="E623" s="29"/>
    </row>
    <row r="624" spans="2:5">
      <c r="B624" s="28" t="str">
        <f>E538</f>
        <v>KOPĒJĀ CENA 1.35.pozīciju kopā bez PVN, EUR:</v>
      </c>
      <c r="C624" s="214">
        <f>F538</f>
        <v>0</v>
      </c>
      <c r="D624" s="215"/>
      <c r="E624" s="29"/>
    </row>
    <row r="625" spans="2:6">
      <c r="B625" s="28" t="str">
        <f>E548</f>
        <v>KOPĒJĀ CENA 1.36.pozīciju kopā bez PVN, EUR:</v>
      </c>
      <c r="C625" s="214">
        <f>F548</f>
        <v>0</v>
      </c>
      <c r="D625" s="215"/>
      <c r="E625" s="29"/>
    </row>
    <row r="626" spans="2:6">
      <c r="B626" s="28" t="str">
        <f>E559</f>
        <v>KOPĒJĀ CENA 1.37.pozīciju kopā bez PVN, EUR:</v>
      </c>
      <c r="C626" s="214">
        <f>F559</f>
        <v>0</v>
      </c>
      <c r="D626" s="215"/>
      <c r="E626" s="29"/>
    </row>
    <row r="627" spans="2:6">
      <c r="B627" s="28" t="str">
        <f>E569</f>
        <v>KOPĒJĀ CENA 1.38.pozīciju kopā bez PVN, EUR:</v>
      </c>
      <c r="C627" s="214">
        <f>F569</f>
        <v>0</v>
      </c>
      <c r="D627" s="215"/>
      <c r="E627" s="29"/>
    </row>
    <row r="628" spans="2:6">
      <c r="B628" s="28" t="str">
        <f>E579</f>
        <v>KOPĒJĀ CENA 1.39.pozīciju kopā bez PVN, EUR:</v>
      </c>
      <c r="C628" s="214">
        <f>F579</f>
        <v>0</v>
      </c>
      <c r="D628" s="215"/>
      <c r="E628" s="29"/>
    </row>
    <row r="629" spans="2:6">
      <c r="B629" s="232" t="s">
        <v>602</v>
      </c>
      <c r="C629" s="233">
        <f>SUM(C590:D628)</f>
        <v>0</v>
      </c>
      <c r="D629" s="234"/>
      <c r="E629" s="29"/>
      <c r="F629" s="29"/>
    </row>
    <row r="630" spans="2:6">
      <c r="B630" s="232"/>
      <c r="C630" s="234"/>
      <c r="D630" s="234"/>
    </row>
    <row r="631" spans="2:6">
      <c r="C631" s="30"/>
      <c r="D631" s="30"/>
    </row>
    <row r="633" spans="2:6">
      <c r="B633" s="30" t="s">
        <v>675</v>
      </c>
    </row>
  </sheetData>
  <mergeCells count="648">
    <mergeCell ref="G242:G243"/>
    <mergeCell ref="G244:G246"/>
    <mergeCell ref="G375:G376"/>
    <mergeCell ref="G377:G378"/>
    <mergeCell ref="G415:G417"/>
    <mergeCell ref="G431:G434"/>
    <mergeCell ref="G467:G469"/>
    <mergeCell ref="G523:G524"/>
    <mergeCell ref="G535:G537"/>
    <mergeCell ref="C591:D591"/>
    <mergeCell ref="C590:D590"/>
    <mergeCell ref="C587:F587"/>
    <mergeCell ref="C582:D582"/>
    <mergeCell ref="E582:F582"/>
    <mergeCell ref="C583:D583"/>
    <mergeCell ref="E583:F583"/>
    <mergeCell ref="C584:D584"/>
    <mergeCell ref="E584:F584"/>
    <mergeCell ref="C586:D586"/>
    <mergeCell ref="E586:F586"/>
    <mergeCell ref="C585:D585"/>
    <mergeCell ref="C580:D580"/>
    <mergeCell ref="E580:F580"/>
    <mergeCell ref="C581:D581"/>
    <mergeCell ref="E581:F581"/>
    <mergeCell ref="C574:F574"/>
    <mergeCell ref="C570:D570"/>
    <mergeCell ref="E570:F570"/>
    <mergeCell ref="C571:D571"/>
    <mergeCell ref="E571:F571"/>
    <mergeCell ref="C572:D572"/>
    <mergeCell ref="C573:D573"/>
    <mergeCell ref="C564:F564"/>
    <mergeCell ref="C554:F554"/>
    <mergeCell ref="C560:D560"/>
    <mergeCell ref="E560:F560"/>
    <mergeCell ref="C561:D561"/>
    <mergeCell ref="E561:F561"/>
    <mergeCell ref="C562:D562"/>
    <mergeCell ref="E562:F562"/>
    <mergeCell ref="C563:D563"/>
    <mergeCell ref="E563:F563"/>
    <mergeCell ref="C539:D539"/>
    <mergeCell ref="E539:F539"/>
    <mergeCell ref="C540:D540"/>
    <mergeCell ref="E540:F540"/>
    <mergeCell ref="C541:D541"/>
    <mergeCell ref="E541:F541"/>
    <mergeCell ref="C542:D542"/>
    <mergeCell ref="E542:F542"/>
    <mergeCell ref="C543:F543"/>
    <mergeCell ref="C549:D549"/>
    <mergeCell ref="E549:F549"/>
    <mergeCell ref="C550:D550"/>
    <mergeCell ref="E550:F550"/>
    <mergeCell ref="C551:D551"/>
    <mergeCell ref="E551:F551"/>
    <mergeCell ref="C552:D552"/>
    <mergeCell ref="E552:F552"/>
    <mergeCell ref="C553:D553"/>
    <mergeCell ref="E553:F553"/>
    <mergeCell ref="C516:D516"/>
    <mergeCell ref="E516:F516"/>
    <mergeCell ref="C517:D517"/>
    <mergeCell ref="E517:F517"/>
    <mergeCell ref="C518:D518"/>
    <mergeCell ref="E518:F518"/>
    <mergeCell ref="C519:F519"/>
    <mergeCell ref="C526:D526"/>
    <mergeCell ref="E526:F526"/>
    <mergeCell ref="C527:D527"/>
    <mergeCell ref="E527:F527"/>
    <mergeCell ref="C528:D528"/>
    <mergeCell ref="E528:F528"/>
    <mergeCell ref="C529:D529"/>
    <mergeCell ref="E529:F529"/>
    <mergeCell ref="C530:D530"/>
    <mergeCell ref="E530:F530"/>
    <mergeCell ref="C531:F531"/>
    <mergeCell ref="C508:F508"/>
    <mergeCell ref="C514:D514"/>
    <mergeCell ref="E514:F514"/>
    <mergeCell ref="C515:D515"/>
    <mergeCell ref="E515:F515"/>
    <mergeCell ref="C496:D496"/>
    <mergeCell ref="E496:F496"/>
    <mergeCell ref="C497:D497"/>
    <mergeCell ref="E497:F497"/>
    <mergeCell ref="C498:F498"/>
    <mergeCell ref="C504:D504"/>
    <mergeCell ref="E504:F504"/>
    <mergeCell ref="C505:D505"/>
    <mergeCell ref="E505:F505"/>
    <mergeCell ref="C485:D485"/>
    <mergeCell ref="E485:F485"/>
    <mergeCell ref="C506:D506"/>
    <mergeCell ref="E506:F506"/>
    <mergeCell ref="C507:D507"/>
    <mergeCell ref="E507:F507"/>
    <mergeCell ref="C486:D486"/>
    <mergeCell ref="E486:F486"/>
    <mergeCell ref="C487:F487"/>
    <mergeCell ref="C493:D493"/>
    <mergeCell ref="E493:F493"/>
    <mergeCell ref="C494:D494"/>
    <mergeCell ref="E494:F494"/>
    <mergeCell ref="C495:D495"/>
    <mergeCell ref="E495:F495"/>
    <mergeCell ref="C281:F281"/>
    <mergeCell ref="C282:F282"/>
    <mergeCell ref="C283:F283"/>
    <mergeCell ref="C285:D285"/>
    <mergeCell ref="E285:F285"/>
    <mergeCell ref="B14:F14"/>
    <mergeCell ref="B15:F15"/>
    <mergeCell ref="B16:F16"/>
    <mergeCell ref="B17:F17"/>
    <mergeCell ref="B18:F18"/>
    <mergeCell ref="B19:F19"/>
    <mergeCell ref="B20:F20"/>
    <mergeCell ref="C55:D55"/>
    <mergeCell ref="E55:F55"/>
    <mergeCell ref="C56:D56"/>
    <mergeCell ref="E56:F56"/>
    <mergeCell ref="C50:D50"/>
    <mergeCell ref="E50:F50"/>
    <mergeCell ref="C52:D52"/>
    <mergeCell ref="E52:F52"/>
    <mergeCell ref="C53:D53"/>
    <mergeCell ref="E53:F53"/>
    <mergeCell ref="C44:F44"/>
    <mergeCell ref="C45:F45"/>
    <mergeCell ref="B12:F12"/>
    <mergeCell ref="B13:F13"/>
    <mergeCell ref="A3:F3"/>
    <mergeCell ref="A5:F5"/>
    <mergeCell ref="A1:F1"/>
    <mergeCell ref="A2:F2"/>
    <mergeCell ref="B6:F6"/>
    <mergeCell ref="B11:F11"/>
    <mergeCell ref="C22:F22"/>
    <mergeCell ref="B7:F7"/>
    <mergeCell ref="B8:F8"/>
    <mergeCell ref="B9:F9"/>
    <mergeCell ref="B10:F10"/>
    <mergeCell ref="C43:D43"/>
    <mergeCell ref="E43:F43"/>
    <mergeCell ref="C54:D54"/>
    <mergeCell ref="E54:F54"/>
    <mergeCell ref="C63:F63"/>
    <mergeCell ref="C65:D65"/>
    <mergeCell ref="E65:F65"/>
    <mergeCell ref="C58:D58"/>
    <mergeCell ref="E58:F58"/>
    <mergeCell ref="C59:F59"/>
    <mergeCell ref="C60:F60"/>
    <mergeCell ref="C61:F61"/>
    <mergeCell ref="C62:F62"/>
    <mergeCell ref="C77:F77"/>
    <mergeCell ref="C78:F78"/>
    <mergeCell ref="C79:F79"/>
    <mergeCell ref="C74:D74"/>
    <mergeCell ref="E74:F74"/>
    <mergeCell ref="C81:D81"/>
    <mergeCell ref="E81:F81"/>
    <mergeCell ref="C46:F46"/>
    <mergeCell ref="C47:F47"/>
    <mergeCell ref="C48:F48"/>
    <mergeCell ref="C85:D85"/>
    <mergeCell ref="E85:F85"/>
    <mergeCell ref="C67:D67"/>
    <mergeCell ref="E67:F67"/>
    <mergeCell ref="C86:D86"/>
    <mergeCell ref="E86:F86"/>
    <mergeCell ref="C89:D89"/>
    <mergeCell ref="E89:F89"/>
    <mergeCell ref="C84:D84"/>
    <mergeCell ref="E84:F84"/>
    <mergeCell ref="C83:D83"/>
    <mergeCell ref="E83:F83"/>
    <mergeCell ref="C68:D68"/>
    <mergeCell ref="E68:F68"/>
    <mergeCell ref="C69:D69"/>
    <mergeCell ref="E69:F69"/>
    <mergeCell ref="C70:D70"/>
    <mergeCell ref="E70:F70"/>
    <mergeCell ref="C71:D71"/>
    <mergeCell ref="E71:F71"/>
    <mergeCell ref="C72:D72"/>
    <mergeCell ref="E72:F72"/>
    <mergeCell ref="C75:F75"/>
    <mergeCell ref="C76:F76"/>
    <mergeCell ref="C98:D98"/>
    <mergeCell ref="E98:F98"/>
    <mergeCell ref="E103:F103"/>
    <mergeCell ref="C90:F90"/>
    <mergeCell ref="C91:F91"/>
    <mergeCell ref="C92:F92"/>
    <mergeCell ref="C94:D94"/>
    <mergeCell ref="E94:F94"/>
    <mergeCell ref="C87:D87"/>
    <mergeCell ref="E87:F87"/>
    <mergeCell ref="C184:D184"/>
    <mergeCell ref="E184:F184"/>
    <mergeCell ref="E144:F144"/>
    <mergeCell ref="C203:D203"/>
    <mergeCell ref="E203:F203"/>
    <mergeCell ref="E200:F200"/>
    <mergeCell ref="C30:D30"/>
    <mergeCell ref="C27:D27"/>
    <mergeCell ref="E27:F27"/>
    <mergeCell ref="C28:D28"/>
    <mergeCell ref="E28:F28"/>
    <mergeCell ref="C29:D29"/>
    <mergeCell ref="C31:F31"/>
    <mergeCell ref="C151:D151"/>
    <mergeCell ref="E151:F151"/>
    <mergeCell ref="C147:D147"/>
    <mergeCell ref="E147:F147"/>
    <mergeCell ref="C148:D148"/>
    <mergeCell ref="E148:F148"/>
    <mergeCell ref="C149:D149"/>
    <mergeCell ref="E149:F149"/>
    <mergeCell ref="C128:D128"/>
    <mergeCell ref="E128:F128"/>
    <mergeCell ref="C129:D129"/>
    <mergeCell ref="C178:F178"/>
    <mergeCell ref="C179:F179"/>
    <mergeCell ref="C180:F180"/>
    <mergeCell ref="C170:D170"/>
    <mergeCell ref="E170:F170"/>
    <mergeCell ref="C171:D171"/>
    <mergeCell ref="E171:F171"/>
    <mergeCell ref="C182:D182"/>
    <mergeCell ref="E182:F182"/>
    <mergeCell ref="C172:D172"/>
    <mergeCell ref="E172:F172"/>
    <mergeCell ref="E169:F169"/>
    <mergeCell ref="E129:F129"/>
    <mergeCell ref="C130:D130"/>
    <mergeCell ref="E130:F130"/>
    <mergeCell ref="C146:D146"/>
    <mergeCell ref="E146:F146"/>
    <mergeCell ref="C139:D139"/>
    <mergeCell ref="C165:F165"/>
    <mergeCell ref="C162:D162"/>
    <mergeCell ref="E162:F162"/>
    <mergeCell ref="C163:F163"/>
    <mergeCell ref="C164:F164"/>
    <mergeCell ref="C167:D167"/>
    <mergeCell ref="E167:F167"/>
    <mergeCell ref="C169:D169"/>
    <mergeCell ref="C192:D192"/>
    <mergeCell ref="E192:F192"/>
    <mergeCell ref="C194:F194"/>
    <mergeCell ref="C200:D200"/>
    <mergeCell ref="E185:F185"/>
    <mergeCell ref="C177:D177"/>
    <mergeCell ref="E177:F177"/>
    <mergeCell ref="C211:D211"/>
    <mergeCell ref="E211:F211"/>
    <mergeCell ref="C199:D199"/>
    <mergeCell ref="E199:F199"/>
    <mergeCell ref="C193:F193"/>
    <mergeCell ref="C206:D206"/>
    <mergeCell ref="C201:D201"/>
    <mergeCell ref="E201:F201"/>
    <mergeCell ref="C202:D202"/>
    <mergeCell ref="E202:F202"/>
    <mergeCell ref="C204:D204"/>
    <mergeCell ref="E204:F204"/>
    <mergeCell ref="E197:F197"/>
    <mergeCell ref="C205:D205"/>
    <mergeCell ref="E205:F205"/>
    <mergeCell ref="E206:F206"/>
    <mergeCell ref="C185:D185"/>
    <mergeCell ref="C214:F214"/>
    <mergeCell ref="C215:F215"/>
    <mergeCell ref="C216:F216"/>
    <mergeCell ref="C195:F195"/>
    <mergeCell ref="C197:D197"/>
    <mergeCell ref="C239:D239"/>
    <mergeCell ref="E239:F239"/>
    <mergeCell ref="C234:F234"/>
    <mergeCell ref="C236:D236"/>
    <mergeCell ref="E236:F236"/>
    <mergeCell ref="C238:D238"/>
    <mergeCell ref="E238:F238"/>
    <mergeCell ref="C233:F233"/>
    <mergeCell ref="C228:D228"/>
    <mergeCell ref="E228:F228"/>
    <mergeCell ref="C232:F232"/>
    <mergeCell ref="C231:D231"/>
    <mergeCell ref="E231:F231"/>
    <mergeCell ref="C229:D229"/>
    <mergeCell ref="E229:F229"/>
    <mergeCell ref="C212:F212"/>
    <mergeCell ref="C213:F213"/>
    <mergeCell ref="C280:D280"/>
    <mergeCell ref="C240:D240"/>
    <mergeCell ref="E240:F240"/>
    <mergeCell ref="C250:D250"/>
    <mergeCell ref="E250:F250"/>
    <mergeCell ref="C218:D218"/>
    <mergeCell ref="C220:D220"/>
    <mergeCell ref="E220:F220"/>
    <mergeCell ref="C221:D221"/>
    <mergeCell ref="E221:F221"/>
    <mergeCell ref="C226:D226"/>
    <mergeCell ref="E226:F226"/>
    <mergeCell ref="C227:D227"/>
    <mergeCell ref="E227:F227"/>
    <mergeCell ref="C223:D223"/>
    <mergeCell ref="E223:F223"/>
    <mergeCell ref="C224:D224"/>
    <mergeCell ref="E224:F224"/>
    <mergeCell ref="E218:F218"/>
    <mergeCell ref="C225:D225"/>
    <mergeCell ref="E225:F225"/>
    <mergeCell ref="C222:D222"/>
    <mergeCell ref="E222:F222"/>
    <mergeCell ref="E280:F280"/>
    <mergeCell ref="C271:D271"/>
    <mergeCell ref="E271:F271"/>
    <mergeCell ref="C273:D273"/>
    <mergeCell ref="E273:F273"/>
    <mergeCell ref="C264:D264"/>
    <mergeCell ref="E264:F264"/>
    <mergeCell ref="C265:F265"/>
    <mergeCell ref="C266:F266"/>
    <mergeCell ref="C267:F267"/>
    <mergeCell ref="C268:F268"/>
    <mergeCell ref="C259:D259"/>
    <mergeCell ref="E259:F259"/>
    <mergeCell ref="C251:F251"/>
    <mergeCell ref="C252:F252"/>
    <mergeCell ref="C253:F253"/>
    <mergeCell ref="C255:D255"/>
    <mergeCell ref="E255:F255"/>
    <mergeCell ref="C269:F269"/>
    <mergeCell ref="C257:D257"/>
    <mergeCell ref="E257:F257"/>
    <mergeCell ref="C258:D258"/>
    <mergeCell ref="E258:F258"/>
    <mergeCell ref="B629:B630"/>
    <mergeCell ref="C629:D630"/>
    <mergeCell ref="C606:D606"/>
    <mergeCell ref="C607:D607"/>
    <mergeCell ref="C601:D601"/>
    <mergeCell ref="C602:D602"/>
    <mergeCell ref="C603:D603"/>
    <mergeCell ref="C600:D600"/>
    <mergeCell ref="C622:D622"/>
    <mergeCell ref="C623:D623"/>
    <mergeCell ref="C624:D624"/>
    <mergeCell ref="C625:D625"/>
    <mergeCell ref="C626:D626"/>
    <mergeCell ref="C627:D627"/>
    <mergeCell ref="C628:D628"/>
    <mergeCell ref="C614:D614"/>
    <mergeCell ref="C615:D615"/>
    <mergeCell ref="C616:D616"/>
    <mergeCell ref="C617:D617"/>
    <mergeCell ref="C618:D618"/>
    <mergeCell ref="C619:D619"/>
    <mergeCell ref="C620:D620"/>
    <mergeCell ref="C621:D621"/>
    <mergeCell ref="C612:D612"/>
    <mergeCell ref="C293:D293"/>
    <mergeCell ref="E293:F293"/>
    <mergeCell ref="C287:D287"/>
    <mergeCell ref="E287:F287"/>
    <mergeCell ref="C289:D289"/>
    <mergeCell ref="E289:F289"/>
    <mergeCell ref="C302:D302"/>
    <mergeCell ref="E302:F302"/>
    <mergeCell ref="C303:D303"/>
    <mergeCell ref="E303:F303"/>
    <mergeCell ref="C300:D300"/>
    <mergeCell ref="E300:F300"/>
    <mergeCell ref="C297:F297"/>
    <mergeCell ref="C298:F298"/>
    <mergeCell ref="C294:F294"/>
    <mergeCell ref="C274:D274"/>
    <mergeCell ref="E274:F274"/>
    <mergeCell ref="C275:D275"/>
    <mergeCell ref="E275:F275"/>
    <mergeCell ref="C276:D276"/>
    <mergeCell ref="E276:F276"/>
    <mergeCell ref="C277:D277"/>
    <mergeCell ref="E277:F277"/>
    <mergeCell ref="C278:D278"/>
    <mergeCell ref="E278:F278"/>
    <mergeCell ref="C315:D315"/>
    <mergeCell ref="E315:F315"/>
    <mergeCell ref="C331:D331"/>
    <mergeCell ref="C324:D324"/>
    <mergeCell ref="E324:F324"/>
    <mergeCell ref="C327:F327"/>
    <mergeCell ref="C329:D329"/>
    <mergeCell ref="E329:F329"/>
    <mergeCell ref="C295:F295"/>
    <mergeCell ref="C296:F296"/>
    <mergeCell ref="C304:D304"/>
    <mergeCell ref="E304:F304"/>
    <mergeCell ref="C306:D306"/>
    <mergeCell ref="E306:F306"/>
    <mergeCell ref="C305:D305"/>
    <mergeCell ref="E305:F305"/>
    <mergeCell ref="E313:F313"/>
    <mergeCell ref="C308:D308"/>
    <mergeCell ref="E308:F308"/>
    <mergeCell ref="C309:F309"/>
    <mergeCell ref="C310:F310"/>
    <mergeCell ref="C311:F311"/>
    <mergeCell ref="C313:D313"/>
    <mergeCell ref="E367:F367"/>
    <mergeCell ref="E340:F340"/>
    <mergeCell ref="C341:F341"/>
    <mergeCell ref="C342:F342"/>
    <mergeCell ref="C343:F343"/>
    <mergeCell ref="C325:F325"/>
    <mergeCell ref="C326:F326"/>
    <mergeCell ref="C316:D316"/>
    <mergeCell ref="E316:F316"/>
    <mergeCell ref="C317:D317"/>
    <mergeCell ref="E317:F317"/>
    <mergeCell ref="E348:F348"/>
    <mergeCell ref="C349:D349"/>
    <mergeCell ref="E349:F349"/>
    <mergeCell ref="C350:D350"/>
    <mergeCell ref="E350:F350"/>
    <mergeCell ref="E363:F363"/>
    <mergeCell ref="C364:D364"/>
    <mergeCell ref="C356:D356"/>
    <mergeCell ref="E356:F356"/>
    <mergeCell ref="E471:F471"/>
    <mergeCell ref="C455:D455"/>
    <mergeCell ref="E455:F455"/>
    <mergeCell ref="C456:D456"/>
    <mergeCell ref="E456:F456"/>
    <mergeCell ref="C335:D335"/>
    <mergeCell ref="E335:F335"/>
    <mergeCell ref="C333:D333"/>
    <mergeCell ref="E333:F333"/>
    <mergeCell ref="C334:D334"/>
    <mergeCell ref="E334:F334"/>
    <mergeCell ref="C422:D422"/>
    <mergeCell ref="E422:F422"/>
    <mergeCell ref="C409:D409"/>
    <mergeCell ref="E409:F409"/>
    <mergeCell ref="C410:D410"/>
    <mergeCell ref="E410:F410"/>
    <mergeCell ref="C420:D420"/>
    <mergeCell ref="E420:F420"/>
    <mergeCell ref="E421:F421"/>
    <mergeCell ref="C411:F411"/>
    <mergeCell ref="C340:D340"/>
    <mergeCell ref="E366:F366"/>
    <mergeCell ref="C367:D367"/>
    <mergeCell ref="C388:D388"/>
    <mergeCell ref="C357:F357"/>
    <mergeCell ref="C358:F358"/>
    <mergeCell ref="C359:F359"/>
    <mergeCell ref="C457:D457"/>
    <mergeCell ref="E439:F439"/>
    <mergeCell ref="C484:D484"/>
    <mergeCell ref="E484:F484"/>
    <mergeCell ref="C461:D461"/>
    <mergeCell ref="E461:F461"/>
    <mergeCell ref="C462:D462"/>
    <mergeCell ref="E462:F462"/>
    <mergeCell ref="C477:F477"/>
    <mergeCell ref="C444:D444"/>
    <mergeCell ref="C445:F445"/>
    <mergeCell ref="C452:D452"/>
    <mergeCell ref="C472:D472"/>
    <mergeCell ref="E472:F472"/>
    <mergeCell ref="C473:D473"/>
    <mergeCell ref="E473:F473"/>
    <mergeCell ref="C483:D483"/>
    <mergeCell ref="E483:F483"/>
    <mergeCell ref="C463:F463"/>
    <mergeCell ref="C471:D471"/>
    <mergeCell ref="C427:F427"/>
    <mergeCell ref="C426:D426"/>
    <mergeCell ref="C425:D425"/>
    <mergeCell ref="E425:F425"/>
    <mergeCell ref="C419:D419"/>
    <mergeCell ref="E419:F419"/>
    <mergeCell ref="C421:D421"/>
    <mergeCell ref="C396:D396"/>
    <mergeCell ref="E396:F396"/>
    <mergeCell ref="E424:F424"/>
    <mergeCell ref="C476:D476"/>
    <mergeCell ref="E476:F476"/>
    <mergeCell ref="C361:D361"/>
    <mergeCell ref="E361:F361"/>
    <mergeCell ref="C368:D368"/>
    <mergeCell ref="E368:F368"/>
    <mergeCell ref="E364:F364"/>
    <mergeCell ref="C365:D365"/>
    <mergeCell ref="C386:D386"/>
    <mergeCell ref="E386:F386"/>
    <mergeCell ref="C380:D380"/>
    <mergeCell ref="E382:F382"/>
    <mergeCell ref="E384:F384"/>
    <mergeCell ref="C381:D381"/>
    <mergeCell ref="E381:F381"/>
    <mergeCell ref="C424:D424"/>
    <mergeCell ref="C460:D460"/>
    <mergeCell ref="C382:D382"/>
    <mergeCell ref="C475:D475"/>
    <mergeCell ref="E475:F475"/>
    <mergeCell ref="C385:D385"/>
    <mergeCell ref="C436:D436"/>
    <mergeCell ref="E436:F436"/>
    <mergeCell ref="C363:D363"/>
    <mergeCell ref="E438:F438"/>
    <mergeCell ref="C443:D443"/>
    <mergeCell ref="C474:D474"/>
    <mergeCell ref="E474:F474"/>
    <mergeCell ref="C440:D440"/>
    <mergeCell ref="E440:F440"/>
    <mergeCell ref="C441:D441"/>
    <mergeCell ref="E441:F441"/>
    <mergeCell ref="C442:D442"/>
    <mergeCell ref="E442:F442"/>
    <mergeCell ref="E457:F457"/>
    <mergeCell ref="C439:D439"/>
    <mergeCell ref="E452:F452"/>
    <mergeCell ref="E443:F443"/>
    <mergeCell ref="C458:D458"/>
    <mergeCell ref="E458:F458"/>
    <mergeCell ref="C459:D459"/>
    <mergeCell ref="E459:F459"/>
    <mergeCell ref="E460:F460"/>
    <mergeCell ref="E444:F444"/>
    <mergeCell ref="C453:D453"/>
    <mergeCell ref="E453:F453"/>
    <mergeCell ref="C454:D454"/>
    <mergeCell ref="E454:F454"/>
    <mergeCell ref="C596:D596"/>
    <mergeCell ref="C593:D593"/>
    <mergeCell ref="C592:D592"/>
    <mergeCell ref="C594:D594"/>
    <mergeCell ref="C595:D595"/>
    <mergeCell ref="C397:D397"/>
    <mergeCell ref="C423:D423"/>
    <mergeCell ref="E423:F423"/>
    <mergeCell ref="E385:F385"/>
    <mergeCell ref="C387:D387"/>
    <mergeCell ref="E408:F408"/>
    <mergeCell ref="C398:D398"/>
    <mergeCell ref="E398:F398"/>
    <mergeCell ref="E388:F388"/>
    <mergeCell ref="C399:D399"/>
    <mergeCell ref="E406:F406"/>
    <mergeCell ref="C407:D407"/>
    <mergeCell ref="E407:F407"/>
    <mergeCell ref="C408:D408"/>
    <mergeCell ref="C406:D406"/>
    <mergeCell ref="E387:F387"/>
    <mergeCell ref="E399:F399"/>
    <mergeCell ref="C400:F400"/>
    <mergeCell ref="C438:D438"/>
    <mergeCell ref="C613:D613"/>
    <mergeCell ref="C599:D599"/>
    <mergeCell ref="C608:D608"/>
    <mergeCell ref="C609:D609"/>
    <mergeCell ref="C611:D611"/>
    <mergeCell ref="C610:D610"/>
    <mergeCell ref="C604:D604"/>
    <mergeCell ref="C605:D605"/>
    <mergeCell ref="C597:D597"/>
    <mergeCell ref="C598:D598"/>
    <mergeCell ref="C437:D437"/>
    <mergeCell ref="E437:F437"/>
    <mergeCell ref="E426:F426"/>
    <mergeCell ref="E383:F383"/>
    <mergeCell ref="C389:F389"/>
    <mergeCell ref="E397:F397"/>
    <mergeCell ref="C383:D383"/>
    <mergeCell ref="C384:D384"/>
    <mergeCell ref="C103:D103"/>
    <mergeCell ref="C288:D288"/>
    <mergeCell ref="E288:F288"/>
    <mergeCell ref="E331:F331"/>
    <mergeCell ref="C332:D332"/>
    <mergeCell ref="E332:F332"/>
    <mergeCell ref="C348:D348"/>
    <mergeCell ref="C395:D395"/>
    <mergeCell ref="E395:F395"/>
    <mergeCell ref="E365:F365"/>
    <mergeCell ref="C366:D366"/>
    <mergeCell ref="E380:F380"/>
    <mergeCell ref="C347:D347"/>
    <mergeCell ref="E347:F347"/>
    <mergeCell ref="C345:D345"/>
    <mergeCell ref="E345:F345"/>
    <mergeCell ref="G84:G86"/>
    <mergeCell ref="G153:G157"/>
    <mergeCell ref="C124:D124"/>
    <mergeCell ref="E124:F124"/>
    <mergeCell ref="C125:D125"/>
    <mergeCell ref="E125:F125"/>
    <mergeCell ref="C126:D126"/>
    <mergeCell ref="E126:F126"/>
    <mergeCell ref="C127:D127"/>
    <mergeCell ref="E127:F127"/>
    <mergeCell ref="E139:F139"/>
    <mergeCell ref="C140:F140"/>
    <mergeCell ref="C141:F141"/>
    <mergeCell ref="C150:D150"/>
    <mergeCell ref="E150:F150"/>
    <mergeCell ref="C142:F142"/>
    <mergeCell ref="C144:D144"/>
    <mergeCell ref="C119:F119"/>
    <mergeCell ref="C111:D111"/>
    <mergeCell ref="E111:F111"/>
    <mergeCell ref="C96:D96"/>
    <mergeCell ref="E96:F96"/>
    <mergeCell ref="C97:D97"/>
    <mergeCell ref="E97:F97"/>
    <mergeCell ref="C37:D37"/>
    <mergeCell ref="E37:F37"/>
    <mergeCell ref="C38:D38"/>
    <mergeCell ref="E38:F38"/>
    <mergeCell ref="C39:D39"/>
    <mergeCell ref="E39:F39"/>
    <mergeCell ref="C41:F41"/>
    <mergeCell ref="C122:D122"/>
    <mergeCell ref="E122:F122"/>
    <mergeCell ref="C40:D40"/>
    <mergeCell ref="E40:F40"/>
    <mergeCell ref="C104:F104"/>
    <mergeCell ref="C105:F105"/>
    <mergeCell ref="C106:F106"/>
    <mergeCell ref="C120:F120"/>
    <mergeCell ref="C108:D108"/>
    <mergeCell ref="E108:F108"/>
    <mergeCell ref="C110:D110"/>
    <mergeCell ref="E110:F110"/>
    <mergeCell ref="C112:D112"/>
    <mergeCell ref="E112:F112"/>
    <mergeCell ref="C117:D117"/>
    <mergeCell ref="E117:F117"/>
    <mergeCell ref="C118:F118"/>
  </mergeCells>
  <phoneticPr fontId="27" type="noConversion"/>
  <pageMargins left="0.23622047244094491" right="0.2362204724409449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Saturs</vt:lpstr>
      <vt:lpstr>1. pozīcija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Kristīne Samuļone</dc:creator>
  <cp:lastModifiedBy>Anna Indrāne</cp:lastModifiedBy>
  <dcterms:created xsi:type="dcterms:W3CDTF">2017-12-14T11:21:19Z</dcterms:created>
  <dcterms:modified xsi:type="dcterms:W3CDTF">2026-07-27T13:10:21Z</dcterms:modified>
</cp:coreProperties>
</file>