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192.168.123.208\18.novembra183\Iepirkumu specialists\2026 gads\Siltināšana Kārklu 24 _EIS_46\Pielikumi\"/>
    </mc:Choice>
  </mc:AlternateContent>
  <xr:revisionPtr revIDLastSave="0" documentId="8_{C8E869D4-1690-43E0-A44B-3F74C2B9466A}" xr6:coauthVersionLast="47" xr6:coauthVersionMax="47" xr10:uidLastSave="{00000000-0000-0000-0000-000000000000}"/>
  <bookViews>
    <workbookView xWindow="-120" yWindow="-120" windowWidth="29040" windowHeight="15840" tabRatio="866" activeTab="8" xr2:uid="{00000000-000D-0000-FFFF-FFFF00000000}"/>
  </bookViews>
  <sheets>
    <sheet name="kopsav_1" sheetId="1" r:id="rId1"/>
    <sheet name="1-1dem" sheetId="2" r:id="rId2"/>
    <sheet name="1-2DOP" sheetId="55" r:id="rId3"/>
    <sheet name="1-3Sien" sheetId="38" r:id="rId4"/>
    <sheet name="1-4BK" sheetId="39" r:id="rId5"/>
    <sheet name="1-5Ailas" sheetId="6" r:id="rId6"/>
    <sheet name="1-6Jumts" sheetId="56" r:id="rId7"/>
    <sheet name="1-7Iek" sheetId="37" r:id="rId8"/>
    <sheet name="1-8ArApd" sheetId="57" r:id="rId9"/>
    <sheet name="1-9Labiek" sheetId="28" r:id="rId10"/>
    <sheet name="2-1AVK-A" sheetId="40" r:id="rId11"/>
    <sheet name="2-2AVK-V" sheetId="41" r:id="rId12"/>
    <sheet name="2-3EL" sheetId="47" r:id="rId13"/>
    <sheet name="2-4ESS-VAS" sheetId="49" r:id="rId14"/>
    <sheet name="3-1ArELT" sheetId="59" r:id="rId15"/>
  </sheets>
  <definedNames>
    <definedName name="_xlnm.Print_Area" localSheetId="1">'1-1dem'!$A$1:$D$44</definedName>
    <definedName name="_xlnm.Print_Area" localSheetId="2">'1-2DOP'!$A$1:$D$44</definedName>
    <definedName name="_xlnm.Print_Area" localSheetId="3">'1-3Sien'!$A$1:$D$29</definedName>
    <definedName name="_xlnm.Print_Area" localSheetId="4">'1-4BK'!$A$1:$D$71</definedName>
    <definedName name="_xlnm.Print_Area" localSheetId="5">'1-5Ailas'!$A$1:$D$32</definedName>
    <definedName name="_xlnm.Print_Area" localSheetId="6">'1-6Jumts'!$A$1:$D$36</definedName>
    <definedName name="_xlnm.Print_Area" localSheetId="7">'1-7Iek'!$A$1:$D$65</definedName>
    <definedName name="_xlnm.Print_Area" localSheetId="8">'1-8ArApd'!$A$1:$D$52</definedName>
    <definedName name="_xlnm.Print_Area" localSheetId="9">'1-9Labiek'!$A$1:$D$34</definedName>
    <definedName name="_xlnm.Print_Area" localSheetId="10">'2-1AVK-A'!$A$1:$E$87</definedName>
    <definedName name="_xlnm.Print_Area" localSheetId="11">'2-2AVK-V'!$A$1:$E$112</definedName>
    <definedName name="_xlnm.Print_Area" localSheetId="12">'2-3EL'!$A$1:$E$93</definedName>
    <definedName name="_xlnm.Print_Area" localSheetId="13">'2-4ESS-VAS'!$A$1:$E$51</definedName>
    <definedName name="_xlnm.Print_Area" localSheetId="14">'3-1ArELT'!$A$1:$D$32</definedName>
    <definedName name="_xlnm.Print_Area" localSheetId="0">kopsav_1!$A$1:$C$33</definedName>
    <definedName name="_xlnm.Print_Titles" localSheetId="1">'1-1dem'!$10:$10</definedName>
    <definedName name="_xlnm.Print_Titles" localSheetId="2">'1-2DOP'!$10:$10</definedName>
    <definedName name="_xlnm.Print_Titles" localSheetId="3">'1-3Sien'!$10:$10</definedName>
    <definedName name="_xlnm.Print_Titles" localSheetId="4">'1-4BK'!$10:$10</definedName>
    <definedName name="_xlnm.Print_Titles" localSheetId="5">'1-5Ailas'!$10:$10</definedName>
    <definedName name="_xlnm.Print_Titles" localSheetId="6">'1-6Jumts'!$10:$10</definedName>
    <definedName name="_xlnm.Print_Titles" localSheetId="7">'1-7Iek'!$10:$10</definedName>
    <definedName name="_xlnm.Print_Titles" localSheetId="8">'1-8ArApd'!$10:$10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7" i="57" l="1"/>
  <c r="D16" i="57"/>
  <c r="D15" i="57"/>
  <c r="D14" i="57"/>
  <c r="D13" i="57"/>
  <c r="A13" i="59"/>
  <c r="A14" i="59" s="1"/>
  <c r="A15" i="59" s="1"/>
  <c r="A16" i="59" s="1"/>
  <c r="A17" i="59" s="1"/>
  <c r="A18" i="59" s="1"/>
  <c r="A19" i="59" s="1"/>
  <c r="A20" i="59" s="1"/>
  <c r="A21" i="59" s="1"/>
  <c r="A22" i="59" s="1"/>
  <c r="A23" i="59" s="1"/>
  <c r="A14" i="47"/>
  <c r="A15" i="47" s="1"/>
  <c r="A16" i="47" s="1"/>
  <c r="A17" i="47" s="1"/>
  <c r="A19" i="47" s="1"/>
  <c r="A20" i="47" s="1"/>
  <c r="A21" i="47" s="1"/>
  <c r="A22" i="47" s="1"/>
  <c r="A23" i="47" s="1"/>
  <c r="A24" i="47" s="1"/>
  <c r="A25" i="47" s="1"/>
  <c r="A26" i="47" s="1"/>
  <c r="A27" i="47" s="1"/>
  <c r="A28" i="47" s="1"/>
  <c r="A29" i="47" s="1"/>
  <c r="A30" i="47" s="1"/>
  <c r="A33" i="47" s="1"/>
  <c r="A34" i="47" s="1"/>
  <c r="A35" i="47" s="1"/>
  <c r="A36" i="47" s="1"/>
  <c r="A37" i="47" s="1"/>
  <c r="A38" i="47" s="1"/>
  <c r="A40" i="47" s="1"/>
  <c r="A41" i="47" s="1"/>
  <c r="A42" i="47" s="1"/>
  <c r="A43" i="47" s="1"/>
  <c r="A44" i="47" s="1"/>
  <c r="A45" i="47" s="1"/>
  <c r="A46" i="47" s="1"/>
  <c r="A47" i="47" s="1"/>
  <c r="A48" i="47" s="1"/>
  <c r="A49" i="47" s="1"/>
  <c r="A50" i="47" s="1"/>
  <c r="A52" i="47" s="1"/>
  <c r="A53" i="47" s="1"/>
  <c r="A54" i="47" s="1"/>
  <c r="A55" i="47" s="1"/>
  <c r="A56" i="47" s="1"/>
  <c r="A58" i="47" s="1"/>
  <c r="A59" i="47" s="1"/>
  <c r="A60" i="47" s="1"/>
  <c r="A61" i="47" s="1"/>
  <c r="A63" i="47" s="1"/>
  <c r="A64" i="47" s="1"/>
  <c r="A65" i="47" s="1"/>
  <c r="A66" i="47" s="1"/>
  <c r="A67" i="47" s="1"/>
  <c r="A69" i="47" s="1"/>
  <c r="A70" i="47" s="1"/>
  <c r="A71" i="47" s="1"/>
  <c r="A72" i="47" s="1"/>
  <c r="A73" i="47" s="1"/>
  <c r="A74" i="47" s="1"/>
  <c r="A75" i="47" s="1"/>
  <c r="A76" i="47" s="1"/>
  <c r="A77" i="47" s="1"/>
  <c r="A78" i="47" s="1"/>
  <c r="A79" i="47" s="1"/>
  <c r="A80" i="47" s="1"/>
  <c r="A13" i="41"/>
  <c r="A14" i="41" s="1"/>
  <c r="A15" i="41" s="1"/>
  <c r="A16" i="41" s="1"/>
  <c r="A17" i="41" s="1"/>
  <c r="A18" i="41" s="1"/>
  <c r="A19" i="41" s="1"/>
  <c r="A20" i="41" s="1"/>
  <c r="A21" i="41" s="1"/>
  <c r="A22" i="41" s="1"/>
  <c r="A23" i="41" s="1"/>
  <c r="A24" i="41" s="1"/>
  <c r="A25" i="41" s="1"/>
  <c r="A26" i="41" s="1"/>
  <c r="A27" i="41" s="1"/>
  <c r="A28" i="41" s="1"/>
  <c r="A29" i="41" s="1"/>
  <c r="A30" i="41" s="1"/>
  <c r="A31" i="41" s="1"/>
  <c r="A32" i="41" s="1"/>
  <c r="A33" i="41" s="1"/>
  <c r="A34" i="41" s="1"/>
  <c r="A35" i="41" s="1"/>
  <c r="A37" i="41" s="1"/>
  <c r="A38" i="41" s="1"/>
  <c r="A39" i="41" s="1"/>
  <c r="A40" i="41" s="1"/>
  <c r="A41" i="41" s="1"/>
  <c r="A42" i="41" s="1"/>
  <c r="A43" i="41" s="1"/>
  <c r="A44" i="41" s="1"/>
  <c r="A45" i="41" s="1"/>
  <c r="A46" i="41" s="1"/>
  <c r="A47" i="41" s="1"/>
  <c r="A48" i="41" s="1"/>
  <c r="A50" i="41" s="1"/>
  <c r="A51" i="41" s="1"/>
  <c r="A52" i="41" s="1"/>
  <c r="A53" i="41" s="1"/>
  <c r="A54" i="41" s="1"/>
  <c r="A55" i="41" s="1"/>
  <c r="A56" i="41" s="1"/>
  <c r="A57" i="41" s="1"/>
  <c r="A58" i="41" s="1"/>
  <c r="A60" i="41" s="1"/>
  <c r="A61" i="41" s="1"/>
  <c r="A62" i="41" s="1"/>
  <c r="A63" i="41" s="1"/>
  <c r="A64" i="41" s="1"/>
  <c r="A65" i="41" s="1"/>
  <c r="A66" i="41" s="1"/>
  <c r="A68" i="41" s="1"/>
  <c r="A69" i="41" s="1"/>
  <c r="A70" i="41" s="1"/>
  <c r="A71" i="41" s="1"/>
  <c r="A72" i="41" s="1"/>
  <c r="A74" i="41" s="1"/>
  <c r="A75" i="41" s="1"/>
  <c r="A76" i="41" s="1"/>
  <c r="A77" i="41" s="1"/>
  <c r="A78" i="41" s="1"/>
  <c r="A79" i="41" s="1"/>
  <c r="A80" i="41" s="1"/>
  <c r="A81" i="41" s="1"/>
  <c r="A82" i="41" s="1"/>
  <c r="A83" i="41" s="1"/>
  <c r="A84" i="41" s="1"/>
  <c r="A85" i="41" s="1"/>
  <c r="A86" i="41" s="1"/>
  <c r="A87" i="41" s="1"/>
  <c r="A88" i="41" s="1"/>
  <c r="A89" i="41" s="1"/>
  <c r="A90" i="41" s="1"/>
  <c r="A91" i="41" s="1"/>
  <c r="A92" i="41" s="1"/>
  <c r="A93" i="41" s="1"/>
  <c r="A94" i="41" s="1"/>
  <c r="A95" i="41" s="1"/>
  <c r="A96" i="41" s="1"/>
  <c r="A97" i="41" s="1"/>
  <c r="A98" i="41" s="1"/>
  <c r="A99" i="41" s="1"/>
  <c r="A100" i="41" s="1"/>
  <c r="A101" i="41" s="1"/>
  <c r="A102" i="41" s="1"/>
  <c r="A103" i="41" s="1"/>
  <c r="A13" i="40"/>
  <c r="A14" i="40" s="1"/>
  <c r="A15" i="40" s="1"/>
  <c r="A16" i="40" s="1"/>
  <c r="A17" i="40" s="1"/>
  <c r="A18" i="40" s="1"/>
  <c r="A19" i="40" s="1"/>
  <c r="A20" i="40" s="1"/>
  <c r="A21" i="40" s="1"/>
  <c r="A22" i="40" s="1"/>
  <c r="A23" i="40" s="1"/>
  <c r="A24" i="40" s="1"/>
  <c r="A25" i="40" s="1"/>
  <c r="A26" i="40" s="1"/>
  <c r="A27" i="40" s="1"/>
  <c r="A28" i="40" s="1"/>
  <c r="A29" i="40" s="1"/>
  <c r="A30" i="40" s="1"/>
  <c r="A31" i="40" s="1"/>
  <c r="A32" i="40" s="1"/>
  <c r="A33" i="40" s="1"/>
  <c r="A34" i="40" s="1"/>
  <c r="A35" i="40" s="1"/>
  <c r="A36" i="40" s="1"/>
  <c r="A37" i="40" s="1"/>
  <c r="A38" i="40" s="1"/>
  <c r="A39" i="40" s="1"/>
  <c r="A40" i="40" s="1"/>
  <c r="A41" i="40" s="1"/>
  <c r="A42" i="40" s="1"/>
  <c r="A43" i="40" s="1"/>
  <c r="A44" i="40" s="1"/>
  <c r="A45" i="40" s="1"/>
  <c r="A46" i="40" s="1"/>
  <c r="A47" i="40" s="1"/>
  <c r="A48" i="40" s="1"/>
  <c r="A50" i="40" s="1"/>
  <c r="A51" i="40" s="1"/>
  <c r="A52" i="40" s="1"/>
  <c r="A53" i="40" s="1"/>
  <c r="A54" i="40" s="1"/>
  <c r="A55" i="40" s="1"/>
  <c r="A56" i="40" s="1"/>
  <c r="A57" i="40" s="1"/>
  <c r="A58" i="40" s="1"/>
  <c r="A59" i="40" s="1"/>
  <c r="A60" i="40" s="1"/>
  <c r="A61" i="40" s="1"/>
  <c r="A62" i="40" s="1"/>
  <c r="A63" i="40" s="1"/>
  <c r="A64" i="40" s="1"/>
  <c r="A65" i="40" s="1"/>
  <c r="A66" i="40" s="1"/>
  <c r="A67" i="40" s="1"/>
  <c r="A68" i="40" s="1"/>
  <c r="A69" i="40" s="1"/>
  <c r="A70" i="40" s="1"/>
  <c r="A71" i="40" s="1"/>
  <c r="A72" i="40" s="1"/>
  <c r="A73" i="40" s="1"/>
  <c r="A74" i="40" s="1"/>
  <c r="A75" i="40" s="1"/>
  <c r="A76" i="40" s="1"/>
  <c r="A77" i="40" s="1"/>
  <c r="A78" i="40" s="1"/>
  <c r="D25" i="28"/>
  <c r="D24" i="28"/>
  <c r="D20" i="28"/>
  <c r="D16" i="28"/>
  <c r="D15" i="28"/>
  <c r="D14" i="28"/>
  <c r="D13" i="28"/>
  <c r="D12" i="28"/>
  <c r="D38" i="57"/>
  <c r="D30" i="57"/>
  <c r="D29" i="57"/>
  <c r="D28" i="57"/>
  <c r="D26" i="57"/>
  <c r="D23" i="57"/>
  <c r="D22" i="57"/>
  <c r="D24" i="57" s="1"/>
  <c r="D21" i="57"/>
  <c r="D20" i="57"/>
  <c r="D55" i="37"/>
  <c r="D54" i="37"/>
  <c r="D53" i="37"/>
  <c r="D52" i="37"/>
  <c r="D50" i="37"/>
  <c r="D49" i="37"/>
  <c r="D48" i="37"/>
  <c r="D47" i="37"/>
  <c r="D44" i="37"/>
  <c r="D43" i="37"/>
  <c r="D42" i="37"/>
  <c r="D41" i="37"/>
  <c r="D40" i="37"/>
  <c r="D38" i="37"/>
  <c r="D37" i="37"/>
  <c r="D36" i="37"/>
  <c r="D35" i="37"/>
  <c r="D33" i="37"/>
  <c r="D32" i="37"/>
  <c r="D31" i="37"/>
  <c r="D30" i="37"/>
  <c r="D19" i="37"/>
  <c r="D18" i="37"/>
  <c r="D17" i="37"/>
  <c r="D16" i="37"/>
  <c r="D15" i="37"/>
  <c r="D16" i="56"/>
  <c r="D15" i="56"/>
  <c r="D14" i="56"/>
  <c r="D13" i="56"/>
  <c r="A13" i="6"/>
  <c r="A14" i="6" s="1"/>
  <c r="A15" i="6" s="1"/>
  <c r="A16" i="6" s="1"/>
  <c r="A17" i="6" s="1"/>
  <c r="A18" i="6" s="1"/>
  <c r="A20" i="6" s="1"/>
  <c r="A22" i="6" s="1"/>
  <c r="A44" i="39"/>
  <c r="A45" i="39" s="1"/>
  <c r="A48" i="39" s="1"/>
  <c r="A50" i="39" s="1"/>
  <c r="A53" i="39" s="1"/>
  <c r="A54" i="39" s="1"/>
  <c r="A55" i="39" s="1"/>
  <c r="A56" i="39" s="1"/>
  <c r="A58" i="39" s="1"/>
  <c r="A59" i="39" s="1"/>
  <c r="A15" i="39"/>
  <c r="D54" i="39"/>
  <c r="D55" i="39" s="1"/>
  <c r="D51" i="39"/>
  <c r="D48" i="39"/>
  <c r="D45" i="39"/>
  <c r="D41" i="39"/>
  <c r="D34" i="39"/>
  <c r="D32" i="39"/>
  <c r="D31" i="39"/>
  <c r="D24" i="39"/>
  <c r="D22" i="39"/>
  <c r="D20" i="39"/>
  <c r="D19" i="39"/>
  <c r="D18" i="39"/>
  <c r="D16" i="39"/>
  <c r="D15" i="39"/>
  <c r="D14" i="39"/>
  <c r="D13" i="39"/>
  <c r="D12" i="39"/>
  <c r="D19" i="38"/>
  <c r="D18" i="38"/>
  <c r="D15" i="38"/>
  <c r="D14" i="38"/>
  <c r="A13" i="55"/>
  <c r="A14" i="55" s="1"/>
  <c r="A15" i="55" s="1"/>
  <c r="A16" i="55" s="1"/>
  <c r="A17" i="55" s="1"/>
  <c r="A18" i="55" s="1"/>
  <c r="A19" i="55" s="1"/>
  <c r="A20" i="55" s="1"/>
  <c r="A21" i="55" s="1"/>
  <c r="A22" i="55" s="1"/>
  <c r="A23" i="55" s="1"/>
  <c r="A24" i="55" s="1"/>
  <c r="A25" i="55" s="1"/>
  <c r="A26" i="55" s="1"/>
  <c r="A27" i="55" s="1"/>
  <c r="A28" i="55" s="1"/>
  <c r="A29" i="55" s="1"/>
  <c r="A32" i="55" s="1"/>
  <c r="A33" i="55" s="1"/>
  <c r="A34" i="55" s="1"/>
  <c r="A35" i="55" s="1"/>
  <c r="D31" i="55"/>
  <c r="D30" i="55"/>
  <c r="A13" i="2"/>
  <c r="A14" i="2" s="1"/>
  <c r="A15" i="2" s="1"/>
  <c r="A16" i="2" s="1"/>
  <c r="A17" i="2" s="1"/>
  <c r="A18" i="2" s="1"/>
  <c r="A19" i="2" s="1"/>
  <c r="A20" i="2" s="1"/>
  <c r="A22" i="2" s="1"/>
  <c r="A23" i="2" s="1"/>
  <c r="A24" i="2" s="1"/>
  <c r="A25" i="2" s="1"/>
  <c r="A26" i="2" s="1"/>
  <c r="A27" i="2" s="1"/>
  <c r="A28" i="2" s="1"/>
  <c r="A30" i="2" s="1"/>
  <c r="A31" i="2" s="1"/>
  <c r="A32" i="2" s="1"/>
  <c r="A33" i="2" s="1"/>
  <c r="A34" i="2" s="1"/>
  <c r="A35" i="2" s="1"/>
  <c r="A36" i="2" s="1"/>
  <c r="A37" i="2" s="1"/>
  <c r="A29" i="59" l="1"/>
  <c r="A49" i="57"/>
  <c r="A62" i="37"/>
  <c r="A33" i="56"/>
  <c r="A41" i="55"/>
  <c r="A48" i="49"/>
  <c r="A90" i="47"/>
  <c r="A109" i="41"/>
  <c r="A84" i="40"/>
  <c r="A68" i="39" l="1"/>
  <c r="A26" i="38"/>
  <c r="A31" i="28" l="1"/>
  <c r="A29" i="6"/>
  <c r="A41" i="2"/>
</calcChain>
</file>

<file path=xl/sharedStrings.xml><?xml version="1.0" encoding="utf-8"?>
<sst xmlns="http://schemas.openxmlformats.org/spreadsheetml/2006/main" count="1461" uniqueCount="620">
  <si>
    <t>Būvdarbu apjomu saraksts Nr.1-1.</t>
  </si>
  <si>
    <t>Demontāžas darbi.</t>
  </si>
  <si>
    <t>(būvdarbu veids vai konstruktīvā elementa nosaukums)</t>
  </si>
  <si>
    <t>Nr. p.k.</t>
  </si>
  <si>
    <t>Būvdarbu nosaukums</t>
  </si>
  <si>
    <t>Mērvienība</t>
  </si>
  <si>
    <t>Daudzums</t>
  </si>
  <si>
    <r>
      <t>m</t>
    </r>
    <r>
      <rPr>
        <vertAlign val="superscript"/>
        <sz val="10"/>
        <rFont val="Arial"/>
        <family val="2"/>
        <charset val="186"/>
      </rPr>
      <t>2</t>
    </r>
  </si>
  <si>
    <r>
      <t>m</t>
    </r>
    <r>
      <rPr>
        <vertAlign val="superscript"/>
        <sz val="10"/>
        <rFont val="Arial"/>
        <family val="2"/>
        <charset val="186"/>
      </rPr>
      <t>3</t>
    </r>
  </si>
  <si>
    <t>m</t>
  </si>
  <si>
    <t xml:space="preserve">      Sastādīja: ___________________ /J.Šeršņova/</t>
  </si>
  <si>
    <t>(paraksts un tā atšifrējums, datums)</t>
  </si>
  <si>
    <t>Būvdarbu veids vai 
konstruktīvā elementa nosaukums</t>
  </si>
  <si>
    <t>I. Vispārējie celtniecības darbi</t>
  </si>
  <si>
    <t>1-1</t>
  </si>
  <si>
    <t>1-2</t>
  </si>
  <si>
    <t xml:space="preserve">Buvlaukuma sagatavošanas darbi. </t>
  </si>
  <si>
    <t>1-5</t>
  </si>
  <si>
    <t>Aiļu aizpildījumu elementi.</t>
  </si>
  <si>
    <t>Būvdarbu kopsavilkums</t>
  </si>
  <si>
    <t>Saraksta Nr.</t>
  </si>
  <si>
    <t>gb</t>
  </si>
  <si>
    <t>kpl</t>
  </si>
  <si>
    <t>gb.</t>
  </si>
  <si>
    <t>m²</t>
  </si>
  <si>
    <t>Palīgmateriāli, stiprinājumi</t>
  </si>
  <si>
    <t>m2</t>
  </si>
  <si>
    <t>kpl.</t>
  </si>
  <si>
    <t>kg</t>
  </si>
  <si>
    <t>m3</t>
  </si>
  <si>
    <t>Būvdarbu apjomu saraksts Nr.1-5.</t>
  </si>
  <si>
    <t>Aiļu aizpildījumu elementi</t>
  </si>
  <si>
    <t>Palīgmateriāli</t>
  </si>
  <si>
    <r>
      <t>m</t>
    </r>
    <r>
      <rPr>
        <vertAlign val="superscript"/>
        <sz val="10"/>
        <rFont val="Arial"/>
        <family val="2"/>
        <charset val="186"/>
      </rPr>
      <t>2</t>
    </r>
    <r>
      <rPr>
        <sz val="11"/>
        <color theme="1"/>
        <rFont val="Calibri"/>
        <family val="2"/>
        <scheme val="minor"/>
      </rPr>
      <t/>
    </r>
  </si>
  <si>
    <t>m³</t>
  </si>
  <si>
    <r>
      <t>m</t>
    </r>
    <r>
      <rPr>
        <b/>
        <vertAlign val="superscript"/>
        <sz val="10"/>
        <rFont val="Arial"/>
        <family val="2"/>
        <charset val="186"/>
      </rPr>
      <t>2</t>
    </r>
  </si>
  <si>
    <t xml:space="preserve">Visus projektā minētos materiālus iespējams aizstāt ar citu ražotāju ekvivalentiem būvizstrādājumiem, iepriekš saskaņojot ar projekta autoru.      </t>
  </si>
  <si>
    <t>Piezīme:</t>
  </si>
  <si>
    <t>Sienas, starpsienas.</t>
  </si>
  <si>
    <t>Betona un metāla konstrukciju montāža.</t>
  </si>
  <si>
    <t>Iekšējie apdares darbi.</t>
  </si>
  <si>
    <t>Labiekārtošanas darbi</t>
  </si>
  <si>
    <t>II. Iekšējie specializētie darbi</t>
  </si>
  <si>
    <t>Apkure.</t>
  </si>
  <si>
    <t>Ventilācija.</t>
  </si>
  <si>
    <t>Iekšējie elektrotehniskie darbi.</t>
  </si>
  <si>
    <t>1-3</t>
  </si>
  <si>
    <t>1-4</t>
  </si>
  <si>
    <t>1-7</t>
  </si>
  <si>
    <t>1-9</t>
  </si>
  <si>
    <t>10</t>
  </si>
  <si>
    <t>2-1</t>
  </si>
  <si>
    <t>11</t>
  </si>
  <si>
    <t>2-2</t>
  </si>
  <si>
    <t>12</t>
  </si>
  <si>
    <t>2-3</t>
  </si>
  <si>
    <t>13</t>
  </si>
  <si>
    <t>2-4</t>
  </si>
  <si>
    <t>14</t>
  </si>
  <si>
    <t>16</t>
  </si>
  <si>
    <t>17</t>
  </si>
  <si>
    <t>18</t>
  </si>
  <si>
    <t>19</t>
  </si>
  <si>
    <t>20</t>
  </si>
  <si>
    <t>21</t>
  </si>
  <si>
    <t>t</t>
  </si>
  <si>
    <t>Būvdarbu apjomu saraksts Nr.1-3.</t>
  </si>
  <si>
    <t>Dubults KNAUF CW 50 profils</t>
  </si>
  <si>
    <t>Būvdarbu apjomu saraksts Nr.1-4.</t>
  </si>
  <si>
    <t>Tērauda konstrukciju attīrīšana gruntēšana</t>
  </si>
  <si>
    <t>Pamatu stiegrošana</t>
  </si>
  <si>
    <t>Tērauda konstrukcijas aizsardzībai pret koroziju janoklāj ar gruntējumu un divas reizes ar alkīda emaliju</t>
  </si>
  <si>
    <t>Būvdarbu apjomu saraksts Nr.1-7.</t>
  </si>
  <si>
    <t>GRIESTU APDARE.</t>
  </si>
  <si>
    <r>
      <t>m</t>
    </r>
    <r>
      <rPr>
        <vertAlign val="superscript"/>
        <sz val="10"/>
        <color theme="1"/>
        <rFont val="Arial"/>
        <family val="2"/>
        <charset val="186"/>
      </rPr>
      <t>2</t>
    </r>
  </si>
  <si>
    <r>
      <rPr>
        <sz val="10"/>
        <color theme="1"/>
        <rFont val="Arial"/>
        <family val="2"/>
        <charset val="186"/>
      </rPr>
      <t>m</t>
    </r>
    <r>
      <rPr>
        <vertAlign val="superscript"/>
        <sz val="10"/>
        <color theme="1"/>
        <rFont val="Arial"/>
        <family val="2"/>
        <charset val="186"/>
      </rPr>
      <t>2</t>
    </r>
  </si>
  <si>
    <t>SIENU APDARE.</t>
  </si>
  <si>
    <t>Labiekārtošanas darbi.</t>
  </si>
  <si>
    <t>Būvdarbu apjomu saraksts Nr.1-9.</t>
  </si>
  <si>
    <t>Būvdarbu apjomu saraksts Nr.2-1.</t>
  </si>
  <si>
    <t>Radiatora atgaisošanas korķis</t>
  </si>
  <si>
    <t>DN15</t>
  </si>
  <si>
    <t>Iztukšošanas ventilis</t>
  </si>
  <si>
    <t xml:space="preserve">Apkures VSH tērauda caurule </t>
  </si>
  <si>
    <t>Ugunsdrošības manžetes</t>
  </si>
  <si>
    <t>Sistēmas hidrauliskā pārbaude</t>
  </si>
  <si>
    <t>Palaistīšanas-iestatīšanas darbi</t>
  </si>
  <si>
    <t>Elektrības apsaistes materiālu komplekts</t>
  </si>
  <si>
    <t>Palīgmateriālu komplekts</t>
  </si>
  <si>
    <t>Būvdarbu apjomu saraksts Nr.2-2.</t>
  </si>
  <si>
    <t>Ugunsdrošības vārsts</t>
  </si>
  <si>
    <t>Tīrīšanas lūka apaļa gaisavadam</t>
  </si>
  <si>
    <t>Gaisa iznešanas jumtiņš</t>
  </si>
  <si>
    <t>IPLR315</t>
  </si>
  <si>
    <t>Ø125</t>
  </si>
  <si>
    <t>IPLR100</t>
  </si>
  <si>
    <t>IPLR125</t>
  </si>
  <si>
    <t>Ø100</t>
  </si>
  <si>
    <t>Ø200</t>
  </si>
  <si>
    <t>IPLR160</t>
  </si>
  <si>
    <t>Ø160</t>
  </si>
  <si>
    <t>Ø250</t>
  </si>
  <si>
    <t>Ø315</t>
  </si>
  <si>
    <t>Gaisa vads no cinkota skārda</t>
  </si>
  <si>
    <t>MAT 35 ALC</t>
  </si>
  <si>
    <t>Gaisa vadu izolācija q=100mm</t>
  </si>
  <si>
    <t>Ventilācijas sistēmu sākumregulēšanas darbi</t>
  </si>
  <si>
    <t>Ugunsdrošie hermetizējošie materiāli</t>
  </si>
  <si>
    <t>Ugunsdrošais akrila hermētiķis</t>
  </si>
  <si>
    <t>HILTI CFS-S ACR CW, 310 ml</t>
  </si>
  <si>
    <t>Sistēmas marķēšanas materiāli</t>
  </si>
  <si>
    <t>Ugunsdrošā sausā java</t>
  </si>
  <si>
    <t>PROMATSTOP</t>
  </si>
  <si>
    <t>Blīvējuma materiāli, silikons</t>
  </si>
  <si>
    <t>Caurumu urbšana</t>
  </si>
  <si>
    <t xml:space="preserve">Lodveida ventilis </t>
  </si>
  <si>
    <t>Lodveida ventilis ar atgaisotāju</t>
  </si>
  <si>
    <t>Būvdarbu apjomu saraksts Nr.2-3.</t>
  </si>
  <si>
    <t>Vienvirziena vārsts</t>
  </si>
  <si>
    <t xml:space="preserve">Manometrs </t>
  </si>
  <si>
    <t>10 bar</t>
  </si>
  <si>
    <t>Būvdarbu apjomu saraksts Nr.2-4.</t>
  </si>
  <si>
    <t>Dn40</t>
  </si>
  <si>
    <t>Atloku filtrs</t>
  </si>
  <si>
    <t>Dn15</t>
  </si>
  <si>
    <t xml:space="preserve">Bimetāliskais termometrs </t>
  </si>
  <si>
    <r>
      <t>0-120</t>
    </r>
    <r>
      <rPr>
        <vertAlign val="superscript"/>
        <sz val="10"/>
        <color indexed="8"/>
        <rFont val="Arial"/>
        <family val="2"/>
        <charset val="186"/>
      </rPr>
      <t>0</t>
    </r>
    <r>
      <rPr>
        <sz val="10"/>
        <color indexed="8"/>
        <rFont val="Arial"/>
        <family val="2"/>
        <charset val="186"/>
      </rPr>
      <t xml:space="preserve"> C</t>
    </r>
  </si>
  <si>
    <t>Dn32</t>
  </si>
  <si>
    <t xml:space="preserve">Ārgaisa temperatūras sensors </t>
  </si>
  <si>
    <t>Uzliekamais temperatūras devējs</t>
  </si>
  <si>
    <t>Tērauda caurule</t>
  </si>
  <si>
    <t>Akmensvates siltumizolācija ar foliju q=40mm</t>
  </si>
  <si>
    <t>18x40</t>
  </si>
  <si>
    <t>22x40</t>
  </si>
  <si>
    <t>Palaišanas-iestatīšanas darbi</t>
  </si>
  <si>
    <t>Montāžas palīgmateriāli</t>
  </si>
  <si>
    <t>m.</t>
  </si>
  <si>
    <t>Jumts.</t>
  </si>
  <si>
    <t>Ārējie apdares darbi.</t>
  </si>
  <si>
    <t>1-6</t>
  </si>
  <si>
    <t>1-8</t>
  </si>
  <si>
    <t xml:space="preserve">Apjomi sastādīti 2024. gada, pamatojoties uz AR daļas rasējumiem                            </t>
  </si>
  <si>
    <t xml:space="preserve">Apjomi sastādīti 2024. gada, pamatojoties uz BK daļas rasējumiem                            </t>
  </si>
  <si>
    <t xml:space="preserve">Apjomi sastādīti 2024. gada, pamatojoties uz AVK daļas rasējumiem                            </t>
  </si>
  <si>
    <t xml:space="preserve">Apjomi sastādīti 2024. gada, pamatojoties uz EL daļas rasējumiem                            </t>
  </si>
  <si>
    <t>Būvgrūžu savākšana, iekraušana automašīnā un izvešana  uz izgāztuvi, utilizācija</t>
  </si>
  <si>
    <t>Būvdarbu apjomu saraksts Nr.1-2.</t>
  </si>
  <si>
    <t xml:space="preserve"> Būvlaukuma sagatavošanas darbi. </t>
  </si>
  <si>
    <t>Būvdarbu vadītāju un būvuzraugu telpa. Sapulces telpa montāža, demontāža un noma</t>
  </si>
  <si>
    <t>Utilizējamo būvgružu konteiners</t>
  </si>
  <si>
    <t>Iebraucamie-izbraucamie vārti</t>
  </si>
  <si>
    <t>Pārvietojamās WC, mobilās Bio-tualetes, standarta tipa uzstādīšana</t>
  </si>
  <si>
    <t>Slēgta tipa materiālu novietnes konteiners</t>
  </si>
  <si>
    <t>Apsardzes  telpa</t>
  </si>
  <si>
    <t>Būvtāfele ne mazāk kā 1,2x1,2m</t>
  </si>
  <si>
    <t>Materiālu nokrautne</t>
  </si>
  <si>
    <t xml:space="preserve">Pagaidu elektrības pieslēguma ierīkošana </t>
  </si>
  <si>
    <t>Pacēlājs- Būvmateriālu un darbinieku, ventilācijas sistēmas elementu(AVK) pacelšana nogādāšanai darba vietā</t>
  </si>
  <si>
    <t>Bituma hidroizolācija un līmjava Capatect-Klebe-und Dichtungsmasse 114</t>
  </si>
  <si>
    <t>Profilēta ģeomembrāna līdz zemes planējuma atzīmei. Stiprināta saskaņā ar ražotāja tehnoloģiju</t>
  </si>
  <si>
    <r>
      <t>m</t>
    </r>
    <r>
      <rPr>
        <b/>
        <vertAlign val="superscript"/>
        <sz val="10"/>
        <rFont val="Arial"/>
        <family val="2"/>
        <charset val="186"/>
      </rPr>
      <t>2</t>
    </r>
    <r>
      <rPr>
        <sz val="11"/>
        <color theme="1"/>
        <rFont val="Calibri"/>
        <family val="2"/>
        <scheme val="minor"/>
      </rPr>
      <t/>
    </r>
  </si>
  <si>
    <t>5</t>
  </si>
  <si>
    <t>Saķeres grunts CAPAROL PUTZGRUND 610 vai dziļumgrunts CAPAROL OPTIGRUND E.L.F.(atbilstoši virsmai)</t>
  </si>
  <si>
    <t>Špakteļmasa CAPAROL-GLATTSPACHTE</t>
  </si>
  <si>
    <t>Ar ūdeni atšķaidīta grunts CapaSol LF Konzentrat</t>
  </si>
  <si>
    <t>Apmesti, krāsoti griesti:</t>
  </si>
  <si>
    <r>
      <t>m</t>
    </r>
    <r>
      <rPr>
        <b/>
        <vertAlign val="superscript"/>
        <sz val="10"/>
        <color theme="1"/>
        <rFont val="Arial"/>
        <family val="2"/>
        <charset val="186"/>
      </rPr>
      <t>2</t>
    </r>
  </si>
  <si>
    <t>Blietēta grunts</t>
  </si>
  <si>
    <t>Būvdarbu apjomu saraksts Nr.1-8.</t>
  </si>
  <si>
    <t>Būvdarbu apjomu saraksts Nr.1-6.</t>
  </si>
  <si>
    <t>Izlīdzināta pamatnes aizbēruma grunts</t>
  </si>
  <si>
    <t>Nosūces difuzors</t>
  </si>
  <si>
    <t>400x400</t>
  </si>
  <si>
    <t>DN20</t>
  </si>
  <si>
    <t>28x40</t>
  </si>
  <si>
    <t>Demontāžas darbi</t>
  </si>
  <si>
    <t>Būvdarbu apjomu saraksts Nr.3-1</t>
  </si>
  <si>
    <t>Arējie elektrības tīkli.</t>
  </si>
  <si>
    <t>Montāžas izstrādājumi</t>
  </si>
  <si>
    <t>9</t>
  </si>
  <si>
    <t>1</t>
  </si>
  <si>
    <t>III. Ārējie inženiertīkli.</t>
  </si>
  <si>
    <t>Arējie elektrotehniskie tīkli.</t>
  </si>
  <si>
    <t>3-1</t>
  </si>
  <si>
    <t>22</t>
  </si>
  <si>
    <t>23</t>
  </si>
  <si>
    <t>Dn25</t>
  </si>
  <si>
    <t>ESM-11</t>
  </si>
  <si>
    <t>35x40</t>
  </si>
  <si>
    <t>42x40</t>
  </si>
  <si>
    <t>Vibroizolatori agregāta uzstādīšanai</t>
  </si>
  <si>
    <t>200x100</t>
  </si>
  <si>
    <t>18x1,2</t>
  </si>
  <si>
    <t>VSH tērauda caurules fasondetāļas un stiprinājumi</t>
  </si>
  <si>
    <t>Radiatoru termoregulatoru un atgaitas noslēgventiļu  ieregulēšana</t>
  </si>
  <si>
    <t>Salizturīgs slānis - vismaz 500 mm</t>
  </si>
  <si>
    <t>Neausts ģeotekstils</t>
  </si>
  <si>
    <t xml:space="preserve">Grunts noblietēšana ar šķembām, un pamatnes izveidošana no šķembām </t>
  </si>
  <si>
    <t>šķembas b=150mm</t>
  </si>
  <si>
    <t>Metāla konstrukciju kapnes, montāža t.sk.:</t>
  </si>
  <si>
    <t>Visu metāla konstrukciju projekta detaļrasējumu izstrāde (KMD)</t>
  </si>
  <si>
    <t>Sienu un starpsienu konstrukcijas skat. AR-15</t>
  </si>
  <si>
    <r>
      <t>Siltumizolācija - ekstrudētais putupolistirols Tenapors Extra - 150mm, λ≤0.034 W/m</t>
    </r>
    <r>
      <rPr>
        <vertAlign val="superscript"/>
        <sz val="10"/>
        <rFont val="Arial"/>
        <family val="2"/>
        <charset val="186"/>
      </rPr>
      <t>2</t>
    </r>
    <r>
      <rPr>
        <sz val="10"/>
        <rFont val="Arial"/>
        <family val="2"/>
        <charset val="186"/>
      </rPr>
      <t>K</t>
    </r>
  </si>
  <si>
    <t>Pagaidu ūdens pieslēgums - pie esoša ūdensvada</t>
  </si>
  <si>
    <t>vieta</t>
  </si>
  <si>
    <t>Ūdensapgādes un kanalizācijas izmaksas</t>
  </si>
  <si>
    <t>mēn</t>
  </si>
  <si>
    <t>Teritorijas apgaismojuma prožektoru uzstādīšana</t>
  </si>
  <si>
    <t>Pagaidu elektrosadales uzstādīšana</t>
  </si>
  <si>
    <t>Elektroapgādes izmaksas</t>
  </si>
  <si>
    <t>Esošo AS"Sadales tīkls" sadalņu aizsardzība no koka dēļiem kastīti ierīkošana un atstarojošās zīmes uzstādīšana</t>
  </si>
  <si>
    <t>Zemējuma komplekts</t>
  </si>
  <si>
    <t xml:space="preserve">Barošanas bloks 8P 1U </t>
  </si>
  <si>
    <t>Ventilators ar termodevēju,  19’’ 1U 2xfans, 22W</t>
  </si>
  <si>
    <t>Tīklu iekārta</t>
  </si>
  <si>
    <t>Organaizers ar metāla skavām 1U </t>
  </si>
  <si>
    <t>gab </t>
  </si>
  <si>
    <t>Rozetes*</t>
  </si>
  <si>
    <t xml:space="preserve">Montāžas kārba reģipsim </t>
  </si>
  <si>
    <t>Kabeļi un montāžas materiāli</t>
  </si>
  <si>
    <t>Kabelis UTP Cat.6 LSZH</t>
  </si>
  <si>
    <t xml:space="preserve">Skrūve betonam </t>
  </si>
  <si>
    <t>SB 6.3x35</t>
  </si>
  <si>
    <t>Kabeļa marķējums SFX 11/60 MC NEUT</t>
  </si>
  <si>
    <t>Iekārtu marķējums</t>
  </si>
  <si>
    <t>Ugunsdrošs materiāls sienu un starpstāvu pārsegumu blīvēšanai</t>
  </si>
  <si>
    <t>Instalācijas palīgmateriāli. Saskaņā ar montāžu darbu raksturojumu un apjomu</t>
  </si>
  <si>
    <t>Programmēšanas, testēšanas un palaišanas darbi</t>
  </si>
  <si>
    <t>-</t>
  </si>
  <si>
    <t>Telekomunikācijas skapja iekārtas</t>
  </si>
  <si>
    <t xml:space="preserve">Komutācijas panelis UTP cat.6 24xRJ45, 1U </t>
  </si>
  <si>
    <t>24</t>
  </si>
  <si>
    <t>Apjomi sastādīti 2024. gada 22.martā</t>
  </si>
  <si>
    <t>Ēkas energoefektivitātes paaugstināšana</t>
  </si>
  <si>
    <r>
      <rPr>
        <sz val="12"/>
        <rFont val="Arial"/>
        <family val="2"/>
        <charset val="186"/>
      </rPr>
      <t>Objekta  nosaukums: "</t>
    </r>
    <r>
      <rPr>
        <b/>
        <sz val="12"/>
        <rFont val="Arial"/>
        <family val="2"/>
        <charset val="186"/>
      </rPr>
      <t>Ēkas energoefektivitātes paaugstināšana objektam Kārklu ielā 24, Daugavpilī, kadastra apzīm. 05000091501001”</t>
    </r>
  </si>
  <si>
    <r>
      <t>Būves nosaukums:</t>
    </r>
    <r>
      <rPr>
        <b/>
        <sz val="11"/>
        <rFont val="Arial"/>
        <family val="2"/>
        <charset val="186"/>
      </rPr>
      <t xml:space="preserve"> Biroju ēka</t>
    </r>
  </si>
  <si>
    <r>
      <t xml:space="preserve">Objekta adrese: </t>
    </r>
    <r>
      <rPr>
        <b/>
        <sz val="12"/>
        <rFont val="Arial"/>
        <family val="2"/>
        <charset val="186"/>
      </rPr>
      <t xml:space="preserve"> Kārklu ielā 24, Daugavpils</t>
    </r>
  </si>
  <si>
    <r>
      <t>Pasūtījuma Nr.</t>
    </r>
    <r>
      <rPr>
        <b/>
        <sz val="11"/>
        <rFont val="Arial"/>
        <family val="2"/>
        <charset val="186"/>
      </rPr>
      <t xml:space="preserve"> 23KARKLU</t>
    </r>
  </si>
  <si>
    <t>Vadības un automatizācijas sistēmas</t>
  </si>
  <si>
    <t xml:space="preserve">      Pārbaudīja: ___________________ /B.Maike/</t>
  </si>
  <si>
    <t xml:space="preserve">      Sertifikāta Nr.1-00649</t>
  </si>
  <si>
    <t>1. Stāva telpu konstrukciju un elementu demontāža skat. AR-02</t>
  </si>
  <si>
    <t>Logu  PVC rāmjos demontāža (1180*1500mm, 1180*1500mm)</t>
  </si>
  <si>
    <t>Dažādu izmēru durvis: blīvas, vienviru un divviru. Koka, metāla un plātņu materiāla demontāža</t>
  </si>
  <si>
    <t>Profiletu metāla lokšņu demontāža</t>
  </si>
  <si>
    <t>PVC līstu sienu apšuvumu demontāža</t>
  </si>
  <si>
    <t>Koka līstu sienu apšuvumu demontāža</t>
  </si>
  <si>
    <t>Moduļveida piekargriestu 600*600 kopā ar vadulām, piekarēm, papildelementiem, gaismekļiem un citām instalācijām demontāža</t>
  </si>
  <si>
    <t>Griestu metāla redeļu apšuvumu demontāžā</t>
  </si>
  <si>
    <t>Ārējo kondicionēšanas bloku demontāža un vēlāka uzstādīšana</t>
  </si>
  <si>
    <t>2. Stāva telpu konstrukciju un elementu demontāža skat. AR-03</t>
  </si>
  <si>
    <t>Jumta konstrukciju un elementu demontāža skat. AR-04</t>
  </si>
  <si>
    <t>Parapeta cinkotā skārda nosegprofila, kopā ar stiprinājumiem un apakškonstrukcijām demontāža</t>
  </si>
  <si>
    <t>Bitumenizētas ruļļveida jumta seguma kopā ar apakšējo konstrukciju līdz pārseguma paneļiem ap 300mm demontāža</t>
  </si>
  <si>
    <t>Jumta aeratora demontāža</t>
  </si>
  <si>
    <t>Lietus ūdens notekcaurules demontāža</t>
  </si>
  <si>
    <t>Lietus ūdens noteces demontāža</t>
  </si>
  <si>
    <t>Esošo  metāla un polikarbonāta jumniņa demontāža</t>
  </si>
  <si>
    <t>Ventilācijas izvadu ar metāla jumtiņiem demontāža</t>
  </si>
  <si>
    <t>Sadzīves telpa strādniekiem Pirmās palīdzības sniegšanas vieta montāža, demontāža un noma</t>
  </si>
  <si>
    <t>Būvlaukuma nožogojums h=2.0m , L=80.5m</t>
  </si>
  <si>
    <t>Pagaidu seguma ierīkošana</t>
  </si>
  <si>
    <t>Grants maisījums 0/32 100mm</t>
  </si>
  <si>
    <t>Ģeotekstils</t>
  </si>
  <si>
    <t>Ugunsdzēsības stends un kaste ar smiltīm</t>
  </si>
  <si>
    <t>Sastatnes norobežotas ar būvniecības plēvi (PERI vai ekvivalents)</t>
  </si>
  <si>
    <t xml:space="preserve">Apjomi sastādīti 2024. gada, pamatojoties uz DOP daļas rasējumiem                            </t>
  </si>
  <si>
    <t>Karkasa šahtsiena ar metāla statņiem SS-1</t>
  </si>
  <si>
    <r>
      <t>SS-1</t>
    </r>
    <r>
      <rPr>
        <sz val="10"/>
        <rFont val="Arial"/>
        <family val="2"/>
        <charset val="186"/>
      </rPr>
      <t xml:space="preserve"> Sienu konstrukcijas b=75mm no divām kārtām mitrumizturīga reģipša KNAUF GKBI (zaļa) 2*12.5mm uz metāla karkasa Dubults KNAUF CW 50 profils</t>
    </r>
    <r>
      <rPr>
        <b/>
        <sz val="10"/>
        <rFont val="Arial"/>
        <family val="2"/>
        <charset val="186"/>
      </rPr>
      <t xml:space="preserve"> </t>
    </r>
    <r>
      <rPr>
        <sz val="10"/>
        <rFont val="Arial"/>
        <family val="2"/>
        <charset val="186"/>
      </rPr>
      <t xml:space="preserve"> (Ieskaitot visus nepieciešamos materiālus un palīgmateriālus, saskaņā ar tehnoloģiju KNAUF W629 vai</t>
    </r>
    <r>
      <rPr>
        <b/>
        <sz val="10"/>
        <rFont val="Arial"/>
        <family val="2"/>
        <charset val="186"/>
      </rPr>
      <t xml:space="preserve"> </t>
    </r>
    <r>
      <rPr>
        <sz val="10"/>
        <rFont val="Arial"/>
        <family val="2"/>
        <charset val="186"/>
      </rPr>
      <t>ekvivalents)</t>
    </r>
  </si>
  <si>
    <t>Mitrumizturiga ģipškartona loksne - 2 kārtās KNAUF GKBI (zaļa) 2*12.5mm</t>
  </si>
  <si>
    <t>Vertikāls logailas apšuvums siltumizolācijas biezuma kompensēšanai SS-2</t>
  </si>
  <si>
    <r>
      <t>SS-2</t>
    </r>
    <r>
      <rPr>
        <sz val="10"/>
        <rFont val="Arial"/>
        <family val="2"/>
        <charset val="186"/>
      </rPr>
      <t xml:space="preserve"> Sienu konstrukcijas b=50mm no mitrumizturīga reģipša KNAUF GKBI (zaļa) 12.5mm uz metāla karkasa KNAUF CW 50 profils</t>
    </r>
    <r>
      <rPr>
        <b/>
        <sz val="10"/>
        <rFont val="Arial"/>
        <family val="2"/>
        <charset val="186"/>
      </rPr>
      <t xml:space="preserve"> </t>
    </r>
    <r>
      <rPr>
        <sz val="10"/>
        <rFont val="Arial"/>
        <family val="2"/>
        <charset val="186"/>
      </rPr>
      <t xml:space="preserve"> (Ieskaitot visus nepieciešamos materiālus un palīgmateriālus, saskaņā ar tehnoloģiju KNAUF W629 vai</t>
    </r>
    <r>
      <rPr>
        <b/>
        <sz val="10"/>
        <rFont val="Arial"/>
        <family val="2"/>
        <charset val="186"/>
      </rPr>
      <t xml:space="preserve"> </t>
    </r>
    <r>
      <rPr>
        <sz val="10"/>
        <rFont val="Arial"/>
        <family val="2"/>
        <charset val="186"/>
      </rPr>
      <t>ekvivalents)</t>
    </r>
  </si>
  <si>
    <t>Mitrumizturiga ģipškartona loksne - KNAUF GKBI (zaļa) 12.5mm</t>
  </si>
  <si>
    <t xml:space="preserve"> KNAUF CW 50 profils</t>
  </si>
  <si>
    <t>Pārseguma ierīkošana skat.BK-05</t>
  </si>
  <si>
    <r>
      <t xml:space="preserve">Parseguma </t>
    </r>
    <r>
      <rPr>
        <b/>
        <sz val="10"/>
        <rFont val="Arial"/>
        <family val="2"/>
        <charset val="186"/>
      </rPr>
      <t xml:space="preserve">Aile AP-1 = 6gb. </t>
    </r>
    <r>
      <rPr>
        <sz val="10"/>
        <rFont val="Arial"/>
        <family val="2"/>
        <charset val="186"/>
      </rPr>
      <t>ierīkošana t.sk.:</t>
    </r>
  </si>
  <si>
    <t>Sija IPE240 L=6400mm = 2gb</t>
  </si>
  <si>
    <t>Plāksne, Stiegras</t>
  </si>
  <si>
    <t>Pārseguma betonēšana, C25/30, spilvens</t>
  </si>
  <si>
    <t>Cementa maisījums Weber S 100</t>
  </si>
  <si>
    <t>Pārseguma ierīkošana skat.BK-06</t>
  </si>
  <si>
    <r>
      <t xml:space="preserve">Parseguma </t>
    </r>
    <r>
      <rPr>
        <b/>
        <sz val="10"/>
        <rFont val="Arial"/>
        <family val="2"/>
        <charset val="186"/>
      </rPr>
      <t xml:space="preserve">Aile AP-2 = 1gb. </t>
    </r>
    <r>
      <rPr>
        <sz val="10"/>
        <rFont val="Arial"/>
        <family val="2"/>
        <charset val="186"/>
      </rPr>
      <t>ierīkošana t.sk.:</t>
    </r>
  </si>
  <si>
    <t>Durvju ailu ierīkošana A-1 skat.BK-07</t>
  </si>
  <si>
    <r>
      <t>Metāla pārsedžu</t>
    </r>
    <r>
      <rPr>
        <b/>
        <sz val="10"/>
        <rFont val="Arial"/>
        <family val="2"/>
        <charset val="186"/>
      </rPr>
      <t xml:space="preserve"> A-1 </t>
    </r>
    <r>
      <rPr>
        <sz val="10"/>
        <rFont val="Arial"/>
        <family val="2"/>
        <charset val="186"/>
      </rPr>
      <t>montāža t.sk.:</t>
    </r>
  </si>
  <si>
    <t>Tērauds UPN 120, l=1850mm = 2gb</t>
  </si>
  <si>
    <t>leņķīs, loksne</t>
  </si>
  <si>
    <t>vitnstienis M16</t>
  </si>
  <si>
    <t>Ķimiska enkurmasa HILTI HIT-HY 170</t>
  </si>
  <si>
    <t>Ailu pārsedžu apmetums</t>
  </si>
  <si>
    <r>
      <t>m</t>
    </r>
    <r>
      <rPr>
        <sz val="10"/>
        <color indexed="8"/>
        <rFont val="Arial"/>
        <family val="2"/>
        <charset val="186"/>
      </rPr>
      <t>²</t>
    </r>
  </si>
  <si>
    <t>java</t>
  </si>
  <si>
    <r>
      <t>m</t>
    </r>
    <r>
      <rPr>
        <sz val="10"/>
        <color indexed="8"/>
        <rFont val="Calibri"/>
        <family val="2"/>
        <charset val="186"/>
      </rPr>
      <t>³</t>
    </r>
  </si>
  <si>
    <t>siets Nr.10-1</t>
  </si>
  <si>
    <t>Durvju ailu ierīkošana A-2 skat.BK-08</t>
  </si>
  <si>
    <r>
      <t>Metāla pārsedžu</t>
    </r>
    <r>
      <rPr>
        <b/>
        <sz val="10"/>
        <rFont val="Arial"/>
        <family val="2"/>
        <charset val="186"/>
      </rPr>
      <t xml:space="preserve"> A-2 </t>
    </r>
    <r>
      <rPr>
        <sz val="10"/>
        <rFont val="Arial"/>
        <family val="2"/>
        <charset val="186"/>
      </rPr>
      <t>montāža t.sk.:</t>
    </r>
  </si>
  <si>
    <t>Tērauds UPN 120, l=1500mm = 2gb</t>
  </si>
  <si>
    <t>Kapņu pamati KP1 skat. BK-09</t>
  </si>
  <si>
    <t>Grunts rakšana kapņu pamatu ierīkošanai</t>
  </si>
  <si>
    <t>Monolītā dzelzsbetona kapņu pamata betonēšana ar stiegrošanu (ieskaitot betona sūknēšanu un transportēšanu, veidņu, montāžu, demontāžu, distanceri, deformācijas šuves, ja nepieciešams)</t>
  </si>
  <si>
    <t>Betons C30/37, XC4</t>
  </si>
  <si>
    <t>Betons C8/10, XC2</t>
  </si>
  <si>
    <t>stiegra Ø12B500, aptvere</t>
  </si>
  <si>
    <t>šķembas  fr.16-32</t>
  </si>
  <si>
    <t>Ārējo metāla kāpņu K-2 montāžā skat. BK-10</t>
  </si>
  <si>
    <t>Kāpņu  laukumu metināto režģu SP 34*38/30*2  montāža</t>
  </si>
  <si>
    <t>Cinkoti  pakāpieni  SP 1000*240*70 montāža</t>
  </si>
  <si>
    <t>Kāpņu margas no perforētas loksnes ierīkošana</t>
  </si>
  <si>
    <t>Durvis skat. AR-16</t>
  </si>
  <si>
    <r>
      <rPr>
        <b/>
        <sz val="10"/>
        <color theme="1"/>
        <rFont val="Arial"/>
        <family val="2"/>
        <charset val="186"/>
      </rPr>
      <t>D-1</t>
    </r>
    <r>
      <rPr>
        <sz val="10"/>
        <color theme="1"/>
        <rFont val="Arial"/>
        <family val="2"/>
        <charset val="186"/>
      </rPr>
      <t xml:space="preserve"> </t>
    </r>
    <r>
      <rPr>
        <b/>
        <sz val="10"/>
        <color theme="1"/>
        <rFont val="Arial"/>
        <family val="2"/>
        <charset val="186"/>
      </rPr>
      <t>900x2100</t>
    </r>
    <r>
      <rPr>
        <sz val="10"/>
        <color theme="1"/>
        <rFont val="Arial"/>
        <family val="2"/>
        <charset val="186"/>
      </rPr>
      <t xml:space="preserve">  1.	Gludas, siltinātas, tērauda ārdurvis U ≤ 2.0 W/(m²*)
2.	krāsa:
·	D1, D3 - RAL 7032
·	D2 - RAL 7012 
3.	prasības furnitūrai:
·	pašaizvēršanās mehānisms;
·	aktīvajai vērtnei: matēta nerūs. tērauda durvju rokturis un slēdzene.
·	pasīvās vērtnes fiksators.
·	nerūs. tērauda atdura grīdā</t>
    </r>
  </si>
  <si>
    <r>
      <rPr>
        <b/>
        <sz val="10"/>
        <color theme="1"/>
        <rFont val="Arial"/>
        <family val="2"/>
        <charset val="186"/>
      </rPr>
      <t>D-2</t>
    </r>
    <r>
      <rPr>
        <sz val="10"/>
        <color theme="1"/>
        <rFont val="Arial"/>
        <family val="2"/>
        <charset val="186"/>
      </rPr>
      <t xml:space="preserve"> 11</t>
    </r>
    <r>
      <rPr>
        <b/>
        <sz val="10"/>
        <color theme="1"/>
        <rFont val="Arial"/>
        <family val="2"/>
        <charset val="186"/>
      </rPr>
      <t>00x2100</t>
    </r>
    <r>
      <rPr>
        <sz val="10"/>
        <color theme="1"/>
        <rFont val="Arial"/>
        <family val="2"/>
        <charset val="186"/>
      </rPr>
      <t xml:space="preserve">  1.	Gludas, siltinātas, tērauda divviru ārdurvis U ≤ 2.0 W/(m²*)
2.	krāsa:
·	D1, D3 - RAL 7032
·	D2 - RAL 7012 
3.	prasības furnitūrai:
·	pašaizvēršanās mehānisms;
·	aktīvajai vērtnei: matēta nerūs. tērauda durvju rokturis un slēdzene.
·	pasīvās vērtnes fiksators.
·	nerūs. tērauda atdura grīdā</t>
    </r>
  </si>
  <si>
    <r>
      <rPr>
        <b/>
        <sz val="10"/>
        <color theme="1"/>
        <rFont val="Arial"/>
        <family val="2"/>
        <charset val="186"/>
      </rPr>
      <t>D-3</t>
    </r>
    <r>
      <rPr>
        <sz val="10"/>
        <color theme="1"/>
        <rFont val="Arial"/>
        <family val="2"/>
        <charset val="186"/>
      </rPr>
      <t xml:space="preserve"> </t>
    </r>
    <r>
      <rPr>
        <b/>
        <sz val="10"/>
        <color theme="1"/>
        <rFont val="Arial"/>
        <family val="2"/>
        <charset val="186"/>
      </rPr>
      <t>900x2100</t>
    </r>
    <r>
      <rPr>
        <sz val="10"/>
        <color theme="1"/>
        <rFont val="Arial"/>
        <family val="2"/>
        <charset val="186"/>
      </rPr>
      <t xml:space="preserve">  1.	Gludas, siltinātas, tērauda divviru ārdurvis U ≤ 2.0 W/(m²*)
2.	krāsa:
·	D1, D3 - RAL 7032
·	D2 - RAL 7012 
3.	prasības furnitūrai:
·	pašaizvēršanās mehānisms;
·	aktīvajai vērtnei: matēta nerūs. tērauda durvju rokturis un slēdzene.
·	pasīvās vērtnes fiksators.
·	nerūs. tērauda atdura grīdā</t>
    </r>
  </si>
  <si>
    <r>
      <t>D-4 1800x2100</t>
    </r>
    <r>
      <rPr>
        <sz val="10"/>
        <color theme="1"/>
        <rFont val="Arial"/>
        <family val="2"/>
        <charset val="186"/>
      </rPr>
      <t xml:space="preserve"> 1.	Stiklotas siltinātas divviru durvis U≤ 1.3 W/M²*K.
2.	rāmis - alumīnijs, krāsa - RAL 7016.
3.	caurspīdīgs, rūdīts, laminēts stikls.
aktīvās vērtnes brīvais platums - 1000 mm, brivais augstums - ne mazāks kā 2000 mm.
4.	prasības furnitūrai:
·	pašaizvēršanās mehānisms;
·	aktīvajai vērtnei: matēta nerūs. tērauda durvju rokturis un slēdzene.
·	pasīvās vērtnes fiksators.
·	nerūs. tērauda atdura grīdā.
100 mm platas drošības uzlīmes no krāsainas līmplēves uz stikla H 1400, 1600.     </t>
    </r>
  </si>
  <si>
    <r>
      <t>D-5 1100x2100</t>
    </r>
    <r>
      <rPr>
        <b/>
        <sz val="10"/>
        <color theme="1"/>
        <rFont val="Arial"/>
        <family val="2"/>
        <charset val="186"/>
      </rPr>
      <t xml:space="preserve"> EI30  </t>
    </r>
    <r>
      <rPr>
        <sz val="10"/>
        <color theme="1"/>
        <rFont val="Arial"/>
        <family val="2"/>
        <charset val="186"/>
      </rPr>
      <t xml:space="preserve">1.	Ugunsdrošas, stiklotas durvis. klasificētas atbilstoši standartam LVS EN 
13501-2:2016:
·	rāmis un vērtne - alumīnija profils, krāsa abās pusēs - RAL 7040;
·	ugunsdrošs stikls un pildiņš apakšējā daļā;
·	brīvais platums ne mazāks kā 1000 mm, brivais augstums - ne mazāks kā 2000 mm.
2.	prasības furnitūrai:
·	slodzes klase ne mazāka kā 3, matēti slipēts nerūsējošais tērauds;
·	pašaizvēršanās mehānisms sudraba krāsā;
·	sertificēta panikas durvju furnitūra saskaņā ar  EN1125 (slēdzene kopā ar  horizontālo rokturstangu):
·	pretēji evak. virzienam - nospiežams rokturis no matēta nerūs. tērauda. noapaļota forma, gals pavērsts pret vērtni. profilcilindra slēdzene.
3. 100 mm platas drošības uzlīmes no krāsainas līmplēves uz stikla H 1400, 1600.  </t>
    </r>
  </si>
  <si>
    <r>
      <t>D-6 1450x2100</t>
    </r>
    <r>
      <rPr>
        <b/>
        <sz val="10"/>
        <color theme="1"/>
        <rFont val="Arial"/>
        <family val="2"/>
        <charset val="186"/>
      </rPr>
      <t xml:space="preserve"> EI30 </t>
    </r>
    <r>
      <rPr>
        <sz val="10"/>
        <color theme="1"/>
        <rFont val="Arial"/>
        <family val="2"/>
        <charset val="186"/>
      </rPr>
      <t xml:space="preserve">1.	Ugunsdrošas, stiklotas divviru durvis. klasificētas atbilstoši standartam LVS 
EN 13501-2:2016:
·	rāmis un vērtne - alumīnija profils, krāsa abās pusēs - RAL 7040;
·	ugunsdrošs stikls un pildiņš apakšējā daļā;
·	brīvais platums ne mazāks kā 1000 mm, brivais augstums - ne mazāks kā 2000 mm.
2.	prasības furnitūrai:
·	slodzes klase ne mazāka kā 3, matēti slipēts nerūsējošais tērauds;
·	pašaizvēršanās mehānisms sudraba krāsā;
·	sertificēta panikas durvju furnitūra saskaņā ar  EN1125 (slēdzene kopā ar  horizontālo rokturstangu):
·	pretēji evak. virzienam - nospiežams rokturis no matēta nerūs. tērauda. noapaļota forma, gals pavērsts pret vērtni. profilcilindra slēdzene.
3. 100 mm platas drošības uzlīmes no krāsainas līmplēves uz stikla H 1400, 1600.  </t>
    </r>
  </si>
  <si>
    <r>
      <t xml:space="preserve">D-7 1000x2100 EI30  1.	</t>
    </r>
    <r>
      <rPr>
        <sz val="10"/>
        <color theme="1"/>
        <rFont val="Arial"/>
        <family val="2"/>
        <charset val="186"/>
      </rPr>
      <t xml:space="preserve">Ugunsdrošas durvis. klasificētas atbilstoši standartam LVS EN 13501-2:2016:
·	rāmis un vērtne - alumīnija profils, krāsa abās pusēs - RAL 7040;
·	brīvais platums ne mazāks kā 900 mm, brivais augstums - ne mazāks kā 2000 mm.
2.	prasības furnitūrai:
·	slodzes klase ne mazāka kā 3, matēti slipēts nerūsējošais tērauds;
·	pašaizvēršanās mehānisms sudraba krāsā;
·	sertificēta evakuācijas durvju furnitūra saskaņā ar  EN179 (slēdzene kopā ar  
rokturu garnitūru),  nospiežams rokturis ar noapaļotu brīvo galu, kurš 
pavērsts pret vērtni abās pusēs; </t>
    </r>
  </si>
  <si>
    <t>Stiklotā alumīnija konstrukcijas skat. VT-1</t>
  </si>
  <si>
    <r>
      <t>VT-1 6100x2505</t>
    </r>
    <r>
      <rPr>
        <sz val="10"/>
        <color theme="1"/>
        <rFont val="Arial"/>
        <family val="2"/>
        <charset val="186"/>
      </rPr>
      <t xml:space="preserve"> 1.	stiklota alumīnija vitrīna, fasāžu sistēma SCHÜCO CONSERVATORY SYSTEM PRC 50 vai ekvivalents.
2.	rāmja krāsa iekšpusē un ārpusē - RAL 7016.
3.	stikli:
·	caurspīdīgs, rūdīts, laminēts 6 mm;
4.	iekšējais - rūdīts, laminēts 3+1+3 mm, ar sauli atstarojošu pārklājumu
6.	visi izmēri precizējami būvē pēc ailas izbūves.</t>
    </r>
  </si>
  <si>
    <t>Logi skat. AR-16</t>
  </si>
  <si>
    <r>
      <t>L-1 1180x1500 1.</t>
    </r>
    <r>
      <rPr>
        <sz val="10"/>
        <color theme="1"/>
        <rFont val="Arial"/>
        <family val="2"/>
        <charset val="186"/>
      </rPr>
      <t xml:space="preserve"> Logs ar atveramu un atgāžamu vērtni, U≤1.1 W/M²*K  :
 · vēja slodzes izturība - ne zemāka kā B3;
 · skaņas izolācija - ne mazāka kā 30 dB;
 · gaisa caurlaidības klase -  4 (EN1220);
 · min. ūdens necaurlaidības klase - 9A. 
 2. rāmis - 6 vai vairāk kameru PVC profils, paaugstinātai izturībai   armēts ar cinkotu, gludu, vismaz 1,5 mm biezu  aizvērta o veida  metāla profilu.
 3. rāmja krāsa ārpusē - RAL 7016, iekšpusē - balta.
 4. 2 kameru (3 stiklu)  pakete, 48 mm,  argona pildījums, termiskā starplika,U≤ 0.6 W / M² * K.
 5. stikla paketes stikli:
 · visi stikli caurspīdīgi, 4 mm;
 · malējais iekšējais stikls - ar selektīvo pārklājumu.
 6. logu komplektēt ar palodzēm:
 · ārpusē - locīta skārda palodze ar pural pārklājumu, krāsa RR 23.
Iekšpusē -  balta pvc palodze 1300*500*20...40 mm. komplektā - uzgaļi.</t>
    </r>
  </si>
  <si>
    <r>
      <t>L-2 1180x800 1.</t>
    </r>
    <r>
      <rPr>
        <sz val="10"/>
        <color theme="1"/>
        <rFont val="Arial"/>
        <family val="2"/>
        <charset val="186"/>
      </rPr>
      <t xml:space="preserve"> Logs ar atveramu un atgāžamu vērtni, U≤1.1 W/M²*K  :
 · vēja slodzes izturība - ne zemāka kā B3;
 · skaņas izolācija - ne mazāka kā 30 dB;
 · gaisa caurlaidības klase -  4 (EN1220);
 · min. ūdens necaurlaidības klase - 9A. 
 2. rāmis - 6 vai vairāk kameru PVC profils, paaugstinātai izturībai   armēts ar cinkotu, gludu, vismaz 1,5 mm biezu  aizvērta o veida  metāla profilu.
 3. rāmja krāsa ārpusē - RAL 7016, iekšpusē - balta.
 4. 2 kameru (3 stiklu)  pakete, 48 mm,  argona pildījums, termiskā starplika,U≤ 0.6 W / M² * K.
 5. stikla paketes stikli:
 · visi stikli caurspīdīgi, 4 mm;
 · malējais iekšējais stikls - ar selektīvo pārklājumu.
 6. logu komplektēt ar palodzēm:
 · ārpusē - locīta skārda palodze ar pural pārklājumu, krāsa RR 23.
Iekšpusē -  balta pvc palodze 1300*500*20...40 mm. komplektā - uzgaļi.</t>
    </r>
  </si>
  <si>
    <t>Jumts un parapets skat. AR-09, AR-11</t>
  </si>
  <si>
    <t>Siltināta plakana jumta ierīkošana:</t>
  </si>
  <si>
    <t>Jumta membrāna MAPEPLAN AF pielīmēta ar POLYGLUE PU 2K</t>
  </si>
  <si>
    <t xml:space="preserve"> POLYGLUE PU 2K</t>
  </si>
  <si>
    <t>Siltumizolācijas plāksne - akmens vate, piem. ROCKWOOL ROOFROCK® 80 - 50 mm;</t>
  </si>
  <si>
    <t>Siltumizolācijas plāksne - akmens vate, piem. ROCKWOOL ROOFROCK® 30 E - 200 mm;</t>
  </si>
  <si>
    <t>Ēsoša izolācija</t>
  </si>
  <si>
    <t>Jumta ventilācijas aeratora TEHNONICOL 160x460mm uzstādīšana</t>
  </si>
  <si>
    <t>Lietus ūdens notekcaurule Ø100 mm no karsti cinkota skārda ar Pural pārklajumu. Krāsa - RR23. Komplektēta ar kronšteiniem, piltuvi un līkumiem</t>
  </si>
  <si>
    <t>Prod.apsildāmā jumta lietus ūdens notece SITA RONDO vai ekv.</t>
  </si>
  <si>
    <t>Parapeta ierīkošana no cinkota skārda</t>
  </si>
  <si>
    <t>Metāla kāpne, plātums 700mm</t>
  </si>
  <si>
    <t>PVC membrānas trases 600mm platumā SIKAPLAN WALKWAY 20 ar OSB plaksni vai ekv.</t>
  </si>
  <si>
    <t>Parapets: kārsti velmēts tērauds 0.5mm</t>
  </si>
  <si>
    <t>Aizbēršana ar keramzīt granti</t>
  </si>
  <si>
    <r>
      <rPr>
        <b/>
        <sz val="10"/>
        <rFont val="Arial"/>
        <family val="2"/>
        <charset val="186"/>
      </rPr>
      <t>Vedināšanas izvads virs jumta</t>
    </r>
    <r>
      <rPr>
        <sz val="10"/>
        <rFont val="Arial"/>
        <family val="2"/>
        <charset val="186"/>
      </rPr>
      <t xml:space="preserve"> : čaula no 150mm sendvičpanelļiem, krāsa RR23</t>
    </r>
  </si>
  <si>
    <t>1. stāvs skat. AR-12, AR-23</t>
  </si>
  <si>
    <t>Minerālšķiedru paneļu piekargriesti ROCKFON BLANKA 1200*600*20mm Ugunsreakcijas klase A1,  Redzamā sistēma, Mala A 15 / 24</t>
  </si>
  <si>
    <t>Virsmu attīrīšana no iepriekšējiem, nestabilajiem krāsas slāņiem, gruntēšana, špaktelēšana un krāsošana</t>
  </si>
  <si>
    <t>Krāsojums ar baltu vai tonētu, matētu maklīgo sveķu dispersijas krāsu AMPHIBOLIN, CAPAROL 2 kārtās. atšķaidāma ar ūdeni, mitrās berzes klase - 1
segtspējas klase - 2. tonis GINSTER 20, CAPAROL 3D palete</t>
  </si>
  <si>
    <t>Ģipškartona griestu apšuvums: Mitrumizturīga ģipškartona loksne, "KNAUF GKBI" (zaļa) 12.5mm Tērauda profilu karkass un piekares saskaņā ar KNAUF D112 sistēmu, Špaktelēšana, slīpēšana, gruntēšana, Krāsojums ar baltu, zīdaini matētu mākslīgo sveķu dispersijas krāsu Amphibolin, CAPAROL</t>
  </si>
  <si>
    <t>Alumīnija slokšņu piekargriesti</t>
  </si>
  <si>
    <t>Ventilācijas fasāde apdare ar šķīedrucementa plāksnes EQUITONE TECTIVA biezums 8mm, TE60 Hessian, RAL 7032, NSC-S 3005-G50Y</t>
  </si>
  <si>
    <t>2. stāvs skat. AR-13, AR-26</t>
  </si>
  <si>
    <t>Minerālšķiedru paneļu piekargriesti ROCKFON LIGNA 1200*600*20mm Ugunsreakcijas klase A1, krāsa - DARK BEECH Redzamā sistēma, Mala A 15 / 24</t>
  </si>
  <si>
    <t>Ģipškartona griestu apšuvums: Mitrumizturīga ģipškartona loksne, "KNAUF GKBI" (zaļa) 9.5mm Tērauda profilu karkass un piekares saskaņā ar KNAUF D112 sistēmu, Špaktelēšana, slīpēšana, gruntēšana, Krāsojums ar baltu, zīdaini matētu mākslīgo sveķu dispersijas krāsu Amphibolin, CAPAROL</t>
  </si>
  <si>
    <t>1. Stāva sienu apdare skat. AR-21, AR-22, AR-23</t>
  </si>
  <si>
    <t>Logu ailsānu apdare:   gruntēšana, špaktelēšana, slīpēšana un krāsošana</t>
  </si>
  <si>
    <t>Starpsienu  gruntēšana, špaktelēšana, slīpešana un krāsošana</t>
  </si>
  <si>
    <t>Starpsienu dekoratīva apdare, gruntēšana, špaktelēšana slīpēšana un krāsošana</t>
  </si>
  <si>
    <t>Minerālā špaktele CAPATECT ARMARENO 700, kārtas biezums ap 5 mm, vīrsma apstrādāta ar rīvdēli, veidojot dabīga akmens TRAVERTĪNA efektu</t>
  </si>
  <si>
    <t>Tonēta, ūdeni atgrūdoša lazūra CAPAROLHISTOLITH ANTIK-LAZUR 2 kārtās</t>
  </si>
  <si>
    <t>2. Stāva sienu apdare skat. AR-24, AR-25, AR-26</t>
  </si>
  <si>
    <t>Sienu  gruntēšana, špaktelēšana, slīpešana un krāsošana</t>
  </si>
  <si>
    <t>C-1 Siltināta betona bloku pagraba ārsiena (zem zemes planējuma atzīmes) skat. AR-14, AR-11</t>
  </si>
  <si>
    <t>Grunts rakšana cokola siltināšanai</t>
  </si>
  <si>
    <t>Hidroizolējošs aizsargkrāsojums Caparol Capatect-SockelFlex</t>
  </si>
  <si>
    <t>Aizbēruma grunts</t>
  </si>
  <si>
    <t xml:space="preserve">ĀS-2, ĀS-3 Siltināta ārsienas. Ventilējama fasāde. </t>
  </si>
  <si>
    <t>Esošā siena - notīrīta, izlīdzināta, vajadzības gadījumā aizpildot šuves un dobumus ar remontjavu</t>
  </si>
  <si>
    <t>Līmjava Caparol CapaTect Dammerkleber 185</t>
  </si>
  <si>
    <t>Siltumizolācija - minerālvate PAROC WAS 50 BT, λ≤0.036 W/MK, ugunsreakcijas klase A1, b=180 mm</t>
  </si>
  <si>
    <t>Siltumizolācijas stiprinājuma dībelis Capatect CARBON FIX</t>
  </si>
  <si>
    <t>Gruntējums (birstošām, smilšainām fasadem un pēc nepieciešamības)Caparol Capasol LF Koncentrat</t>
  </si>
  <si>
    <t>Cokola leņķa profils ar izvirzījumu Caparol Capatect Thermoschiene 6680-160</t>
  </si>
  <si>
    <t xml:space="preserve">JM-1 Siltināts keramzītbetona parapets.  </t>
  </si>
  <si>
    <t>Keramzītbetona bloki 5MPA (FIBO)  ar FIBO BI-armatūru 2X∅4 mm, ugunsreakcijas klase A1, 2X 200X480X185 mm</t>
  </si>
  <si>
    <r>
      <t>Minerālvate PAROC WAS 50t  λ≤ 0.033 W/m</t>
    </r>
    <r>
      <rPr>
        <vertAlign val="superscript"/>
        <sz val="10"/>
        <rFont val="Arial"/>
        <family val="2"/>
        <charset val="186"/>
      </rPr>
      <t>2</t>
    </r>
    <r>
      <rPr>
        <sz val="10"/>
        <rFont val="Arial"/>
        <family val="2"/>
        <charset val="186"/>
      </rPr>
      <t>K, ugunsreakcijas klase A1, 50mm</t>
    </r>
  </si>
  <si>
    <t>Fasādes apdare skat. AR-13</t>
  </si>
  <si>
    <t>Ventilācijas fasāde apdare ar šķīedrucementa plāksnes EQUITONE TECTIVA biezums 8mm, TE60 Grafite, RAL 7012, NCS-S 6502-B50G</t>
  </si>
  <si>
    <t xml:space="preserve">Tonēts dekoratīvaisakmens graudu apmetums Caparol Buntsteinputz </t>
  </si>
  <si>
    <t>Kondicionieru ārējo bloku fasādes grozus 1200x900x550</t>
  </si>
  <si>
    <t>Lievenis LV-1 skat. AR-20</t>
  </si>
  <si>
    <t>Piebetonējums zem kājslauķa</t>
  </si>
  <si>
    <t xml:space="preserve">FORBO āra kājslauķis   NUWAY TUFTIGUARD PLAIN 12mm, F-1, 1740*1000 mm. četru rindu birste, atvērta konstrukcija, matēts-anodēts alumīnijs, komplektā - iebūvēts traps. </t>
  </si>
  <si>
    <t>Polimērbitumena hidroizolācija MIDA TECHNOELAST PV S4S - uzkausēta 2 kārtās</t>
  </si>
  <si>
    <t>Ekstrudētais putupolistirols Technonicol Carbon Solid - 100mm Spiedes stiprība  ≥500 kPa</t>
  </si>
  <si>
    <t>Projekt. ēkas apmales no pelēka  betona bruģa seguma 100*200*60mm slīpums 2%:</t>
  </si>
  <si>
    <t>Betona bruģis 100*200*60 mm Krāsa - pelēka, virsma - skalota. Apmales virsmas slīpums 2%, Sausais betona maisījums. Cementa / smilts attiecība 1:8, 50 mm</t>
  </si>
  <si>
    <t>Šķembas ar atsijām - 130 mm</t>
  </si>
  <si>
    <t>Skalota grants 50 mm</t>
  </si>
  <si>
    <t>Apmalē iebūvēta bruģa tēkne ierīkošana 500x180x80 sadures šuves hermetizētas</t>
  </si>
  <si>
    <t>Betona Ietvju apmaļu izbūve :</t>
  </si>
  <si>
    <t>Betona ietvju apmale 1000*200*80 mm</t>
  </si>
  <si>
    <t>Betona pamatne</t>
  </si>
  <si>
    <r>
      <rPr>
        <b/>
        <sz val="10"/>
        <rFont val="Arial"/>
        <family val="2"/>
        <charset val="186"/>
      </rPr>
      <t xml:space="preserve">Betona ceļu apmaļu </t>
    </r>
    <r>
      <rPr>
        <sz val="10"/>
        <rFont val="Arial"/>
        <family val="2"/>
        <charset val="204"/>
      </rPr>
      <t xml:space="preserve">BR100.30.15 uzstādīšana uz betona C30/37 (h=10cm) un šķembu fr.0/45 (h=15cm) pamata  </t>
    </r>
  </si>
  <si>
    <t>Puķu dobju atjaunošana pēc izbūves:</t>
  </si>
  <si>
    <t>Augu zeme, kura apsēta ar daudzgadīga zāliena sēklu maisījums - 150 mm, ziemciešu stādījumi, maksimāli izmantoot pirms darbu veikšanas saudzīgi izraktus esošos augus</t>
  </si>
  <si>
    <t xml:space="preserve">Apjomi sastādīti 2024. gada, pamatojoties uz GP daļas rasējumiem                            </t>
  </si>
  <si>
    <t>Apkure. Radiatoru konturs.</t>
  </si>
  <si>
    <t>Tērauda radiators "PURMO Copact" komplektā ar sienas stiprinājumiem un atgaisošanas korķi</t>
  </si>
  <si>
    <t>C11-500-400</t>
  </si>
  <si>
    <t>C11-500-500</t>
  </si>
  <si>
    <t>C11-500-600</t>
  </si>
  <si>
    <t>C11-500-700</t>
  </si>
  <si>
    <t>C11-500-800</t>
  </si>
  <si>
    <t>C11-500-900</t>
  </si>
  <si>
    <t>C11-500-1000</t>
  </si>
  <si>
    <t>C22-500-700</t>
  </si>
  <si>
    <t>C22-500-1000</t>
  </si>
  <si>
    <t>Radiatora termostats</t>
  </si>
  <si>
    <t xml:space="preserve">RA-DV 15  </t>
  </si>
  <si>
    <t>Danfoss Ally™ elektroniskais programmējamais termostats ar viedtālruni savienots termostats</t>
  </si>
  <si>
    <t>Danfoss Ally™</t>
  </si>
  <si>
    <t>Danfoss Ally™ Gateway</t>
  </si>
  <si>
    <t>Radiatora  noslēgvārsts niķelēts</t>
  </si>
  <si>
    <t>RLV-S 15</t>
  </si>
  <si>
    <t>Noslēgvārsts</t>
  </si>
  <si>
    <t xml:space="preserve"> MSV-S DN15 </t>
  </si>
  <si>
    <t xml:space="preserve"> MSV-S DN20 </t>
  </si>
  <si>
    <t xml:space="preserve"> MSV-S DN25 </t>
  </si>
  <si>
    <t>Automātiskais atgaisotājs</t>
  </si>
  <si>
    <t>15x1,2</t>
  </si>
  <si>
    <t>22x1,5</t>
  </si>
  <si>
    <t>28x1,5</t>
  </si>
  <si>
    <t>35x1,5</t>
  </si>
  <si>
    <t>15x40</t>
  </si>
  <si>
    <t>Esošo apkures sistēmu demontāža</t>
  </si>
  <si>
    <t>Papildmateriāli un palīgdarbi, tai skaitā siltumnesēja apkures sistēmas noliešanas un piepildīšana.</t>
  </si>
  <si>
    <t>Siltummezgls</t>
  </si>
  <si>
    <t>Automātiskās vadības bloks ar āra gaisa sensoru un 8 signāla pievienojumiem, ar papildus signāla izvadu uz AMR bloku</t>
  </si>
  <si>
    <t>ECL Comfort 310 (A376) 24V</t>
  </si>
  <si>
    <t>k-ts</t>
  </si>
  <si>
    <t>Automātiskās vadības bloku ECL Comfort un signālkabeļu elektroinstalācija</t>
  </si>
  <si>
    <r>
      <t>Radiatoru apkures  siltumapgādes sistēmas tīkla cirkulācijas sūknis; G=1,0 m</t>
    </r>
    <r>
      <rPr>
        <vertAlign val="superscript"/>
        <sz val="10"/>
        <rFont val="Arial"/>
        <family val="2"/>
        <charset val="186"/>
      </rPr>
      <t>3</t>
    </r>
    <r>
      <rPr>
        <sz val="10"/>
        <rFont val="Arial"/>
        <family val="2"/>
        <charset val="186"/>
      </rPr>
      <t>/h; P=2,23 m.ūd.st., N=0,05 kW (240V) ar spiediena krituma sensoru.</t>
    </r>
  </si>
  <si>
    <t>MAGNA3 25-40</t>
  </si>
  <si>
    <t>Siltumapgādes sistēmas cirkulācijas sūkņu elektroinstalācijas montāža</t>
  </si>
  <si>
    <t>Siltumapgādes sistēmas cirkulācijas sūkņu ieregulēšana un palaišana darbībā</t>
  </si>
  <si>
    <t xml:space="preserve">4 loku apkures kolektors </t>
  </si>
  <si>
    <t>60/28/28/35/35</t>
  </si>
  <si>
    <t>Lodveida ventilis (uzmavas)</t>
  </si>
  <si>
    <t xml:space="preserve">Spiediena paraugu ņemšanas ierīce </t>
  </si>
  <si>
    <t>Manometra noslēgvārsts P=16 bar</t>
  </si>
  <si>
    <t>Dn35</t>
  </si>
  <si>
    <t>Dn28</t>
  </si>
  <si>
    <t>Esošo apkures sistēmu daļēja demontāža</t>
  </si>
  <si>
    <t>Ventilācijas sistēma PN1 (ofisa telpas)</t>
  </si>
  <si>
    <t xml:space="preserve">Gaisa apstrādes iekārta ar automātiku                Ventus compact Verso R 4000 U C5,  Qpieplūde= 2700 m3/h, 300 Pa, Qnosūcē= 2700 m3/h, 300 Pa,  Nel=15kW, Motors jauda/fāze/strāva/Frekvence/ātrums:  1,8kW/3P/400V/50Hz;                            komplektācijā ar: 
- Elastīgajiem savienojumiem
- Iekārtā iebūvētiem noslēgvārstiem
- Pieplūdes gaisa filtri F7                                                  - Nosūces gaisa filtri F5                                                                                                 - Spiediena devējs                                                                                                                                 
- Rotorveida siltummainis
- Elektriskais gaisa sildītājs                                                                                                          
- Automātikas un vadības bloki
- Vadības skapis                                                         - Pretaizsalšana automatika                                                 - Vadības pults                                                              - M-BUS   </t>
  </si>
  <si>
    <t>Verso R 4000 U C5</t>
  </si>
  <si>
    <t>Kvadrātveida griestu difuzors pieplūdes un nosūces gaisam</t>
  </si>
  <si>
    <t>PELICAN L 125-400+ALSd L 100-125</t>
  </si>
  <si>
    <t>Sienas/galda ventilācijas režģis pieplūdes, nosūces vai šķērsplūsmas gaisa plūsmai</t>
  </si>
  <si>
    <t>ALG 200-100+TRG 200-100-175-B-125</t>
  </si>
  <si>
    <t>ALG300-100+TRG 300-210-175-B-160</t>
  </si>
  <si>
    <t>Āra režģis pieplūdes gaisam</t>
  </si>
  <si>
    <t>500х800</t>
  </si>
  <si>
    <t>Āra režģis nosūces gaisam</t>
  </si>
  <si>
    <t>500х400</t>
  </si>
  <si>
    <t>Trokšņu slāpētājs</t>
  </si>
  <si>
    <t xml:space="preserve">400х400, L=1250 </t>
  </si>
  <si>
    <t>Ugunsdrosības vārsts</t>
  </si>
  <si>
    <t>150x150</t>
  </si>
  <si>
    <t>200x200</t>
  </si>
  <si>
    <t>300x250</t>
  </si>
  <si>
    <t>d100</t>
  </si>
  <si>
    <t>d160</t>
  </si>
  <si>
    <t>Plūsmas regulēšanas vārsts</t>
  </si>
  <si>
    <t>d125</t>
  </si>
  <si>
    <t>300x200</t>
  </si>
  <si>
    <t>Tīrīšanas lūka apaļajam gaisavadam</t>
  </si>
  <si>
    <t>Tīrīšanas lūka taisnstūra gaisvadam</t>
  </si>
  <si>
    <t>IPF200x200</t>
  </si>
  <si>
    <t>Ventilācijas sistēma PN2 (aktu zāle)</t>
  </si>
  <si>
    <t xml:space="preserve">Gaisa apstrādes iekārta ar automātiku                Ventus compact Verso R 1300 U C5,  Qpieplūde= 1000 m3/h, 150 Pa, Qnosūcē= 1000 m3/h,150 Pa,  Nel=4,5kW, Motors jauda/fāze/strāva/Frekvence/ātrums:  0,3kW/3P/400V/50Hz;- Elastīgajiem savienojumiem
- Iekārtā iebūvētiem noslēgvārstiem
- Pieplūdes gaisa filtri F7                                                  - Nosūces gaisa filtri F5                                          
-  CO2 devējs                                                         
- Spiediena devējs                                                                                                                                 
- Rotorveida siltummainis
- Elektriskais gaisa sildītājs                                                                                                          
- Automātikas un vadības bloki
- Vadības skapis                                                         - Pretaizsalšanas automātika                                                 - Vadības pults                                                              - M-BUS   </t>
  </si>
  <si>
    <t>Verso R 1300 U C5</t>
  </si>
  <si>
    <t>d315</t>
  </si>
  <si>
    <t>PELICAN L 200-600+ALSd L 160-200</t>
  </si>
  <si>
    <t>ALG500-100+TRG 500-100-245-B-200</t>
  </si>
  <si>
    <t>315/100, L=1200</t>
  </si>
  <si>
    <t>Nosūces sistēma N3 (WC)</t>
  </si>
  <si>
    <t xml:space="preserve">K 125 XL sileo, Spriegums/Frekvence/fāze 230V/50Hz/1P, Ieejas jauda 53W, Strāvas stiprums 0,229A, Q=130m3/h, 115 Pa Automātikas un spēka sadales daļa
komplektā ir ierēķināti: 
-vadības bloki
-kontaktori, automāti u.c.   </t>
  </si>
  <si>
    <t>K 125 XL</t>
  </si>
  <si>
    <t>RSK125</t>
  </si>
  <si>
    <t>Nosūces sistēma N4 (Palīgtelpa)</t>
  </si>
  <si>
    <t xml:space="preserve">BF Silent 100 Spriegums/Frekvence/fāze 230V/50;60Hz/1P;  Ieejas jauda 9W; Strāvas stiprums 0,068A; Q=15m3/h; 22Pa                        Automātikas un spēka sadales daļa
komplektā ir ierēķināti: 
-vadības bloki
-kontaktori, automāti u.c.     </t>
  </si>
  <si>
    <t>BF Silent 100</t>
  </si>
  <si>
    <t>Nosūces sistēma N5 (Darbinieku virtuve)</t>
  </si>
  <si>
    <t xml:space="preserve">BF Silent 120 Spriegums/Frekvence/fāze 230V/50;60Hz/1P;  Ieejas jauda 14W; Strāvas stiprums 0,088A; Q=90m3/h; 22Pa  Automātikas un spēka sadales daļa
komplektā ir ierēķināti: 
-vadības bloki
-kontaktori, automāti u.c.   </t>
  </si>
  <si>
    <t>BF Silent 120</t>
  </si>
  <si>
    <t>Āra režģis  nosūces gaisam</t>
  </si>
  <si>
    <t>IGK-125</t>
  </si>
  <si>
    <t>Gaisavadi un fasondaļas</t>
  </si>
  <si>
    <t>Vītais gaisavads</t>
  </si>
  <si>
    <t>250x150</t>
  </si>
  <si>
    <t>400x250</t>
  </si>
  <si>
    <t>500x250</t>
  </si>
  <si>
    <t>500x400</t>
  </si>
  <si>
    <t>800х500</t>
  </si>
  <si>
    <t>Gaisa vadu fasondaļas komplekts</t>
  </si>
  <si>
    <t>Skārda aizsargčaula</t>
  </si>
  <si>
    <t>Caurumu aiztaisīšana pēc montāžas</t>
  </si>
  <si>
    <t>Esošo ventsistēmu demontāžas darbi</t>
  </si>
  <si>
    <t>Esošo ventkanālu pārbaude, tīrīšana un atjaunošana</t>
  </si>
  <si>
    <t>ELEKTROAPGĀDE. IEKŠĒJIE TĪKLI</t>
  </si>
  <si>
    <t>Sadalnes</t>
  </si>
  <si>
    <t>Spēka sadalne SS-AVK, iekštipa, IP30, v/a; 20% brīvvietu perspektīvām slodzēm; durvis ar atslēgu.</t>
  </si>
  <si>
    <t>Ventilācijas atvienošanas relejs</t>
  </si>
  <si>
    <t>Drošinātājs 50A, 500V (uzstādīt  es. sadalē ЩС)</t>
  </si>
  <si>
    <t>Automātiskais vītņu drošinātājs 16A (uzstādīt  es. sadalē Щ02)</t>
  </si>
  <si>
    <t>Spēka el. Iekārtas tīklu elektrokabeļi</t>
  </si>
  <si>
    <t>Kabelis NYM-J ar dzīslām 5x10 mm², 0,6/1kV, PVC</t>
  </si>
  <si>
    <t>Kabelis NYM-J ar dzīslām 5x6mm², 0,6/1kV, PVC</t>
  </si>
  <si>
    <t>Kabelis NYM-J ar dzīslām 5x1,5mm², 0,6/1kV, PVC</t>
  </si>
  <si>
    <t>Kabelis NYM-J ar dzīslām 3x1,5 mm², 0,6/1kV, PVC</t>
  </si>
  <si>
    <t>Kabelis NYM-J ar dzīslām 3x2,5 mm², 0,6/1kV, PVC</t>
  </si>
  <si>
    <t>Kabelis ugunsdrošs (N)HXH-J FE 180/E30 3x1.5mm²</t>
  </si>
  <si>
    <t>Pašregulējams sildīšanas kabelis IT-THERM SRL 2CR</t>
  </si>
  <si>
    <t>Nozarkārba ar spailēm, v/a</t>
  </si>
  <si>
    <t>Nozarkārba ar spailēm, z/a</t>
  </si>
  <si>
    <t>Hermetizējošs blīvējums</t>
  </si>
  <si>
    <t>Ugunsdrošs noblīvējums</t>
  </si>
  <si>
    <t>Montāžas izstrādājumu palīgmateriālu komplekts (kārbas, klemmes, kronšteini, stiprināšanas elementi utt.)</t>
  </si>
  <si>
    <t>Apgaismojuma izstrādājumi</t>
  </si>
  <si>
    <t>1 stavs</t>
  </si>
  <si>
    <t xml:space="preserve">LED gaismeklis, PANEL PERFORMANCE  3600 lm  UGR&lt;19 DALI 30 W 4000K, 1200x300mm, IP20
</t>
  </si>
  <si>
    <t>LEDVANCE</t>
  </si>
  <si>
    <t>LED gaismeklis,  DOWNLIGHT DN 115 8W 800 lm 840WT 4000K, IP44</t>
  </si>
  <si>
    <t>LED gaismeklis, Karo RV 310 SOP 1800 lm 19 W 840 FO 4000K, IP43 white</t>
  </si>
  <si>
    <t>LED gaismeklis, Karo C 300 SOP 1800 lm 19 W 840 FO 4000K, IP43 white</t>
  </si>
  <si>
    <t>Fasādes LED gaismekļis RL ar PIR sensoru 15W 1600lm 4000K IP54 D=243mm, balts vai ekvivalents (virs ieejas durvīm)</t>
  </si>
  <si>
    <t xml:space="preserve">LED prožektors ar kustības sensoru virs ieejas durvīm FL PFM  SYM 100WT, 
10W, 1200lm, 4000K, izmēri: 131x122x36mm, baltā krāsā, IP65  </t>
  </si>
  <si>
    <t>2 stavs</t>
  </si>
  <si>
    <t>LED gaismeklis, SPOT DARKLIGHT 8W 940 PS DIM WT 720 lm 4000K, IP44</t>
  </si>
  <si>
    <t>LED gaismeklis, DOWNLIGHT DN 115 8W 800 lm 840WT 4000K, IP44</t>
  </si>
  <si>
    <t xml:space="preserve">LEDVANCE </t>
  </si>
  <si>
    <t>LED gaismeklis, Karo C 300 DPR 1850 lm 19 W 840 FO 4000K, IP43 white</t>
  </si>
  <si>
    <t>LED gaismeklis, Kalis 65 C/S DPR 4200 lm 35 W 840 L1499 mm DALI  4000K, IP43 white</t>
  </si>
  <si>
    <t>LED gaismeklis, Kalis 65 line C/S LIN DPR 5000 lm 41 W 840 L1776 mm DALI 4000K, IP20 white + wiring 7pol/L1</t>
  </si>
  <si>
    <t xml:space="preserve">LED gaismeklis, Kalis 65 line C/S LIN DPR 5300 lm 43 W 840 L1869 mm DALI 4000K, IP20 white + wiring 7pol/L1
</t>
  </si>
  <si>
    <t>Infrasarkanais kustības sensors DR-09 360° 10m 230V IP20 500W/100W balts</t>
  </si>
  <si>
    <t>Montāžas izstrādājumu palīgmateriālu komplekts (kārbas, klemmes, kronšteini, ķēdes un citi stiprināšanas elementi)</t>
  </si>
  <si>
    <t>Apgaismojuma vadības slēdži</t>
  </si>
  <si>
    <t>Vienpolīgs z/a slēdzis; ~230V, 10A, IP20</t>
  </si>
  <si>
    <t>Divtaustiņu z/a slēdzis; ~230V, 10A, IP20</t>
  </si>
  <si>
    <t>Vienpolīgs v/a slēdzis; ~230V, 10A, IP44</t>
  </si>
  <si>
    <t>Kabeļu nesošās sistēmas / caurules</t>
  </si>
  <si>
    <t>Kabeļkanāls, 20x20x2000 mm</t>
  </si>
  <si>
    <t>Gofrēta PVC caurule d=32mm, UV izturīga ar stiprinājumiem, RAL 9005</t>
  </si>
  <si>
    <t>Cauruļu palīgmateriāli (līkumi, savienojumi, stipr. utt.)</t>
  </si>
  <si>
    <t>Iekšējā potenciālu izlīdzināšanas / zemējuma materiāli</t>
  </si>
  <si>
    <t>Potenciālu izlīdzināšanas kopne</t>
  </si>
  <si>
    <t>OBO Bettermann</t>
  </si>
  <si>
    <t>Potenciālu izlīdzināšanas kopne, esoša sadalnē</t>
  </si>
  <si>
    <t xml:space="preserve">Apaļstieple Ø 10mm (tērauds karsti cinkots) </t>
  </si>
  <si>
    <t>Vara vads lokans šķērsgr. 16mm² (dzelteni-zaļš) iekārtu zemēšanai</t>
  </si>
  <si>
    <t>Vara vads lokans šķērsgr. 6mm² (dzelteni-zaļš) iekārtu zemēšanai</t>
  </si>
  <si>
    <t>Zibensaizsardzība</t>
  </si>
  <si>
    <t xml:space="preserve">Cinkota tērauda apaļvads Ø8mm </t>
  </si>
  <si>
    <t>RD-8-FT</t>
  </si>
  <si>
    <t>260</t>
  </si>
  <si>
    <t>Cinkotā tērauda apaļvads Ø10mm</t>
  </si>
  <si>
    <t>RD 10</t>
  </si>
  <si>
    <t>40</t>
  </si>
  <si>
    <t>Tērauda zibens uztverējstienis, ∅:10mm, L:1000mm</t>
  </si>
  <si>
    <t>3</t>
  </si>
  <si>
    <t>Tērauda zibens uztverējstienis, ∅:10mm, L:2500mm</t>
  </si>
  <si>
    <t>2</t>
  </si>
  <si>
    <t>Zibens uztvērējstieņa uzgalis</t>
  </si>
  <si>
    <t>120A RD8-10</t>
  </si>
  <si>
    <t>Zibens uztvērējstieņa betona balsta pamatne,1x16kg</t>
  </si>
  <si>
    <t>Krustveida savienotājs ar starpplati Rd-8-10mm</t>
  </si>
  <si>
    <t>252 8-10 FT</t>
  </si>
  <si>
    <t>T-veida savienotājs Rd-8-10mm</t>
  </si>
  <si>
    <t>245 8-10 FT</t>
  </si>
  <si>
    <t xml:space="preserve">Mērījumklemme ar karbu </t>
  </si>
  <si>
    <t>Jumta vadu turētājs lēzeniem jumtiem</t>
  </si>
  <si>
    <t>165 MBG-8 Rd 8</t>
  </si>
  <si>
    <t>130</t>
  </si>
  <si>
    <t>Zibensnovedēja stiprinājums pie  fasādes</t>
  </si>
  <si>
    <t>166</t>
  </si>
  <si>
    <t xml:space="preserve">Demontāžas darbi </t>
  </si>
  <si>
    <t>Gaismekļu demontāža</t>
  </si>
  <si>
    <t>Slēdžu demontāža</t>
  </si>
  <si>
    <t>Kabeļa testešana ( esoša kabeļu saglabašana)</t>
  </si>
  <si>
    <t>Telekomunikāciju skapis 19'' 9U 600x450mm, ar priekša durvīm</t>
  </si>
  <si>
    <t>Wireless maršrutētājs (Router), 2.4 GHz (802.11n, up to 800 Mbps), D-Link</t>
  </si>
  <si>
    <t>5 x 10/100BASE-TX komutators (Switch), 24VDC, MOXA</t>
  </si>
  <si>
    <t>EDS-205</t>
  </si>
  <si>
    <t>Barošanas bloks 230VAC/24VDC 40W, DIN-rail, MOXA</t>
  </si>
  <si>
    <t>MDR-40-24</t>
  </si>
  <si>
    <t xml:space="preserve">Nepārtrauktās barošanas iekārta UPS, 19" skapim, APC Smart-UPS 500VA 230V, 1U </t>
  </si>
  <si>
    <t>SCL500RMI1UNC</t>
  </si>
  <si>
    <t>Datoru kontaktligzda RJ45 ar 1 Keystone mehānismiem, z/a (tipu precizēt montāžas laikā)</t>
  </si>
  <si>
    <t>RJ45 Cat.6</t>
  </si>
  <si>
    <t>Lauku iekārtas</t>
  </si>
  <si>
    <t>Viedā vārteja Zigbee 3.0 (LAN GATEWAY), DANFOSS</t>
  </si>
  <si>
    <t>Danfoss Ally</t>
  </si>
  <si>
    <t>Digitālo termostata galva ar attālinātu vadību, DANFOSS</t>
  </si>
  <si>
    <t>Danfoss Living Connect</t>
  </si>
  <si>
    <t>UTP CAT6 4x2x0,5</t>
  </si>
  <si>
    <t xml:space="preserve">Ugunsdrošs kabelis E30 (ekr.) </t>
  </si>
  <si>
    <t>JE-H(St)H 2x1</t>
  </si>
  <si>
    <t>Savienošanas kabelis CAT 6 (patch cable), 1.0m</t>
  </si>
  <si>
    <t>Gofrētā caurule Ø20mm , LSHZ, (halogēnu nesaturš.)</t>
  </si>
  <si>
    <t xml:space="preserve">Kabeļa skava, Ø20mm </t>
  </si>
  <si>
    <t>Izpilddokumantācijas sagatavošana un nodošana</t>
  </si>
  <si>
    <t xml:space="preserve">Apjomi sastādīti 2024. gada, pamatojoties uz ESS-VAS daļas rasējumiem                            </t>
  </si>
  <si>
    <t>4</t>
  </si>
  <si>
    <t>6</t>
  </si>
  <si>
    <t>7</t>
  </si>
  <si>
    <t>8</t>
  </si>
  <si>
    <t xml:space="preserve">Apjomi sastādīti 2024. gada, pamatojoties uz ELT daļas rasējumiem                            </t>
  </si>
  <si>
    <t>Zemēšanas aprīkojums</t>
  </si>
  <si>
    <t>Plakanvads no cinkota tērauda FT  5052 DIN 30X3.5</t>
  </si>
  <si>
    <t>Vertikālais zemētājs stienis no cinkota tērauda FT 1,5m d=20mm 219 20 ST FT</t>
  </si>
  <si>
    <t>Elektroda uzgalis priekš zemejuma elektroda 20mm TG FT</t>
  </si>
  <si>
    <t>Uzsišanas galviņa zemējuma stieņiem karst Zn</t>
  </si>
  <si>
    <t>Elektroda un tērauda apaļvada savienojums</t>
  </si>
  <si>
    <t>Plastiska pretkorozijas aizsarglente, 10m</t>
  </si>
  <si>
    <t>iepak.</t>
  </si>
  <si>
    <t>Tranšeja - bedre kabeļa vai citu apakšzemes komunikāciju apsekošanai (šurfēšana)</t>
  </si>
  <si>
    <t>Tranšejas rakšana un aizbēršana, 0.7m dziļumā, bez mehanismu pielietošanas</t>
  </si>
  <si>
    <t>Horizontālā zemētāja montāža tranšejā</t>
  </si>
  <si>
    <t>Vertikālā zemētāja montāža dziļumā līdz 6m (3x1,5m)</t>
  </si>
  <si>
    <t>Teritorijas labiekārtošana</t>
  </si>
  <si>
    <t>obj</t>
  </si>
  <si>
    <t>Ārējo metāla kāpņu demontāža kopā ar laukumiem, margām un fasades margām</t>
  </si>
  <si>
    <t>Esošā dzelzsbetona bloku pagarba siena - notīrīta, izlīdzināta, vajadzības gadījumā aizpildot šuves un dobumus ar remontjavu  un hidroizolācija</t>
  </si>
  <si>
    <r>
      <t>Metāla piekares konstrukcija (</t>
    </r>
    <r>
      <rPr>
        <sz val="10"/>
        <color rgb="FFFF0000"/>
        <rFont val="Arial"/>
        <family val="2"/>
      </rPr>
      <t>nerūsējošā tērauda</t>
    </r>
    <r>
      <rPr>
        <sz val="10"/>
        <rFont val="Arial"/>
        <family val="2"/>
        <charset val="186"/>
      </rPr>
      <t xml:space="preserve"> kronšteini un </t>
    </r>
    <r>
      <rPr>
        <sz val="10"/>
        <color rgb="FFFF0000"/>
        <rFont val="Arial"/>
        <family val="2"/>
      </rPr>
      <t>alumīnija</t>
    </r>
    <r>
      <rPr>
        <sz val="10"/>
        <rFont val="Arial"/>
        <family val="2"/>
        <charset val="186"/>
      </rPr>
      <t xml:space="preserve"> vadules)</t>
    </r>
  </si>
  <si>
    <r>
      <t>Metāla piekares konstrukcija (</t>
    </r>
    <r>
      <rPr>
        <sz val="10"/>
        <color rgb="FFFF0000"/>
        <rFont val="Arial"/>
        <family val="2"/>
      </rPr>
      <t xml:space="preserve">nerūsējošā tērauda </t>
    </r>
    <r>
      <rPr>
        <sz val="10"/>
        <rFont val="Arial"/>
        <family val="2"/>
        <charset val="186"/>
      </rPr>
      <t xml:space="preserve">kronšteini un </t>
    </r>
    <r>
      <rPr>
        <sz val="10"/>
        <color rgb="FFFF0000"/>
        <rFont val="Arial"/>
        <family val="2"/>
      </rPr>
      <t xml:space="preserve">alumīnija </t>
    </r>
    <r>
      <rPr>
        <sz val="10"/>
        <rFont val="Arial"/>
        <family val="2"/>
        <charset val="186"/>
      </rPr>
      <t>vadules)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</si>
</sst>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_(&quot;$&quot;* \(#,##0\);_(&quot;$&quot;* &quot;-&quot;_);_(@_)"/>
    <numFmt numFmtId="41" formatCode="_(* #,##0_);_(* \(#,##0\);_(* &quot;-&quot;_);_(@_)"/>
    <numFmt numFmtId="43" formatCode="_(* #,##0.00_);_(* \(#,##0.00\);_(* &quot;-&quot;??_);_(@_)"/>
    <numFmt numFmtId="164" formatCode="_-* #,##0_-;\-* #,##0_-;_-* &quot;-&quot;_-;_-@_-"/>
    <numFmt numFmtId="165" formatCode="_-* #,##0.00_-;\-* #,##0.00_-;_-* &quot;-&quot;??_-;_-@_-"/>
    <numFmt numFmtId="166" formatCode="_-* #,##0.00&quot;р.&quot;_-;\-* #,##0.00&quot;р.&quot;_-;_-* &quot;-&quot;??&quot;р.&quot;_-;_-@_-"/>
    <numFmt numFmtId="167" formatCode="_-* #,##0.00_р_._-;\-* #,##0.00_р_._-;_-* &quot;-&quot;??_р_._-;_-@_-"/>
    <numFmt numFmtId="168" formatCode="0.0"/>
    <numFmt numFmtId="169" formatCode="_-* #,##0.00_-;\-* #,##0.00_-;_-* \-??_-;_-@_-"/>
    <numFmt numFmtId="170" formatCode="_(* #,##0.00_);_(* \(#,##0.00\);_(* \-??_);_(@_)"/>
    <numFmt numFmtId="171" formatCode="_-&quot;Ls &quot;* #,##0.00_-;&quot;-Ls &quot;* #,##0.00_-;_-&quot;Ls &quot;* \-??_-;_-@_-"/>
    <numFmt numFmtId="172" formatCode="&quot; &quot;#,##0.00&quot; &quot;;&quot;-&quot;#,##0.00&quot; &quot;;&quot; -&quot;#&quot; &quot;;&quot; &quot;@&quot; &quot;"/>
    <numFmt numFmtId="173" formatCode="&quot; &quot;#,##0.00&quot;    &quot;;&quot;-&quot;#,##0.00&quot;    &quot;;&quot; -&quot;#&quot;    &quot;;&quot; &quot;@&quot; &quot;"/>
    <numFmt numFmtId="174" formatCode="#,##0.00\ ;\-#,##0.00\ ;&quot; -&quot;#\ ;@\ "/>
    <numFmt numFmtId="175" formatCode="&quot; Ls &quot;#,##0.00&quot; &quot;;&quot;-Ls &quot;#,##0.00&quot; &quot;;&quot; Ls -&quot;#&quot; &quot;;&quot; &quot;@&quot; &quot;"/>
    <numFmt numFmtId="176" formatCode="&quot; &quot;#,##0.00&quot;р. &quot;;&quot;-&quot;#,##0.00&quot;р. &quot;;&quot; -&quot;#&quot;р. &quot;;&quot; &quot;@&quot; &quot;"/>
    <numFmt numFmtId="177" formatCode="[$-426]General"/>
    <numFmt numFmtId="178" formatCode="#,##0.00[$Ls-426];[Red]&quot;-&quot;#,##0.00[$Ls-426]"/>
    <numFmt numFmtId="179" formatCode="#,##0.00&quot; &quot;[$€-407];[Red]&quot;-&quot;#,##0.00&quot; &quot;[$€-407]"/>
    <numFmt numFmtId="180" formatCode="_-* #,##0&quot;$&quot;_-;\-* #,##0&quot;$&quot;_-;_-* &quot;-&quot;&quot;$&quot;_-;_-@_-"/>
    <numFmt numFmtId="181" formatCode="_-* #,##0.00&quot;$&quot;_-;\-* #,##0.00&quot;$&quot;_-;_-* &quot;-&quot;??&quot;$&quot;_-;_-@_-"/>
    <numFmt numFmtId="182" formatCode="m\o\n\th\ d\,\ yyyy"/>
    <numFmt numFmtId="183" formatCode="#.00"/>
    <numFmt numFmtId="184" formatCode="#."/>
    <numFmt numFmtId="185" formatCode="&quot;See Note &quot;\ #"/>
    <numFmt numFmtId="186" formatCode="#,##0.00&quot; &quot;;#,##0.00&quot; &quot;;&quot;-&quot;#&quot; &quot;;&quot; &quot;@&quot; &quot;"/>
    <numFmt numFmtId="187" formatCode="0.000"/>
    <numFmt numFmtId="188" formatCode="0.00;[Red]0.00"/>
  </numFmts>
  <fonts count="107">
    <font>
      <sz val="11"/>
      <color theme="1"/>
      <name val="Calibri"/>
      <family val="2"/>
      <scheme val="minor"/>
    </font>
    <font>
      <sz val="11"/>
      <color indexed="8"/>
      <name val="Calibri"/>
      <family val="2"/>
    </font>
    <font>
      <sz val="10"/>
      <name val="Arial"/>
      <family val="2"/>
      <charset val="204"/>
    </font>
    <font>
      <sz val="8"/>
      <name val="Arial"/>
      <family val="2"/>
      <charset val="186"/>
    </font>
    <font>
      <sz val="10"/>
      <name val="Arial"/>
      <family val="2"/>
      <charset val="186"/>
    </font>
    <font>
      <sz val="11"/>
      <name val="Arial"/>
      <family val="2"/>
      <charset val="186"/>
    </font>
    <font>
      <b/>
      <sz val="11"/>
      <name val="Arial"/>
      <family val="2"/>
      <charset val="186"/>
    </font>
    <font>
      <sz val="12"/>
      <name val="Times New Roman"/>
      <family val="1"/>
    </font>
    <font>
      <sz val="10"/>
      <name val="Helv"/>
    </font>
    <font>
      <b/>
      <sz val="10"/>
      <name val="Arial"/>
      <family val="2"/>
      <charset val="204"/>
    </font>
    <font>
      <b/>
      <sz val="10"/>
      <name val="Arial"/>
      <family val="2"/>
      <charset val="186"/>
    </font>
    <font>
      <sz val="10"/>
      <name val="Arial"/>
      <family val="2"/>
    </font>
    <font>
      <sz val="11"/>
      <color indexed="8"/>
      <name val="Calibri"/>
      <family val="2"/>
      <charset val="186"/>
    </font>
    <font>
      <sz val="10"/>
      <name val="Tahoma"/>
      <family val="2"/>
      <charset val="186"/>
    </font>
    <font>
      <sz val="12"/>
      <name val="Courier New"/>
      <family val="3"/>
      <charset val="186"/>
    </font>
    <font>
      <sz val="11"/>
      <color indexed="8"/>
      <name val="Calibri"/>
      <family val="2"/>
      <charset val="204"/>
    </font>
    <font>
      <sz val="11"/>
      <color indexed="9"/>
      <name val="Calibri"/>
      <family val="2"/>
      <charset val="186"/>
    </font>
    <font>
      <b/>
      <sz val="11"/>
      <color indexed="52"/>
      <name val="Calibri"/>
      <family val="2"/>
      <charset val="186"/>
    </font>
    <font>
      <sz val="11"/>
      <color indexed="10"/>
      <name val="Calibri"/>
      <family val="2"/>
      <charset val="186"/>
    </font>
    <font>
      <u/>
      <sz val="10"/>
      <color indexed="12"/>
      <name val="Arial"/>
      <family val="2"/>
    </font>
    <font>
      <sz val="11"/>
      <color indexed="62"/>
      <name val="Calibri"/>
      <family val="2"/>
      <charset val="186"/>
    </font>
    <font>
      <b/>
      <sz val="11"/>
      <color indexed="63"/>
      <name val="Calibri"/>
      <family val="2"/>
      <charset val="186"/>
    </font>
    <font>
      <b/>
      <sz val="11"/>
      <color indexed="8"/>
      <name val="Calibri"/>
      <family val="2"/>
      <charset val="186"/>
    </font>
    <font>
      <sz val="11"/>
      <color indexed="17"/>
      <name val="Calibri"/>
      <family val="2"/>
      <charset val="186"/>
    </font>
    <font>
      <sz val="11"/>
      <color indexed="60"/>
      <name val="Calibri"/>
      <family val="2"/>
      <charset val="186"/>
    </font>
    <font>
      <sz val="10"/>
      <name val="MS Sans Serif"/>
      <family val="2"/>
      <charset val="204"/>
    </font>
    <font>
      <sz val="10"/>
      <color indexed="64"/>
      <name val="Arial"/>
      <family val="2"/>
      <charset val="186"/>
    </font>
    <font>
      <sz val="11"/>
      <color indexed="8"/>
      <name val="Arial"/>
      <family val="2"/>
      <charset val="204"/>
    </font>
    <font>
      <b/>
      <sz val="18"/>
      <color indexed="56"/>
      <name val="Cambria"/>
      <family val="2"/>
      <charset val="186"/>
    </font>
    <font>
      <sz val="10"/>
      <name val="Arial Narrow"/>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0"/>
      <name val="Times New Roman"/>
      <family val="1"/>
      <charset val="204"/>
    </font>
    <font>
      <sz val="11"/>
      <color indexed="9"/>
      <name val="Calibri"/>
      <family val="2"/>
      <charset val="204"/>
    </font>
    <font>
      <sz val="10"/>
      <name val="Arial Cyr"/>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u/>
      <sz val="10"/>
      <color indexed="12"/>
      <name val="Arial"/>
      <family val="2"/>
      <charset val="204"/>
    </font>
    <font>
      <sz val="11"/>
      <color indexed="62"/>
      <name val="Calibri"/>
      <family val="2"/>
      <charset val="204"/>
    </font>
    <font>
      <sz val="11"/>
      <color indexed="52"/>
      <name val="Calibri"/>
      <family val="2"/>
      <charset val="204"/>
    </font>
    <font>
      <sz val="11"/>
      <color indexed="60"/>
      <name val="Calibri"/>
      <family val="2"/>
      <charset val="204"/>
    </font>
    <font>
      <b/>
      <sz val="11"/>
      <color indexed="63"/>
      <name val="Calibri"/>
      <family val="2"/>
      <charset val="204"/>
    </font>
    <font>
      <b/>
      <sz val="11"/>
      <color indexed="8"/>
      <name val="Calibri"/>
      <family val="2"/>
      <charset val="204"/>
    </font>
    <font>
      <sz val="11"/>
      <color indexed="10"/>
      <name val="Calibri"/>
      <family val="2"/>
      <charset val="204"/>
    </font>
    <font>
      <sz val="10"/>
      <color indexed="8"/>
      <name val="Arial"/>
      <family val="2"/>
      <charset val="204"/>
    </font>
    <font>
      <b/>
      <i/>
      <sz val="16"/>
      <color indexed="8"/>
      <name val="Arial"/>
      <family val="2"/>
      <charset val="204"/>
    </font>
    <font>
      <sz val="10"/>
      <color indexed="8"/>
      <name val="Arial1"/>
      <charset val="204"/>
    </font>
    <font>
      <b/>
      <sz val="18"/>
      <color indexed="56"/>
      <name val="Cambria"/>
      <family val="1"/>
      <charset val="204"/>
    </font>
    <font>
      <b/>
      <i/>
      <u/>
      <sz val="11"/>
      <color indexed="8"/>
      <name val="Arial"/>
      <family val="2"/>
      <charset val="204"/>
    </font>
    <font>
      <sz val="10"/>
      <color indexed="8"/>
      <name val="Helv"/>
      <charset val="204"/>
    </font>
    <font>
      <sz val="1"/>
      <color indexed="8"/>
      <name val="Courier"/>
      <family val="3"/>
    </font>
    <font>
      <sz val="10"/>
      <name val="Baltica"/>
    </font>
    <font>
      <b/>
      <sz val="1"/>
      <color indexed="8"/>
      <name val="Courier"/>
      <family val="3"/>
    </font>
    <font>
      <b/>
      <sz val="18"/>
      <name val="ITCCenturyBookT"/>
    </font>
    <font>
      <b/>
      <sz val="14"/>
      <name val="ITCCenturyBookT"/>
    </font>
    <font>
      <sz val="14"/>
      <name val="ITCCenturyBookT"/>
    </font>
    <font>
      <sz val="12"/>
      <name val="Courier"/>
      <family val="1"/>
      <charset val="186"/>
    </font>
    <font>
      <sz val="9"/>
      <name val="TextBook"/>
    </font>
    <font>
      <sz val="8"/>
      <name val="Helv"/>
    </font>
    <font>
      <b/>
      <i/>
      <u/>
      <sz val="12"/>
      <name val="Arial"/>
      <family val="2"/>
      <charset val="186"/>
    </font>
    <font>
      <b/>
      <sz val="12"/>
      <name val="Arial"/>
      <family val="2"/>
      <charset val="186"/>
    </font>
    <font>
      <b/>
      <sz val="10"/>
      <name val="Arial"/>
      <family val="2"/>
    </font>
    <font>
      <vertAlign val="superscript"/>
      <sz val="10"/>
      <name val="Arial"/>
      <family val="2"/>
      <charset val="186"/>
    </font>
    <font>
      <sz val="11"/>
      <color theme="1"/>
      <name val="Calibri"/>
      <family val="2"/>
      <charset val="186"/>
      <scheme val="minor"/>
    </font>
    <font>
      <sz val="11"/>
      <color theme="1"/>
      <name val="Arial"/>
      <family val="2"/>
      <charset val="186"/>
    </font>
    <font>
      <sz val="10"/>
      <color theme="1"/>
      <name val="Arial"/>
      <family val="2"/>
      <charset val="186"/>
    </font>
    <font>
      <sz val="10"/>
      <color theme="1"/>
      <name val="Arial"/>
      <family val="2"/>
    </font>
    <font>
      <b/>
      <sz val="10"/>
      <color theme="1"/>
      <name val="Arial"/>
      <family val="2"/>
      <charset val="204"/>
    </font>
    <font>
      <b/>
      <sz val="10"/>
      <color theme="1"/>
      <name val="Arial"/>
      <family val="2"/>
      <charset val="186"/>
    </font>
    <font>
      <vertAlign val="superscript"/>
      <sz val="10"/>
      <color theme="1"/>
      <name val="Arial"/>
      <family val="2"/>
      <charset val="186"/>
    </font>
    <font>
      <sz val="11"/>
      <color rgb="FF000000"/>
      <name val="Calibri"/>
      <family val="2"/>
      <charset val="186"/>
    </font>
    <font>
      <b/>
      <sz val="12"/>
      <name val="Arial"/>
      <family val="2"/>
      <charset val="1"/>
    </font>
    <font>
      <b/>
      <sz val="11"/>
      <name val="Arial"/>
      <family val="2"/>
    </font>
    <font>
      <sz val="8"/>
      <name val="Arial"/>
      <family val="2"/>
    </font>
    <font>
      <sz val="10"/>
      <name val="Arial Cyr"/>
      <family val="2"/>
      <charset val="204"/>
    </font>
    <font>
      <sz val="12"/>
      <name val="Arial"/>
      <family val="2"/>
      <charset val="186"/>
    </font>
    <font>
      <sz val="11"/>
      <name val="Arial"/>
      <family val="2"/>
    </font>
    <font>
      <sz val="10"/>
      <color rgb="FF000000"/>
      <name val="Times New Roman"/>
      <family val="1"/>
      <charset val="186"/>
    </font>
    <font>
      <b/>
      <vertAlign val="superscript"/>
      <sz val="10"/>
      <name val="Arial"/>
      <family val="2"/>
      <charset val="186"/>
    </font>
    <font>
      <sz val="8"/>
      <name val="Calibri"/>
      <family val="2"/>
      <scheme val="minor"/>
    </font>
    <font>
      <sz val="11"/>
      <color rgb="FF000000"/>
      <name val="Calibri"/>
      <family val="2"/>
      <charset val="1"/>
    </font>
    <font>
      <sz val="10"/>
      <color indexed="8"/>
      <name val="Arial"/>
      <family val="2"/>
    </font>
    <font>
      <sz val="10"/>
      <color indexed="8"/>
      <name val="Arial"/>
      <family val="2"/>
      <charset val="186"/>
    </font>
    <font>
      <sz val="10"/>
      <color theme="1"/>
      <name val="Arial"/>
      <family val="2"/>
      <charset val="204"/>
    </font>
    <font>
      <b/>
      <vertAlign val="superscript"/>
      <sz val="10"/>
      <color theme="1"/>
      <name val="Arial"/>
      <family val="2"/>
      <charset val="186"/>
    </font>
    <font>
      <vertAlign val="superscript"/>
      <sz val="10"/>
      <color indexed="8"/>
      <name val="Arial"/>
      <family val="2"/>
      <charset val="186"/>
    </font>
    <font>
      <b/>
      <i/>
      <sz val="10"/>
      <name val="Arial"/>
      <family val="2"/>
      <charset val="186"/>
    </font>
    <font>
      <sz val="9"/>
      <name val="Arial"/>
      <family val="2"/>
      <charset val="204"/>
    </font>
    <font>
      <b/>
      <sz val="9"/>
      <name val="Arial"/>
      <family val="2"/>
      <charset val="204"/>
    </font>
    <font>
      <sz val="10"/>
      <color indexed="8"/>
      <name val="Calibri"/>
      <family val="2"/>
      <charset val="186"/>
    </font>
    <font>
      <sz val="10"/>
      <name val="Times New Roman"/>
      <family val="1"/>
    </font>
    <font>
      <b/>
      <sz val="11"/>
      <color theme="1"/>
      <name val="Calibri"/>
      <family val="2"/>
      <charset val="186"/>
      <scheme val="minor"/>
    </font>
    <font>
      <sz val="10"/>
      <color rgb="FFFF0000"/>
      <name val="Arial"/>
      <family val="2"/>
    </font>
    <font>
      <b/>
      <i/>
      <sz val="10"/>
      <name val="Arial"/>
      <family val="2"/>
      <charset val="204"/>
    </font>
    <font>
      <b/>
      <sz val="11"/>
      <name val="Arial"/>
      <family val="2"/>
      <charset val="204"/>
    </font>
    <font>
      <b/>
      <i/>
      <sz val="10"/>
      <name val="Arial"/>
      <family val="2"/>
    </font>
  </fonts>
  <fills count="53">
    <fill>
      <patternFill patternType="none"/>
    </fill>
    <fill>
      <patternFill patternType="gray125"/>
    </fill>
    <fill>
      <patternFill patternType="solid">
        <fgColor indexed="49"/>
      </patternFill>
    </fill>
    <fill>
      <patternFill patternType="solid">
        <fgColor indexed="62"/>
      </patternFill>
    </fill>
    <fill>
      <patternFill patternType="solid">
        <fgColor indexed="62"/>
        <bgColor indexed="62"/>
      </patternFill>
    </fill>
    <fill>
      <patternFill patternType="solid">
        <fgColor indexed="10"/>
      </patternFill>
    </fill>
    <fill>
      <patternFill patternType="solid">
        <fgColor indexed="10"/>
        <bgColor indexed="10"/>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31"/>
      </patternFill>
    </fill>
    <fill>
      <patternFill patternType="solid">
        <fgColor indexed="45"/>
        <bgColor indexed="45"/>
      </patternFill>
    </fill>
    <fill>
      <patternFill patternType="solid">
        <fgColor indexed="42"/>
        <bgColor indexed="42"/>
      </patternFill>
    </fill>
    <fill>
      <patternFill patternType="solid">
        <fgColor indexed="26"/>
      </patternFill>
    </fill>
    <fill>
      <patternFill patternType="solid">
        <fgColor indexed="46"/>
        <bgColor indexed="46"/>
      </patternFill>
    </fill>
    <fill>
      <patternFill patternType="solid">
        <fgColor indexed="27"/>
        <bgColor indexed="27"/>
      </patternFill>
    </fill>
    <fill>
      <patternFill patternType="solid">
        <fgColor indexed="47"/>
        <bgColor indexed="47"/>
      </patternFill>
    </fill>
    <fill>
      <patternFill patternType="solid">
        <fgColor indexed="57"/>
      </patternFill>
    </fill>
    <fill>
      <patternFill patternType="solid">
        <fgColor indexed="57"/>
        <bgColor indexed="57"/>
      </patternFill>
    </fill>
    <fill>
      <patternFill patternType="solid">
        <fgColor indexed="36"/>
      </patternFill>
    </fill>
    <fill>
      <patternFill patternType="solid">
        <fgColor indexed="20"/>
        <bgColor indexed="20"/>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44"/>
      </patternFill>
    </fill>
    <fill>
      <patternFill patternType="solid">
        <fgColor indexed="29"/>
        <bgColor indexed="29"/>
      </patternFill>
    </fill>
    <fill>
      <patternFill patternType="solid">
        <fgColor indexed="22"/>
      </patternFill>
    </fill>
    <fill>
      <patternFill patternType="solid">
        <fgColor indexed="11"/>
        <bgColor indexed="11"/>
      </patternFill>
    </fill>
    <fill>
      <patternFill patternType="solid">
        <fgColor indexed="43"/>
      </patternFill>
    </fill>
    <fill>
      <patternFill patternType="solid">
        <fgColor indexed="51"/>
        <bgColor indexed="51"/>
      </patternFill>
    </fill>
    <fill>
      <patternFill patternType="solid">
        <fgColor indexed="49"/>
        <bgColor indexed="49"/>
      </patternFill>
    </fill>
    <fill>
      <patternFill patternType="solid">
        <fgColor indexed="53"/>
      </patternFill>
    </fill>
    <fill>
      <patternFill patternType="solid">
        <fgColor indexed="53"/>
        <bgColor indexed="53"/>
      </patternFill>
    </fill>
    <fill>
      <patternFill patternType="solid">
        <fgColor indexed="30"/>
      </patternFill>
    </fill>
    <fill>
      <patternFill patternType="solid">
        <fgColor indexed="52"/>
      </patternFill>
    </fill>
    <fill>
      <patternFill patternType="solid">
        <fgColor indexed="30"/>
        <bgColor indexed="30"/>
      </patternFill>
    </fill>
    <fill>
      <patternFill patternType="solid">
        <fgColor indexed="52"/>
        <bgColor indexed="52"/>
      </patternFill>
    </fill>
    <fill>
      <patternFill patternType="solid">
        <fgColor indexed="55"/>
      </patternFill>
    </fill>
    <fill>
      <patternFill patternType="solid">
        <fgColor indexed="22"/>
        <bgColor indexed="22"/>
      </patternFill>
    </fill>
    <fill>
      <patternFill patternType="lightGray"/>
    </fill>
    <fill>
      <patternFill patternType="solid">
        <fgColor indexed="43"/>
        <bgColor indexed="43"/>
      </patternFill>
    </fill>
    <fill>
      <patternFill patternType="solid">
        <fgColor indexed="65"/>
        <bgColor indexed="64"/>
      </patternFill>
    </fill>
    <fill>
      <patternFill patternType="solid">
        <fgColor indexed="55"/>
        <bgColor indexed="55"/>
      </patternFill>
    </fill>
    <fill>
      <patternFill patternType="solid">
        <fgColor indexed="26"/>
        <bgColor indexed="26"/>
      </patternFill>
    </fill>
    <fill>
      <patternFill patternType="solid">
        <fgColor theme="0"/>
        <bgColor indexed="64"/>
      </patternFill>
    </fill>
    <fill>
      <patternFill patternType="solid">
        <fgColor indexed="9"/>
        <bgColor indexed="26"/>
      </patternFill>
    </fill>
    <fill>
      <patternFill patternType="solid">
        <fgColor rgb="FFFFC000"/>
        <bgColor indexed="64"/>
      </patternFill>
    </fill>
    <fill>
      <patternFill patternType="solid">
        <fgColor theme="0"/>
        <bgColor indexed="26"/>
      </patternFill>
    </fill>
    <fill>
      <patternFill patternType="solid">
        <fgColor theme="0" tint="-4.9989318521683403E-2"/>
        <bgColor indexed="64"/>
      </patternFill>
    </fill>
  </fills>
  <borders count="55">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n">
        <color indexed="62"/>
      </bottom>
      <diagonal/>
    </border>
    <border>
      <left/>
      <right/>
      <top/>
      <bottom style="thick">
        <color indexed="22"/>
      </bottom>
      <diagonal/>
    </border>
    <border>
      <left/>
      <right/>
      <top/>
      <bottom style="thin">
        <color indexed="22"/>
      </bottom>
      <diagonal/>
    </border>
    <border>
      <left/>
      <right/>
      <top/>
      <bottom style="medium">
        <color indexed="30"/>
      </bottom>
      <diagonal/>
    </border>
    <border>
      <left/>
      <right/>
      <top/>
      <bottom style="thin">
        <color indexed="3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right style="thin">
        <color indexed="8"/>
      </right>
      <top/>
      <bottom style="thin">
        <color indexed="8"/>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auto="1"/>
      </left>
      <right style="thin">
        <color auto="1"/>
      </right>
      <top style="thin">
        <color auto="1"/>
      </top>
      <bottom style="thin">
        <color auto="1"/>
      </bottom>
      <diagonal/>
    </border>
    <border>
      <left/>
      <right style="thin">
        <color indexed="8"/>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rgb="FF000000"/>
      </left>
      <right style="thin">
        <color rgb="FF000000"/>
      </right>
      <top/>
      <bottom style="thin">
        <color rgb="FF000000"/>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diagonal/>
    </border>
    <border>
      <left style="thin">
        <color indexed="64"/>
      </left>
      <right/>
      <top style="thin">
        <color indexed="64"/>
      </top>
      <bottom/>
      <diagonal/>
    </border>
  </borders>
  <cellStyleXfs count="455">
    <xf numFmtId="0" fontId="0" fillId="0" borderId="0"/>
    <xf numFmtId="0" fontId="16" fillId="3" borderId="0" applyNumberFormat="0" applyBorder="0" applyAlignment="0" applyProtection="0"/>
    <xf numFmtId="0" fontId="16" fillId="3" borderId="0" applyNumberFormat="0" applyBorder="0" applyAlignment="0" applyProtection="0"/>
    <xf numFmtId="0" fontId="38" fillId="4" borderId="0"/>
    <xf numFmtId="0" fontId="38" fillId="4" borderId="0"/>
    <xf numFmtId="0" fontId="16" fillId="5" borderId="0" applyNumberFormat="0" applyBorder="0" applyAlignment="0" applyProtection="0"/>
    <xf numFmtId="0" fontId="16" fillId="5" borderId="0" applyNumberFormat="0" applyBorder="0" applyAlignment="0" applyProtection="0"/>
    <xf numFmtId="0" fontId="38" fillId="6" borderId="0"/>
    <xf numFmtId="0" fontId="38" fillId="6" borderId="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5" fillId="13" borderId="0"/>
    <xf numFmtId="0" fontId="15" fillId="13" borderId="0"/>
    <xf numFmtId="0" fontId="12" fillId="8" borderId="0" applyNumberFormat="0" applyBorder="0" applyAlignment="0" applyProtection="0"/>
    <xf numFmtId="0" fontId="12" fillId="8" borderId="0" applyNumberFormat="0" applyBorder="0" applyAlignment="0" applyProtection="0"/>
    <xf numFmtId="0" fontId="15" fillId="14" borderId="0"/>
    <xf numFmtId="0" fontId="15" fillId="14" borderId="0"/>
    <xf numFmtId="0" fontId="12" fillId="9" borderId="0" applyNumberFormat="0" applyBorder="0" applyAlignment="0" applyProtection="0"/>
    <xf numFmtId="0" fontId="12" fillId="9" borderId="0" applyNumberFormat="0" applyBorder="0" applyAlignment="0" applyProtection="0"/>
    <xf numFmtId="0" fontId="15" fillId="15" borderId="0"/>
    <xf numFmtId="0" fontId="15" fillId="15" borderId="0"/>
    <xf numFmtId="0" fontId="12" fillId="10" borderId="0" applyNumberFormat="0" applyBorder="0" applyAlignment="0" applyProtection="0"/>
    <xf numFmtId="0" fontId="12" fillId="10" borderId="0" applyNumberFormat="0" applyBorder="0" applyAlignment="0" applyProtection="0"/>
    <xf numFmtId="0" fontId="15" fillId="17" borderId="0"/>
    <xf numFmtId="0" fontId="15" fillId="17" borderId="0"/>
    <xf numFmtId="0" fontId="12" fillId="11" borderId="0" applyNumberFormat="0" applyBorder="0" applyAlignment="0" applyProtection="0"/>
    <xf numFmtId="0" fontId="12" fillId="11" borderId="0" applyNumberFormat="0" applyBorder="0" applyAlignment="0" applyProtection="0"/>
    <xf numFmtId="0" fontId="15" fillId="18" borderId="0"/>
    <xf numFmtId="0" fontId="15" fillId="18" borderId="0"/>
    <xf numFmtId="0" fontId="12" fillId="12" borderId="0" applyNumberFormat="0" applyBorder="0" applyAlignment="0" applyProtection="0"/>
    <xf numFmtId="0" fontId="12" fillId="12" borderId="0" applyNumberFormat="0" applyBorder="0" applyAlignment="0" applyProtection="0"/>
    <xf numFmtId="0" fontId="15" fillId="19" borderId="0"/>
    <xf numFmtId="0" fontId="15" fillId="19" borderId="0"/>
    <xf numFmtId="0" fontId="16" fillId="20" borderId="0" applyNumberFormat="0" applyBorder="0" applyAlignment="0" applyProtection="0"/>
    <xf numFmtId="0" fontId="16" fillId="20" borderId="0" applyNumberFormat="0" applyBorder="0" applyAlignment="0" applyProtection="0"/>
    <xf numFmtId="0" fontId="38" fillId="21" borderId="0"/>
    <xf numFmtId="0" fontId="38" fillId="21" borderId="0"/>
    <xf numFmtId="0" fontId="16" fillId="22" borderId="0" applyNumberFormat="0" applyBorder="0" applyAlignment="0" applyProtection="0"/>
    <xf numFmtId="0" fontId="16" fillId="22" borderId="0" applyNumberFormat="0" applyBorder="0" applyAlignment="0" applyProtection="0"/>
    <xf numFmtId="0" fontId="38" fillId="23" borderId="0"/>
    <xf numFmtId="0" fontId="38" fillId="23" borderId="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10" borderId="0" applyNumberFormat="0" applyBorder="0" applyAlignment="0" applyProtection="0"/>
    <xf numFmtId="0" fontId="12" fillId="24" borderId="0" applyNumberFormat="0" applyBorder="0" applyAlignment="0" applyProtection="0"/>
    <xf numFmtId="0" fontId="12" fillId="27"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10" borderId="0" applyNumberFormat="0" applyBorder="0" applyAlignment="0" applyProtection="0"/>
    <xf numFmtId="0" fontId="15" fillId="24" borderId="0" applyNumberFormat="0" applyBorder="0" applyAlignment="0" applyProtection="0"/>
    <xf numFmtId="0" fontId="15" fillId="27"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5" fillId="28" borderId="0"/>
    <xf numFmtId="0" fontId="15" fillId="28" borderId="0"/>
    <xf numFmtId="0" fontId="12" fillId="25" borderId="0" applyNumberFormat="0" applyBorder="0" applyAlignment="0" applyProtection="0"/>
    <xf numFmtId="0" fontId="12" fillId="25" borderId="0" applyNumberFormat="0" applyBorder="0" applyAlignment="0" applyProtection="0"/>
    <xf numFmtId="0" fontId="15" fillId="29" borderId="0"/>
    <xf numFmtId="0" fontId="15" fillId="29" borderId="0"/>
    <xf numFmtId="0" fontId="12" fillId="26" borderId="0" applyNumberFormat="0" applyBorder="0" applyAlignment="0" applyProtection="0"/>
    <xf numFmtId="0" fontId="12" fillId="26" borderId="0" applyNumberFormat="0" applyBorder="0" applyAlignment="0" applyProtection="0"/>
    <xf numFmtId="0" fontId="15" fillId="31" borderId="0"/>
    <xf numFmtId="0" fontId="15" fillId="31" borderId="0"/>
    <xf numFmtId="0" fontId="12" fillId="10" borderId="0" applyNumberFormat="0" applyBorder="0" applyAlignment="0" applyProtection="0"/>
    <xf numFmtId="0" fontId="12" fillId="10" borderId="0" applyNumberFormat="0" applyBorder="0" applyAlignment="0" applyProtection="0"/>
    <xf numFmtId="0" fontId="15" fillId="17" borderId="0"/>
    <xf numFmtId="0" fontId="15" fillId="17" borderId="0"/>
    <xf numFmtId="0" fontId="12" fillId="24" borderId="0" applyNumberFormat="0" applyBorder="0" applyAlignment="0" applyProtection="0"/>
    <xf numFmtId="0" fontId="12" fillId="24" borderId="0" applyNumberFormat="0" applyBorder="0" applyAlignment="0" applyProtection="0"/>
    <xf numFmtId="0" fontId="15" fillId="28" borderId="0"/>
    <xf numFmtId="0" fontId="15" fillId="28" borderId="0"/>
    <xf numFmtId="0" fontId="12" fillId="27" borderId="0" applyNumberFormat="0" applyBorder="0" applyAlignment="0" applyProtection="0"/>
    <xf numFmtId="0" fontId="12" fillId="27" borderId="0" applyNumberFormat="0" applyBorder="0" applyAlignment="0" applyProtection="0"/>
    <xf numFmtId="0" fontId="15" fillId="33" borderId="0"/>
    <xf numFmtId="0" fontId="15" fillId="33" borderId="0"/>
    <xf numFmtId="0" fontId="16" fillId="2" borderId="0" applyNumberFormat="0" applyBorder="0" applyAlignment="0" applyProtection="0"/>
    <xf numFmtId="0" fontId="16" fillId="2" borderId="0" applyNumberFormat="0" applyBorder="0" applyAlignment="0" applyProtection="0"/>
    <xf numFmtId="0" fontId="38" fillId="34" borderId="0"/>
    <xf numFmtId="0" fontId="38" fillId="34" borderId="0"/>
    <xf numFmtId="0" fontId="16" fillId="35" borderId="0" applyNumberFormat="0" applyBorder="0" applyAlignment="0" applyProtection="0"/>
    <xf numFmtId="0" fontId="16" fillId="35" borderId="0" applyNumberFormat="0" applyBorder="0" applyAlignment="0" applyProtection="0"/>
    <xf numFmtId="0" fontId="38" fillId="36" borderId="0"/>
    <xf numFmtId="0" fontId="38" fillId="36" borderId="0"/>
    <xf numFmtId="0" fontId="16" fillId="37"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2" borderId="0" applyNumberFormat="0" applyBorder="0" applyAlignment="0" applyProtection="0"/>
    <xf numFmtId="0" fontId="16" fillId="2" borderId="0" applyNumberFormat="0" applyBorder="0" applyAlignment="0" applyProtection="0"/>
    <xf numFmtId="0" fontId="16" fillId="38" borderId="0" applyNumberFormat="0" applyBorder="0" applyAlignment="0" applyProtection="0"/>
    <xf numFmtId="0" fontId="38" fillId="37" borderId="0" applyNumberFormat="0" applyBorder="0" applyAlignment="0" applyProtection="0"/>
    <xf numFmtId="0" fontId="38" fillId="25" borderId="0" applyNumberFormat="0" applyBorder="0" applyAlignment="0" applyProtection="0"/>
    <xf numFmtId="0" fontId="38" fillId="26" borderId="0" applyNumberFormat="0" applyBorder="0" applyAlignment="0" applyProtection="0"/>
    <xf numFmtId="0" fontId="38" fillId="22" borderId="0" applyNumberFormat="0" applyBorder="0" applyAlignment="0" applyProtection="0"/>
    <xf numFmtId="0" fontId="38" fillId="2" borderId="0" applyNumberFormat="0" applyBorder="0" applyAlignment="0" applyProtection="0"/>
    <xf numFmtId="0" fontId="38" fillId="38" borderId="0" applyNumberFormat="0" applyBorder="0" applyAlignment="0" applyProtection="0"/>
    <xf numFmtId="0" fontId="16" fillId="37" borderId="0" applyNumberFormat="0" applyBorder="0" applyAlignment="0" applyProtection="0"/>
    <xf numFmtId="0" fontId="16" fillId="37" borderId="0" applyNumberFormat="0" applyBorder="0" applyAlignment="0" applyProtection="0"/>
    <xf numFmtId="0" fontId="38" fillId="39" borderId="0"/>
    <xf numFmtId="0" fontId="38" fillId="39" borderId="0"/>
    <xf numFmtId="0" fontId="16" fillId="25" borderId="0" applyNumberFormat="0" applyBorder="0" applyAlignment="0" applyProtection="0"/>
    <xf numFmtId="0" fontId="16" fillId="25" borderId="0" applyNumberFormat="0" applyBorder="0" applyAlignment="0" applyProtection="0"/>
    <xf numFmtId="0" fontId="38" fillId="29" borderId="0"/>
    <xf numFmtId="0" fontId="38" fillId="29" borderId="0"/>
    <xf numFmtId="0" fontId="16" fillId="26" borderId="0" applyNumberFormat="0" applyBorder="0" applyAlignment="0" applyProtection="0"/>
    <xf numFmtId="0" fontId="16" fillId="26" borderId="0" applyNumberFormat="0" applyBorder="0" applyAlignment="0" applyProtection="0"/>
    <xf numFmtId="0" fontId="38" fillId="31" borderId="0"/>
    <xf numFmtId="0" fontId="38" fillId="31" borderId="0"/>
    <xf numFmtId="0" fontId="16" fillId="22" borderId="0" applyNumberFormat="0" applyBorder="0" applyAlignment="0" applyProtection="0"/>
    <xf numFmtId="0" fontId="16" fillId="22" borderId="0" applyNumberFormat="0" applyBorder="0" applyAlignment="0" applyProtection="0"/>
    <xf numFmtId="0" fontId="38" fillId="23" borderId="0"/>
    <xf numFmtId="0" fontId="38" fillId="23" borderId="0"/>
    <xf numFmtId="0" fontId="16" fillId="2" borderId="0" applyNumberFormat="0" applyBorder="0" applyAlignment="0" applyProtection="0"/>
    <xf numFmtId="0" fontId="16" fillId="2" borderId="0" applyNumberFormat="0" applyBorder="0" applyAlignment="0" applyProtection="0"/>
    <xf numFmtId="0" fontId="38" fillId="34" borderId="0"/>
    <xf numFmtId="0" fontId="38" fillId="34" borderId="0"/>
    <xf numFmtId="0" fontId="16" fillId="38" borderId="0" applyNumberFormat="0" applyBorder="0" applyAlignment="0" applyProtection="0"/>
    <xf numFmtId="0" fontId="16" fillId="38" borderId="0" applyNumberFormat="0" applyBorder="0" applyAlignment="0" applyProtection="0"/>
    <xf numFmtId="0" fontId="38" fillId="40" borderId="0"/>
    <xf numFmtId="0" fontId="38" fillId="40" borderId="0"/>
    <xf numFmtId="180" fontId="39" fillId="0" borderId="0" applyFont="0" applyFill="0" applyBorder="0" applyAlignment="0" applyProtection="0"/>
    <xf numFmtId="181" fontId="39" fillId="0" borderId="0" applyFont="0" applyFill="0" applyBorder="0" applyAlignment="0" applyProtection="0"/>
    <xf numFmtId="0" fontId="17" fillId="30" borderId="1" applyNumberFormat="0" applyAlignment="0" applyProtection="0"/>
    <xf numFmtId="0" fontId="17" fillId="30" borderId="1" applyNumberFormat="0" applyAlignment="0" applyProtection="0"/>
    <xf numFmtId="0" fontId="41" fillId="42" borderId="1"/>
    <xf numFmtId="0" fontId="41" fillId="42" borderId="1"/>
    <xf numFmtId="0" fontId="18" fillId="0" borderId="0" applyNumberFormat="0" applyFill="0" applyBorder="0" applyAlignment="0" applyProtection="0"/>
    <xf numFmtId="0" fontId="18" fillId="0" borderId="0" applyNumberFormat="0" applyFill="0" applyBorder="0" applyAlignment="0" applyProtection="0"/>
    <xf numFmtId="0" fontId="54" fillId="0" borderId="0"/>
    <xf numFmtId="0" fontId="54" fillId="0" borderId="0"/>
    <xf numFmtId="169" fontId="4" fillId="0" borderId="0" applyFill="0" applyBorder="0" applyAlignment="0" applyProtection="0"/>
    <xf numFmtId="170" fontId="14" fillId="0" borderId="0" applyFill="0" applyBorder="0" applyAlignment="0" applyProtection="0"/>
    <xf numFmtId="172" fontId="27" fillId="0" borderId="0"/>
    <xf numFmtId="165" fontId="4" fillId="0" borderId="0" applyFont="0" applyFill="0" applyBorder="0" applyAlignment="0" applyProtection="0"/>
    <xf numFmtId="172" fontId="27" fillId="0" borderId="0"/>
    <xf numFmtId="165"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174" fontId="15" fillId="0" borderId="0" applyFill="0" applyBorder="0" applyAlignment="0" applyProtection="0"/>
    <xf numFmtId="173" fontId="27" fillId="0" borderId="0"/>
    <xf numFmtId="167" fontId="2" fillId="0" borderId="0" applyFont="0" applyFill="0" applyBorder="0" applyAlignment="0" applyProtection="0"/>
    <xf numFmtId="167" fontId="2" fillId="0" borderId="0" applyFont="0" applyFill="0" applyBorder="0" applyAlignment="0" applyProtection="0"/>
    <xf numFmtId="171" fontId="4" fillId="0" borderId="0" applyFill="0" applyBorder="0" applyAlignment="0" applyProtection="0"/>
    <xf numFmtId="175" fontId="55" fillId="0" borderId="0"/>
    <xf numFmtId="176" fontId="27" fillId="0" borderId="0"/>
    <xf numFmtId="176" fontId="27"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82" fontId="61" fillId="0" borderId="0">
      <protection locked="0"/>
    </xf>
    <xf numFmtId="41" fontId="2" fillId="0" borderId="0" applyFont="0" applyFill="0" applyBorder="0" applyAlignment="0" applyProtection="0"/>
    <xf numFmtId="4" fontId="8" fillId="0" borderId="0" applyFont="0" applyFill="0" applyBorder="0" applyAlignment="0" applyProtection="0"/>
    <xf numFmtId="0" fontId="62" fillId="0" borderId="0" applyNumberFormat="0"/>
    <xf numFmtId="0" fontId="2" fillId="0" borderId="0"/>
    <xf numFmtId="177" fontId="55" fillId="0" borderId="0"/>
    <xf numFmtId="177" fontId="27" fillId="0" borderId="0"/>
    <xf numFmtId="0" fontId="15" fillId="0" borderId="0"/>
    <xf numFmtId="0" fontId="12" fillId="0" borderId="0"/>
    <xf numFmtId="183" fontId="61" fillId="0" borderId="0">
      <protection locked="0"/>
    </xf>
    <xf numFmtId="0" fontId="56" fillId="0" borderId="0">
      <alignment horizontal="center"/>
    </xf>
    <xf numFmtId="177" fontId="56" fillId="0" borderId="0">
      <alignment horizontal="center"/>
    </xf>
    <xf numFmtId="0" fontId="56" fillId="0" borderId="0">
      <alignment horizontal="center" textRotation="90"/>
    </xf>
    <xf numFmtId="177" fontId="56" fillId="0" borderId="0">
      <alignment horizontal="center" textRotation="90"/>
    </xf>
    <xf numFmtId="184" fontId="63" fillId="0" borderId="0">
      <protection locked="0"/>
    </xf>
    <xf numFmtId="184" fontId="63" fillId="0" borderId="0">
      <protection locked="0"/>
    </xf>
    <xf numFmtId="0" fontId="64" fillId="43" borderId="0"/>
    <xf numFmtId="0" fontId="65" fillId="1" borderId="0"/>
    <xf numFmtId="0" fontId="66" fillId="0" borderId="0"/>
    <xf numFmtId="0" fontId="19" fillId="0" borderId="0" applyNumberFormat="0" applyFill="0" applyBorder="0" applyAlignment="0" applyProtection="0">
      <alignment vertical="top"/>
      <protection locked="0"/>
    </xf>
    <xf numFmtId="0" fontId="19" fillId="0" borderId="0" applyNumberFormat="0" applyFill="0" applyBorder="0" applyAlignment="0" applyProtection="0">
      <alignment vertical="top"/>
      <protection locked="0"/>
    </xf>
    <xf numFmtId="0" fontId="48" fillId="0" borderId="0"/>
    <xf numFmtId="0" fontId="48" fillId="0" borderId="0"/>
    <xf numFmtId="0" fontId="20" fillId="12" borderId="1" applyNumberFormat="0" applyAlignment="0" applyProtection="0"/>
    <xf numFmtId="0" fontId="20" fillId="12" borderId="1" applyNumberFormat="0" applyAlignment="0" applyProtection="0"/>
    <xf numFmtId="0" fontId="49" fillId="19" borderId="1"/>
    <xf numFmtId="0" fontId="49" fillId="19" borderId="1"/>
    <xf numFmtId="0" fontId="16" fillId="3" borderId="0" applyNumberFormat="0" applyBorder="0" applyAlignment="0" applyProtection="0"/>
    <xf numFmtId="0" fontId="16" fillId="5" borderId="0" applyNumberFormat="0" applyBorder="0" applyAlignment="0" applyProtection="0"/>
    <xf numFmtId="0" fontId="16" fillId="20" borderId="0" applyNumberFormat="0" applyBorder="0" applyAlignment="0" applyProtection="0"/>
    <xf numFmtId="0" fontId="16" fillId="22" borderId="0" applyNumberFormat="0" applyBorder="0" applyAlignment="0" applyProtection="0"/>
    <xf numFmtId="0" fontId="16" fillId="2" borderId="0" applyNumberFormat="0" applyBorder="0" applyAlignment="0" applyProtection="0"/>
    <xf numFmtId="0" fontId="16" fillId="35" borderId="0" applyNumberFormat="0" applyBorder="0" applyAlignment="0" applyProtection="0"/>
    <xf numFmtId="0" fontId="16" fillId="3" borderId="0" applyNumberFormat="0" applyBorder="0" applyAlignment="0" applyProtection="0"/>
    <xf numFmtId="0" fontId="16" fillId="5" borderId="0" applyNumberFormat="0" applyBorder="0" applyAlignment="0" applyProtection="0"/>
    <xf numFmtId="0" fontId="16" fillId="20" borderId="0" applyNumberFormat="0" applyBorder="0" applyAlignment="0" applyProtection="0"/>
    <xf numFmtId="0" fontId="16" fillId="22" borderId="0" applyNumberFormat="0" applyBorder="0" applyAlignment="0" applyProtection="0"/>
    <xf numFmtId="0" fontId="16" fillId="2" borderId="0" applyNumberFormat="0" applyBorder="0" applyAlignment="0" applyProtection="0"/>
    <xf numFmtId="0" fontId="16" fillId="35" borderId="0" applyNumberFormat="0" applyBorder="0" applyAlignment="0" applyProtection="0"/>
    <xf numFmtId="0" fontId="21" fillId="30" borderId="2" applyNumberFormat="0" applyAlignment="0" applyProtection="0"/>
    <xf numFmtId="0" fontId="21" fillId="30" borderId="2" applyNumberFormat="0" applyAlignment="0" applyProtection="0"/>
    <xf numFmtId="0" fontId="52" fillId="42" borderId="2"/>
    <xf numFmtId="0" fontId="52" fillId="42" borderId="2"/>
    <xf numFmtId="0" fontId="39" fillId="0" borderId="0"/>
    <xf numFmtId="0" fontId="22" fillId="0" borderId="3" applyNumberFormat="0" applyFill="0" applyAlignment="0" applyProtection="0"/>
    <xf numFmtId="0" fontId="22" fillId="0" borderId="3" applyNumberFormat="0" applyFill="0" applyAlignment="0" applyProtection="0"/>
    <xf numFmtId="0" fontId="53" fillId="0" borderId="3"/>
    <xf numFmtId="0" fontId="53" fillId="0" borderId="3"/>
    <xf numFmtId="0" fontId="23" fillId="9" borderId="0" applyNumberFormat="0" applyBorder="0" applyAlignment="0" applyProtection="0"/>
    <xf numFmtId="0" fontId="44" fillId="15" borderId="0"/>
    <xf numFmtId="0" fontId="44" fillId="15" borderId="0"/>
    <xf numFmtId="0" fontId="24" fillId="32" borderId="0" applyNumberFormat="0" applyBorder="0" applyAlignment="0" applyProtection="0"/>
    <xf numFmtId="0" fontId="24" fillId="32" borderId="0" applyNumberFormat="0" applyBorder="0" applyAlignment="0" applyProtection="0"/>
    <xf numFmtId="0" fontId="51" fillId="44" borderId="0"/>
    <xf numFmtId="0" fontId="51" fillId="44" borderId="0"/>
    <xf numFmtId="0" fontId="25" fillId="0" borderId="0"/>
    <xf numFmtId="0" fontId="2" fillId="0" borderId="0"/>
    <xf numFmtId="0" fontId="4" fillId="0" borderId="0"/>
    <xf numFmtId="0" fontId="4" fillId="0" borderId="0"/>
    <xf numFmtId="0" fontId="1" fillId="0" borderId="0"/>
    <xf numFmtId="0" fontId="2" fillId="0" borderId="0"/>
    <xf numFmtId="0" fontId="1" fillId="0" borderId="0"/>
    <xf numFmtId="0" fontId="12" fillId="0" borderId="0"/>
    <xf numFmtId="0" fontId="12" fillId="0" borderId="0"/>
    <xf numFmtId="0" fontId="2" fillId="0" borderId="0"/>
    <xf numFmtId="0" fontId="4" fillId="0" borderId="0"/>
    <xf numFmtId="0" fontId="12" fillId="0" borderId="0"/>
    <xf numFmtId="0" fontId="4" fillId="0" borderId="0"/>
    <xf numFmtId="0" fontId="13" fillId="0" borderId="0"/>
    <xf numFmtId="0" fontId="4" fillId="0" borderId="0"/>
    <xf numFmtId="177" fontId="55" fillId="0" borderId="0"/>
    <xf numFmtId="0" fontId="12" fillId="0" borderId="0"/>
    <xf numFmtId="177" fontId="15" fillId="0" borderId="0"/>
    <xf numFmtId="177" fontId="15" fillId="0" borderId="0"/>
    <xf numFmtId="0" fontId="12" fillId="0" borderId="0"/>
    <xf numFmtId="0" fontId="11" fillId="0" borderId="0"/>
    <xf numFmtId="0" fontId="11" fillId="0" borderId="0"/>
    <xf numFmtId="177" fontId="27" fillId="0" borderId="0"/>
    <xf numFmtId="177" fontId="27" fillId="0" borderId="0"/>
    <xf numFmtId="0" fontId="4" fillId="0" borderId="0"/>
    <xf numFmtId="0" fontId="4" fillId="0" borderId="0"/>
    <xf numFmtId="0" fontId="2" fillId="0" borderId="0"/>
    <xf numFmtId="0" fontId="4" fillId="0" borderId="0">
      <alignment vertical="center" wrapText="1"/>
    </xf>
    <xf numFmtId="0" fontId="1" fillId="0" borderId="0"/>
    <xf numFmtId="0" fontId="2" fillId="0" borderId="0"/>
    <xf numFmtId="177" fontId="55" fillId="0" borderId="0">
      <alignment vertical="center"/>
    </xf>
    <xf numFmtId="0" fontId="2" fillId="0" borderId="0"/>
    <xf numFmtId="0" fontId="15" fillId="0" borderId="0"/>
    <xf numFmtId="0" fontId="2" fillId="0" borderId="0"/>
    <xf numFmtId="0" fontId="12" fillId="0" borderId="0"/>
    <xf numFmtId="0" fontId="12" fillId="0" borderId="0"/>
    <xf numFmtId="177" fontId="57" fillId="0" borderId="0"/>
    <xf numFmtId="177" fontId="57" fillId="0" borderId="0"/>
    <xf numFmtId="0" fontId="12" fillId="0" borderId="0"/>
    <xf numFmtId="0" fontId="4" fillId="0" borderId="0"/>
    <xf numFmtId="0" fontId="4" fillId="0" borderId="0"/>
    <xf numFmtId="0" fontId="4" fillId="0" borderId="0"/>
    <xf numFmtId="0" fontId="2" fillId="0" borderId="0"/>
    <xf numFmtId="0" fontId="4" fillId="0" borderId="0"/>
    <xf numFmtId="0" fontId="12" fillId="0" borderId="0"/>
    <xf numFmtId="177" fontId="55" fillId="0" borderId="0">
      <alignment vertical="center"/>
    </xf>
    <xf numFmtId="0" fontId="26" fillId="0" borderId="0"/>
    <xf numFmtId="0" fontId="11" fillId="0" borderId="0">
      <alignment vertical="center"/>
    </xf>
    <xf numFmtId="0" fontId="74" fillId="0" borderId="0"/>
    <xf numFmtId="0" fontId="11" fillId="0" borderId="0"/>
    <xf numFmtId="0" fontId="2" fillId="0" borderId="0"/>
    <xf numFmtId="177" fontId="55" fillId="0" borderId="0"/>
    <xf numFmtId="177" fontId="55" fillId="0" borderId="0"/>
    <xf numFmtId="0" fontId="67" fillId="0" borderId="0"/>
    <xf numFmtId="0" fontId="4" fillId="0" borderId="0"/>
    <xf numFmtId="0" fontId="2" fillId="0" borderId="0"/>
    <xf numFmtId="0" fontId="27" fillId="0" borderId="0"/>
    <xf numFmtId="0" fontId="4" fillId="0" borderId="0"/>
    <xf numFmtId="0" fontId="4" fillId="0" borderId="0"/>
    <xf numFmtId="0" fontId="4" fillId="0" borderId="0"/>
    <xf numFmtId="0" fontId="4" fillId="0" borderId="0"/>
    <xf numFmtId="0" fontId="4" fillId="0" borderId="0"/>
    <xf numFmtId="0" fontId="4" fillId="45" borderId="0">
      <alignment vertical="center" wrapText="1"/>
    </xf>
    <xf numFmtId="0" fontId="4" fillId="0" borderId="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58" fillId="0" borderId="0"/>
    <xf numFmtId="0" fontId="58" fillId="0" borderId="0"/>
    <xf numFmtId="0" fontId="2" fillId="16" borderId="4" applyNumberFormat="0" applyFont="0" applyAlignment="0" applyProtection="0"/>
    <xf numFmtId="0" fontId="2" fillId="0" borderId="0"/>
    <xf numFmtId="0" fontId="29" fillId="0" borderId="0"/>
    <xf numFmtId="0" fontId="4" fillId="0" borderId="0"/>
    <xf numFmtId="0" fontId="2" fillId="0" borderId="0"/>
    <xf numFmtId="0" fontId="4" fillId="0" borderId="0"/>
    <xf numFmtId="0" fontId="30" fillId="0" borderId="0" applyNumberFormat="0" applyFill="0" applyBorder="0" applyAlignment="0" applyProtection="0"/>
    <xf numFmtId="0" fontId="43" fillId="0" borderId="0"/>
    <xf numFmtId="0" fontId="43" fillId="0" borderId="0"/>
    <xf numFmtId="0" fontId="31" fillId="41" borderId="5" applyNumberFormat="0" applyAlignment="0" applyProtection="0"/>
    <xf numFmtId="0" fontId="42" fillId="46" borderId="5"/>
    <xf numFmtId="0" fontId="42" fillId="46" borderId="5"/>
    <xf numFmtId="9" fontId="2" fillId="0" borderId="0" applyFont="0" applyFill="0" applyBorder="0" applyAlignment="0" applyProtection="0"/>
    <xf numFmtId="9" fontId="2" fillId="0" borderId="0" applyFont="0" applyFill="0" applyBorder="0" applyAlignment="0" applyProtection="0"/>
    <xf numFmtId="0" fontId="11" fillId="16" borderId="4" applyNumberFormat="0" applyFont="0" applyAlignment="0" applyProtection="0"/>
    <xf numFmtId="0" fontId="27" fillId="47" borderId="4"/>
    <xf numFmtId="0" fontId="27" fillId="47" borderId="4"/>
    <xf numFmtId="0" fontId="68" fillId="0" borderId="0"/>
    <xf numFmtId="0" fontId="59" fillId="0" borderId="0"/>
    <xf numFmtId="177" fontId="59" fillId="0" borderId="0"/>
    <xf numFmtId="178" fontId="59" fillId="0" borderId="0"/>
    <xf numFmtId="179" fontId="59" fillId="0" borderId="0"/>
    <xf numFmtId="179" fontId="59" fillId="0" borderId="0"/>
    <xf numFmtId="0" fontId="59" fillId="0" borderId="0"/>
    <xf numFmtId="0" fontId="32" fillId="0" borderId="6" applyNumberFormat="0" applyFill="0" applyAlignment="0" applyProtection="0"/>
    <xf numFmtId="0" fontId="32" fillId="0" borderId="6" applyNumberFormat="0" applyFill="0" applyAlignment="0" applyProtection="0"/>
    <xf numFmtId="0" fontId="50" fillId="0" borderId="6"/>
    <xf numFmtId="0" fontId="50" fillId="0" borderId="6"/>
    <xf numFmtId="0" fontId="33" fillId="8" borderId="0" applyNumberFormat="0" applyBorder="0" applyAlignment="0" applyProtection="0"/>
    <xf numFmtId="0" fontId="40" fillId="14" borderId="0"/>
    <xf numFmtId="0" fontId="40" fillId="14" borderId="0"/>
    <xf numFmtId="0" fontId="8" fillId="0" borderId="0"/>
    <xf numFmtId="0" fontId="8" fillId="0" borderId="0"/>
    <xf numFmtId="0" fontId="2" fillId="0" borderId="0"/>
    <xf numFmtId="0" fontId="4" fillId="0" borderId="0"/>
    <xf numFmtId="0" fontId="8" fillId="0" borderId="0"/>
    <xf numFmtId="0" fontId="2" fillId="0" borderId="0"/>
    <xf numFmtId="0" fontId="2" fillId="0" borderId="0"/>
    <xf numFmtId="177" fontId="60" fillId="0" borderId="0"/>
    <xf numFmtId="0" fontId="8" fillId="0" borderId="0"/>
    <xf numFmtId="0" fontId="4" fillId="0" borderId="0"/>
    <xf numFmtId="0" fontId="2" fillId="0" borderId="0"/>
    <xf numFmtId="0" fontId="4" fillId="0" borderId="0"/>
    <xf numFmtId="0" fontId="2" fillId="0" borderId="0"/>
    <xf numFmtId="185" fontId="69" fillId="0" borderId="0">
      <alignment horizontal="left"/>
    </xf>
    <xf numFmtId="0" fontId="34" fillId="0" borderId="7" applyNumberFormat="0" applyFill="0" applyAlignment="0" applyProtection="0"/>
    <xf numFmtId="0" fontId="45" fillId="0" borderId="8"/>
    <xf numFmtId="0" fontId="45" fillId="0" borderId="8"/>
    <xf numFmtId="0" fontId="35" fillId="0" borderId="9" applyNumberFormat="0" applyFill="0" applyAlignment="0" applyProtection="0"/>
    <xf numFmtId="0" fontId="46" fillId="0" borderId="10"/>
    <xf numFmtId="0" fontId="46" fillId="0" borderId="10"/>
    <xf numFmtId="0" fontId="36" fillId="0" borderId="11" applyNumberFormat="0" applyFill="0" applyAlignment="0" applyProtection="0"/>
    <xf numFmtId="0" fontId="47" fillId="0" borderId="12"/>
    <xf numFmtId="0" fontId="47" fillId="0" borderId="12"/>
    <xf numFmtId="0" fontId="36" fillId="0" borderId="0" applyNumberFormat="0" applyFill="0" applyBorder="0" applyAlignment="0" applyProtection="0"/>
    <xf numFmtId="0" fontId="47" fillId="0" borderId="0"/>
    <xf numFmtId="0" fontId="47" fillId="0" borderId="0"/>
    <xf numFmtId="42" fontId="2" fillId="0" borderId="0" applyFont="0" applyFill="0" applyBorder="0" applyAlignment="0" applyProtection="0"/>
    <xf numFmtId="164" fontId="2" fillId="0" borderId="0" applyFont="0" applyFill="0" applyBorder="0" applyAlignment="0" applyProtection="0"/>
    <xf numFmtId="0" fontId="37" fillId="0" borderId="0"/>
    <xf numFmtId="0" fontId="12" fillId="0" borderId="0"/>
    <xf numFmtId="0" fontId="12" fillId="0" borderId="0"/>
    <xf numFmtId="0" fontId="8" fillId="0" borderId="0"/>
    <xf numFmtId="0" fontId="8" fillId="0" borderId="0"/>
    <xf numFmtId="0" fontId="8" fillId="0" borderId="0"/>
    <xf numFmtId="0" fontId="4" fillId="0" borderId="0"/>
    <xf numFmtId="0" fontId="11" fillId="0" borderId="0"/>
    <xf numFmtId="0" fontId="4" fillId="0" borderId="0"/>
    <xf numFmtId="0" fontId="4" fillId="0" borderId="0"/>
    <xf numFmtId="186" fontId="81" fillId="0" borderId="0"/>
    <xf numFmtId="0" fontId="2" fillId="0" borderId="0"/>
    <xf numFmtId="0" fontId="85" fillId="0" borderId="0"/>
    <xf numFmtId="0" fontId="4" fillId="0" borderId="0"/>
    <xf numFmtId="0" fontId="74" fillId="0" borderId="0"/>
    <xf numFmtId="0" fontId="4" fillId="0" borderId="0"/>
    <xf numFmtId="0" fontId="17" fillId="30" borderId="17" applyNumberFormat="0" applyAlignment="0" applyProtection="0"/>
    <xf numFmtId="0" fontId="17" fillId="30" borderId="17" applyNumberFormat="0" applyAlignment="0" applyProtection="0"/>
    <xf numFmtId="0" fontId="41" fillId="42" borderId="17"/>
    <xf numFmtId="0" fontId="41" fillId="42" borderId="17"/>
    <xf numFmtId="0" fontId="20" fillId="12" borderId="17" applyNumberFormat="0" applyAlignment="0" applyProtection="0"/>
    <xf numFmtId="0" fontId="20" fillId="12" borderId="17" applyNumberFormat="0" applyAlignment="0" applyProtection="0"/>
    <xf numFmtId="0" fontId="49" fillId="19" borderId="17"/>
    <xf numFmtId="0" fontId="49" fillId="19" borderId="17"/>
    <xf numFmtId="0" fontId="21" fillId="30" borderId="18" applyNumberFormat="0" applyAlignment="0" applyProtection="0"/>
    <xf numFmtId="0" fontId="21" fillId="30" borderId="18" applyNumberFormat="0" applyAlignment="0" applyProtection="0"/>
    <xf numFmtId="0" fontId="52" fillId="42" borderId="18"/>
    <xf numFmtId="0" fontId="52" fillId="42" borderId="18"/>
    <xf numFmtId="0" fontId="22" fillId="0" borderId="19" applyNumberFormat="0" applyFill="0" applyAlignment="0" applyProtection="0"/>
    <xf numFmtId="0" fontId="22" fillId="0" borderId="19" applyNumberFormat="0" applyFill="0" applyAlignment="0" applyProtection="0"/>
    <xf numFmtId="0" fontId="53" fillId="0" borderId="19"/>
    <xf numFmtId="0" fontId="53" fillId="0" borderId="19"/>
    <xf numFmtId="0" fontId="2" fillId="16" borderId="20" applyNumberFormat="0" applyFont="0" applyAlignment="0" applyProtection="0"/>
    <xf numFmtId="0" fontId="11" fillId="16" borderId="20" applyNumberFormat="0" applyFont="0" applyAlignment="0" applyProtection="0"/>
    <xf numFmtId="0" fontId="27" fillId="47" borderId="20"/>
    <xf numFmtId="0" fontId="27" fillId="47" borderId="20"/>
    <xf numFmtId="0" fontId="4" fillId="0" borderId="0"/>
    <xf numFmtId="0" fontId="88" fillId="0" borderId="0"/>
    <xf numFmtId="0" fontId="12" fillId="0" borderId="0"/>
    <xf numFmtId="0" fontId="4" fillId="0" borderId="0"/>
    <xf numFmtId="0" fontId="4" fillId="0" borderId="0" applyNumberFormat="0" applyFill="0" applyBorder="0" applyProtection="0">
      <alignment vertical="top" wrapText="1"/>
    </xf>
    <xf numFmtId="0" fontId="2" fillId="0" borderId="0"/>
    <xf numFmtId="9" fontId="4" fillId="0" borderId="0" applyFill="0" applyBorder="0" applyAlignment="0" applyProtection="0"/>
    <xf numFmtId="0" fontId="75" fillId="0" borderId="0"/>
    <xf numFmtId="0" fontId="17" fillId="30" borderId="25" applyNumberFormat="0" applyAlignment="0" applyProtection="0"/>
    <xf numFmtId="0" fontId="41" fillId="42" borderId="25"/>
    <xf numFmtId="0" fontId="41" fillId="42" borderId="25"/>
    <xf numFmtId="0" fontId="17" fillId="30" borderId="21" applyNumberFormat="0" applyAlignment="0" applyProtection="0"/>
    <xf numFmtId="0" fontId="17" fillId="30" borderId="21" applyNumberFormat="0" applyAlignment="0" applyProtection="0"/>
    <xf numFmtId="0" fontId="41" fillId="42" borderId="21"/>
    <xf numFmtId="0" fontId="41" fillId="42" borderId="21"/>
    <xf numFmtId="0" fontId="20" fillId="12" borderId="25" applyNumberFormat="0" applyAlignment="0" applyProtection="0"/>
    <xf numFmtId="0" fontId="20" fillId="12" borderId="25" applyNumberFormat="0" applyAlignment="0" applyProtection="0"/>
    <xf numFmtId="0" fontId="49" fillId="19" borderId="25"/>
    <xf numFmtId="0" fontId="49" fillId="19" borderId="25"/>
    <xf numFmtId="0" fontId="21" fillId="30" borderId="26" applyNumberFormat="0" applyAlignment="0" applyProtection="0"/>
    <xf numFmtId="0" fontId="52" fillId="42" borderId="26"/>
    <xf numFmtId="0" fontId="52" fillId="42" borderId="26"/>
    <xf numFmtId="0" fontId="22" fillId="0" borderId="27" applyNumberFormat="0" applyFill="0" applyAlignment="0" applyProtection="0"/>
    <xf numFmtId="0" fontId="22" fillId="0" borderId="27" applyNumberFormat="0" applyFill="0" applyAlignment="0" applyProtection="0"/>
    <xf numFmtId="0" fontId="53" fillId="0" borderId="27"/>
    <xf numFmtId="0" fontId="53" fillId="0" borderId="27"/>
    <xf numFmtId="0" fontId="20" fillId="12" borderId="21" applyNumberFormat="0" applyAlignment="0" applyProtection="0"/>
    <xf numFmtId="0" fontId="20" fillId="12" borderId="21" applyNumberFormat="0" applyAlignment="0" applyProtection="0"/>
    <xf numFmtId="0" fontId="49" fillId="19" borderId="21"/>
    <xf numFmtId="0" fontId="49" fillId="19" borderId="21"/>
    <xf numFmtId="0" fontId="21" fillId="30" borderId="22" applyNumberFormat="0" applyAlignment="0" applyProtection="0"/>
    <xf numFmtId="0" fontId="21" fillId="30" borderId="22" applyNumberFormat="0" applyAlignment="0" applyProtection="0"/>
    <xf numFmtId="0" fontId="52" fillId="42" borderId="22"/>
    <xf numFmtId="0" fontId="52" fillId="42" borderId="22"/>
    <xf numFmtId="0" fontId="22" fillId="0" borderId="23" applyNumberFormat="0" applyFill="0" applyAlignment="0" applyProtection="0"/>
    <xf numFmtId="0" fontId="22" fillId="0" borderId="23" applyNumberFormat="0" applyFill="0" applyAlignment="0" applyProtection="0"/>
    <xf numFmtId="0" fontId="53" fillId="0" borderId="23"/>
    <xf numFmtId="0" fontId="53" fillId="0" borderId="23"/>
    <xf numFmtId="0" fontId="2" fillId="16" borderId="28" applyNumberFormat="0" applyFont="0" applyAlignment="0" applyProtection="0"/>
    <xf numFmtId="0" fontId="11" fillId="16" borderId="28" applyNumberFormat="0" applyFont="0" applyAlignment="0" applyProtection="0"/>
    <xf numFmtId="0" fontId="27" fillId="47" borderId="28"/>
    <xf numFmtId="0" fontId="27" fillId="47" borderId="28"/>
    <xf numFmtId="0" fontId="2" fillId="16" borderId="24" applyNumberFormat="0" applyFont="0" applyAlignment="0" applyProtection="0"/>
    <xf numFmtId="0" fontId="11" fillId="16" borderId="24" applyNumberFormat="0" applyFont="0" applyAlignment="0" applyProtection="0"/>
    <xf numFmtId="0" fontId="27" fillId="47" borderId="24"/>
    <xf numFmtId="0" fontId="27" fillId="47" borderId="24"/>
    <xf numFmtId="0" fontId="17" fillId="30" borderId="21" applyNumberFormat="0" applyAlignment="0" applyProtection="0"/>
    <xf numFmtId="0" fontId="17" fillId="30" borderId="21" applyNumberFormat="0" applyAlignment="0" applyProtection="0"/>
    <xf numFmtId="0" fontId="41" fillId="42" borderId="21"/>
    <xf numFmtId="0" fontId="41" fillId="42" borderId="21"/>
    <xf numFmtId="0" fontId="20" fillId="12" borderId="21" applyNumberFormat="0" applyAlignment="0" applyProtection="0"/>
    <xf numFmtId="0" fontId="20" fillId="12" borderId="21" applyNumberFormat="0" applyAlignment="0" applyProtection="0"/>
    <xf numFmtId="0" fontId="49" fillId="19" borderId="21"/>
    <xf numFmtId="0" fontId="49" fillId="19" borderId="21"/>
    <xf numFmtId="0" fontId="21" fillId="30" borderId="22" applyNumberFormat="0" applyAlignment="0" applyProtection="0"/>
    <xf numFmtId="0" fontId="21" fillId="30" borderId="22" applyNumberFormat="0" applyAlignment="0" applyProtection="0"/>
    <xf numFmtId="0" fontId="52" fillId="42" borderId="22"/>
    <xf numFmtId="0" fontId="52" fillId="42" borderId="22"/>
    <xf numFmtId="0" fontId="22" fillId="0" borderId="23" applyNumberFormat="0" applyFill="0" applyAlignment="0" applyProtection="0"/>
    <xf numFmtId="0" fontId="22" fillId="0" borderId="23" applyNumberFormat="0" applyFill="0" applyAlignment="0" applyProtection="0"/>
    <xf numFmtId="0" fontId="53" fillId="0" borderId="23"/>
    <xf numFmtId="0" fontId="53" fillId="0" borderId="23"/>
    <xf numFmtId="0" fontId="2" fillId="16" borderId="24" applyNumberFormat="0" applyFont="0" applyAlignment="0" applyProtection="0"/>
    <xf numFmtId="0" fontId="11" fillId="16" borderId="24" applyNumberFormat="0" applyFont="0" applyAlignment="0" applyProtection="0"/>
    <xf numFmtId="0" fontId="27" fillId="47" borderId="24"/>
    <xf numFmtId="0" fontId="27" fillId="47" borderId="24"/>
    <xf numFmtId="0" fontId="21" fillId="30" borderId="26" applyNumberFormat="0" applyAlignment="0" applyProtection="0"/>
    <xf numFmtId="0" fontId="17" fillId="30" borderId="25" applyNumberFormat="0" applyAlignment="0" applyProtection="0"/>
    <xf numFmtId="0" fontId="91" fillId="0" borderId="0"/>
    <xf numFmtId="0" fontId="92" fillId="0" borderId="0"/>
    <xf numFmtId="0" fontId="8" fillId="0" borderId="0"/>
    <xf numFmtId="0" fontId="8" fillId="0" borderId="0"/>
    <xf numFmtId="0" fontId="88" fillId="0" borderId="0"/>
  </cellStyleXfs>
  <cellXfs count="302">
    <xf numFmtId="0" fontId="0" fillId="0" borderId="0" xfId="0"/>
    <xf numFmtId="0" fontId="73" fillId="48" borderId="0" xfId="0" applyFont="1" applyFill="1" applyAlignment="1">
      <alignment horizontal="left"/>
    </xf>
    <xf numFmtId="0" fontId="4" fillId="48" borderId="0" xfId="0" applyFont="1" applyFill="1" applyAlignment="1">
      <alignment horizontal="left"/>
    </xf>
    <xf numFmtId="0" fontId="4" fillId="48" borderId="0" xfId="0" applyFont="1" applyFill="1"/>
    <xf numFmtId="0" fontId="4" fillId="0" borderId="0" xfId="168" applyFont="1"/>
    <xf numFmtId="0" fontId="4" fillId="48" borderId="0" xfId="168" applyFont="1" applyFill="1"/>
    <xf numFmtId="2" fontId="11" fillId="48" borderId="0" xfId="168" applyNumberFormat="1" applyFont="1" applyFill="1"/>
    <xf numFmtId="0" fontId="11" fillId="48" borderId="0" xfId="168" applyFont="1" applyFill="1"/>
    <xf numFmtId="0" fontId="77" fillId="48" borderId="0" xfId="168" applyFont="1" applyFill="1"/>
    <xf numFmtId="0" fontId="4" fillId="0" borderId="0" xfId="168" applyFont="1" applyAlignment="1">
      <alignment horizontal="left"/>
    </xf>
    <xf numFmtId="0" fontId="4" fillId="0" borderId="0" xfId="358" applyFont="1"/>
    <xf numFmtId="0" fontId="4" fillId="0" borderId="0" xfId="0" applyFont="1"/>
    <xf numFmtId="0" fontId="12" fillId="0" borderId="0" xfId="348"/>
    <xf numFmtId="0" fontId="76" fillId="48" borderId="0" xfId="0" applyFont="1" applyFill="1" applyAlignment="1">
      <alignment horizontal="left"/>
    </xf>
    <xf numFmtId="0" fontId="80" fillId="48" borderId="0" xfId="0" applyFont="1" applyFill="1" applyAlignment="1">
      <alignment horizontal="left"/>
    </xf>
    <xf numFmtId="0" fontId="4" fillId="0" borderId="0" xfId="168" applyFont="1" applyAlignment="1">
      <alignment horizontal="left" vertical="center"/>
    </xf>
    <xf numFmtId="2" fontId="76" fillId="48" borderId="0" xfId="0" applyNumberFormat="1" applyFont="1" applyFill="1"/>
    <xf numFmtId="2" fontId="4" fillId="48" borderId="0" xfId="0" applyNumberFormat="1" applyFont="1" applyFill="1"/>
    <xf numFmtId="2" fontId="4" fillId="0" borderId="0" xfId="0" applyNumberFormat="1" applyFont="1"/>
    <xf numFmtId="0" fontId="11" fillId="0" borderId="0" xfId="168" applyFont="1"/>
    <xf numFmtId="0" fontId="9" fillId="0" borderId="0" xfId="0" applyFont="1" applyAlignment="1">
      <alignment vertical="center" wrapText="1"/>
    </xf>
    <xf numFmtId="49" fontId="10" fillId="48" borderId="0" xfId="0" applyNumberFormat="1" applyFont="1" applyFill="1" applyAlignment="1">
      <alignment horizontal="right" vertical="center" wrapText="1"/>
    </xf>
    <xf numFmtId="0" fontId="9" fillId="48" borderId="13" xfId="0" applyFont="1" applyFill="1" applyBorder="1" applyAlignment="1">
      <alignment horizontal="center" vertical="center" wrapText="1"/>
    </xf>
    <xf numFmtId="0" fontId="76" fillId="48" borderId="0" xfId="0" applyFont="1" applyFill="1"/>
    <xf numFmtId="0" fontId="10" fillId="48" borderId="13" xfId="0" applyFont="1" applyFill="1" applyBorder="1" applyAlignment="1">
      <alignment horizontal="center" vertical="center" wrapText="1"/>
    </xf>
    <xf numFmtId="0" fontId="79" fillId="48" borderId="13" xfId="0" applyFont="1" applyFill="1" applyBorder="1" applyAlignment="1">
      <alignment horizontal="center" vertical="center" wrapText="1"/>
    </xf>
    <xf numFmtId="0" fontId="5" fillId="48" borderId="0" xfId="0" applyFont="1" applyFill="1" applyAlignment="1">
      <alignment vertical="center" wrapText="1"/>
    </xf>
    <xf numFmtId="0" fontId="10" fillId="48" borderId="14" xfId="0" applyFont="1" applyFill="1" applyBorder="1" applyAlignment="1">
      <alignment horizontal="center" vertical="center" wrapText="1"/>
    </xf>
    <xf numFmtId="0" fontId="7" fillId="0" borderId="0" xfId="0" applyFont="1"/>
    <xf numFmtId="0" fontId="87" fillId="0" borderId="0" xfId="0" applyFont="1" applyAlignment="1">
      <alignment vertical="center" wrapText="1"/>
    </xf>
    <xf numFmtId="49" fontId="10" fillId="48" borderId="0" xfId="0" applyNumberFormat="1" applyFont="1" applyFill="1" applyAlignment="1">
      <alignment horizontal="left" vertical="center" wrapText="1"/>
    </xf>
    <xf numFmtId="2" fontId="10" fillId="48" borderId="0" xfId="0" applyNumberFormat="1" applyFont="1" applyFill="1" applyAlignment="1">
      <alignment vertical="center"/>
    </xf>
    <xf numFmtId="0" fontId="4" fillId="48" borderId="0" xfId="320" applyFont="1" applyFill="1" applyAlignment="1">
      <alignment horizontal="center" vertical="center" wrapText="1"/>
    </xf>
    <xf numFmtId="2" fontId="4" fillId="48" borderId="0" xfId="0" applyNumberFormat="1" applyFont="1" applyFill="1" applyAlignment="1">
      <alignment horizontal="left" vertical="center" wrapText="1"/>
    </xf>
    <xf numFmtId="49" fontId="4" fillId="48" borderId="0" xfId="0" applyNumberFormat="1" applyFont="1" applyFill="1" applyAlignment="1">
      <alignment horizontal="center" vertical="center"/>
    </xf>
    <xf numFmtId="0" fontId="4" fillId="48" borderId="13" xfId="0" applyFont="1" applyFill="1" applyBorder="1"/>
    <xf numFmtId="2" fontId="76" fillId="48" borderId="0" xfId="0" applyNumberFormat="1" applyFont="1" applyFill="1" applyAlignment="1">
      <alignment horizontal="left" vertical="top" wrapText="1"/>
    </xf>
    <xf numFmtId="0" fontId="86" fillId="48" borderId="0" xfId="0" applyFont="1" applyFill="1" applyAlignment="1">
      <alignment horizontal="left" vertical="center" wrapText="1"/>
    </xf>
    <xf numFmtId="0" fontId="71" fillId="48" borderId="0" xfId="0" applyFont="1" applyFill="1" applyAlignment="1">
      <alignment vertical="top" wrapText="1"/>
    </xf>
    <xf numFmtId="0" fontId="4" fillId="48" borderId="0" xfId="0" applyFont="1" applyFill="1" applyAlignment="1">
      <alignment horizontal="center" vertical="center" wrapText="1"/>
    </xf>
    <xf numFmtId="0" fontId="86" fillId="48" borderId="0" xfId="0" applyFont="1" applyFill="1" applyAlignment="1">
      <alignment vertical="center" wrapText="1"/>
    </xf>
    <xf numFmtId="0" fontId="72" fillId="48" borderId="30" xfId="168" applyFont="1" applyFill="1" applyBorder="1" applyAlignment="1">
      <alignment horizontal="center" vertical="center" wrapText="1"/>
    </xf>
    <xf numFmtId="0" fontId="0" fillId="48" borderId="0" xfId="0" applyFill="1"/>
    <xf numFmtId="0" fontId="11" fillId="48" borderId="31" xfId="0" applyFont="1" applyFill="1" applyBorder="1" applyAlignment="1">
      <alignment horizontal="left" vertical="center" wrapText="1"/>
    </xf>
    <xf numFmtId="0" fontId="4" fillId="48" borderId="31" xfId="168" applyFont="1" applyFill="1" applyBorder="1" applyAlignment="1">
      <alignment horizontal="left" vertical="center" wrapText="1"/>
    </xf>
    <xf numFmtId="0" fontId="4" fillId="48" borderId="31" xfId="0" applyFont="1" applyFill="1" applyBorder="1" applyAlignment="1">
      <alignment horizontal="left" vertical="center" wrapText="1"/>
    </xf>
    <xf numFmtId="49" fontId="11" fillId="48" borderId="31" xfId="0" quotePrefix="1" applyNumberFormat="1" applyFont="1" applyFill="1" applyBorder="1" applyAlignment="1">
      <alignment horizontal="center" vertical="center"/>
    </xf>
    <xf numFmtId="0" fontId="4" fillId="48" borderId="31" xfId="0" applyFont="1" applyFill="1" applyBorder="1" applyAlignment="1">
      <alignment horizontal="center" vertical="center" wrapText="1"/>
    </xf>
    <xf numFmtId="0" fontId="76" fillId="48" borderId="31" xfId="0" applyFont="1" applyFill="1" applyBorder="1" applyAlignment="1">
      <alignment horizontal="center" vertical="center" wrapText="1"/>
    </xf>
    <xf numFmtId="0" fontId="4" fillId="48" borderId="0" xfId="0" applyFont="1" applyFill="1" applyAlignment="1">
      <alignment horizontal="left" vertical="center" wrapText="1"/>
    </xf>
    <xf numFmtId="0" fontId="4" fillId="48" borderId="0" xfId="168" applyFont="1" applyFill="1" applyAlignment="1">
      <alignment horizontal="center" vertical="center" wrapText="1"/>
    </xf>
    <xf numFmtId="49" fontId="11" fillId="48" borderId="0" xfId="0" quotePrefix="1" applyNumberFormat="1" applyFont="1" applyFill="1" applyAlignment="1">
      <alignment horizontal="center" vertical="center"/>
    </xf>
    <xf numFmtId="0" fontId="72" fillId="48" borderId="31" xfId="168" applyFont="1" applyFill="1" applyBorder="1" applyAlignment="1">
      <alignment horizontal="center" vertical="center" wrapText="1"/>
    </xf>
    <xf numFmtId="0" fontId="72" fillId="48" borderId="31" xfId="0" applyFont="1" applyFill="1" applyBorder="1" applyAlignment="1">
      <alignment horizontal="center" vertical="center" wrapText="1"/>
    </xf>
    <xf numFmtId="0" fontId="11" fillId="0" borderId="31" xfId="0" applyFont="1" applyBorder="1" applyAlignment="1">
      <alignment horizontal="left" vertical="center" wrapText="1"/>
    </xf>
    <xf numFmtId="0" fontId="4" fillId="50" borderId="31" xfId="168" applyFont="1" applyFill="1" applyBorder="1" applyAlignment="1">
      <alignment horizontal="center" vertical="center" wrapText="1"/>
    </xf>
    <xf numFmtId="49" fontId="11" fillId="48" borderId="31" xfId="0" applyNumberFormat="1" applyFont="1" applyFill="1" applyBorder="1" applyAlignment="1">
      <alignment horizontal="center" vertical="center"/>
    </xf>
    <xf numFmtId="49" fontId="11" fillId="50" borderId="31" xfId="0" applyNumberFormat="1" applyFont="1" applyFill="1" applyBorder="1" applyAlignment="1">
      <alignment horizontal="center" vertical="center"/>
    </xf>
    <xf numFmtId="0" fontId="10" fillId="48" borderId="29" xfId="0" applyFont="1" applyFill="1" applyBorder="1" applyAlignment="1">
      <alignment horizontal="center" vertical="center" wrapText="1"/>
    </xf>
    <xf numFmtId="0" fontId="9" fillId="48" borderId="29" xfId="0" applyFont="1" applyFill="1" applyBorder="1" applyAlignment="1">
      <alignment horizontal="center" vertical="center" wrapText="1"/>
    </xf>
    <xf numFmtId="49" fontId="4" fillId="0" borderId="37" xfId="0" applyNumberFormat="1" applyFont="1" applyBorder="1" applyAlignment="1">
      <alignment horizontal="center" vertical="center"/>
    </xf>
    <xf numFmtId="0" fontId="9" fillId="48" borderId="37" xfId="0" applyFont="1" applyFill="1" applyBorder="1" applyAlignment="1">
      <alignment horizontal="center" vertical="center" wrapText="1"/>
    </xf>
    <xf numFmtId="0" fontId="4" fillId="48" borderId="37" xfId="0" applyFont="1" applyFill="1" applyBorder="1" applyAlignment="1">
      <alignment horizontal="center" vertical="center" wrapText="1"/>
    </xf>
    <xf numFmtId="0" fontId="10" fillId="48" borderId="37" xfId="0" applyFont="1" applyFill="1" applyBorder="1" applyAlignment="1">
      <alignment horizontal="center" vertical="center" wrapText="1"/>
    </xf>
    <xf numFmtId="49" fontId="11" fillId="50" borderId="37" xfId="0" applyNumberFormat="1" applyFont="1" applyFill="1" applyBorder="1" applyAlignment="1">
      <alignment horizontal="center" vertical="center"/>
    </xf>
    <xf numFmtId="49" fontId="11" fillId="48" borderId="37" xfId="0" applyNumberFormat="1" applyFont="1" applyFill="1" applyBorder="1" applyAlignment="1">
      <alignment horizontal="center" vertical="center"/>
    </xf>
    <xf numFmtId="0" fontId="11" fillId="48" borderId="37" xfId="0" applyFont="1" applyFill="1" applyBorder="1" applyAlignment="1">
      <alignment horizontal="left" vertical="center" wrapText="1"/>
    </xf>
    <xf numFmtId="2" fontId="4" fillId="48" borderId="42" xfId="0" applyNumberFormat="1" applyFont="1" applyFill="1" applyBorder="1" applyAlignment="1">
      <alignment horizontal="center" vertical="center" wrapText="1"/>
    </xf>
    <xf numFmtId="0" fontId="4" fillId="48" borderId="43" xfId="0" applyFont="1" applyFill="1" applyBorder="1" applyAlignment="1">
      <alignment horizontal="center" vertical="center" wrapText="1"/>
    </xf>
    <xf numFmtId="4" fontId="4" fillId="48" borderId="44" xfId="452" applyNumberFormat="1" applyFont="1" applyFill="1" applyBorder="1" applyAlignment="1">
      <alignment horizontal="center" vertical="center" wrapText="1"/>
    </xf>
    <xf numFmtId="0" fontId="4" fillId="48" borderId="45" xfId="0" applyFont="1" applyFill="1" applyBorder="1" applyAlignment="1">
      <alignment horizontal="center" vertical="center" wrapText="1"/>
    </xf>
    <xf numFmtId="0" fontId="11" fillId="48" borderId="0" xfId="0" applyFont="1" applyFill="1" applyAlignment="1">
      <alignment horizontal="left" vertical="center" wrapText="1"/>
    </xf>
    <xf numFmtId="0" fontId="11" fillId="48" borderId="0" xfId="0" applyFont="1" applyFill="1" applyAlignment="1">
      <alignment horizontal="center" vertical="center" wrapText="1"/>
    </xf>
    <xf numFmtId="2" fontId="11" fillId="48" borderId="0" xfId="0" applyNumberFormat="1" applyFont="1" applyFill="1" applyAlignment="1">
      <alignment horizontal="center" vertical="center" wrapText="1"/>
    </xf>
    <xf numFmtId="0" fontId="4" fillId="48" borderId="46" xfId="0" applyFont="1" applyFill="1" applyBorder="1" applyAlignment="1">
      <alignment horizontal="center" vertical="center" wrapText="1"/>
    </xf>
    <xf numFmtId="0" fontId="10" fillId="0" borderId="41" xfId="221" applyFont="1" applyBorder="1" applyAlignment="1">
      <alignment vertical="center" wrapText="1"/>
    </xf>
    <xf numFmtId="0" fontId="11" fillId="48" borderId="49" xfId="0" applyFont="1" applyFill="1" applyBorder="1" applyAlignment="1">
      <alignment horizontal="left" vertical="center" wrapText="1"/>
    </xf>
    <xf numFmtId="0" fontId="76" fillId="0" borderId="0" xfId="0" applyFont="1" applyAlignment="1">
      <alignment horizontal="left"/>
    </xf>
    <xf numFmtId="0" fontId="10" fillId="48" borderId="50" xfId="0" applyFont="1" applyFill="1" applyBorder="1" applyAlignment="1">
      <alignment horizontal="center" vertical="center" wrapText="1"/>
    </xf>
    <xf numFmtId="0" fontId="4" fillId="48" borderId="50" xfId="0" applyFont="1" applyFill="1" applyBorder="1" applyAlignment="1">
      <alignment horizontal="center" vertical="center" wrapText="1"/>
    </xf>
    <xf numFmtId="168" fontId="4" fillId="48" borderId="50" xfId="0" applyNumberFormat="1" applyFont="1" applyFill="1" applyBorder="1" applyAlignment="1">
      <alignment horizontal="center" vertical="center" wrapText="1"/>
    </xf>
    <xf numFmtId="0" fontId="4" fillId="48" borderId="50" xfId="0" applyFont="1" applyFill="1" applyBorder="1" applyAlignment="1">
      <alignment horizontal="left" vertical="center" wrapText="1"/>
    </xf>
    <xf numFmtId="1" fontId="4" fillId="48" borderId="50" xfId="0" applyNumberFormat="1" applyFont="1" applyFill="1" applyBorder="1" applyAlignment="1">
      <alignment horizontal="center" vertical="center" wrapText="1"/>
    </xf>
    <xf numFmtId="0" fontId="4" fillId="0" borderId="50" xfId="0" applyFont="1" applyBorder="1" applyAlignment="1">
      <alignment vertical="center" wrapText="1"/>
    </xf>
    <xf numFmtId="0" fontId="4" fillId="0" borderId="50" xfId="0" applyFont="1" applyBorder="1" applyAlignment="1">
      <alignment horizontal="center" vertical="center" wrapText="1"/>
    </xf>
    <xf numFmtId="2" fontId="4" fillId="48" borderId="50" xfId="0" applyNumberFormat="1" applyFont="1" applyFill="1" applyBorder="1" applyAlignment="1">
      <alignment horizontal="center" vertical="center" wrapText="1"/>
    </xf>
    <xf numFmtId="0" fontId="4" fillId="0" borderId="0" xfId="0" applyFont="1" applyAlignment="1">
      <alignment vertical="center" wrapText="1"/>
    </xf>
    <xf numFmtId="0" fontId="4" fillId="0" borderId="0" xfId="0" applyFont="1" applyAlignment="1">
      <alignment horizontal="center" vertical="center" wrapText="1"/>
    </xf>
    <xf numFmtId="2" fontId="4" fillId="48" borderId="0" xfId="0" applyNumberFormat="1" applyFont="1" applyFill="1" applyAlignment="1">
      <alignment horizontal="center" vertical="center" wrapText="1"/>
    </xf>
    <xf numFmtId="0" fontId="9" fillId="48" borderId="50" xfId="0" applyFont="1" applyFill="1" applyBorder="1" applyAlignment="1">
      <alignment horizontal="left" vertical="center" wrapText="1"/>
    </xf>
    <xf numFmtId="0" fontId="11" fillId="49" borderId="50" xfId="320" applyFont="1" applyFill="1" applyBorder="1" applyAlignment="1">
      <alignment horizontal="center" vertical="center" wrapText="1" shrinkToFit="1"/>
    </xf>
    <xf numFmtId="2" fontId="11" fillId="0" borderId="50" xfId="320" applyNumberFormat="1" applyFont="1" applyBorder="1" applyAlignment="1">
      <alignment horizontal="center" vertical="center"/>
    </xf>
    <xf numFmtId="188" fontId="4" fillId="48" borderId="50" xfId="322" applyNumberFormat="1" applyFont="1" applyFill="1" applyBorder="1" applyAlignment="1">
      <alignment wrapText="1"/>
    </xf>
    <xf numFmtId="188" fontId="4" fillId="48" borderId="50" xfId="322" applyNumberFormat="1" applyFont="1" applyFill="1" applyBorder="1" applyAlignment="1">
      <alignment horizontal="center" vertical="center" wrapText="1"/>
    </xf>
    <xf numFmtId="188" fontId="4" fillId="48" borderId="50" xfId="452" applyNumberFormat="1" applyFont="1" applyFill="1" applyBorder="1" applyAlignment="1">
      <alignment vertical="center" wrapText="1"/>
    </xf>
    <xf numFmtId="188" fontId="4" fillId="48" borderId="50" xfId="452" applyNumberFormat="1" applyFont="1" applyFill="1" applyBorder="1" applyAlignment="1">
      <alignment horizontal="center" vertical="center" wrapText="1"/>
    </xf>
    <xf numFmtId="2" fontId="4" fillId="48" borderId="50" xfId="0" applyNumberFormat="1" applyFont="1" applyFill="1" applyBorder="1" applyAlignment="1">
      <alignment vertical="center" wrapText="1"/>
    </xf>
    <xf numFmtId="0" fontId="4" fillId="48" borderId="50" xfId="320" applyFont="1" applyFill="1" applyBorder="1" applyAlignment="1">
      <alignment horizontal="center" vertical="center" wrapText="1" shrinkToFit="1"/>
    </xf>
    <xf numFmtId="2" fontId="4" fillId="48" borderId="50" xfId="253" applyNumberFormat="1" applyFont="1" applyFill="1" applyBorder="1" applyAlignment="1">
      <alignment horizontal="center" vertical="center" wrapText="1"/>
    </xf>
    <xf numFmtId="0" fontId="4" fillId="48" borderId="50" xfId="0" applyFont="1" applyFill="1" applyBorder="1" applyAlignment="1">
      <alignment wrapText="1"/>
    </xf>
    <xf numFmtId="0" fontId="4" fillId="48" borderId="50" xfId="267" applyFont="1" applyFill="1" applyBorder="1" applyAlignment="1">
      <alignment horizontal="center" vertical="center" wrapText="1"/>
    </xf>
    <xf numFmtId="2" fontId="4" fillId="48" borderId="50" xfId="320" applyNumberFormat="1" applyFont="1" applyFill="1" applyBorder="1" applyAlignment="1">
      <alignment horizontal="center" vertical="center"/>
    </xf>
    <xf numFmtId="188" fontId="4" fillId="48" borderId="50" xfId="0" applyNumberFormat="1" applyFont="1" applyFill="1" applyBorder="1" applyAlignment="1">
      <alignment horizontal="center" vertical="center" wrapText="1"/>
    </xf>
    <xf numFmtId="188" fontId="4" fillId="48" borderId="50" xfId="452" applyNumberFormat="1" applyFont="1" applyFill="1" applyBorder="1" applyAlignment="1">
      <alignment horizontal="left" vertical="center" wrapText="1"/>
    </xf>
    <xf numFmtId="188" fontId="4" fillId="48" borderId="50" xfId="452" applyNumberFormat="1" applyFont="1" applyFill="1" applyBorder="1" applyAlignment="1">
      <alignment horizontal="center" vertical="center"/>
    </xf>
    <xf numFmtId="0" fontId="4" fillId="48" borderId="50" xfId="320" applyFont="1" applyFill="1" applyBorder="1" applyAlignment="1">
      <alignment horizontal="left" vertical="center" wrapText="1" shrinkToFit="1"/>
    </xf>
    <xf numFmtId="0" fontId="4" fillId="0" borderId="50" xfId="0" applyFont="1" applyBorder="1" applyAlignment="1">
      <alignment horizontal="left" vertical="center" wrapText="1"/>
    </xf>
    <xf numFmtId="0" fontId="4" fillId="48" borderId="50" xfId="0" applyFont="1" applyFill="1" applyBorder="1" applyAlignment="1">
      <alignment horizontal="center" vertical="center"/>
    </xf>
    <xf numFmtId="2" fontId="4" fillId="48" borderId="50" xfId="322" applyNumberFormat="1" applyFont="1" applyFill="1" applyBorder="1" applyAlignment="1">
      <alignment horizontal="center" vertical="center"/>
    </xf>
    <xf numFmtId="0" fontId="2" fillId="0" borderId="50" xfId="0" applyFont="1" applyBorder="1" applyAlignment="1">
      <alignment horizontal="left" vertical="center" wrapText="1"/>
    </xf>
    <xf numFmtId="0" fontId="2" fillId="0" borderId="50" xfId="0" applyFont="1" applyBorder="1" applyAlignment="1">
      <alignment horizontal="center" vertical="center" wrapText="1"/>
    </xf>
    <xf numFmtId="2" fontId="2" fillId="0" borderId="50" xfId="0" applyNumberFormat="1" applyFont="1" applyBorder="1" applyAlignment="1">
      <alignment horizontal="center" vertical="center" wrapText="1"/>
    </xf>
    <xf numFmtId="188" fontId="4" fillId="48" borderId="51" xfId="452" applyNumberFormat="1" applyFont="1" applyFill="1" applyBorder="1" applyAlignment="1">
      <alignment vertical="center" wrapText="1"/>
    </xf>
    <xf numFmtId="188" fontId="4" fillId="48" borderId="51" xfId="452" applyNumberFormat="1" applyFont="1" applyFill="1" applyBorder="1" applyAlignment="1">
      <alignment horizontal="center" vertical="center" wrapText="1"/>
    </xf>
    <xf numFmtId="0" fontId="10" fillId="48" borderId="50" xfId="0" applyFont="1" applyFill="1" applyBorder="1" applyAlignment="1">
      <alignment horizontal="left" vertical="center" wrapText="1"/>
    </xf>
    <xf numFmtId="0" fontId="76" fillId="48" borderId="50" xfId="0" applyFont="1" applyFill="1" applyBorder="1" applyAlignment="1">
      <alignment horizontal="right" vertical="center" wrapText="1"/>
    </xf>
    <xf numFmtId="0" fontId="4" fillId="48" borderId="50" xfId="0" applyFont="1" applyFill="1" applyBorder="1" applyAlignment="1">
      <alignment horizontal="right" vertical="center" wrapText="1"/>
    </xf>
    <xf numFmtId="4" fontId="4" fillId="48" borderId="36" xfId="452" applyNumberFormat="1" applyFont="1" applyFill="1" applyBorder="1" applyAlignment="1">
      <alignment horizontal="center" vertical="center" wrapText="1"/>
    </xf>
    <xf numFmtId="0" fontId="11" fillId="48" borderId="50" xfId="453" applyFont="1" applyFill="1" applyBorder="1" applyAlignment="1">
      <alignment horizontal="left" vertical="center" wrapText="1"/>
    </xf>
    <xf numFmtId="4" fontId="11" fillId="48" borderId="50" xfId="452" applyNumberFormat="1" applyFont="1" applyFill="1" applyBorder="1" applyAlignment="1">
      <alignment horizontal="center" vertical="center" wrapText="1"/>
    </xf>
    <xf numFmtId="188" fontId="11" fillId="48" borderId="50" xfId="452" applyNumberFormat="1" applyFont="1" applyFill="1" applyBorder="1" applyAlignment="1">
      <alignment horizontal="center" vertical="center" wrapText="1"/>
    </xf>
    <xf numFmtId="0" fontId="9" fillId="48" borderId="50" xfId="0" applyFont="1" applyFill="1" applyBorder="1" applyAlignment="1">
      <alignment horizontal="center" vertical="center" wrapText="1"/>
    </xf>
    <xf numFmtId="0" fontId="77" fillId="0" borderId="50" xfId="0" applyFont="1" applyBorder="1" applyAlignment="1">
      <alignment horizontal="left" vertical="center" wrapText="1"/>
    </xf>
    <xf numFmtId="0" fontId="77" fillId="0" borderId="50" xfId="0" applyFont="1" applyBorder="1" applyAlignment="1">
      <alignment horizontal="center" vertical="center" wrapText="1"/>
    </xf>
    <xf numFmtId="2" fontId="77" fillId="0" borderId="50" xfId="0" applyNumberFormat="1" applyFont="1" applyBorder="1" applyAlignment="1">
      <alignment horizontal="center" vertical="center" wrapText="1"/>
    </xf>
    <xf numFmtId="187" fontId="4" fillId="48" borderId="50" xfId="0" applyNumberFormat="1" applyFont="1" applyFill="1" applyBorder="1" applyAlignment="1">
      <alignment horizontal="center" vertical="center" wrapText="1"/>
    </xf>
    <xf numFmtId="0" fontId="4" fillId="48" borderId="50" xfId="0" applyFont="1" applyFill="1" applyBorder="1" applyAlignment="1">
      <alignment vertical="center" wrapText="1"/>
    </xf>
    <xf numFmtId="0" fontId="55" fillId="48" borderId="48" xfId="0" applyFont="1" applyFill="1" applyBorder="1" applyAlignment="1">
      <alignment horizontal="center" vertical="center" wrapText="1"/>
    </xf>
    <xf numFmtId="2" fontId="4" fillId="48" borderId="49" xfId="0" applyNumberFormat="1" applyFont="1" applyFill="1" applyBorder="1" applyAlignment="1">
      <alignment horizontal="center" vertical="center" wrapText="1"/>
    </xf>
    <xf numFmtId="0" fontId="4" fillId="48" borderId="52" xfId="0" applyFont="1" applyFill="1" applyBorder="1" applyAlignment="1">
      <alignment horizontal="right" vertical="center" wrapText="1"/>
    </xf>
    <xf numFmtId="0" fontId="94" fillId="48" borderId="53" xfId="0" applyFont="1" applyFill="1" applyBorder="1" applyAlignment="1">
      <alignment horizontal="center" vertical="center" wrapText="1"/>
    </xf>
    <xf numFmtId="2" fontId="4" fillId="48" borderId="52" xfId="0" applyNumberFormat="1" applyFont="1" applyFill="1" applyBorder="1" applyAlignment="1">
      <alignment horizontal="center" vertical="center" wrapText="1"/>
    </xf>
    <xf numFmtId="0" fontId="4" fillId="48" borderId="49" xfId="0" applyFont="1" applyFill="1" applyBorder="1" applyAlignment="1">
      <alignment horizontal="right" vertical="center" wrapText="1"/>
    </xf>
    <xf numFmtId="0" fontId="55" fillId="48" borderId="49" xfId="0" applyFont="1" applyFill="1" applyBorder="1" applyAlignment="1">
      <alignment horizontal="center" vertical="center" wrapText="1"/>
    </xf>
    <xf numFmtId="0" fontId="9" fillId="48" borderId="49" xfId="0" applyFont="1" applyFill="1" applyBorder="1" applyAlignment="1">
      <alignment horizontal="center" vertical="center" wrapText="1"/>
    </xf>
    <xf numFmtId="0" fontId="4" fillId="48" borderId="49" xfId="0" applyFont="1" applyFill="1" applyBorder="1" applyAlignment="1">
      <alignment horizontal="left" vertical="center" wrapText="1"/>
    </xf>
    <xf numFmtId="0" fontId="4" fillId="48" borderId="49" xfId="0" applyFont="1" applyFill="1" applyBorder="1" applyAlignment="1">
      <alignment horizontal="center" vertical="center" wrapText="1"/>
    </xf>
    <xf numFmtId="187" fontId="4" fillId="48" borderId="49" xfId="0" applyNumberFormat="1" applyFont="1" applyFill="1" applyBorder="1" applyAlignment="1">
      <alignment horizontal="center" vertical="center" wrapText="1"/>
    </xf>
    <xf numFmtId="1" fontId="4" fillId="48" borderId="49" xfId="0" applyNumberFormat="1" applyFont="1" applyFill="1" applyBorder="1" applyAlignment="1">
      <alignment horizontal="center" vertical="center" wrapText="1"/>
    </xf>
    <xf numFmtId="0" fontId="4" fillId="48" borderId="49" xfId="0" applyFont="1" applyFill="1" applyBorder="1" applyAlignment="1">
      <alignment vertical="center" wrapText="1"/>
    </xf>
    <xf numFmtId="0" fontId="10" fillId="48" borderId="49" xfId="0" applyFont="1" applyFill="1" applyBorder="1" applyAlignment="1">
      <alignment horizontal="center" vertical="center" wrapText="1"/>
    </xf>
    <xf numFmtId="2" fontId="76" fillId="48" borderId="49" xfId="0" applyNumberFormat="1" applyFont="1" applyFill="1" applyBorder="1" applyAlignment="1">
      <alignment horizontal="center" vertical="center" wrapText="1"/>
    </xf>
    <xf numFmtId="0" fontId="4" fillId="48" borderId="49" xfId="320" applyFont="1" applyFill="1" applyBorder="1" applyAlignment="1">
      <alignment vertical="center" wrapText="1" shrinkToFit="1"/>
    </xf>
    <xf numFmtId="0" fontId="4" fillId="48" borderId="49" xfId="320" applyFont="1" applyFill="1" applyBorder="1" applyAlignment="1">
      <alignment horizontal="center" vertical="center" wrapText="1" shrinkToFit="1"/>
    </xf>
    <xf numFmtId="187" fontId="76" fillId="48" borderId="49" xfId="320" applyNumberFormat="1" applyFont="1" applyFill="1" applyBorder="1" applyAlignment="1">
      <alignment horizontal="center" vertical="center"/>
    </xf>
    <xf numFmtId="168" fontId="4" fillId="48" borderId="49" xfId="0" applyNumberFormat="1" applyFont="1" applyFill="1" applyBorder="1" applyAlignment="1">
      <alignment horizontal="center" vertical="center" wrapText="1"/>
    </xf>
    <xf numFmtId="2" fontId="76" fillId="48" borderId="49" xfId="320" applyNumberFormat="1" applyFont="1" applyFill="1" applyBorder="1" applyAlignment="1">
      <alignment horizontal="center" vertical="center"/>
    </xf>
    <xf numFmtId="0" fontId="4" fillId="48" borderId="49" xfId="320" applyFont="1" applyFill="1" applyBorder="1" applyAlignment="1">
      <alignment horizontal="right" vertical="center" wrapText="1" shrinkToFit="1"/>
    </xf>
    <xf numFmtId="2" fontId="4" fillId="48" borderId="49" xfId="320" applyNumberFormat="1" applyFont="1" applyFill="1" applyBorder="1" applyAlignment="1">
      <alignment horizontal="center" vertical="center"/>
    </xf>
    <xf numFmtId="0" fontId="10" fillId="48" borderId="49" xfId="320" applyFont="1" applyFill="1" applyBorder="1" applyAlignment="1">
      <alignment horizontal="center" vertical="center" wrapText="1" shrinkToFit="1"/>
    </xf>
    <xf numFmtId="0" fontId="4" fillId="48" borderId="49" xfId="0" applyFont="1" applyFill="1" applyBorder="1" applyAlignment="1">
      <alignment vertical="center" wrapText="1" shrinkToFit="1"/>
    </xf>
    <xf numFmtId="0" fontId="4" fillId="48" borderId="49" xfId="0" applyFont="1" applyFill="1" applyBorder="1" applyAlignment="1">
      <alignment horizontal="center" vertical="center" wrapText="1" shrinkToFit="1"/>
    </xf>
    <xf numFmtId="2" fontId="4" fillId="48" borderId="49" xfId="0" applyNumberFormat="1" applyFont="1" applyFill="1" applyBorder="1" applyAlignment="1">
      <alignment horizontal="center" vertical="center" wrapText="1" shrinkToFit="1"/>
    </xf>
    <xf numFmtId="0" fontId="4" fillId="48" borderId="49" xfId="320" applyFont="1" applyFill="1" applyBorder="1" applyAlignment="1">
      <alignment horizontal="left" vertical="center" wrapText="1" shrinkToFit="1"/>
    </xf>
    <xf numFmtId="0" fontId="4" fillId="48" borderId="49" xfId="0" quotePrefix="1" applyFont="1" applyFill="1" applyBorder="1" applyAlignment="1">
      <alignment horizontal="center" vertical="center" wrapText="1"/>
    </xf>
    <xf numFmtId="0" fontId="78" fillId="48" borderId="49" xfId="0" applyFont="1" applyFill="1" applyBorder="1" applyAlignment="1">
      <alignment horizontal="center" vertical="center" wrapText="1"/>
    </xf>
    <xf numFmtId="0" fontId="76" fillId="48" borderId="49" xfId="0" applyFont="1" applyFill="1" applyBorder="1" applyAlignment="1">
      <alignment horizontal="left" vertical="center" wrapText="1"/>
    </xf>
    <xf numFmtId="0" fontId="76" fillId="48" borderId="49" xfId="0" applyFont="1" applyFill="1" applyBorder="1" applyAlignment="1">
      <alignment horizontal="center" vertical="center" wrapText="1"/>
    </xf>
    <xf numFmtId="0" fontId="78" fillId="48" borderId="49" xfId="0" applyFont="1" applyFill="1" applyBorder="1" applyAlignment="1">
      <alignment horizontal="left" vertical="center" wrapText="1"/>
    </xf>
    <xf numFmtId="0" fontId="79" fillId="48" borderId="49" xfId="0" applyFont="1" applyFill="1" applyBorder="1" applyAlignment="1">
      <alignment horizontal="center" vertical="center" wrapText="1"/>
    </xf>
    <xf numFmtId="168" fontId="10" fillId="48" borderId="49" xfId="0" applyNumberFormat="1" applyFont="1" applyFill="1" applyBorder="1" applyAlignment="1">
      <alignment horizontal="center" vertical="center" wrapText="1"/>
    </xf>
    <xf numFmtId="0" fontId="4" fillId="48" borderId="49" xfId="0" applyFont="1" applyFill="1" applyBorder="1" applyAlignment="1">
      <alignment horizontal="right" vertical="center" wrapText="1" indent="1"/>
    </xf>
    <xf numFmtId="0" fontId="11" fillId="48" borderId="49" xfId="0" applyFont="1" applyFill="1" applyBorder="1" applyAlignment="1">
      <alignment horizontal="center" vertical="center" wrapText="1"/>
    </xf>
    <xf numFmtId="2" fontId="11" fillId="48" borderId="49" xfId="0" applyNumberFormat="1" applyFont="1" applyFill="1" applyBorder="1" applyAlignment="1">
      <alignment horizontal="center" vertical="center" wrapText="1"/>
    </xf>
    <xf numFmtId="168" fontId="76" fillId="48" borderId="49" xfId="0" applyNumberFormat="1" applyFont="1" applyFill="1" applyBorder="1" applyAlignment="1">
      <alignment horizontal="center" vertical="center" wrapText="1"/>
    </xf>
    <xf numFmtId="0" fontId="79" fillId="48" borderId="49" xfId="0" applyFont="1" applyFill="1" applyBorder="1" applyAlignment="1">
      <alignment horizontal="left" vertical="center" wrapText="1"/>
    </xf>
    <xf numFmtId="0" fontId="76" fillId="48" borderId="49" xfId="0" applyFont="1" applyFill="1" applyBorder="1" applyAlignment="1">
      <alignment horizontal="right" vertical="center" wrapText="1"/>
    </xf>
    <xf numFmtId="2" fontId="10" fillId="48" borderId="49" xfId="0" applyNumberFormat="1" applyFont="1" applyFill="1" applyBorder="1" applyAlignment="1">
      <alignment horizontal="center" vertical="center" wrapText="1"/>
    </xf>
    <xf numFmtId="0" fontId="4" fillId="48" borderId="49" xfId="0" applyFont="1" applyFill="1" applyBorder="1" applyAlignment="1">
      <alignment horizontal="right" wrapText="1"/>
    </xf>
    <xf numFmtId="0" fontId="4" fillId="48" borderId="49" xfId="0" applyFont="1" applyFill="1" applyBorder="1" applyAlignment="1">
      <alignment horizontal="center" vertical="center"/>
    </xf>
    <xf numFmtId="0" fontId="101" fillId="48" borderId="49" xfId="0" applyFont="1" applyFill="1" applyBorder="1"/>
    <xf numFmtId="0" fontId="10" fillId="48" borderId="40" xfId="0" applyFont="1" applyFill="1" applyBorder="1" applyAlignment="1">
      <alignment horizontal="left" vertical="center" wrapText="1"/>
    </xf>
    <xf numFmtId="0" fontId="10" fillId="48" borderId="52" xfId="0" applyFont="1" applyFill="1" applyBorder="1" applyAlignment="1">
      <alignment horizontal="center" vertical="center" wrapText="1"/>
    </xf>
    <xf numFmtId="0" fontId="4" fillId="48" borderId="40" xfId="0" applyFont="1" applyFill="1" applyBorder="1" applyAlignment="1">
      <alignment horizontal="right" vertical="center" wrapText="1"/>
    </xf>
    <xf numFmtId="0" fontId="4" fillId="48" borderId="52" xfId="0" applyFont="1" applyFill="1" applyBorder="1" applyAlignment="1">
      <alignment horizontal="center" vertical="center" wrapText="1"/>
    </xf>
    <xf numFmtId="0" fontId="4" fillId="48" borderId="40" xfId="0" applyFont="1" applyFill="1" applyBorder="1" applyAlignment="1">
      <alignment horizontal="left" vertical="center" wrapText="1"/>
    </xf>
    <xf numFmtId="0" fontId="10" fillId="48" borderId="49" xfId="0" applyFont="1" applyFill="1" applyBorder="1" applyAlignment="1">
      <alignment horizontal="left" vertical="center" wrapText="1"/>
    </xf>
    <xf numFmtId="0" fontId="4" fillId="0" borderId="49" xfId="0" applyFont="1" applyBorder="1" applyAlignment="1">
      <alignment horizontal="left" vertical="center" wrapText="1"/>
    </xf>
    <xf numFmtId="0" fontId="2" fillId="0" borderId="49" xfId="0" applyFont="1" applyBorder="1" applyAlignment="1">
      <alignment horizontal="center" vertical="center" wrapText="1"/>
    </xf>
    <xf numFmtId="0" fontId="10" fillId="0" borderId="49" xfId="0" applyFont="1" applyBorder="1" applyAlignment="1">
      <alignment horizontal="center" vertical="center"/>
    </xf>
    <xf numFmtId="0" fontId="102" fillId="0" borderId="39" xfId="0" applyFont="1" applyBorder="1" applyAlignment="1">
      <alignment horizontal="center" vertical="center" wrapText="1"/>
    </xf>
    <xf numFmtId="0" fontId="102" fillId="0" borderId="41" xfId="0" applyFont="1" applyBorder="1" applyAlignment="1">
      <alignment horizontal="center" vertical="center" wrapText="1"/>
    </xf>
    <xf numFmtId="0" fontId="0" fillId="0" borderId="49" xfId="0" applyBorder="1" applyAlignment="1">
      <alignment horizontal="center" vertical="center"/>
    </xf>
    <xf numFmtId="0" fontId="4" fillId="0" borderId="49" xfId="0" applyFont="1" applyBorder="1" applyAlignment="1">
      <alignment horizontal="center" vertical="center"/>
    </xf>
    <xf numFmtId="0" fontId="76" fillId="0" borderId="49" xfId="0" applyFont="1" applyBorder="1" applyAlignment="1">
      <alignment horizontal="center" vertical="center" wrapText="1"/>
    </xf>
    <xf numFmtId="0" fontId="4" fillId="0" borderId="49" xfId="0" applyFont="1" applyBorder="1" applyAlignment="1">
      <alignment vertical="center" wrapText="1"/>
    </xf>
    <xf numFmtId="0" fontId="93" fillId="0" borderId="49" xfId="0" applyFont="1" applyBorder="1" applyAlignment="1">
      <alignment horizontal="left" vertical="center" wrapText="1"/>
    </xf>
    <xf numFmtId="0" fontId="76" fillId="0" borderId="49" xfId="0" applyFont="1" applyBorder="1" applyAlignment="1">
      <alignment horizontal="left" vertical="center" wrapText="1"/>
    </xf>
    <xf numFmtId="0" fontId="76" fillId="0" borderId="49" xfId="0" applyFont="1" applyBorder="1" applyAlignment="1">
      <alignment vertical="center" wrapText="1"/>
    </xf>
    <xf numFmtId="0" fontId="4" fillId="0" borderId="49" xfId="0" applyFont="1" applyBorder="1" applyAlignment="1">
      <alignment wrapText="1"/>
    </xf>
    <xf numFmtId="0" fontId="4" fillId="0" borderId="49" xfId="0" applyFont="1" applyBorder="1" applyAlignment="1">
      <alignment horizontal="center"/>
    </xf>
    <xf numFmtId="0" fontId="4" fillId="0" borderId="49" xfId="0" applyFont="1" applyBorder="1" applyAlignment="1">
      <alignment horizontal="center" vertical="center" wrapText="1"/>
    </xf>
    <xf numFmtId="0" fontId="10" fillId="0" borderId="49" xfId="0" applyFont="1" applyBorder="1" applyAlignment="1">
      <alignment horizontal="center" vertical="center" wrapText="1"/>
    </xf>
    <xf numFmtId="0" fontId="4" fillId="0" borderId="49" xfId="233" applyBorder="1" applyAlignment="1">
      <alignment vertical="center" wrapText="1"/>
    </xf>
    <xf numFmtId="1" fontId="4" fillId="0" borderId="49" xfId="233" applyNumberFormat="1" applyBorder="1" applyAlignment="1">
      <alignment horizontal="center" vertical="center"/>
    </xf>
    <xf numFmtId="0" fontId="76" fillId="0" borderId="49" xfId="0" applyFont="1" applyBorder="1" applyAlignment="1">
      <alignment horizontal="center" vertical="center"/>
    </xf>
    <xf numFmtId="1" fontId="4" fillId="0" borderId="49" xfId="0" applyNumberFormat="1" applyFont="1" applyBorder="1" applyAlignment="1">
      <alignment horizontal="center" vertical="center"/>
    </xf>
    <xf numFmtId="0" fontId="4" fillId="0" borderId="49" xfId="0" applyFont="1" applyBorder="1" applyAlignment="1" applyProtection="1">
      <alignment horizontal="left" vertical="center" wrapText="1"/>
      <protection locked="0"/>
    </xf>
    <xf numFmtId="0" fontId="4" fillId="0" borderId="49" xfId="0" applyFont="1" applyBorder="1" applyAlignment="1" applyProtection="1">
      <alignment horizontal="center" vertical="center" wrapText="1"/>
      <protection locked="0"/>
    </xf>
    <xf numFmtId="0" fontId="4" fillId="0" borderId="49" xfId="0" applyFont="1" applyBorder="1" applyAlignment="1">
      <alignment horizontal="left" vertical="center"/>
    </xf>
    <xf numFmtId="0" fontId="4" fillId="0" borderId="49" xfId="0" applyFont="1" applyBorder="1" applyAlignment="1">
      <alignment vertical="center"/>
    </xf>
    <xf numFmtId="0" fontId="76" fillId="0" borderId="49" xfId="0" applyFont="1" applyBorder="1" applyAlignment="1">
      <alignment horizontal="center"/>
    </xf>
    <xf numFmtId="0" fontId="76" fillId="0" borderId="49" xfId="0" applyFont="1" applyBorder="1" applyAlignment="1">
      <alignment vertical="center"/>
    </xf>
    <xf numFmtId="49" fontId="93" fillId="0" borderId="49" xfId="0" applyNumberFormat="1" applyFont="1" applyBorder="1" applyAlignment="1">
      <alignment vertical="center" wrapText="1"/>
    </xf>
    <xf numFmtId="0" fontId="4" fillId="0" borderId="49" xfId="0" applyFont="1" applyBorder="1"/>
    <xf numFmtId="0" fontId="97" fillId="0" borderId="39" xfId="221" applyFont="1" applyBorder="1" applyAlignment="1">
      <alignment vertical="center" wrapText="1"/>
    </xf>
    <xf numFmtId="0" fontId="11" fillId="49" borderId="49" xfId="0" applyFont="1" applyFill="1" applyBorder="1" applyAlignment="1">
      <alignment horizontal="right" vertical="center" wrapText="1"/>
    </xf>
    <xf numFmtId="0" fontId="10" fillId="0" borderId="49" xfId="221" applyFont="1" applyBorder="1" applyAlignment="1">
      <alignment horizontal="center" vertical="center" wrapText="1"/>
    </xf>
    <xf numFmtId="0" fontId="2" fillId="49" borderId="49" xfId="0" applyFont="1" applyFill="1" applyBorder="1" applyAlignment="1">
      <alignment horizontal="center" vertical="center" wrapText="1"/>
    </xf>
    <xf numFmtId="0" fontId="4" fillId="49" borderId="49" xfId="0" applyFont="1" applyFill="1" applyBorder="1" applyAlignment="1">
      <alignment horizontal="right" vertical="center" wrapText="1"/>
    </xf>
    <xf numFmtId="0" fontId="4" fillId="49" borderId="49" xfId="0" applyFont="1" applyFill="1" applyBorder="1" applyAlignment="1">
      <alignment horizontal="center" vertical="center" wrapText="1"/>
    </xf>
    <xf numFmtId="0" fontId="4" fillId="0" borderId="49" xfId="0" applyFont="1" applyBorder="1" applyAlignment="1">
      <alignment horizontal="right" vertical="center" wrapText="1"/>
    </xf>
    <xf numFmtId="0" fontId="97" fillId="0" borderId="49" xfId="0" applyFont="1" applyBorder="1" applyAlignment="1">
      <alignment horizontal="left" vertical="center" wrapText="1"/>
    </xf>
    <xf numFmtId="0" fontId="76" fillId="49" borderId="49" xfId="0" applyFont="1" applyFill="1" applyBorder="1" applyAlignment="1">
      <alignment horizontal="right" vertical="center" wrapText="1"/>
    </xf>
    <xf numFmtId="0" fontId="76" fillId="49" borderId="49" xfId="0" applyFont="1" applyFill="1" applyBorder="1" applyAlignment="1">
      <alignment horizontal="center" vertical="center" wrapText="1"/>
    </xf>
    <xf numFmtId="1" fontId="76" fillId="0" borderId="49" xfId="0" applyNumberFormat="1" applyFont="1" applyBorder="1" applyAlignment="1">
      <alignment horizontal="center" vertical="center"/>
    </xf>
    <xf numFmtId="0" fontId="10" fillId="0" borderId="49" xfId="0" applyFont="1" applyBorder="1" applyAlignment="1">
      <alignment horizontal="left" vertical="center" wrapText="1"/>
    </xf>
    <xf numFmtId="0" fontId="11" fillId="49" borderId="49" xfId="0" applyFont="1" applyFill="1" applyBorder="1" applyAlignment="1">
      <alignment horizontal="right" vertical="top" wrapText="1"/>
    </xf>
    <xf numFmtId="0" fontId="11" fillId="49" borderId="49" xfId="0" applyFont="1" applyFill="1" applyBorder="1" applyAlignment="1">
      <alignment horizontal="center" vertical="center" wrapText="1"/>
    </xf>
    <xf numFmtId="0" fontId="11" fillId="0" borderId="49" xfId="354" applyFont="1" applyBorder="1" applyAlignment="1" applyProtection="1">
      <alignment horizontal="center" vertical="center" wrapText="1"/>
      <protection locked="0"/>
    </xf>
    <xf numFmtId="0" fontId="11" fillId="49" borderId="33" xfId="0" applyFont="1" applyFill="1" applyBorder="1" applyAlignment="1">
      <alignment horizontal="center" vertical="center" wrapText="1"/>
    </xf>
    <xf numFmtId="0" fontId="11" fillId="0" borderId="49" xfId="0" applyFont="1" applyBorder="1" applyAlignment="1">
      <alignment horizontal="center" vertical="center" wrapText="1"/>
    </xf>
    <xf numFmtId="1" fontId="11" fillId="0" borderId="49" xfId="0" applyNumberFormat="1" applyFont="1" applyBorder="1" applyAlignment="1">
      <alignment horizontal="center" vertical="center"/>
    </xf>
    <xf numFmtId="0" fontId="97" fillId="0" borderId="49" xfId="221" applyFont="1" applyBorder="1" applyAlignment="1">
      <alignment horizontal="left" vertical="center" wrapText="1"/>
    </xf>
    <xf numFmtId="0" fontId="2" fillId="49" borderId="49" xfId="0" applyFont="1" applyFill="1" applyBorder="1" applyAlignment="1">
      <alignment horizontal="right" vertical="center" wrapText="1"/>
    </xf>
    <xf numFmtId="0" fontId="2" fillId="0" borderId="49" xfId="0" applyFont="1" applyBorder="1" applyAlignment="1">
      <alignment horizontal="center" vertical="center"/>
    </xf>
    <xf numFmtId="0" fontId="2" fillId="0" borderId="49" xfId="354" applyFont="1" applyBorder="1" applyAlignment="1" applyProtection="1">
      <alignment horizontal="center" vertical="center" wrapText="1"/>
      <protection locked="0"/>
    </xf>
    <xf numFmtId="1" fontId="2" fillId="0" borderId="49" xfId="0" applyNumberFormat="1" applyFont="1" applyBorder="1" applyAlignment="1">
      <alignment horizontal="center" vertical="center"/>
    </xf>
    <xf numFmtId="0" fontId="97" fillId="0" borderId="39" xfId="0" applyFont="1" applyBorder="1" applyAlignment="1">
      <alignment horizontal="left" vertical="center" wrapText="1"/>
    </xf>
    <xf numFmtId="0" fontId="77" fillId="49" borderId="49" xfId="0" applyFont="1" applyFill="1" applyBorder="1" applyAlignment="1">
      <alignment horizontal="right" vertical="center" wrapText="1"/>
    </xf>
    <xf numFmtId="0" fontId="103" fillId="49" borderId="49" xfId="0" applyFont="1" applyFill="1" applyBorder="1" applyAlignment="1">
      <alignment horizontal="center" vertical="center" wrapText="1"/>
    </xf>
    <xf numFmtId="0" fontId="77" fillId="49" borderId="49" xfId="0" applyFont="1" applyFill="1" applyBorder="1" applyAlignment="1">
      <alignment horizontal="center" vertical="center" wrapText="1"/>
    </xf>
    <xf numFmtId="0" fontId="11" fillId="49" borderId="39" xfId="0" applyFont="1" applyFill="1" applyBorder="1" applyAlignment="1">
      <alignment horizontal="right" vertical="center" wrapText="1"/>
    </xf>
    <xf numFmtId="0" fontId="11" fillId="49" borderId="54" xfId="0" applyFont="1" applyFill="1" applyBorder="1" applyAlignment="1">
      <alignment horizontal="right" vertical="center" wrapText="1"/>
    </xf>
    <xf numFmtId="0" fontId="11" fillId="49" borderId="51" xfId="0" applyFont="1" applyFill="1" applyBorder="1" applyAlignment="1">
      <alignment horizontal="center" vertical="center" wrapText="1"/>
    </xf>
    <xf numFmtId="0" fontId="94" fillId="49" borderId="49" xfId="0" applyFont="1" applyFill="1" applyBorder="1" applyAlignment="1">
      <alignment horizontal="right" vertical="center" wrapText="1"/>
    </xf>
    <xf numFmtId="1" fontId="94" fillId="0" borderId="49" xfId="0" applyNumberFormat="1" applyFont="1" applyBorder="1" applyAlignment="1">
      <alignment horizontal="center" vertical="center"/>
    </xf>
    <xf numFmtId="49" fontId="11" fillId="0" borderId="49" xfId="0" applyNumberFormat="1" applyFont="1" applyBorder="1" applyAlignment="1">
      <alignment horizontal="center" vertical="center"/>
    </xf>
    <xf numFmtId="0" fontId="11" fillId="0" borderId="39" xfId="0" applyFont="1" applyBorder="1" applyAlignment="1">
      <alignment horizontal="right" vertical="center" wrapText="1"/>
    </xf>
    <xf numFmtId="1" fontId="103" fillId="0" borderId="49" xfId="0" applyNumberFormat="1" applyFont="1" applyBorder="1" applyAlignment="1">
      <alignment horizontal="center" vertical="center"/>
    </xf>
    <xf numFmtId="0" fontId="104" fillId="48" borderId="49" xfId="0" applyFont="1" applyFill="1" applyBorder="1" applyAlignment="1">
      <alignment horizontal="left" vertical="center" wrapText="1"/>
    </xf>
    <xf numFmtId="0" fontId="88" fillId="48" borderId="49" xfId="454" applyFill="1" applyBorder="1" applyAlignment="1">
      <alignment horizontal="left" wrapText="1"/>
    </xf>
    <xf numFmtId="0" fontId="88" fillId="48" borderId="49" xfId="454" applyFill="1" applyBorder="1" applyAlignment="1">
      <alignment horizontal="center" wrapText="1"/>
    </xf>
    <xf numFmtId="0" fontId="94" fillId="49" borderId="33" xfId="0" applyFont="1" applyFill="1" applyBorder="1" applyAlignment="1">
      <alignment horizontal="right" vertical="center" wrapText="1"/>
    </xf>
    <xf numFmtId="0" fontId="88" fillId="0" borderId="47" xfId="454" applyBorder="1" applyAlignment="1">
      <alignment horizontal="left" wrapText="1"/>
    </xf>
    <xf numFmtId="0" fontId="2" fillId="49" borderId="33" xfId="0" applyFont="1" applyFill="1" applyBorder="1" applyAlignment="1">
      <alignment horizontal="center" vertical="center" wrapText="1"/>
    </xf>
    <xf numFmtId="1" fontId="94" fillId="0" borderId="33" xfId="0" applyNumberFormat="1" applyFont="1" applyBorder="1" applyAlignment="1">
      <alignment horizontal="center" vertical="center"/>
    </xf>
    <xf numFmtId="0" fontId="88" fillId="0" borderId="34" xfId="454" applyBorder="1" applyAlignment="1">
      <alignment horizontal="left" wrapText="1"/>
    </xf>
    <xf numFmtId="0" fontId="4" fillId="48" borderId="33" xfId="0" applyFont="1" applyFill="1" applyBorder="1" applyAlignment="1">
      <alignment horizontal="center" vertical="center" wrapText="1"/>
    </xf>
    <xf numFmtId="0" fontId="105" fillId="0" borderId="49" xfId="0" applyFont="1" applyBorder="1" applyAlignment="1">
      <alignment horizontal="center" vertical="center" wrapText="1"/>
    </xf>
    <xf numFmtId="0" fontId="99" fillId="0" borderId="49" xfId="0" applyFont="1" applyBorder="1" applyAlignment="1">
      <alignment horizontal="center" vertical="center" wrapText="1"/>
    </xf>
    <xf numFmtId="0" fontId="98" fillId="0" borderId="49" xfId="0" applyFont="1" applyBorder="1" applyAlignment="1">
      <alignment horizontal="center" vertical="center" wrapText="1"/>
    </xf>
    <xf numFmtId="0" fontId="10" fillId="48" borderId="49" xfId="0" applyFont="1" applyFill="1" applyBorder="1" applyAlignment="1">
      <alignment vertical="center" wrapText="1"/>
    </xf>
    <xf numFmtId="0" fontId="4" fillId="51" borderId="42" xfId="0" applyFont="1" applyFill="1" applyBorder="1" applyAlignment="1">
      <alignment horizontal="left" vertical="center" wrapText="1"/>
    </xf>
    <xf numFmtId="0" fontId="4" fillId="48" borderId="38" xfId="0" applyFont="1" applyFill="1" applyBorder="1" applyAlignment="1">
      <alignment horizontal="justify" vertical="center" wrapText="1"/>
    </xf>
    <xf numFmtId="0" fontId="4" fillId="48" borderId="38" xfId="0" applyFont="1" applyFill="1" applyBorder="1" applyAlignment="1">
      <alignment horizontal="center" vertical="center"/>
    </xf>
    <xf numFmtId="0" fontId="4" fillId="48" borderId="49" xfId="0" applyFont="1" applyFill="1" applyBorder="1" applyAlignment="1">
      <alignment horizontal="justify" vertical="center" wrapText="1"/>
    </xf>
    <xf numFmtId="0" fontId="4" fillId="48" borderId="49" xfId="0" applyFont="1" applyFill="1" applyBorder="1" applyAlignment="1">
      <alignment horizontal="left" vertical="top" wrapText="1"/>
    </xf>
    <xf numFmtId="0" fontId="4" fillId="48" borderId="49" xfId="0" applyFont="1" applyFill="1" applyBorder="1" applyAlignment="1">
      <alignment horizontal="left" wrapText="1"/>
    </xf>
    <xf numFmtId="49" fontId="4" fillId="48" borderId="38" xfId="0" quotePrefix="1" applyNumberFormat="1" applyFont="1" applyFill="1" applyBorder="1" applyAlignment="1">
      <alignment horizontal="center" vertical="center"/>
    </xf>
    <xf numFmtId="0" fontId="76" fillId="48" borderId="49" xfId="0" applyFont="1" applyFill="1" applyBorder="1"/>
    <xf numFmtId="0" fontId="93" fillId="48" borderId="49" xfId="0" applyFont="1" applyFill="1" applyBorder="1" applyAlignment="1">
      <alignment horizontal="center" vertical="center"/>
    </xf>
    <xf numFmtId="0" fontId="76" fillId="48" borderId="51" xfId="0" applyFont="1" applyFill="1" applyBorder="1"/>
    <xf numFmtId="0" fontId="4" fillId="48" borderId="51" xfId="0" applyFont="1" applyFill="1" applyBorder="1" applyAlignment="1">
      <alignment horizontal="center" vertical="center"/>
    </xf>
    <xf numFmtId="0" fontId="4" fillId="48" borderId="35" xfId="0" applyFont="1" applyFill="1" applyBorder="1" applyAlignment="1">
      <alignment horizontal="center" vertical="center"/>
    </xf>
    <xf numFmtId="49" fontId="4" fillId="48" borderId="49" xfId="0" applyNumberFormat="1" applyFont="1" applyFill="1" applyBorder="1" applyAlignment="1">
      <alignment horizontal="center" vertical="center" wrapText="1"/>
    </xf>
    <xf numFmtId="0" fontId="106" fillId="52" borderId="39" xfId="0" applyFont="1" applyFill="1" applyBorder="1" applyAlignment="1">
      <alignment horizontal="left" vertical="center" wrapText="1"/>
    </xf>
    <xf numFmtId="0" fontId="72" fillId="52" borderId="49" xfId="0" applyFont="1" applyFill="1" applyBorder="1" applyAlignment="1">
      <alignment vertical="center" wrapText="1"/>
    </xf>
    <xf numFmtId="0" fontId="11" fillId="52" borderId="49" xfId="0" applyFont="1" applyFill="1" applyBorder="1" applyAlignment="1">
      <alignment horizontal="center" vertical="center" wrapText="1"/>
    </xf>
    <xf numFmtId="0" fontId="11" fillId="0" borderId="49" xfId="0" applyFont="1" applyBorder="1" applyAlignment="1">
      <alignment horizontal="right" vertical="center" wrapText="1"/>
    </xf>
    <xf numFmtId="0" fontId="11" fillId="0" borderId="38" xfId="0" applyFont="1" applyBorder="1" applyAlignment="1">
      <alignment horizontal="right" vertical="center" wrapText="1"/>
    </xf>
    <xf numFmtId="1" fontId="77" fillId="0" borderId="49" xfId="0" applyNumberFormat="1" applyFont="1" applyBorder="1" applyAlignment="1">
      <alignment horizontal="center" vertical="center"/>
    </xf>
    <xf numFmtId="0" fontId="76" fillId="0" borderId="50" xfId="0" applyFont="1" applyBorder="1" applyAlignment="1">
      <alignment horizontal="center" vertical="center"/>
    </xf>
    <xf numFmtId="2" fontId="10" fillId="48" borderId="50" xfId="0" applyNumberFormat="1" applyFont="1" applyFill="1" applyBorder="1" applyAlignment="1">
      <alignment horizontal="center" vertical="center" wrapText="1"/>
    </xf>
    <xf numFmtId="0" fontId="72" fillId="48" borderId="13" xfId="168" applyFont="1" applyFill="1" applyBorder="1" applyAlignment="1">
      <alignment horizontal="center" vertical="center" wrapText="1"/>
    </xf>
    <xf numFmtId="0" fontId="82" fillId="0" borderId="0" xfId="168" applyFont="1" applyAlignment="1">
      <alignment horizontal="center" vertical="center"/>
    </xf>
    <xf numFmtId="0" fontId="83" fillId="0" borderId="0" xfId="0" applyFont="1" applyAlignment="1">
      <alignment horizontal="center" vertical="center" wrapText="1"/>
    </xf>
    <xf numFmtId="0" fontId="84" fillId="0" borderId="0" xfId="168" applyFont="1" applyAlignment="1">
      <alignment horizontal="center" vertical="center" wrapText="1"/>
    </xf>
    <xf numFmtId="0" fontId="71" fillId="48" borderId="0" xfId="0" applyFont="1" applyFill="1" applyAlignment="1">
      <alignment horizontal="left" vertical="top" wrapText="1"/>
    </xf>
    <xf numFmtId="0" fontId="72" fillId="0" borderId="13" xfId="168" applyFont="1" applyBorder="1" applyAlignment="1">
      <alignment horizontal="center" vertical="center" wrapText="1"/>
    </xf>
    <xf numFmtId="0" fontId="72" fillId="0" borderId="16" xfId="168" applyFont="1" applyBorder="1" applyAlignment="1">
      <alignment horizontal="center" vertical="center" wrapText="1"/>
    </xf>
    <xf numFmtId="0" fontId="72" fillId="0" borderId="15" xfId="168" applyFont="1" applyBorder="1" applyAlignment="1">
      <alignment horizontal="center" vertical="center" wrapText="1"/>
    </xf>
    <xf numFmtId="0" fontId="87" fillId="0" borderId="0" xfId="0" applyFont="1" applyAlignment="1">
      <alignment horizontal="left" vertical="center" wrapText="1"/>
    </xf>
    <xf numFmtId="0" fontId="5" fillId="48" borderId="0" xfId="0" applyFont="1" applyFill="1" applyAlignment="1">
      <alignment horizontal="left" vertical="center" wrapText="1"/>
    </xf>
    <xf numFmtId="0" fontId="86" fillId="48" borderId="0" xfId="0" applyFont="1" applyFill="1" applyAlignment="1">
      <alignment horizontal="left" vertical="center" wrapText="1"/>
    </xf>
    <xf numFmtId="0" fontId="4" fillId="48" borderId="0" xfId="0" applyFont="1" applyFill="1" applyAlignment="1">
      <alignment horizontal="left" vertical="center" wrapText="1"/>
    </xf>
    <xf numFmtId="0" fontId="71" fillId="48" borderId="0" xfId="0" applyFont="1" applyFill="1" applyAlignment="1">
      <alignment horizontal="center" vertical="center" wrapText="1"/>
    </xf>
    <xf numFmtId="0" fontId="70" fillId="48" borderId="0" xfId="0" applyFont="1" applyFill="1" applyAlignment="1">
      <alignment horizontal="center" vertical="center" wrapText="1"/>
    </xf>
    <xf numFmtId="0" fontId="70" fillId="48" borderId="0" xfId="0" applyFont="1" applyFill="1" applyAlignment="1">
      <alignment horizontal="center" vertical="center"/>
    </xf>
    <xf numFmtId="0" fontId="3" fillId="48" borderId="0" xfId="0" applyFont="1" applyFill="1" applyAlignment="1">
      <alignment horizontal="center" vertical="justify" wrapText="1"/>
    </xf>
    <xf numFmtId="0" fontId="102" fillId="0" borderId="39" xfId="0" applyFont="1" applyBorder="1" applyAlignment="1">
      <alignment horizontal="center" vertical="center" wrapText="1"/>
    </xf>
    <xf numFmtId="0" fontId="102" fillId="0" borderId="41" xfId="0" applyFont="1" applyBorder="1" applyAlignment="1">
      <alignment horizontal="center" vertical="center" wrapText="1"/>
    </xf>
    <xf numFmtId="0" fontId="10" fillId="48" borderId="29" xfId="0" applyFont="1" applyFill="1" applyBorder="1" applyAlignment="1">
      <alignment horizontal="center" vertical="center" wrapText="1"/>
    </xf>
    <xf numFmtId="0" fontId="10" fillId="48" borderId="32" xfId="0" applyFont="1" applyFill="1" applyBorder="1" applyAlignment="1">
      <alignment horizontal="center" vertical="center" wrapText="1"/>
    </xf>
    <xf numFmtId="0" fontId="9" fillId="48" borderId="29" xfId="0" applyFont="1" applyFill="1" applyBorder="1" applyAlignment="1">
      <alignment horizontal="center" vertical="center" wrapText="1"/>
    </xf>
    <xf numFmtId="0" fontId="9" fillId="48" borderId="32" xfId="0" applyFont="1" applyFill="1" applyBorder="1" applyAlignment="1">
      <alignment horizontal="center" vertical="center" wrapText="1"/>
    </xf>
    <xf numFmtId="0" fontId="10" fillId="0" borderId="39" xfId="0" applyFont="1" applyBorder="1" applyAlignment="1">
      <alignment horizontal="center" vertical="center" wrapText="1"/>
    </xf>
    <xf numFmtId="0" fontId="10" fillId="0" borderId="41" xfId="0" applyFont="1" applyBorder="1" applyAlignment="1">
      <alignment horizontal="center" vertical="center" wrapText="1"/>
    </xf>
    <xf numFmtId="0" fontId="97" fillId="0" borderId="39" xfId="0" applyFont="1" applyBorder="1" applyAlignment="1">
      <alignment horizontal="left" vertical="center" wrapText="1"/>
    </xf>
    <xf numFmtId="0" fontId="97" fillId="0" borderId="41" xfId="0" applyFont="1" applyBorder="1" applyAlignment="1">
      <alignment horizontal="left" vertical="center" wrapText="1"/>
    </xf>
    <xf numFmtId="0" fontId="10" fillId="0" borderId="39" xfId="221" applyFont="1" applyBorder="1" applyAlignment="1">
      <alignment vertical="center" wrapText="1"/>
    </xf>
    <xf numFmtId="0" fontId="10" fillId="0" borderId="41" xfId="221" applyFont="1" applyBorder="1" applyAlignment="1">
      <alignment vertical="center" wrapText="1"/>
    </xf>
  </cellXfs>
  <cellStyles count="455">
    <cellStyle name="1. izcēlums" xfId="1" xr:uid="{00000000-0005-0000-0000-000000000000}"/>
    <cellStyle name="1. izcēlums 2" xfId="2" xr:uid="{00000000-0005-0000-0000-000001000000}"/>
    <cellStyle name="1. izcēlums 3" xfId="3" xr:uid="{00000000-0005-0000-0000-000002000000}"/>
    <cellStyle name="1. izcēlums 4" xfId="4" xr:uid="{00000000-0005-0000-0000-000003000000}"/>
    <cellStyle name="2. izcēlums" xfId="5" xr:uid="{00000000-0005-0000-0000-000004000000}"/>
    <cellStyle name="2. izcēlums 2" xfId="6" xr:uid="{00000000-0005-0000-0000-000005000000}"/>
    <cellStyle name="2. izcēlums 3" xfId="7" xr:uid="{00000000-0005-0000-0000-000006000000}"/>
    <cellStyle name="2. izcēlums 4" xfId="8" xr:uid="{00000000-0005-0000-0000-000007000000}"/>
    <cellStyle name="20% - Izcēlums1" xfId="9" xr:uid="{00000000-0005-0000-0000-000008000000}"/>
    <cellStyle name="20% - Izcēlums2" xfId="10" xr:uid="{00000000-0005-0000-0000-000009000000}"/>
    <cellStyle name="20% - Izcēlums3" xfId="11" xr:uid="{00000000-0005-0000-0000-00000A000000}"/>
    <cellStyle name="20% - Izcēlums4" xfId="12" xr:uid="{00000000-0005-0000-0000-00000B000000}"/>
    <cellStyle name="20% - Izcēlums5" xfId="13" xr:uid="{00000000-0005-0000-0000-00000C000000}"/>
    <cellStyle name="20% - Izcēlums6" xfId="14" xr:uid="{00000000-0005-0000-0000-00000D000000}"/>
    <cellStyle name="20% — акцент1" xfId="15" xr:uid="{00000000-0005-0000-0000-00000E000000}"/>
    <cellStyle name="20% — акцент2" xfId="16" xr:uid="{00000000-0005-0000-0000-00000F000000}"/>
    <cellStyle name="20% — акцент3" xfId="17" xr:uid="{00000000-0005-0000-0000-000010000000}"/>
    <cellStyle name="20% — акцент4" xfId="18" xr:uid="{00000000-0005-0000-0000-000011000000}"/>
    <cellStyle name="20% — акцент5" xfId="19" xr:uid="{00000000-0005-0000-0000-000012000000}"/>
    <cellStyle name="20% — акцент6" xfId="20" xr:uid="{00000000-0005-0000-0000-000013000000}"/>
    <cellStyle name="20% no 1. izcēluma" xfId="21" xr:uid="{00000000-0005-0000-0000-000014000000}"/>
    <cellStyle name="20% no 1. izcēluma 2" xfId="22" xr:uid="{00000000-0005-0000-0000-000015000000}"/>
    <cellStyle name="20% no 1. izcēluma 3" xfId="23" xr:uid="{00000000-0005-0000-0000-000016000000}"/>
    <cellStyle name="20% no 1. izcēluma 4" xfId="24" xr:uid="{00000000-0005-0000-0000-000017000000}"/>
    <cellStyle name="20% no 2. izcēluma" xfId="25" xr:uid="{00000000-0005-0000-0000-000018000000}"/>
    <cellStyle name="20% no 2. izcēluma 2" xfId="26" xr:uid="{00000000-0005-0000-0000-000019000000}"/>
    <cellStyle name="20% no 2. izcēluma 3" xfId="27" xr:uid="{00000000-0005-0000-0000-00001A000000}"/>
    <cellStyle name="20% no 2. izcēluma 4" xfId="28" xr:uid="{00000000-0005-0000-0000-00001B000000}"/>
    <cellStyle name="20% no 3. izcēluma" xfId="29" xr:uid="{00000000-0005-0000-0000-00001C000000}"/>
    <cellStyle name="20% no 3. izcēluma 2" xfId="30" xr:uid="{00000000-0005-0000-0000-00001D000000}"/>
    <cellStyle name="20% no 3. izcēluma 3" xfId="31" xr:uid="{00000000-0005-0000-0000-00001E000000}"/>
    <cellStyle name="20% no 3. izcēluma 4" xfId="32" xr:uid="{00000000-0005-0000-0000-00001F000000}"/>
    <cellStyle name="20% no 4. izcēluma" xfId="33" xr:uid="{00000000-0005-0000-0000-000020000000}"/>
    <cellStyle name="20% no 4. izcēluma 2" xfId="34" xr:uid="{00000000-0005-0000-0000-000021000000}"/>
    <cellStyle name="20% no 4. izcēluma 3" xfId="35" xr:uid="{00000000-0005-0000-0000-000022000000}"/>
    <cellStyle name="20% no 4. izcēluma 4" xfId="36" xr:uid="{00000000-0005-0000-0000-000023000000}"/>
    <cellStyle name="20% no 5. izcēluma" xfId="37" xr:uid="{00000000-0005-0000-0000-000024000000}"/>
    <cellStyle name="20% no 5. izcēluma 2" xfId="38" xr:uid="{00000000-0005-0000-0000-000025000000}"/>
    <cellStyle name="20% no 5. izcēluma 3" xfId="39" xr:uid="{00000000-0005-0000-0000-000026000000}"/>
    <cellStyle name="20% no 5. izcēluma 4" xfId="40" xr:uid="{00000000-0005-0000-0000-000027000000}"/>
    <cellStyle name="20% no 6. izcēluma" xfId="41" xr:uid="{00000000-0005-0000-0000-000028000000}"/>
    <cellStyle name="20% no 6. izcēluma 2" xfId="42" xr:uid="{00000000-0005-0000-0000-000029000000}"/>
    <cellStyle name="20% no 6. izcēluma 3" xfId="43" xr:uid="{00000000-0005-0000-0000-00002A000000}"/>
    <cellStyle name="20% no 6. izcēluma 4" xfId="44" xr:uid="{00000000-0005-0000-0000-00002B000000}"/>
    <cellStyle name="3. izcēlums " xfId="45" xr:uid="{00000000-0005-0000-0000-00002C000000}"/>
    <cellStyle name="3. izcēlums  2" xfId="46" xr:uid="{00000000-0005-0000-0000-00002D000000}"/>
    <cellStyle name="3. izcēlums  3" xfId="47" xr:uid="{00000000-0005-0000-0000-00002E000000}"/>
    <cellStyle name="3. izcēlums  4" xfId="48" xr:uid="{00000000-0005-0000-0000-00002F000000}"/>
    <cellStyle name="4. izcēlums" xfId="49" xr:uid="{00000000-0005-0000-0000-000030000000}"/>
    <cellStyle name="4. izcēlums 2" xfId="50" xr:uid="{00000000-0005-0000-0000-000031000000}"/>
    <cellStyle name="4. izcēlums 3" xfId="51" xr:uid="{00000000-0005-0000-0000-000032000000}"/>
    <cellStyle name="4. izcēlums 4" xfId="52" xr:uid="{00000000-0005-0000-0000-000033000000}"/>
    <cellStyle name="40% - Izcēlums1" xfId="53" xr:uid="{00000000-0005-0000-0000-000034000000}"/>
    <cellStyle name="40% - Izcēlums2" xfId="54" xr:uid="{00000000-0005-0000-0000-000035000000}"/>
    <cellStyle name="40% - Izcēlums3" xfId="55" xr:uid="{00000000-0005-0000-0000-000036000000}"/>
    <cellStyle name="40% - Izcēlums4" xfId="56" xr:uid="{00000000-0005-0000-0000-000037000000}"/>
    <cellStyle name="40% - Izcēlums5" xfId="57" xr:uid="{00000000-0005-0000-0000-000038000000}"/>
    <cellStyle name="40% - Izcēlums6" xfId="58" xr:uid="{00000000-0005-0000-0000-000039000000}"/>
    <cellStyle name="40% — акцент1" xfId="59" xr:uid="{00000000-0005-0000-0000-00003A000000}"/>
    <cellStyle name="40% — акцент2" xfId="60" xr:uid="{00000000-0005-0000-0000-00003B000000}"/>
    <cellStyle name="40% — акцент3" xfId="61" xr:uid="{00000000-0005-0000-0000-00003C000000}"/>
    <cellStyle name="40% — акцент4" xfId="62" xr:uid="{00000000-0005-0000-0000-00003D000000}"/>
    <cellStyle name="40% — акцент5" xfId="63" xr:uid="{00000000-0005-0000-0000-00003E000000}"/>
    <cellStyle name="40% — акцент6" xfId="64" xr:uid="{00000000-0005-0000-0000-00003F000000}"/>
    <cellStyle name="40% no 1. izcēluma" xfId="65" xr:uid="{00000000-0005-0000-0000-000040000000}"/>
    <cellStyle name="40% no 1. izcēluma 2" xfId="66" xr:uid="{00000000-0005-0000-0000-000041000000}"/>
    <cellStyle name="40% no 1. izcēluma 3" xfId="67" xr:uid="{00000000-0005-0000-0000-000042000000}"/>
    <cellStyle name="40% no 1. izcēluma 4" xfId="68" xr:uid="{00000000-0005-0000-0000-000043000000}"/>
    <cellStyle name="40% no 2. izcēluma" xfId="69" xr:uid="{00000000-0005-0000-0000-000044000000}"/>
    <cellStyle name="40% no 2. izcēluma 2" xfId="70" xr:uid="{00000000-0005-0000-0000-000045000000}"/>
    <cellStyle name="40% no 2. izcēluma 3" xfId="71" xr:uid="{00000000-0005-0000-0000-000046000000}"/>
    <cellStyle name="40% no 2. izcēluma 4" xfId="72" xr:uid="{00000000-0005-0000-0000-000047000000}"/>
    <cellStyle name="40% no 3. izcēluma" xfId="73" xr:uid="{00000000-0005-0000-0000-000048000000}"/>
    <cellStyle name="40% no 3. izcēluma 2" xfId="74" xr:uid="{00000000-0005-0000-0000-000049000000}"/>
    <cellStyle name="40% no 3. izcēluma 3" xfId="75" xr:uid="{00000000-0005-0000-0000-00004A000000}"/>
    <cellStyle name="40% no 3. izcēluma 4" xfId="76" xr:uid="{00000000-0005-0000-0000-00004B000000}"/>
    <cellStyle name="40% no 4. izcēluma" xfId="77" xr:uid="{00000000-0005-0000-0000-00004C000000}"/>
    <cellStyle name="40% no 4. izcēluma 2" xfId="78" xr:uid="{00000000-0005-0000-0000-00004D000000}"/>
    <cellStyle name="40% no 4. izcēluma 3" xfId="79" xr:uid="{00000000-0005-0000-0000-00004E000000}"/>
    <cellStyle name="40% no 4. izcēluma 4" xfId="80" xr:uid="{00000000-0005-0000-0000-00004F000000}"/>
    <cellStyle name="40% no 5. izcēluma" xfId="81" xr:uid="{00000000-0005-0000-0000-000050000000}"/>
    <cellStyle name="40% no 5. izcēluma 2" xfId="82" xr:uid="{00000000-0005-0000-0000-000051000000}"/>
    <cellStyle name="40% no 5. izcēluma 3" xfId="83" xr:uid="{00000000-0005-0000-0000-000052000000}"/>
    <cellStyle name="40% no 5. izcēluma 4" xfId="84" xr:uid="{00000000-0005-0000-0000-000053000000}"/>
    <cellStyle name="40% no 6. izcēluma" xfId="85" xr:uid="{00000000-0005-0000-0000-000054000000}"/>
    <cellStyle name="40% no 6. izcēluma 2" xfId="86" xr:uid="{00000000-0005-0000-0000-000055000000}"/>
    <cellStyle name="40% no 6. izcēluma 3" xfId="87" xr:uid="{00000000-0005-0000-0000-000056000000}"/>
    <cellStyle name="40% no 6. izcēluma 4" xfId="88" xr:uid="{00000000-0005-0000-0000-000057000000}"/>
    <cellStyle name="5. izcēlums" xfId="89" xr:uid="{00000000-0005-0000-0000-000058000000}"/>
    <cellStyle name="5. izcēlums 2" xfId="90" xr:uid="{00000000-0005-0000-0000-000059000000}"/>
    <cellStyle name="5. izcēlums 3" xfId="91" xr:uid="{00000000-0005-0000-0000-00005A000000}"/>
    <cellStyle name="5. izcēlums 4" xfId="92" xr:uid="{00000000-0005-0000-0000-00005B000000}"/>
    <cellStyle name="6. izcēlums" xfId="93" xr:uid="{00000000-0005-0000-0000-00005C000000}"/>
    <cellStyle name="6. izcēlums 2" xfId="94" xr:uid="{00000000-0005-0000-0000-00005D000000}"/>
    <cellStyle name="6. izcēlums 3" xfId="95" xr:uid="{00000000-0005-0000-0000-00005E000000}"/>
    <cellStyle name="6. izcēlums 4" xfId="96" xr:uid="{00000000-0005-0000-0000-00005F000000}"/>
    <cellStyle name="60% - Izcēlums1" xfId="97" xr:uid="{00000000-0005-0000-0000-000060000000}"/>
    <cellStyle name="60% - Izcēlums2" xfId="98" xr:uid="{00000000-0005-0000-0000-000061000000}"/>
    <cellStyle name="60% - Izcēlums3" xfId="99" xr:uid="{00000000-0005-0000-0000-000062000000}"/>
    <cellStyle name="60% - Izcēlums4" xfId="100" xr:uid="{00000000-0005-0000-0000-000063000000}"/>
    <cellStyle name="60% - Izcēlums5" xfId="101" xr:uid="{00000000-0005-0000-0000-000064000000}"/>
    <cellStyle name="60% - Izcēlums6" xfId="102" xr:uid="{00000000-0005-0000-0000-000065000000}"/>
    <cellStyle name="60% — акцент1" xfId="103" xr:uid="{00000000-0005-0000-0000-000066000000}"/>
    <cellStyle name="60% — акцент2" xfId="104" xr:uid="{00000000-0005-0000-0000-000067000000}"/>
    <cellStyle name="60% — акцент3" xfId="105" xr:uid="{00000000-0005-0000-0000-000068000000}"/>
    <cellStyle name="60% — акцент4" xfId="106" xr:uid="{00000000-0005-0000-0000-000069000000}"/>
    <cellStyle name="60% — акцент5" xfId="107" xr:uid="{00000000-0005-0000-0000-00006A000000}"/>
    <cellStyle name="60% — акцент6" xfId="108" xr:uid="{00000000-0005-0000-0000-00006B000000}"/>
    <cellStyle name="60% no 1. izcēluma" xfId="109" xr:uid="{00000000-0005-0000-0000-00006C000000}"/>
    <cellStyle name="60% no 1. izcēluma 2" xfId="110" xr:uid="{00000000-0005-0000-0000-00006D000000}"/>
    <cellStyle name="60% no 1. izcēluma 3" xfId="111" xr:uid="{00000000-0005-0000-0000-00006E000000}"/>
    <cellStyle name="60% no 1. izcēluma 4" xfId="112" xr:uid="{00000000-0005-0000-0000-00006F000000}"/>
    <cellStyle name="60% no 2. izcēluma" xfId="113" xr:uid="{00000000-0005-0000-0000-000070000000}"/>
    <cellStyle name="60% no 2. izcēluma 2" xfId="114" xr:uid="{00000000-0005-0000-0000-000071000000}"/>
    <cellStyle name="60% no 2. izcēluma 3" xfId="115" xr:uid="{00000000-0005-0000-0000-000072000000}"/>
    <cellStyle name="60% no 2. izcēluma 4" xfId="116" xr:uid="{00000000-0005-0000-0000-000073000000}"/>
    <cellStyle name="60% no 3. izcēluma" xfId="117" xr:uid="{00000000-0005-0000-0000-000074000000}"/>
    <cellStyle name="60% no 3. izcēluma 2" xfId="118" xr:uid="{00000000-0005-0000-0000-000075000000}"/>
    <cellStyle name="60% no 3. izcēluma 3" xfId="119" xr:uid="{00000000-0005-0000-0000-000076000000}"/>
    <cellStyle name="60% no 3. izcēluma 4" xfId="120" xr:uid="{00000000-0005-0000-0000-000077000000}"/>
    <cellStyle name="60% no 4. izcēluma" xfId="121" xr:uid="{00000000-0005-0000-0000-000078000000}"/>
    <cellStyle name="60% no 4. izcēluma 2" xfId="122" xr:uid="{00000000-0005-0000-0000-000079000000}"/>
    <cellStyle name="60% no 4. izcēluma 3" xfId="123" xr:uid="{00000000-0005-0000-0000-00007A000000}"/>
    <cellStyle name="60% no 4. izcēluma 4" xfId="124" xr:uid="{00000000-0005-0000-0000-00007B000000}"/>
    <cellStyle name="60% no 5. izcēluma" xfId="125" xr:uid="{00000000-0005-0000-0000-00007C000000}"/>
    <cellStyle name="60% no 5. izcēluma 2" xfId="126" xr:uid="{00000000-0005-0000-0000-00007D000000}"/>
    <cellStyle name="60% no 5. izcēluma 3" xfId="127" xr:uid="{00000000-0005-0000-0000-00007E000000}"/>
    <cellStyle name="60% no 5. izcēluma 4" xfId="128" xr:uid="{00000000-0005-0000-0000-00007F000000}"/>
    <cellStyle name="60% no 6. izcēluma" xfId="129" xr:uid="{00000000-0005-0000-0000-000080000000}"/>
    <cellStyle name="60% no 6. izcēluma 2" xfId="130" xr:uid="{00000000-0005-0000-0000-000081000000}"/>
    <cellStyle name="60% no 6. izcēluma 3" xfId="131" xr:uid="{00000000-0005-0000-0000-000082000000}"/>
    <cellStyle name="60% no 6. izcēluma 4" xfId="132" xr:uid="{00000000-0005-0000-0000-000083000000}"/>
    <cellStyle name="Äåķåęķūé [0]_laroux" xfId="133" xr:uid="{00000000-0005-0000-0000-000084000000}"/>
    <cellStyle name="Äåķåęķūé_laroux" xfId="134" xr:uid="{00000000-0005-0000-0000-000085000000}"/>
    <cellStyle name="Aprēķināšana" xfId="135" xr:uid="{00000000-0005-0000-0000-000086000000}"/>
    <cellStyle name="Aprēķināšana 2" xfId="136" xr:uid="{00000000-0005-0000-0000-000087000000}"/>
    <cellStyle name="Aprēķināšana 2 2" xfId="363" xr:uid="{00000000-0005-0000-0000-000088000000}"/>
    <cellStyle name="Aprēķināšana 2 2 2" xfId="429" xr:uid="{00000000-0005-0000-0000-000089000000}"/>
    <cellStyle name="Aprēķināšana 2 3" xfId="394" xr:uid="{00000000-0005-0000-0000-00008A000000}"/>
    <cellStyle name="Aprēķināšana 2 4" xfId="449" xr:uid="{00000000-0005-0000-0000-00008B000000}"/>
    <cellStyle name="Aprēķināšana 3" xfId="137" xr:uid="{00000000-0005-0000-0000-00008C000000}"/>
    <cellStyle name="Aprēķināšana 3 2" xfId="364" xr:uid="{00000000-0005-0000-0000-00008D000000}"/>
    <cellStyle name="Aprēķināšana 3 2 2" xfId="430" xr:uid="{00000000-0005-0000-0000-00008E000000}"/>
    <cellStyle name="Aprēķināšana 3 3" xfId="395" xr:uid="{00000000-0005-0000-0000-00008F000000}"/>
    <cellStyle name="Aprēķināšana 3 4" xfId="391" xr:uid="{00000000-0005-0000-0000-000090000000}"/>
    <cellStyle name="Aprēķināšana 4" xfId="138" xr:uid="{00000000-0005-0000-0000-000091000000}"/>
    <cellStyle name="Aprēķināšana 4 2" xfId="365" xr:uid="{00000000-0005-0000-0000-000092000000}"/>
    <cellStyle name="Aprēķināšana 4 2 2" xfId="431" xr:uid="{00000000-0005-0000-0000-000093000000}"/>
    <cellStyle name="Aprēķināšana 4 3" xfId="396" xr:uid="{00000000-0005-0000-0000-000094000000}"/>
    <cellStyle name="Aprēķināšana 4 4" xfId="392" xr:uid="{00000000-0005-0000-0000-000095000000}"/>
    <cellStyle name="Aprēķināšana 5" xfId="362" xr:uid="{00000000-0005-0000-0000-000096000000}"/>
    <cellStyle name="Aprēķināšana 5 2" xfId="428" xr:uid="{00000000-0005-0000-0000-000097000000}"/>
    <cellStyle name="Aprēķināšana 6" xfId="393" xr:uid="{00000000-0005-0000-0000-000098000000}"/>
    <cellStyle name="Aprēķināšana 7" xfId="390" xr:uid="{00000000-0005-0000-0000-000099000000}"/>
    <cellStyle name="Brīdinājuma teksts" xfId="139" xr:uid="{00000000-0005-0000-0000-00009A000000}"/>
    <cellStyle name="Brīdinājuma teksts 2" xfId="140" xr:uid="{00000000-0005-0000-0000-00009B000000}"/>
    <cellStyle name="Brīdinājuma teksts 3" xfId="141" xr:uid="{00000000-0005-0000-0000-00009C000000}"/>
    <cellStyle name="Brīdinājuma teksts 4" xfId="142" xr:uid="{00000000-0005-0000-0000-00009D000000}"/>
    <cellStyle name="Comma 2" xfId="143" xr:uid="{00000000-0005-0000-0000-00009E000000}"/>
    <cellStyle name="Comma 2 2" xfId="144" xr:uid="{00000000-0005-0000-0000-00009F000000}"/>
    <cellStyle name="Comma 2 3" xfId="145" xr:uid="{00000000-0005-0000-0000-0000A0000000}"/>
    <cellStyle name="Comma 2 3 2" xfId="146" xr:uid="{00000000-0005-0000-0000-0000A1000000}"/>
    <cellStyle name="Comma 2 4" xfId="147" xr:uid="{00000000-0005-0000-0000-0000A2000000}"/>
    <cellStyle name="Comma 2_AR" xfId="148" xr:uid="{00000000-0005-0000-0000-0000A3000000}"/>
    <cellStyle name="Comma 3" xfId="149" xr:uid="{00000000-0005-0000-0000-0000A4000000}"/>
    <cellStyle name="Comma 3 4" xfId="150" xr:uid="{00000000-0005-0000-0000-0000A5000000}"/>
    <cellStyle name="Comma 4" xfId="151" xr:uid="{00000000-0005-0000-0000-0000A6000000}"/>
    <cellStyle name="Comma 4 2" xfId="152" xr:uid="{00000000-0005-0000-0000-0000A7000000}"/>
    <cellStyle name="Comma 5" xfId="153" xr:uid="{00000000-0005-0000-0000-0000A8000000}"/>
    <cellStyle name="Comma 6" xfId="154" xr:uid="{00000000-0005-0000-0000-0000A9000000}"/>
    <cellStyle name="Currency 2" xfId="155" xr:uid="{00000000-0005-0000-0000-0000AA000000}"/>
    <cellStyle name="Currency 2 2" xfId="156" xr:uid="{00000000-0005-0000-0000-0000AB000000}"/>
    <cellStyle name="Currency 3" xfId="157" xr:uid="{00000000-0005-0000-0000-0000AC000000}"/>
    <cellStyle name="Currency 4" xfId="158" xr:uid="{00000000-0005-0000-0000-0000AD000000}"/>
    <cellStyle name="Currency 5" xfId="159" xr:uid="{00000000-0005-0000-0000-0000AE000000}"/>
    <cellStyle name="Currency 5 2" xfId="160" xr:uid="{00000000-0005-0000-0000-0000AF000000}"/>
    <cellStyle name="Currency 6" xfId="161" xr:uid="{00000000-0005-0000-0000-0000B0000000}"/>
    <cellStyle name="Currency 7" xfId="162" xr:uid="{00000000-0005-0000-0000-0000B1000000}"/>
    <cellStyle name="Currency 8" xfId="163" xr:uid="{00000000-0005-0000-0000-0000B2000000}"/>
    <cellStyle name="Date" xfId="164" xr:uid="{00000000-0005-0000-0000-0000B3000000}"/>
    <cellStyle name="Dezimal [0]_Nossner_Brücke" xfId="165" xr:uid="{00000000-0005-0000-0000-0000B4000000}"/>
    <cellStyle name="Dezimal_en_Master" xfId="166" xr:uid="{00000000-0005-0000-0000-0000B5000000}"/>
    <cellStyle name="Divider" xfId="167" xr:uid="{00000000-0005-0000-0000-0000B6000000}"/>
    <cellStyle name="Excel Built-in Comma" xfId="356" xr:uid="{00000000-0005-0000-0000-0000B7000000}"/>
    <cellStyle name="Excel Built-in Explanatory Text" xfId="355" xr:uid="{00000000-0005-0000-0000-0000B8000000}"/>
    <cellStyle name="Excel Built-in Normal" xfId="168" xr:uid="{00000000-0005-0000-0000-0000B9000000}"/>
    <cellStyle name="Excel Built-in Normal 1" xfId="169" xr:uid="{00000000-0005-0000-0000-0000BA000000}"/>
    <cellStyle name="Excel Built-in Normal 2" xfId="170" xr:uid="{00000000-0005-0000-0000-0000BB000000}"/>
    <cellStyle name="Excel Built-in Normal 3" xfId="171" xr:uid="{00000000-0005-0000-0000-0000BC000000}"/>
    <cellStyle name="Excel Built-in Normal 5" xfId="384" xr:uid="{00000000-0005-0000-0000-0000BD000000}"/>
    <cellStyle name="Excel Built-in Normal_DOP" xfId="172" xr:uid="{00000000-0005-0000-0000-0000BE000000}"/>
    <cellStyle name="Fixed" xfId="173" xr:uid="{00000000-0005-0000-0000-0000BF000000}"/>
    <cellStyle name="Heading" xfId="174" xr:uid="{00000000-0005-0000-0000-0000C0000000}"/>
    <cellStyle name="Heading 1 2" xfId="175" xr:uid="{00000000-0005-0000-0000-0000C1000000}"/>
    <cellStyle name="Heading1" xfId="176" xr:uid="{00000000-0005-0000-0000-0000C2000000}"/>
    <cellStyle name="Heading1 1" xfId="177" xr:uid="{00000000-0005-0000-0000-0000C3000000}"/>
    <cellStyle name="Heading1_DOP" xfId="178" xr:uid="{00000000-0005-0000-0000-0000C4000000}"/>
    <cellStyle name="Heading2" xfId="179" xr:uid="{00000000-0005-0000-0000-0000C5000000}"/>
    <cellStyle name="Headline I" xfId="180" xr:uid="{00000000-0005-0000-0000-0000C6000000}"/>
    <cellStyle name="Headline II" xfId="181" xr:uid="{00000000-0005-0000-0000-0000C7000000}"/>
    <cellStyle name="Headline III" xfId="182" xr:uid="{00000000-0005-0000-0000-0000C8000000}"/>
    <cellStyle name="Hyperlink 2" xfId="183" xr:uid="{00000000-0005-0000-0000-0000C9000000}"/>
    <cellStyle name="Hyperlink 2 2" xfId="184" xr:uid="{00000000-0005-0000-0000-0000CA000000}"/>
    <cellStyle name="Hyperlink 2 3" xfId="185" xr:uid="{00000000-0005-0000-0000-0000CB000000}"/>
    <cellStyle name="Hyperlink 2 4" xfId="186" xr:uid="{00000000-0005-0000-0000-0000CC000000}"/>
    <cellStyle name="Ievade" xfId="187" xr:uid="{00000000-0005-0000-0000-0000CD000000}"/>
    <cellStyle name="Ievade 2" xfId="188" xr:uid="{00000000-0005-0000-0000-0000CE000000}"/>
    <cellStyle name="Ievade 2 2" xfId="367" xr:uid="{00000000-0005-0000-0000-0000CF000000}"/>
    <cellStyle name="Ievade 2 2 2" xfId="433" xr:uid="{00000000-0005-0000-0000-0000D0000000}"/>
    <cellStyle name="Ievade 2 3" xfId="409" xr:uid="{00000000-0005-0000-0000-0000D1000000}"/>
    <cellStyle name="Ievade 2 4" xfId="398" xr:uid="{00000000-0005-0000-0000-0000D2000000}"/>
    <cellStyle name="Ievade 3" xfId="189" xr:uid="{00000000-0005-0000-0000-0000D3000000}"/>
    <cellStyle name="Ievade 3 2" xfId="368" xr:uid="{00000000-0005-0000-0000-0000D4000000}"/>
    <cellStyle name="Ievade 3 2 2" xfId="434" xr:uid="{00000000-0005-0000-0000-0000D5000000}"/>
    <cellStyle name="Ievade 3 3" xfId="410" xr:uid="{00000000-0005-0000-0000-0000D6000000}"/>
    <cellStyle name="Ievade 3 4" xfId="399" xr:uid="{00000000-0005-0000-0000-0000D7000000}"/>
    <cellStyle name="Ievade 4" xfId="190" xr:uid="{00000000-0005-0000-0000-0000D8000000}"/>
    <cellStyle name="Ievade 4 2" xfId="369" xr:uid="{00000000-0005-0000-0000-0000D9000000}"/>
    <cellStyle name="Ievade 4 2 2" xfId="435" xr:uid="{00000000-0005-0000-0000-0000DA000000}"/>
    <cellStyle name="Ievade 4 3" xfId="411" xr:uid="{00000000-0005-0000-0000-0000DB000000}"/>
    <cellStyle name="Ievade 4 4" xfId="400" xr:uid="{00000000-0005-0000-0000-0000DC000000}"/>
    <cellStyle name="Ievade 5" xfId="366" xr:uid="{00000000-0005-0000-0000-0000DD000000}"/>
    <cellStyle name="Ievade 5 2" xfId="432" xr:uid="{00000000-0005-0000-0000-0000DE000000}"/>
    <cellStyle name="Ievade 6" xfId="408" xr:uid="{00000000-0005-0000-0000-0000DF000000}"/>
    <cellStyle name="Ievade 7" xfId="397" xr:uid="{00000000-0005-0000-0000-0000E0000000}"/>
    <cellStyle name="Īįū÷ķūé_laroux" xfId="207" xr:uid="{00000000-0005-0000-0000-000001010000}"/>
    <cellStyle name="Izcēlums (1. veids)" xfId="191" xr:uid="{00000000-0005-0000-0000-0000E1000000}"/>
    <cellStyle name="Izcēlums (2. veids)" xfId="192" xr:uid="{00000000-0005-0000-0000-0000E2000000}"/>
    <cellStyle name="Izcēlums (3. veids)" xfId="193" xr:uid="{00000000-0005-0000-0000-0000E3000000}"/>
    <cellStyle name="Izcēlums (4. veids)" xfId="194" xr:uid="{00000000-0005-0000-0000-0000E4000000}"/>
    <cellStyle name="Izcēlums (5. veids)" xfId="195" xr:uid="{00000000-0005-0000-0000-0000E5000000}"/>
    <cellStyle name="Izcēlums (6. veids)" xfId="196" xr:uid="{00000000-0005-0000-0000-0000E6000000}"/>
    <cellStyle name="Izcēlums1" xfId="197" xr:uid="{00000000-0005-0000-0000-0000E7000000}"/>
    <cellStyle name="Izcēlums2" xfId="198" xr:uid="{00000000-0005-0000-0000-0000E8000000}"/>
    <cellStyle name="Izcēlums3" xfId="199" xr:uid="{00000000-0005-0000-0000-0000E9000000}"/>
    <cellStyle name="Izcēlums4" xfId="200" xr:uid="{00000000-0005-0000-0000-0000EA000000}"/>
    <cellStyle name="Izcēlums5" xfId="201" xr:uid="{00000000-0005-0000-0000-0000EB000000}"/>
    <cellStyle name="Izcēlums6" xfId="202" xr:uid="{00000000-0005-0000-0000-0000EC000000}"/>
    <cellStyle name="Izvade" xfId="203" xr:uid="{00000000-0005-0000-0000-0000ED000000}"/>
    <cellStyle name="Izvade 2" xfId="204" xr:uid="{00000000-0005-0000-0000-0000EE000000}"/>
    <cellStyle name="Izvade 2 2" xfId="371" xr:uid="{00000000-0005-0000-0000-0000EF000000}"/>
    <cellStyle name="Izvade 2 2 2" xfId="437" xr:uid="{00000000-0005-0000-0000-0000F0000000}"/>
    <cellStyle name="Izvade 2 3" xfId="413" xr:uid="{00000000-0005-0000-0000-0000F1000000}"/>
    <cellStyle name="Izvade 2 4" xfId="448" xr:uid="{00000000-0005-0000-0000-0000F2000000}"/>
    <cellStyle name="Izvade 3" xfId="205" xr:uid="{00000000-0005-0000-0000-0000F3000000}"/>
    <cellStyle name="Izvade 3 2" xfId="372" xr:uid="{00000000-0005-0000-0000-0000F4000000}"/>
    <cellStyle name="Izvade 3 2 2" xfId="438" xr:uid="{00000000-0005-0000-0000-0000F5000000}"/>
    <cellStyle name="Izvade 3 3" xfId="414" xr:uid="{00000000-0005-0000-0000-0000F6000000}"/>
    <cellStyle name="Izvade 3 4" xfId="402" xr:uid="{00000000-0005-0000-0000-0000F7000000}"/>
    <cellStyle name="Izvade 4" xfId="206" xr:uid="{00000000-0005-0000-0000-0000F8000000}"/>
    <cellStyle name="Izvade 4 2" xfId="373" xr:uid="{00000000-0005-0000-0000-0000F9000000}"/>
    <cellStyle name="Izvade 4 2 2" xfId="439" xr:uid="{00000000-0005-0000-0000-0000FA000000}"/>
    <cellStyle name="Izvade 4 3" xfId="415" xr:uid="{00000000-0005-0000-0000-0000FB000000}"/>
    <cellStyle name="Izvade 4 4" xfId="403" xr:uid="{00000000-0005-0000-0000-0000FC000000}"/>
    <cellStyle name="Izvade 5" xfId="370" xr:uid="{00000000-0005-0000-0000-0000FD000000}"/>
    <cellStyle name="Izvade 5 2" xfId="436" xr:uid="{00000000-0005-0000-0000-0000FE000000}"/>
    <cellStyle name="Izvade 6" xfId="412" xr:uid="{00000000-0005-0000-0000-0000FF000000}"/>
    <cellStyle name="Izvade 7" xfId="401" xr:uid="{00000000-0005-0000-0000-000000010000}"/>
    <cellStyle name="Kopsumma" xfId="208" xr:uid="{00000000-0005-0000-0000-000002010000}"/>
    <cellStyle name="Kopsumma 2" xfId="209" xr:uid="{00000000-0005-0000-0000-000003010000}"/>
    <cellStyle name="Kopsumma 2 2" xfId="375" xr:uid="{00000000-0005-0000-0000-000004010000}"/>
    <cellStyle name="Kopsumma 2 2 2" xfId="441" xr:uid="{00000000-0005-0000-0000-000005010000}"/>
    <cellStyle name="Kopsumma 2 3" xfId="417" xr:uid="{00000000-0005-0000-0000-000006010000}"/>
    <cellStyle name="Kopsumma 2 4" xfId="405" xr:uid="{00000000-0005-0000-0000-000007010000}"/>
    <cellStyle name="Kopsumma 3" xfId="210" xr:uid="{00000000-0005-0000-0000-000008010000}"/>
    <cellStyle name="Kopsumma 3 2" xfId="376" xr:uid="{00000000-0005-0000-0000-000009010000}"/>
    <cellStyle name="Kopsumma 3 2 2" xfId="442" xr:uid="{00000000-0005-0000-0000-00000A010000}"/>
    <cellStyle name="Kopsumma 3 3" xfId="418" xr:uid="{00000000-0005-0000-0000-00000B010000}"/>
    <cellStyle name="Kopsumma 3 4" xfId="406" xr:uid="{00000000-0005-0000-0000-00000C010000}"/>
    <cellStyle name="Kopsumma 4" xfId="211" xr:uid="{00000000-0005-0000-0000-00000D010000}"/>
    <cellStyle name="Kopsumma 4 2" xfId="377" xr:uid="{00000000-0005-0000-0000-00000E010000}"/>
    <cellStyle name="Kopsumma 4 2 2" xfId="443" xr:uid="{00000000-0005-0000-0000-00000F010000}"/>
    <cellStyle name="Kopsumma 4 3" xfId="419" xr:uid="{00000000-0005-0000-0000-000010010000}"/>
    <cellStyle name="Kopsumma 4 4" xfId="407" xr:uid="{00000000-0005-0000-0000-000011010000}"/>
    <cellStyle name="Kopsumma 5" xfId="374" xr:uid="{00000000-0005-0000-0000-000012010000}"/>
    <cellStyle name="Kopsumma 5 2" xfId="440" xr:uid="{00000000-0005-0000-0000-000013010000}"/>
    <cellStyle name="Kopsumma 6" xfId="416" xr:uid="{00000000-0005-0000-0000-000014010000}"/>
    <cellStyle name="Kopsumma 7" xfId="404" xr:uid="{00000000-0005-0000-0000-000015010000}"/>
    <cellStyle name="Labs 2" xfId="212" xr:uid="{00000000-0005-0000-0000-000016010000}"/>
    <cellStyle name="Labs 3" xfId="213" xr:uid="{00000000-0005-0000-0000-000017010000}"/>
    <cellStyle name="Labs 4" xfId="214" xr:uid="{00000000-0005-0000-0000-000018010000}"/>
    <cellStyle name="Neitrāls" xfId="215" xr:uid="{00000000-0005-0000-0000-000019010000}"/>
    <cellStyle name="Neitrāls 2" xfId="216" xr:uid="{00000000-0005-0000-0000-00001A010000}"/>
    <cellStyle name="Neitrāls 3" xfId="217" xr:uid="{00000000-0005-0000-0000-00001B010000}"/>
    <cellStyle name="Neitrāls 4" xfId="218" xr:uid="{00000000-0005-0000-0000-00001C010000}"/>
    <cellStyle name="Norm੎੎" xfId="219" xr:uid="{00000000-0005-0000-0000-00001D010000}"/>
    <cellStyle name="Normaali_light-98_gun" xfId="220" xr:uid="{00000000-0005-0000-0000-00001E010000}"/>
    <cellStyle name="Normal" xfId="0" builtinId="0"/>
    <cellStyle name="Normal 10" xfId="221" xr:uid="{00000000-0005-0000-0000-000020010000}"/>
    <cellStyle name="Normal 10 2" xfId="222" xr:uid="{00000000-0005-0000-0000-000021010000}"/>
    <cellStyle name="Normal 11" xfId="223" xr:uid="{00000000-0005-0000-0000-000022010000}"/>
    <cellStyle name="Normal 11 2" xfId="224" xr:uid="{00000000-0005-0000-0000-000023010000}"/>
    <cellStyle name="Normal 11 2 3 5" xfId="359" xr:uid="{00000000-0005-0000-0000-000024010000}"/>
    <cellStyle name="Normal 11 4" xfId="225" xr:uid="{00000000-0005-0000-0000-000025010000}"/>
    <cellStyle name="Normal 12" xfId="226" xr:uid="{00000000-0005-0000-0000-000026010000}"/>
    <cellStyle name="Normal 12 4" xfId="227" xr:uid="{00000000-0005-0000-0000-000027010000}"/>
    <cellStyle name="Normal 13" xfId="383" xr:uid="{00000000-0005-0000-0000-000028010000}"/>
    <cellStyle name="Normal 14" xfId="228" xr:uid="{00000000-0005-0000-0000-000029010000}"/>
    <cellStyle name="Normal 15" xfId="229" xr:uid="{00000000-0005-0000-0000-00002A010000}"/>
    <cellStyle name="Normal 16" xfId="361" xr:uid="{00000000-0005-0000-0000-00002B010000}"/>
    <cellStyle name="Normal 17" xfId="450" xr:uid="{00000000-0005-0000-0000-00002C010000}"/>
    <cellStyle name="Normal 18 3 7" xfId="230" xr:uid="{00000000-0005-0000-0000-00002D010000}"/>
    <cellStyle name="Normal 2" xfId="231" xr:uid="{00000000-0005-0000-0000-00002E010000}"/>
    <cellStyle name="Normal 2 2" xfId="232" xr:uid="{00000000-0005-0000-0000-00002F010000}"/>
    <cellStyle name="Normal 2 2 2" xfId="233" xr:uid="{00000000-0005-0000-0000-000030010000}"/>
    <cellStyle name="Normal 2 2 2 2" xfId="234" xr:uid="{00000000-0005-0000-0000-000031010000}"/>
    <cellStyle name="Normal 2 2 3" xfId="235" xr:uid="{00000000-0005-0000-0000-000032010000}"/>
    <cellStyle name="Normal 2 2 4" xfId="236" xr:uid="{00000000-0005-0000-0000-000033010000}"/>
    <cellStyle name="Normal 2 2 5" xfId="237" xr:uid="{00000000-0005-0000-0000-000034010000}"/>
    <cellStyle name="Normal 2 2_celt_darbi" xfId="238" xr:uid="{00000000-0005-0000-0000-000035010000}"/>
    <cellStyle name="Normal 2 3" xfId="239" xr:uid="{00000000-0005-0000-0000-000036010000}"/>
    <cellStyle name="Normal 2 3 2" xfId="240" xr:uid="{00000000-0005-0000-0000-000037010000}"/>
    <cellStyle name="Normal 2 3 3" xfId="241" xr:uid="{00000000-0005-0000-0000-000038010000}"/>
    <cellStyle name="Normal 2 3 4" xfId="242" xr:uid="{00000000-0005-0000-0000-000039010000}"/>
    <cellStyle name="Normal 2 3_DOP" xfId="243" xr:uid="{00000000-0005-0000-0000-00003A010000}"/>
    <cellStyle name="Normal 2 4" xfId="244" xr:uid="{00000000-0005-0000-0000-00003B010000}"/>
    <cellStyle name="Normal 2_ail" xfId="245" xr:uid="{00000000-0005-0000-0000-00003C010000}"/>
    <cellStyle name="Normal 27" xfId="246" xr:uid="{00000000-0005-0000-0000-00003D010000}"/>
    <cellStyle name="Normal 3" xfId="247" xr:uid="{00000000-0005-0000-0000-00003E010000}"/>
    <cellStyle name="Normal 3 2" xfId="248" xr:uid="{00000000-0005-0000-0000-00003F010000}"/>
    <cellStyle name="Normal 3 2 2" xfId="249" xr:uid="{00000000-0005-0000-0000-000040010000}"/>
    <cellStyle name="Normal 3 2 2 2" xfId="250" xr:uid="{00000000-0005-0000-0000-000041010000}"/>
    <cellStyle name="Normal 3 2_SAT" xfId="251" xr:uid="{00000000-0005-0000-0000-000042010000}"/>
    <cellStyle name="Normal 3_apk" xfId="252" xr:uid="{00000000-0005-0000-0000-000043010000}"/>
    <cellStyle name="Normal 4" xfId="253" xr:uid="{00000000-0005-0000-0000-000044010000}"/>
    <cellStyle name="Normal 4 2" xfId="254" xr:uid="{00000000-0005-0000-0000-000045010000}"/>
    <cellStyle name="Normal 4 3" xfId="255" xr:uid="{00000000-0005-0000-0000-000046010000}"/>
    <cellStyle name="Normal 4 4" xfId="256" xr:uid="{00000000-0005-0000-0000-000047010000}"/>
    <cellStyle name="Normal 4 5" xfId="386" xr:uid="{00000000-0005-0000-0000-000048010000}"/>
    <cellStyle name="Normal 4 6" xfId="389" xr:uid="{00000000-0005-0000-0000-000049010000}"/>
    <cellStyle name="Normal 4_Siltumtrase" xfId="257" xr:uid="{00000000-0005-0000-0000-00004A010000}"/>
    <cellStyle name="Normal 44" xfId="258" xr:uid="{00000000-0005-0000-0000-00004B010000}"/>
    <cellStyle name="Normal 45" xfId="259" xr:uid="{00000000-0005-0000-0000-00004C010000}"/>
    <cellStyle name="Normal 46" xfId="260" xr:uid="{00000000-0005-0000-0000-00004D010000}"/>
    <cellStyle name="Normal 47" xfId="352" xr:uid="{00000000-0005-0000-0000-00004E010000}"/>
    <cellStyle name="Normal 5" xfId="261" xr:uid="{00000000-0005-0000-0000-00004F010000}"/>
    <cellStyle name="Normal 5 2" xfId="262" xr:uid="{00000000-0005-0000-0000-000050010000}"/>
    <cellStyle name="Normal 5 2 3" xfId="263" xr:uid="{00000000-0005-0000-0000-000051010000}"/>
    <cellStyle name="Normal 5 2 3 2" xfId="360" xr:uid="{00000000-0005-0000-0000-000052010000}"/>
    <cellStyle name="Normal 5 2_SAT" xfId="264" xr:uid="{00000000-0005-0000-0000-000053010000}"/>
    <cellStyle name="Normal 5 4 2" xfId="265" xr:uid="{00000000-0005-0000-0000-000054010000}"/>
    <cellStyle name="Normal 5_celt_darbi" xfId="266" xr:uid="{00000000-0005-0000-0000-000055010000}"/>
    <cellStyle name="Normal 52" xfId="267" xr:uid="{00000000-0005-0000-0000-000056010000}"/>
    <cellStyle name="Normal 6" xfId="268" xr:uid="{00000000-0005-0000-0000-000057010000}"/>
    <cellStyle name="Normal 6 2" xfId="269" xr:uid="{00000000-0005-0000-0000-000058010000}"/>
    <cellStyle name="Normal 6 3" xfId="270" xr:uid="{00000000-0005-0000-0000-000059010000}"/>
    <cellStyle name="Normal 6 4" xfId="271" xr:uid="{00000000-0005-0000-0000-00005A010000}"/>
    <cellStyle name="Normal 6_DOP" xfId="272" xr:uid="{00000000-0005-0000-0000-00005B010000}"/>
    <cellStyle name="Normal 68" xfId="273" xr:uid="{00000000-0005-0000-0000-00005C010000}"/>
    <cellStyle name="Normal 7" xfId="274" xr:uid="{00000000-0005-0000-0000-00005D010000}"/>
    <cellStyle name="Normal 7 2" xfId="275" xr:uid="{00000000-0005-0000-0000-00005E010000}"/>
    <cellStyle name="Normal 70" xfId="276" xr:uid="{00000000-0005-0000-0000-00005F010000}"/>
    <cellStyle name="Normal 72 10" xfId="277" xr:uid="{00000000-0005-0000-0000-000060010000}"/>
    <cellStyle name="Normal 74 10" xfId="278" xr:uid="{00000000-0005-0000-0000-000061010000}"/>
    <cellStyle name="Normal 78" xfId="279" xr:uid="{00000000-0005-0000-0000-000062010000}"/>
    <cellStyle name="Normal 79" xfId="280" xr:uid="{00000000-0005-0000-0000-000063010000}"/>
    <cellStyle name="Normal 8" xfId="281" xr:uid="{00000000-0005-0000-0000-000064010000}"/>
    <cellStyle name="Normal 9" xfId="282" xr:uid="{00000000-0005-0000-0000-000065010000}"/>
    <cellStyle name="Normal_2_1" xfId="453" xr:uid="{00000000-0005-0000-0000-000066010000}"/>
    <cellStyle name="Normal_Polu_vidusskola_kopeja" xfId="358" xr:uid="{00000000-0005-0000-0000-000067010000}"/>
    <cellStyle name="Nosaukums" xfId="283" xr:uid="{00000000-0005-0000-0000-000068010000}"/>
    <cellStyle name="Nosaukums 2" xfId="284" xr:uid="{00000000-0005-0000-0000-000069010000}"/>
    <cellStyle name="Nosaukums 3" xfId="285" xr:uid="{00000000-0005-0000-0000-00006A010000}"/>
    <cellStyle name="Nosaukums 4" xfId="286" xr:uid="{00000000-0005-0000-0000-00006B010000}"/>
    <cellStyle name="Note 2" xfId="287" xr:uid="{00000000-0005-0000-0000-00006C010000}"/>
    <cellStyle name="Note 2 2" xfId="378" xr:uid="{00000000-0005-0000-0000-00006D010000}"/>
    <cellStyle name="Note 2 2 2" xfId="444" xr:uid="{00000000-0005-0000-0000-00006E010000}"/>
    <cellStyle name="Note 2 3" xfId="424" xr:uid="{00000000-0005-0000-0000-00006F010000}"/>
    <cellStyle name="Note 2 4" xfId="420" xr:uid="{00000000-0005-0000-0000-000070010000}"/>
    <cellStyle name="Parastais 2" xfId="288" xr:uid="{00000000-0005-0000-0000-000071010000}"/>
    <cellStyle name="Parastais 5" xfId="289" xr:uid="{00000000-0005-0000-0000-000072010000}"/>
    <cellStyle name="Parastais 7" xfId="290" xr:uid="{00000000-0005-0000-0000-000073010000}"/>
    <cellStyle name="Parastais_Izveerstaa_taame-forma" xfId="291" xr:uid="{00000000-0005-0000-0000-000074010000}"/>
    <cellStyle name="Parasts 2" xfId="292" xr:uid="{00000000-0005-0000-0000-000075010000}"/>
    <cellStyle name="Parasts 2 2" xfId="382" xr:uid="{00000000-0005-0000-0000-000076010000}"/>
    <cellStyle name="Pārbaudes šūna 2" xfId="296" xr:uid="{00000000-0005-0000-0000-00007A010000}"/>
    <cellStyle name="Pārbaudes šūna 3" xfId="297" xr:uid="{00000000-0005-0000-0000-00007B010000}"/>
    <cellStyle name="Pārbaudes šūna 4" xfId="298" xr:uid="{00000000-0005-0000-0000-00007C010000}"/>
    <cellStyle name="Paskaidrojošs teksts 2" xfId="293" xr:uid="{00000000-0005-0000-0000-000077010000}"/>
    <cellStyle name="Paskaidrojošs teksts 3" xfId="294" xr:uid="{00000000-0005-0000-0000-000078010000}"/>
    <cellStyle name="Paskaidrojošs teksts 4" xfId="295" xr:uid="{00000000-0005-0000-0000-000079010000}"/>
    <cellStyle name="Percent 2" xfId="299" xr:uid="{00000000-0005-0000-0000-00007D010000}"/>
    <cellStyle name="Percent 3" xfId="300" xr:uid="{00000000-0005-0000-0000-00007E010000}"/>
    <cellStyle name="Percent 5" xfId="388" xr:uid="{00000000-0005-0000-0000-00007F010000}"/>
    <cellStyle name="Piezīme 2" xfId="301" xr:uid="{00000000-0005-0000-0000-000080010000}"/>
    <cellStyle name="Piezīme 2 2" xfId="379" xr:uid="{00000000-0005-0000-0000-000081010000}"/>
    <cellStyle name="Piezīme 2 2 2" xfId="445" xr:uid="{00000000-0005-0000-0000-000082010000}"/>
    <cellStyle name="Piezīme 2 3" xfId="425" xr:uid="{00000000-0005-0000-0000-000083010000}"/>
    <cellStyle name="Piezīme 2 4" xfId="421" xr:uid="{00000000-0005-0000-0000-000084010000}"/>
    <cellStyle name="Piezīme 3" xfId="302" xr:uid="{00000000-0005-0000-0000-000085010000}"/>
    <cellStyle name="Piezīme 3 2" xfId="380" xr:uid="{00000000-0005-0000-0000-000086010000}"/>
    <cellStyle name="Piezīme 3 2 2" xfId="446" xr:uid="{00000000-0005-0000-0000-000087010000}"/>
    <cellStyle name="Piezīme 3 3" xfId="426" xr:uid="{00000000-0005-0000-0000-000088010000}"/>
    <cellStyle name="Piezīme 3 4" xfId="422" xr:uid="{00000000-0005-0000-0000-000089010000}"/>
    <cellStyle name="Piezīme 4" xfId="303" xr:uid="{00000000-0005-0000-0000-00008A010000}"/>
    <cellStyle name="Piezīme 4 2" xfId="381" xr:uid="{00000000-0005-0000-0000-00008B010000}"/>
    <cellStyle name="Piezīme 4 2 2" xfId="447" xr:uid="{00000000-0005-0000-0000-00008C010000}"/>
    <cellStyle name="Piezīme 4 3" xfId="427" xr:uid="{00000000-0005-0000-0000-00008D010000}"/>
    <cellStyle name="Piezīme 4 4" xfId="423" xr:uid="{00000000-0005-0000-0000-00008E010000}"/>
    <cellStyle name="Position" xfId="304" xr:uid="{00000000-0005-0000-0000-00008F010000}"/>
    <cellStyle name="Result" xfId="305" xr:uid="{00000000-0005-0000-0000-000090010000}"/>
    <cellStyle name="Result 1" xfId="306" xr:uid="{00000000-0005-0000-0000-000091010000}"/>
    <cellStyle name="Result2" xfId="307" xr:uid="{00000000-0005-0000-0000-000092010000}"/>
    <cellStyle name="Result2 1" xfId="308" xr:uid="{00000000-0005-0000-0000-000093010000}"/>
    <cellStyle name="Result2 2" xfId="309" xr:uid="{00000000-0005-0000-0000-000094010000}"/>
    <cellStyle name="Result2 3" xfId="310" xr:uid="{00000000-0005-0000-0000-000095010000}"/>
    <cellStyle name="Saistītā šūna" xfId="311" xr:uid="{00000000-0005-0000-0000-000096010000}"/>
    <cellStyle name="Saistītā šūna 2" xfId="312" xr:uid="{00000000-0005-0000-0000-000097010000}"/>
    <cellStyle name="Saistītā šūna 3" xfId="313" xr:uid="{00000000-0005-0000-0000-000098010000}"/>
    <cellStyle name="Saistītā šūna 4" xfId="314" xr:uid="{00000000-0005-0000-0000-000099010000}"/>
    <cellStyle name="Slikts 2" xfId="315" xr:uid="{00000000-0005-0000-0000-00009A010000}"/>
    <cellStyle name="Slikts 3" xfId="316" xr:uid="{00000000-0005-0000-0000-00009B010000}"/>
    <cellStyle name="Slikts 4" xfId="317" xr:uid="{00000000-0005-0000-0000-00009C010000}"/>
    <cellStyle name="Standard_cm_Master" xfId="318" xr:uid="{00000000-0005-0000-0000-00009D010000}"/>
    <cellStyle name="Stils 1" xfId="319" xr:uid="{00000000-0005-0000-0000-00009E010000}"/>
    <cellStyle name="Style 1" xfId="320" xr:uid="{00000000-0005-0000-0000-00009F010000}"/>
    <cellStyle name="Style 1 2" xfId="321" xr:uid="{00000000-0005-0000-0000-0000A0010000}"/>
    <cellStyle name="Style 1 2 2" xfId="322" xr:uid="{00000000-0005-0000-0000-0000A1010000}"/>
    <cellStyle name="Style 1 2 2 2" xfId="323" xr:uid="{00000000-0005-0000-0000-0000A2010000}"/>
    <cellStyle name="Style 1 2 2_SAT" xfId="324" xr:uid="{00000000-0005-0000-0000-0000A3010000}"/>
    <cellStyle name="Style 1 2 3" xfId="351" xr:uid="{00000000-0005-0000-0000-0000A4010000}"/>
    <cellStyle name="Style 1 2_SAT" xfId="325" xr:uid="{00000000-0005-0000-0000-0000A5010000}"/>
    <cellStyle name="Style 1 3" xfId="357" xr:uid="{00000000-0005-0000-0000-0000A6010000}"/>
    <cellStyle name="Style 1 3 2" xfId="385" xr:uid="{00000000-0005-0000-0000-0000A7010000}"/>
    <cellStyle name="Style 1_AR" xfId="326" xr:uid="{00000000-0005-0000-0000-0000A8010000}"/>
    <cellStyle name="Style 1_DOP" xfId="452" xr:uid="{00000000-0005-0000-0000-0000A9010000}"/>
    <cellStyle name="Style 2" xfId="327" xr:uid="{00000000-0005-0000-0000-0000AA010000}"/>
    <cellStyle name="Style 2 2" xfId="328" xr:uid="{00000000-0005-0000-0000-0000AB010000}"/>
    <cellStyle name="Style 2_BK" xfId="329" xr:uid="{00000000-0005-0000-0000-0000AC010000}"/>
    <cellStyle name="Style 3" xfId="330" xr:uid="{00000000-0005-0000-0000-0000AD010000}"/>
    <cellStyle name="Unit" xfId="331" xr:uid="{00000000-0005-0000-0000-0000AE010000}"/>
    <cellStyle name="Virsraksts 1 2" xfId="332" xr:uid="{00000000-0005-0000-0000-0000AF010000}"/>
    <cellStyle name="Virsraksts 1 3" xfId="333" xr:uid="{00000000-0005-0000-0000-0000B0010000}"/>
    <cellStyle name="Virsraksts 1 4" xfId="334" xr:uid="{00000000-0005-0000-0000-0000B1010000}"/>
    <cellStyle name="Virsraksts 2 2" xfId="335" xr:uid="{00000000-0005-0000-0000-0000B2010000}"/>
    <cellStyle name="Virsraksts 2 3" xfId="336" xr:uid="{00000000-0005-0000-0000-0000B3010000}"/>
    <cellStyle name="Virsraksts 2 4" xfId="337" xr:uid="{00000000-0005-0000-0000-0000B4010000}"/>
    <cellStyle name="Virsraksts 3 2" xfId="338" xr:uid="{00000000-0005-0000-0000-0000B5010000}"/>
    <cellStyle name="Virsraksts 3 3" xfId="339" xr:uid="{00000000-0005-0000-0000-0000B6010000}"/>
    <cellStyle name="Virsraksts 3 4" xfId="340" xr:uid="{00000000-0005-0000-0000-0000B7010000}"/>
    <cellStyle name="Virsraksts 4 2" xfId="341" xr:uid="{00000000-0005-0000-0000-0000B8010000}"/>
    <cellStyle name="Virsraksts 4 3" xfId="342" xr:uid="{00000000-0005-0000-0000-0000B9010000}"/>
    <cellStyle name="Virsraksts 4 4" xfId="343" xr:uid="{00000000-0005-0000-0000-0000BA010000}"/>
    <cellStyle name="Währung [0]_Nossner_Brücke" xfId="344" xr:uid="{00000000-0005-0000-0000-0000BB010000}"/>
    <cellStyle name="Währung_en_Master" xfId="345" xr:uid="{00000000-0005-0000-0000-0000BC010000}"/>
    <cellStyle name="Обычный 13" xfId="346" xr:uid="{00000000-0005-0000-0000-0000BD010000}"/>
    <cellStyle name="Обычный 2" xfId="347" xr:uid="{00000000-0005-0000-0000-0000BE010000}"/>
    <cellStyle name="Обычный 2 2" xfId="354" xr:uid="{00000000-0005-0000-0000-0000BF010000}"/>
    <cellStyle name="Обычный 2 3" xfId="387" xr:uid="{00000000-0005-0000-0000-0000C0010000}"/>
    <cellStyle name="Обычный 3" xfId="353" xr:uid="{00000000-0005-0000-0000-0000C1010000}"/>
    <cellStyle name="Обычный 4 2" xfId="451" xr:uid="{00000000-0005-0000-0000-0000C2010000}"/>
    <cellStyle name="Обычный 5" xfId="348" xr:uid="{00000000-0005-0000-0000-0000C3010000}"/>
    <cellStyle name="Обычный 6" xfId="454" xr:uid="{00000000-0005-0000-0000-0000C4010000}"/>
    <cellStyle name="Стиль 1" xfId="349" xr:uid="{00000000-0005-0000-0000-0000C5010000}"/>
    <cellStyle name="Стиль 2" xfId="350" xr:uid="{00000000-0005-0000-0000-0000C6010000}"/>
  </cellStyles>
  <dxfs count="36">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oneCellAnchor>
    <xdr:from>
      <xdr:col>2</xdr:col>
      <xdr:colOff>0</xdr:colOff>
      <xdr:row>56</xdr:row>
      <xdr:rowOff>0</xdr:rowOff>
    </xdr:from>
    <xdr:ext cx="28575" cy="295275"/>
    <xdr:sp macro="" textlink="">
      <xdr:nvSpPr>
        <xdr:cNvPr id="58" name="AutoShape 104" descr="image0011">
          <a:extLst>
            <a:ext uri="{FF2B5EF4-FFF2-40B4-BE49-F238E27FC236}">
              <a16:creationId xmlns:a16="http://schemas.microsoft.com/office/drawing/2014/main" id="{5ABCD3AD-9E99-491D-905F-9D4B49FB7DC1}"/>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59" name="AutoShape 105" descr="image0011">
          <a:extLst>
            <a:ext uri="{FF2B5EF4-FFF2-40B4-BE49-F238E27FC236}">
              <a16:creationId xmlns:a16="http://schemas.microsoft.com/office/drawing/2014/main" id="{E33AA221-0278-4ECD-93B8-6E95334E6155}"/>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60" name="AutoShape 106" descr="image0011">
          <a:extLst>
            <a:ext uri="{FF2B5EF4-FFF2-40B4-BE49-F238E27FC236}">
              <a16:creationId xmlns:a16="http://schemas.microsoft.com/office/drawing/2014/main" id="{4968C045-42DD-42CB-A3F8-D92BA57DB873}"/>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61" name="AutoShape 107" descr="image0011">
          <a:extLst>
            <a:ext uri="{FF2B5EF4-FFF2-40B4-BE49-F238E27FC236}">
              <a16:creationId xmlns:a16="http://schemas.microsoft.com/office/drawing/2014/main" id="{1F0A6CE4-DC4B-4ABF-A644-41B478343E9A}"/>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62" name="AutoShape 108" descr="image0011">
          <a:extLst>
            <a:ext uri="{FF2B5EF4-FFF2-40B4-BE49-F238E27FC236}">
              <a16:creationId xmlns:a16="http://schemas.microsoft.com/office/drawing/2014/main" id="{70074C3B-2DED-4FBF-80D1-AA36FD2F7043}"/>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63" name="AutoShape 109" descr="image0011">
          <a:extLst>
            <a:ext uri="{FF2B5EF4-FFF2-40B4-BE49-F238E27FC236}">
              <a16:creationId xmlns:a16="http://schemas.microsoft.com/office/drawing/2014/main" id="{8542C539-A509-469D-85E5-DC4CAF5FDB7B}"/>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64" name="AutoShape 353" descr="image0011">
          <a:extLst>
            <a:ext uri="{FF2B5EF4-FFF2-40B4-BE49-F238E27FC236}">
              <a16:creationId xmlns:a16="http://schemas.microsoft.com/office/drawing/2014/main" id="{7F5A5A21-1F2E-4525-B284-A8B5C9796D54}"/>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65" name="AutoShape 354" descr="image0011">
          <a:extLst>
            <a:ext uri="{FF2B5EF4-FFF2-40B4-BE49-F238E27FC236}">
              <a16:creationId xmlns:a16="http://schemas.microsoft.com/office/drawing/2014/main" id="{99376D60-BEAD-4F35-BE83-7A28EC9EAE77}"/>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66" name="AutoShape 355" descr="image0011">
          <a:extLst>
            <a:ext uri="{FF2B5EF4-FFF2-40B4-BE49-F238E27FC236}">
              <a16:creationId xmlns:a16="http://schemas.microsoft.com/office/drawing/2014/main" id="{1E0F6DFC-45E0-463F-979C-7CC4E229B8E8}"/>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67" name="AutoShape 356" descr="image0011">
          <a:extLst>
            <a:ext uri="{FF2B5EF4-FFF2-40B4-BE49-F238E27FC236}">
              <a16:creationId xmlns:a16="http://schemas.microsoft.com/office/drawing/2014/main" id="{0A1A75C2-DD16-4C38-8E7F-33BF006C8F87}"/>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68" name="AutoShape 357" descr="image0011">
          <a:extLst>
            <a:ext uri="{FF2B5EF4-FFF2-40B4-BE49-F238E27FC236}">
              <a16:creationId xmlns:a16="http://schemas.microsoft.com/office/drawing/2014/main" id="{E22E20C7-EB3E-4830-9D74-C993230E8FD3}"/>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69" name="AutoShape 358" descr="image0011">
          <a:extLst>
            <a:ext uri="{FF2B5EF4-FFF2-40B4-BE49-F238E27FC236}">
              <a16:creationId xmlns:a16="http://schemas.microsoft.com/office/drawing/2014/main" id="{EF0DD76D-2259-44CC-97B5-68603753E431}"/>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70" name="AutoShape 359" descr="image0011">
          <a:extLst>
            <a:ext uri="{FF2B5EF4-FFF2-40B4-BE49-F238E27FC236}">
              <a16:creationId xmlns:a16="http://schemas.microsoft.com/office/drawing/2014/main" id="{632CE2C3-3D13-404D-BB3F-2D0FCD2A6468}"/>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71" name="AutoShape 360" descr="image0011">
          <a:extLst>
            <a:ext uri="{FF2B5EF4-FFF2-40B4-BE49-F238E27FC236}">
              <a16:creationId xmlns:a16="http://schemas.microsoft.com/office/drawing/2014/main" id="{BF192E2A-3131-4B57-9CB1-BE19FE3BA4E3}"/>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72" name="AutoShape 104" descr="image0011">
          <a:extLst>
            <a:ext uri="{FF2B5EF4-FFF2-40B4-BE49-F238E27FC236}">
              <a16:creationId xmlns:a16="http://schemas.microsoft.com/office/drawing/2014/main" id="{11744D48-57F7-4DA1-A194-49332C7BC15A}"/>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73" name="AutoShape 105" descr="image0011">
          <a:extLst>
            <a:ext uri="{FF2B5EF4-FFF2-40B4-BE49-F238E27FC236}">
              <a16:creationId xmlns:a16="http://schemas.microsoft.com/office/drawing/2014/main" id="{A4A1E2E6-D436-4850-8C8F-3275CDB2880D}"/>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74" name="AutoShape 106" descr="image0011">
          <a:extLst>
            <a:ext uri="{FF2B5EF4-FFF2-40B4-BE49-F238E27FC236}">
              <a16:creationId xmlns:a16="http://schemas.microsoft.com/office/drawing/2014/main" id="{295202BF-3186-4BA2-B1EF-0F39CFF476B8}"/>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75" name="AutoShape 107" descr="image0011">
          <a:extLst>
            <a:ext uri="{FF2B5EF4-FFF2-40B4-BE49-F238E27FC236}">
              <a16:creationId xmlns:a16="http://schemas.microsoft.com/office/drawing/2014/main" id="{2150AA2C-7A29-4298-B7D2-B4FF675A8392}"/>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76" name="AutoShape 108" descr="image0011">
          <a:extLst>
            <a:ext uri="{FF2B5EF4-FFF2-40B4-BE49-F238E27FC236}">
              <a16:creationId xmlns:a16="http://schemas.microsoft.com/office/drawing/2014/main" id="{EC54C598-CCF8-4EF0-879D-6FF5FEB81596}"/>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77" name="AutoShape 109" descr="image0011">
          <a:extLst>
            <a:ext uri="{FF2B5EF4-FFF2-40B4-BE49-F238E27FC236}">
              <a16:creationId xmlns:a16="http://schemas.microsoft.com/office/drawing/2014/main" id="{3484B6DC-0F6E-4CE9-A77D-DFC3F2E27734}"/>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78" name="AutoShape 353" descr="image0011">
          <a:extLst>
            <a:ext uri="{FF2B5EF4-FFF2-40B4-BE49-F238E27FC236}">
              <a16:creationId xmlns:a16="http://schemas.microsoft.com/office/drawing/2014/main" id="{A8430A2E-56F2-45F9-9374-A2AE9AD0C883}"/>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79" name="AutoShape 354" descr="image0011">
          <a:extLst>
            <a:ext uri="{FF2B5EF4-FFF2-40B4-BE49-F238E27FC236}">
              <a16:creationId xmlns:a16="http://schemas.microsoft.com/office/drawing/2014/main" id="{C6129D06-C012-4398-9E6C-81B8D6FF41E2}"/>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80" name="AutoShape 355" descr="image0011">
          <a:extLst>
            <a:ext uri="{FF2B5EF4-FFF2-40B4-BE49-F238E27FC236}">
              <a16:creationId xmlns:a16="http://schemas.microsoft.com/office/drawing/2014/main" id="{A7FB9E83-BB09-4902-B115-F162350F0874}"/>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81" name="AutoShape 356" descr="image0011">
          <a:extLst>
            <a:ext uri="{FF2B5EF4-FFF2-40B4-BE49-F238E27FC236}">
              <a16:creationId xmlns:a16="http://schemas.microsoft.com/office/drawing/2014/main" id="{A75164C2-90C5-450F-BB56-B1CC48F1B9B2}"/>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82" name="AutoShape 357" descr="image0011">
          <a:extLst>
            <a:ext uri="{FF2B5EF4-FFF2-40B4-BE49-F238E27FC236}">
              <a16:creationId xmlns:a16="http://schemas.microsoft.com/office/drawing/2014/main" id="{8A903C60-AA3D-41B0-ABE1-D5AAC5C75EC3}"/>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83" name="AutoShape 358" descr="image0011">
          <a:extLst>
            <a:ext uri="{FF2B5EF4-FFF2-40B4-BE49-F238E27FC236}">
              <a16:creationId xmlns:a16="http://schemas.microsoft.com/office/drawing/2014/main" id="{16210BA5-5C76-4C7F-B681-3EB19BAFCEC6}"/>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84" name="AutoShape 359" descr="image0011">
          <a:extLst>
            <a:ext uri="{FF2B5EF4-FFF2-40B4-BE49-F238E27FC236}">
              <a16:creationId xmlns:a16="http://schemas.microsoft.com/office/drawing/2014/main" id="{6BD86D51-8C27-4699-B01C-481593790D16}"/>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85" name="AutoShape 360" descr="image0011">
          <a:extLst>
            <a:ext uri="{FF2B5EF4-FFF2-40B4-BE49-F238E27FC236}">
              <a16:creationId xmlns:a16="http://schemas.microsoft.com/office/drawing/2014/main" id="{865142DD-A42A-4732-9DBC-3ED1A5CC2279}"/>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86" name="AutoShape 104" descr="image0011">
          <a:extLst>
            <a:ext uri="{FF2B5EF4-FFF2-40B4-BE49-F238E27FC236}">
              <a16:creationId xmlns:a16="http://schemas.microsoft.com/office/drawing/2014/main" id="{ACDA3C28-DC38-4C45-A5C4-C7F418700DD9}"/>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87" name="AutoShape 105" descr="image0011">
          <a:extLst>
            <a:ext uri="{FF2B5EF4-FFF2-40B4-BE49-F238E27FC236}">
              <a16:creationId xmlns:a16="http://schemas.microsoft.com/office/drawing/2014/main" id="{4D2637FE-68E3-42FC-B5E6-7677BD4F1D2C}"/>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88" name="AutoShape 106" descr="image0011">
          <a:extLst>
            <a:ext uri="{FF2B5EF4-FFF2-40B4-BE49-F238E27FC236}">
              <a16:creationId xmlns:a16="http://schemas.microsoft.com/office/drawing/2014/main" id="{A55D703A-D71E-423E-950F-F6602A944C5C}"/>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89" name="AutoShape 107" descr="image0011">
          <a:extLst>
            <a:ext uri="{FF2B5EF4-FFF2-40B4-BE49-F238E27FC236}">
              <a16:creationId xmlns:a16="http://schemas.microsoft.com/office/drawing/2014/main" id="{8FF4BDF2-22C0-4CB4-A828-EB99B90C47F3}"/>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90" name="AutoShape 108" descr="image0011">
          <a:extLst>
            <a:ext uri="{FF2B5EF4-FFF2-40B4-BE49-F238E27FC236}">
              <a16:creationId xmlns:a16="http://schemas.microsoft.com/office/drawing/2014/main" id="{2CC07DBC-DAEA-4404-8369-B862DA6E37A5}"/>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91" name="AutoShape 109" descr="image0011">
          <a:extLst>
            <a:ext uri="{FF2B5EF4-FFF2-40B4-BE49-F238E27FC236}">
              <a16:creationId xmlns:a16="http://schemas.microsoft.com/office/drawing/2014/main" id="{F0BD93F7-C716-4977-BEAD-35868987E24C}"/>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92" name="AutoShape 353" descr="image0011">
          <a:extLst>
            <a:ext uri="{FF2B5EF4-FFF2-40B4-BE49-F238E27FC236}">
              <a16:creationId xmlns:a16="http://schemas.microsoft.com/office/drawing/2014/main" id="{C5F0E0CB-3E2A-4FEA-8703-217710CE7446}"/>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93" name="AutoShape 354" descr="image0011">
          <a:extLst>
            <a:ext uri="{FF2B5EF4-FFF2-40B4-BE49-F238E27FC236}">
              <a16:creationId xmlns:a16="http://schemas.microsoft.com/office/drawing/2014/main" id="{86C91B40-EBC1-4F52-B2C7-A404D8C5D2F3}"/>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94" name="AutoShape 355" descr="image0011">
          <a:extLst>
            <a:ext uri="{FF2B5EF4-FFF2-40B4-BE49-F238E27FC236}">
              <a16:creationId xmlns:a16="http://schemas.microsoft.com/office/drawing/2014/main" id="{66A8EC6B-4716-4EA6-B791-CC8F4FFBF9D6}"/>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95" name="AutoShape 356" descr="image0011">
          <a:extLst>
            <a:ext uri="{FF2B5EF4-FFF2-40B4-BE49-F238E27FC236}">
              <a16:creationId xmlns:a16="http://schemas.microsoft.com/office/drawing/2014/main" id="{7CAE63FD-3301-4EBD-9434-6A256E89B0C9}"/>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96" name="AutoShape 357" descr="image0011">
          <a:extLst>
            <a:ext uri="{FF2B5EF4-FFF2-40B4-BE49-F238E27FC236}">
              <a16:creationId xmlns:a16="http://schemas.microsoft.com/office/drawing/2014/main" id="{AA768056-4C72-46A2-978C-A86332F10D10}"/>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97" name="AutoShape 358" descr="image0011">
          <a:extLst>
            <a:ext uri="{FF2B5EF4-FFF2-40B4-BE49-F238E27FC236}">
              <a16:creationId xmlns:a16="http://schemas.microsoft.com/office/drawing/2014/main" id="{D93B46DF-9106-45C8-ACE0-8CB4EFC80553}"/>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98" name="AutoShape 359" descr="image0011">
          <a:extLst>
            <a:ext uri="{FF2B5EF4-FFF2-40B4-BE49-F238E27FC236}">
              <a16:creationId xmlns:a16="http://schemas.microsoft.com/office/drawing/2014/main" id="{9480CF5C-00A2-4B07-99FC-DFF65810CCF8}"/>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99" name="AutoShape 360" descr="image0011">
          <a:extLst>
            <a:ext uri="{FF2B5EF4-FFF2-40B4-BE49-F238E27FC236}">
              <a16:creationId xmlns:a16="http://schemas.microsoft.com/office/drawing/2014/main" id="{16E16904-73B6-42AA-BA43-2F3F86F68BA7}"/>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00" name="AutoShape 104" descr="image0011">
          <a:extLst>
            <a:ext uri="{FF2B5EF4-FFF2-40B4-BE49-F238E27FC236}">
              <a16:creationId xmlns:a16="http://schemas.microsoft.com/office/drawing/2014/main" id="{30C529B4-0D1C-4007-ABB5-D6FAC541635D}"/>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01" name="AutoShape 105" descr="image0011">
          <a:extLst>
            <a:ext uri="{FF2B5EF4-FFF2-40B4-BE49-F238E27FC236}">
              <a16:creationId xmlns:a16="http://schemas.microsoft.com/office/drawing/2014/main" id="{C0869DE4-E8EF-4C67-935B-A0A764C15A88}"/>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02" name="AutoShape 106" descr="image0011">
          <a:extLst>
            <a:ext uri="{FF2B5EF4-FFF2-40B4-BE49-F238E27FC236}">
              <a16:creationId xmlns:a16="http://schemas.microsoft.com/office/drawing/2014/main" id="{64A23BE9-6628-4D0A-BBF4-F28C644B5BF9}"/>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03" name="AutoShape 107" descr="image0011">
          <a:extLst>
            <a:ext uri="{FF2B5EF4-FFF2-40B4-BE49-F238E27FC236}">
              <a16:creationId xmlns:a16="http://schemas.microsoft.com/office/drawing/2014/main" id="{7E853D04-2704-4A5B-8091-98EA271B9328}"/>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04" name="AutoShape 108" descr="image0011">
          <a:extLst>
            <a:ext uri="{FF2B5EF4-FFF2-40B4-BE49-F238E27FC236}">
              <a16:creationId xmlns:a16="http://schemas.microsoft.com/office/drawing/2014/main" id="{90346CBA-385B-411D-9D12-A7E907DA5EC4}"/>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05" name="AutoShape 109" descr="image0011">
          <a:extLst>
            <a:ext uri="{FF2B5EF4-FFF2-40B4-BE49-F238E27FC236}">
              <a16:creationId xmlns:a16="http://schemas.microsoft.com/office/drawing/2014/main" id="{96352434-9291-49BF-8B6E-23FAD6E7B325}"/>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06" name="AutoShape 353" descr="image0011">
          <a:extLst>
            <a:ext uri="{FF2B5EF4-FFF2-40B4-BE49-F238E27FC236}">
              <a16:creationId xmlns:a16="http://schemas.microsoft.com/office/drawing/2014/main" id="{A4FB91DA-FD25-455E-8E8E-CBE39DF96D41}"/>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07" name="AutoShape 354" descr="image0011">
          <a:extLst>
            <a:ext uri="{FF2B5EF4-FFF2-40B4-BE49-F238E27FC236}">
              <a16:creationId xmlns:a16="http://schemas.microsoft.com/office/drawing/2014/main" id="{8E1B84AF-F843-4543-ADE3-6DA29266699D}"/>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08" name="AutoShape 355" descr="image0011">
          <a:extLst>
            <a:ext uri="{FF2B5EF4-FFF2-40B4-BE49-F238E27FC236}">
              <a16:creationId xmlns:a16="http://schemas.microsoft.com/office/drawing/2014/main" id="{2CD6B7E7-789D-4CD5-8DF8-859A052371A3}"/>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09" name="AutoShape 356" descr="image0011">
          <a:extLst>
            <a:ext uri="{FF2B5EF4-FFF2-40B4-BE49-F238E27FC236}">
              <a16:creationId xmlns:a16="http://schemas.microsoft.com/office/drawing/2014/main" id="{FE629297-5F6B-4BDF-9444-196FA641D7D5}"/>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10" name="AutoShape 357" descr="image0011">
          <a:extLst>
            <a:ext uri="{FF2B5EF4-FFF2-40B4-BE49-F238E27FC236}">
              <a16:creationId xmlns:a16="http://schemas.microsoft.com/office/drawing/2014/main" id="{39413983-0913-485B-A36A-A89FD37A848E}"/>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11" name="AutoShape 358" descr="image0011">
          <a:extLst>
            <a:ext uri="{FF2B5EF4-FFF2-40B4-BE49-F238E27FC236}">
              <a16:creationId xmlns:a16="http://schemas.microsoft.com/office/drawing/2014/main" id="{8A8DBDFE-AE1D-460D-8267-52A8B73D25F3}"/>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12" name="AutoShape 359" descr="image0011">
          <a:extLst>
            <a:ext uri="{FF2B5EF4-FFF2-40B4-BE49-F238E27FC236}">
              <a16:creationId xmlns:a16="http://schemas.microsoft.com/office/drawing/2014/main" id="{99541121-2CC1-4F2A-A569-144C3EC3F142}"/>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13" name="AutoShape 360" descr="image0011">
          <a:extLst>
            <a:ext uri="{FF2B5EF4-FFF2-40B4-BE49-F238E27FC236}">
              <a16:creationId xmlns:a16="http://schemas.microsoft.com/office/drawing/2014/main" id="{84CBD100-9181-4D7C-BC0E-D0EB88B64C8E}"/>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14" name="AutoShape 104" descr="image0011">
          <a:extLst>
            <a:ext uri="{FF2B5EF4-FFF2-40B4-BE49-F238E27FC236}">
              <a16:creationId xmlns:a16="http://schemas.microsoft.com/office/drawing/2014/main" id="{0F10362C-0E72-41C1-A2AB-9B1F55675F89}"/>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15" name="AutoShape 105" descr="image0011">
          <a:extLst>
            <a:ext uri="{FF2B5EF4-FFF2-40B4-BE49-F238E27FC236}">
              <a16:creationId xmlns:a16="http://schemas.microsoft.com/office/drawing/2014/main" id="{6CB3CE22-63E7-466E-B007-734B0722E8DD}"/>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16" name="AutoShape 106" descr="image0011">
          <a:extLst>
            <a:ext uri="{FF2B5EF4-FFF2-40B4-BE49-F238E27FC236}">
              <a16:creationId xmlns:a16="http://schemas.microsoft.com/office/drawing/2014/main" id="{A5662E1E-F8F6-4B86-B434-C2AEA2E79291}"/>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17" name="AutoShape 107" descr="image0011">
          <a:extLst>
            <a:ext uri="{FF2B5EF4-FFF2-40B4-BE49-F238E27FC236}">
              <a16:creationId xmlns:a16="http://schemas.microsoft.com/office/drawing/2014/main" id="{C2BFB9FF-6EFE-4EFB-ACE0-CFCDE120A970}"/>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18" name="AutoShape 108" descr="image0011">
          <a:extLst>
            <a:ext uri="{FF2B5EF4-FFF2-40B4-BE49-F238E27FC236}">
              <a16:creationId xmlns:a16="http://schemas.microsoft.com/office/drawing/2014/main" id="{EDFC819D-D269-4895-98AB-C23A7B1E71C5}"/>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19" name="AutoShape 109" descr="image0011">
          <a:extLst>
            <a:ext uri="{FF2B5EF4-FFF2-40B4-BE49-F238E27FC236}">
              <a16:creationId xmlns:a16="http://schemas.microsoft.com/office/drawing/2014/main" id="{502D41A8-ADDF-416F-902F-EEB7A47EC080}"/>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20" name="AutoShape 353" descr="image0011">
          <a:extLst>
            <a:ext uri="{FF2B5EF4-FFF2-40B4-BE49-F238E27FC236}">
              <a16:creationId xmlns:a16="http://schemas.microsoft.com/office/drawing/2014/main" id="{1453E0DB-577F-4DA8-8827-F2CED51257E5}"/>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21" name="AutoShape 354" descr="image0011">
          <a:extLst>
            <a:ext uri="{FF2B5EF4-FFF2-40B4-BE49-F238E27FC236}">
              <a16:creationId xmlns:a16="http://schemas.microsoft.com/office/drawing/2014/main" id="{7AD403A2-6085-438D-8860-83163C522433}"/>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22" name="AutoShape 355" descr="image0011">
          <a:extLst>
            <a:ext uri="{FF2B5EF4-FFF2-40B4-BE49-F238E27FC236}">
              <a16:creationId xmlns:a16="http://schemas.microsoft.com/office/drawing/2014/main" id="{8A714B9B-F804-42CE-BD93-D43248A7A0F8}"/>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23" name="AutoShape 356" descr="image0011">
          <a:extLst>
            <a:ext uri="{FF2B5EF4-FFF2-40B4-BE49-F238E27FC236}">
              <a16:creationId xmlns:a16="http://schemas.microsoft.com/office/drawing/2014/main" id="{97EC4D8E-944E-41C3-9A22-45BDC35A92A2}"/>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24" name="AutoShape 357" descr="image0011">
          <a:extLst>
            <a:ext uri="{FF2B5EF4-FFF2-40B4-BE49-F238E27FC236}">
              <a16:creationId xmlns:a16="http://schemas.microsoft.com/office/drawing/2014/main" id="{79F4D893-CCE4-4C1A-B1B5-B3C668C4896A}"/>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25" name="AutoShape 358" descr="image0011">
          <a:extLst>
            <a:ext uri="{FF2B5EF4-FFF2-40B4-BE49-F238E27FC236}">
              <a16:creationId xmlns:a16="http://schemas.microsoft.com/office/drawing/2014/main" id="{449B3D7B-DD88-4AA4-BAEA-361852B4144A}"/>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26" name="AutoShape 359" descr="image0011">
          <a:extLst>
            <a:ext uri="{FF2B5EF4-FFF2-40B4-BE49-F238E27FC236}">
              <a16:creationId xmlns:a16="http://schemas.microsoft.com/office/drawing/2014/main" id="{CB27B390-C28A-4D30-8ACB-EA150BFCE8ED}"/>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27" name="AutoShape 360" descr="image0011">
          <a:extLst>
            <a:ext uri="{FF2B5EF4-FFF2-40B4-BE49-F238E27FC236}">
              <a16:creationId xmlns:a16="http://schemas.microsoft.com/office/drawing/2014/main" id="{FC41510E-8408-405E-92C4-DF5C41D0C3C9}"/>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28" name="AutoShape 104" descr="image0011">
          <a:extLst>
            <a:ext uri="{FF2B5EF4-FFF2-40B4-BE49-F238E27FC236}">
              <a16:creationId xmlns:a16="http://schemas.microsoft.com/office/drawing/2014/main" id="{6EAA0779-5F88-4CE6-A298-9E05947ECFA3}"/>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29" name="AutoShape 105" descr="image0011">
          <a:extLst>
            <a:ext uri="{FF2B5EF4-FFF2-40B4-BE49-F238E27FC236}">
              <a16:creationId xmlns:a16="http://schemas.microsoft.com/office/drawing/2014/main" id="{C9939EC6-27D5-4C06-8CCC-6815013D9CD5}"/>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30" name="AutoShape 106" descr="image0011">
          <a:extLst>
            <a:ext uri="{FF2B5EF4-FFF2-40B4-BE49-F238E27FC236}">
              <a16:creationId xmlns:a16="http://schemas.microsoft.com/office/drawing/2014/main" id="{824FA373-2441-44ED-823C-5E62E25F629C}"/>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31" name="AutoShape 107" descr="image0011">
          <a:extLst>
            <a:ext uri="{FF2B5EF4-FFF2-40B4-BE49-F238E27FC236}">
              <a16:creationId xmlns:a16="http://schemas.microsoft.com/office/drawing/2014/main" id="{C81649EC-83B7-4F9B-B217-5AFF2FF2198F}"/>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32" name="AutoShape 108" descr="image0011">
          <a:extLst>
            <a:ext uri="{FF2B5EF4-FFF2-40B4-BE49-F238E27FC236}">
              <a16:creationId xmlns:a16="http://schemas.microsoft.com/office/drawing/2014/main" id="{DCA519BB-DA5D-4712-9834-A2A1E9303216}"/>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33" name="AutoShape 109" descr="image0011">
          <a:extLst>
            <a:ext uri="{FF2B5EF4-FFF2-40B4-BE49-F238E27FC236}">
              <a16:creationId xmlns:a16="http://schemas.microsoft.com/office/drawing/2014/main" id="{50199E90-289B-4F19-9668-0290BED5919D}"/>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34" name="AutoShape 353" descr="image0011">
          <a:extLst>
            <a:ext uri="{FF2B5EF4-FFF2-40B4-BE49-F238E27FC236}">
              <a16:creationId xmlns:a16="http://schemas.microsoft.com/office/drawing/2014/main" id="{99C19672-909F-46A7-A86D-A23BC6A2B6A4}"/>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35" name="AutoShape 354" descr="image0011">
          <a:extLst>
            <a:ext uri="{FF2B5EF4-FFF2-40B4-BE49-F238E27FC236}">
              <a16:creationId xmlns:a16="http://schemas.microsoft.com/office/drawing/2014/main" id="{4270F0F9-CF60-41DC-8E09-F247C7A3F600}"/>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36" name="AutoShape 355" descr="image0011">
          <a:extLst>
            <a:ext uri="{FF2B5EF4-FFF2-40B4-BE49-F238E27FC236}">
              <a16:creationId xmlns:a16="http://schemas.microsoft.com/office/drawing/2014/main" id="{5AD594C4-CD02-43CA-8E6B-6F0CDAFB8A62}"/>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37" name="AutoShape 356" descr="image0011">
          <a:extLst>
            <a:ext uri="{FF2B5EF4-FFF2-40B4-BE49-F238E27FC236}">
              <a16:creationId xmlns:a16="http://schemas.microsoft.com/office/drawing/2014/main" id="{C8FA9BF3-3B9E-4633-97B0-63C6330B8DAA}"/>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38" name="AutoShape 357" descr="image0011">
          <a:extLst>
            <a:ext uri="{FF2B5EF4-FFF2-40B4-BE49-F238E27FC236}">
              <a16:creationId xmlns:a16="http://schemas.microsoft.com/office/drawing/2014/main" id="{051753FB-6AD9-4CCE-AE57-27199CE885C7}"/>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39" name="AutoShape 358" descr="image0011">
          <a:extLst>
            <a:ext uri="{FF2B5EF4-FFF2-40B4-BE49-F238E27FC236}">
              <a16:creationId xmlns:a16="http://schemas.microsoft.com/office/drawing/2014/main" id="{787C4386-5DDF-4953-B809-6E7A81D894FE}"/>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40" name="AutoShape 359" descr="image0011">
          <a:extLst>
            <a:ext uri="{FF2B5EF4-FFF2-40B4-BE49-F238E27FC236}">
              <a16:creationId xmlns:a16="http://schemas.microsoft.com/office/drawing/2014/main" id="{9F552DDE-CB94-4949-B922-F7D594496740}"/>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41" name="AutoShape 360" descr="image0011">
          <a:extLst>
            <a:ext uri="{FF2B5EF4-FFF2-40B4-BE49-F238E27FC236}">
              <a16:creationId xmlns:a16="http://schemas.microsoft.com/office/drawing/2014/main" id="{7E95ECC6-F7DE-4609-A1CE-FBA3CC495E87}"/>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42" name="AutoShape 104" descr="image0011">
          <a:extLst>
            <a:ext uri="{FF2B5EF4-FFF2-40B4-BE49-F238E27FC236}">
              <a16:creationId xmlns:a16="http://schemas.microsoft.com/office/drawing/2014/main" id="{60B7D1D8-9A9C-4442-913D-0F7EE8C58B40}"/>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43" name="AutoShape 105" descr="image0011">
          <a:extLst>
            <a:ext uri="{FF2B5EF4-FFF2-40B4-BE49-F238E27FC236}">
              <a16:creationId xmlns:a16="http://schemas.microsoft.com/office/drawing/2014/main" id="{4C34FE95-D783-4C2F-A326-6629EB28DEB5}"/>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44" name="AutoShape 106" descr="image0011">
          <a:extLst>
            <a:ext uri="{FF2B5EF4-FFF2-40B4-BE49-F238E27FC236}">
              <a16:creationId xmlns:a16="http://schemas.microsoft.com/office/drawing/2014/main" id="{3F5E29BA-FDA2-4D9E-ADBA-6DE6AF0D15CA}"/>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45" name="AutoShape 107" descr="image0011">
          <a:extLst>
            <a:ext uri="{FF2B5EF4-FFF2-40B4-BE49-F238E27FC236}">
              <a16:creationId xmlns:a16="http://schemas.microsoft.com/office/drawing/2014/main" id="{08107F05-249D-453C-8A2E-B0D41AB8D9FB}"/>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46" name="AutoShape 108" descr="image0011">
          <a:extLst>
            <a:ext uri="{FF2B5EF4-FFF2-40B4-BE49-F238E27FC236}">
              <a16:creationId xmlns:a16="http://schemas.microsoft.com/office/drawing/2014/main" id="{F0C198CD-CA5B-489B-A08C-5138D3889FE4}"/>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47" name="AutoShape 109" descr="image0011">
          <a:extLst>
            <a:ext uri="{FF2B5EF4-FFF2-40B4-BE49-F238E27FC236}">
              <a16:creationId xmlns:a16="http://schemas.microsoft.com/office/drawing/2014/main" id="{B9958AD4-85FE-4719-9780-622FDAC936F6}"/>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48" name="AutoShape 353" descr="image0011">
          <a:extLst>
            <a:ext uri="{FF2B5EF4-FFF2-40B4-BE49-F238E27FC236}">
              <a16:creationId xmlns:a16="http://schemas.microsoft.com/office/drawing/2014/main" id="{C428A42D-73BD-4B71-A980-D14C12971218}"/>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49" name="AutoShape 354" descr="image0011">
          <a:extLst>
            <a:ext uri="{FF2B5EF4-FFF2-40B4-BE49-F238E27FC236}">
              <a16:creationId xmlns:a16="http://schemas.microsoft.com/office/drawing/2014/main" id="{E483C5DF-AD58-45A9-8AC2-3F5E36DE0D35}"/>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50" name="AutoShape 355" descr="image0011">
          <a:extLst>
            <a:ext uri="{FF2B5EF4-FFF2-40B4-BE49-F238E27FC236}">
              <a16:creationId xmlns:a16="http://schemas.microsoft.com/office/drawing/2014/main" id="{F209CCAB-6454-46A8-B00D-996E67A7D473}"/>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51" name="AutoShape 356" descr="image0011">
          <a:extLst>
            <a:ext uri="{FF2B5EF4-FFF2-40B4-BE49-F238E27FC236}">
              <a16:creationId xmlns:a16="http://schemas.microsoft.com/office/drawing/2014/main" id="{AD6DB2A3-CC00-407D-AC9D-5AF77A6B9BA3}"/>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52" name="AutoShape 357" descr="image0011">
          <a:extLst>
            <a:ext uri="{FF2B5EF4-FFF2-40B4-BE49-F238E27FC236}">
              <a16:creationId xmlns:a16="http://schemas.microsoft.com/office/drawing/2014/main" id="{3C34E3DA-51E6-4CAD-AE88-5E3E722B93E0}"/>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53" name="AutoShape 358" descr="image0011">
          <a:extLst>
            <a:ext uri="{FF2B5EF4-FFF2-40B4-BE49-F238E27FC236}">
              <a16:creationId xmlns:a16="http://schemas.microsoft.com/office/drawing/2014/main" id="{B9BF3351-80FD-451D-8372-7D63B9F97657}"/>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54" name="AutoShape 359" descr="image0011">
          <a:extLst>
            <a:ext uri="{FF2B5EF4-FFF2-40B4-BE49-F238E27FC236}">
              <a16:creationId xmlns:a16="http://schemas.microsoft.com/office/drawing/2014/main" id="{A677CA1A-3BC4-4886-A4F0-B78BFFE43687}"/>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55" name="AutoShape 360" descr="image0011">
          <a:extLst>
            <a:ext uri="{FF2B5EF4-FFF2-40B4-BE49-F238E27FC236}">
              <a16:creationId xmlns:a16="http://schemas.microsoft.com/office/drawing/2014/main" id="{DC530160-40C9-44A0-A728-43E93DAE6BD8}"/>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56" name="AutoShape 104" descr="image0011">
          <a:extLst>
            <a:ext uri="{FF2B5EF4-FFF2-40B4-BE49-F238E27FC236}">
              <a16:creationId xmlns:a16="http://schemas.microsoft.com/office/drawing/2014/main" id="{472C2220-3919-4A3B-A6FA-122CDE9241C8}"/>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57" name="AutoShape 105" descr="image0011">
          <a:extLst>
            <a:ext uri="{FF2B5EF4-FFF2-40B4-BE49-F238E27FC236}">
              <a16:creationId xmlns:a16="http://schemas.microsoft.com/office/drawing/2014/main" id="{63D4D6AA-1822-428B-806D-3403BF61A1FA}"/>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58" name="AutoShape 106" descr="image0011">
          <a:extLst>
            <a:ext uri="{FF2B5EF4-FFF2-40B4-BE49-F238E27FC236}">
              <a16:creationId xmlns:a16="http://schemas.microsoft.com/office/drawing/2014/main" id="{8D5D13F3-8611-449E-BC2A-69C8A56EE44B}"/>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59" name="AutoShape 107" descr="image0011">
          <a:extLst>
            <a:ext uri="{FF2B5EF4-FFF2-40B4-BE49-F238E27FC236}">
              <a16:creationId xmlns:a16="http://schemas.microsoft.com/office/drawing/2014/main" id="{155D5128-5F19-4372-8BCB-CC46477921A8}"/>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60" name="AutoShape 108" descr="image0011">
          <a:extLst>
            <a:ext uri="{FF2B5EF4-FFF2-40B4-BE49-F238E27FC236}">
              <a16:creationId xmlns:a16="http://schemas.microsoft.com/office/drawing/2014/main" id="{7B693BEC-38EA-4EA3-B46A-D8F94875EBB9}"/>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61" name="AutoShape 109" descr="image0011">
          <a:extLst>
            <a:ext uri="{FF2B5EF4-FFF2-40B4-BE49-F238E27FC236}">
              <a16:creationId xmlns:a16="http://schemas.microsoft.com/office/drawing/2014/main" id="{7B74DE04-F590-4C43-BA5F-8FF9D687FDD7}"/>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62" name="AutoShape 353" descr="image0011">
          <a:extLst>
            <a:ext uri="{FF2B5EF4-FFF2-40B4-BE49-F238E27FC236}">
              <a16:creationId xmlns:a16="http://schemas.microsoft.com/office/drawing/2014/main" id="{F5AA2ACE-4A54-4E92-9E08-74AF911A30F8}"/>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63" name="AutoShape 354" descr="image0011">
          <a:extLst>
            <a:ext uri="{FF2B5EF4-FFF2-40B4-BE49-F238E27FC236}">
              <a16:creationId xmlns:a16="http://schemas.microsoft.com/office/drawing/2014/main" id="{DE35C9F5-F3BB-4C69-8CFE-9839FBE927FE}"/>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64" name="AutoShape 355" descr="image0011">
          <a:extLst>
            <a:ext uri="{FF2B5EF4-FFF2-40B4-BE49-F238E27FC236}">
              <a16:creationId xmlns:a16="http://schemas.microsoft.com/office/drawing/2014/main" id="{0ED11ADF-0A33-4FF9-96E1-FF6B784BCBF6}"/>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65" name="AutoShape 356" descr="image0011">
          <a:extLst>
            <a:ext uri="{FF2B5EF4-FFF2-40B4-BE49-F238E27FC236}">
              <a16:creationId xmlns:a16="http://schemas.microsoft.com/office/drawing/2014/main" id="{EB8CB385-FEDD-4107-9930-1730728ED888}"/>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66" name="AutoShape 357" descr="image0011">
          <a:extLst>
            <a:ext uri="{FF2B5EF4-FFF2-40B4-BE49-F238E27FC236}">
              <a16:creationId xmlns:a16="http://schemas.microsoft.com/office/drawing/2014/main" id="{68041FD6-DEFE-440E-8F0E-AE38FE987CFA}"/>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67" name="AutoShape 358" descr="image0011">
          <a:extLst>
            <a:ext uri="{FF2B5EF4-FFF2-40B4-BE49-F238E27FC236}">
              <a16:creationId xmlns:a16="http://schemas.microsoft.com/office/drawing/2014/main" id="{58734DBA-8D1E-4D4D-A2B8-9D1CD060528C}"/>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68" name="AutoShape 359" descr="image0011">
          <a:extLst>
            <a:ext uri="{FF2B5EF4-FFF2-40B4-BE49-F238E27FC236}">
              <a16:creationId xmlns:a16="http://schemas.microsoft.com/office/drawing/2014/main" id="{DDD93615-2009-49C0-A4CA-B9B33AF6FFD1}"/>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69" name="AutoShape 360" descr="image0011">
          <a:extLst>
            <a:ext uri="{FF2B5EF4-FFF2-40B4-BE49-F238E27FC236}">
              <a16:creationId xmlns:a16="http://schemas.microsoft.com/office/drawing/2014/main" id="{B37D7424-9B8E-4010-A250-A12B9434CAFA}"/>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2" name="AutoShape 104" descr="image0011">
          <a:extLst>
            <a:ext uri="{FF2B5EF4-FFF2-40B4-BE49-F238E27FC236}">
              <a16:creationId xmlns:a16="http://schemas.microsoft.com/office/drawing/2014/main" id="{7D49B04E-AF2C-45CC-89FB-DE1896EC2CE4}"/>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3" name="AutoShape 105" descr="image0011">
          <a:extLst>
            <a:ext uri="{FF2B5EF4-FFF2-40B4-BE49-F238E27FC236}">
              <a16:creationId xmlns:a16="http://schemas.microsoft.com/office/drawing/2014/main" id="{1FC9E3B2-6A82-4005-BF31-43CA79FF29F8}"/>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4" name="AutoShape 106" descr="image0011">
          <a:extLst>
            <a:ext uri="{FF2B5EF4-FFF2-40B4-BE49-F238E27FC236}">
              <a16:creationId xmlns:a16="http://schemas.microsoft.com/office/drawing/2014/main" id="{ADFBE4E4-62DB-48F1-AF7D-58C5F45944F6}"/>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5" name="AutoShape 107" descr="image0011">
          <a:extLst>
            <a:ext uri="{FF2B5EF4-FFF2-40B4-BE49-F238E27FC236}">
              <a16:creationId xmlns:a16="http://schemas.microsoft.com/office/drawing/2014/main" id="{E7193212-E427-4635-B862-98B9C99D0018}"/>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6" name="AutoShape 108" descr="image0011">
          <a:extLst>
            <a:ext uri="{FF2B5EF4-FFF2-40B4-BE49-F238E27FC236}">
              <a16:creationId xmlns:a16="http://schemas.microsoft.com/office/drawing/2014/main" id="{5604F0E6-FD27-45E3-8F53-0F55EC30F68B}"/>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7" name="AutoShape 109" descr="image0011">
          <a:extLst>
            <a:ext uri="{FF2B5EF4-FFF2-40B4-BE49-F238E27FC236}">
              <a16:creationId xmlns:a16="http://schemas.microsoft.com/office/drawing/2014/main" id="{F8FD2EC5-B218-4AD8-AF00-E691D8A9E4B8}"/>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8" name="AutoShape 353" descr="image0011">
          <a:extLst>
            <a:ext uri="{FF2B5EF4-FFF2-40B4-BE49-F238E27FC236}">
              <a16:creationId xmlns:a16="http://schemas.microsoft.com/office/drawing/2014/main" id="{9C8FC17B-1CE6-4130-87BC-4670036335B4}"/>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9" name="AutoShape 354" descr="image0011">
          <a:extLst>
            <a:ext uri="{FF2B5EF4-FFF2-40B4-BE49-F238E27FC236}">
              <a16:creationId xmlns:a16="http://schemas.microsoft.com/office/drawing/2014/main" id="{F242A914-36C9-4099-BFE0-5E977160D835}"/>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0" name="AutoShape 355" descr="image0011">
          <a:extLst>
            <a:ext uri="{FF2B5EF4-FFF2-40B4-BE49-F238E27FC236}">
              <a16:creationId xmlns:a16="http://schemas.microsoft.com/office/drawing/2014/main" id="{5C37A041-4124-4BA6-AED4-A864D4365EA0}"/>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1" name="AutoShape 356" descr="image0011">
          <a:extLst>
            <a:ext uri="{FF2B5EF4-FFF2-40B4-BE49-F238E27FC236}">
              <a16:creationId xmlns:a16="http://schemas.microsoft.com/office/drawing/2014/main" id="{C1A3DF93-C60A-40CC-9D8C-F23EE2DDB453}"/>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2" name="AutoShape 357" descr="image0011">
          <a:extLst>
            <a:ext uri="{FF2B5EF4-FFF2-40B4-BE49-F238E27FC236}">
              <a16:creationId xmlns:a16="http://schemas.microsoft.com/office/drawing/2014/main" id="{65457F3E-D33E-4E16-B079-64B48075370D}"/>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3" name="AutoShape 358" descr="image0011">
          <a:extLst>
            <a:ext uri="{FF2B5EF4-FFF2-40B4-BE49-F238E27FC236}">
              <a16:creationId xmlns:a16="http://schemas.microsoft.com/office/drawing/2014/main" id="{639F3F80-DF4C-4432-A7D2-960FFA929C0E}"/>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4" name="AutoShape 359" descr="image0011">
          <a:extLst>
            <a:ext uri="{FF2B5EF4-FFF2-40B4-BE49-F238E27FC236}">
              <a16:creationId xmlns:a16="http://schemas.microsoft.com/office/drawing/2014/main" id="{1C7F4025-0B4A-40F4-AE0E-106450BCF715}"/>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15" name="AutoShape 360" descr="image0011">
          <a:extLst>
            <a:ext uri="{FF2B5EF4-FFF2-40B4-BE49-F238E27FC236}">
              <a16:creationId xmlns:a16="http://schemas.microsoft.com/office/drawing/2014/main" id="{0029BADE-F4D1-4E22-85A9-E34C8A324CFB}"/>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6" name="AutoShape 104" descr="image0011">
          <a:extLst>
            <a:ext uri="{FF2B5EF4-FFF2-40B4-BE49-F238E27FC236}">
              <a16:creationId xmlns:a16="http://schemas.microsoft.com/office/drawing/2014/main" id="{CE107CC5-1D76-4AED-A4D8-A443F60E1B35}"/>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7" name="AutoShape 105" descr="image0011">
          <a:extLst>
            <a:ext uri="{FF2B5EF4-FFF2-40B4-BE49-F238E27FC236}">
              <a16:creationId xmlns:a16="http://schemas.microsoft.com/office/drawing/2014/main" id="{F4718EBC-C794-495F-B94D-3DBF576E4A1E}"/>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8" name="AutoShape 106" descr="image0011">
          <a:extLst>
            <a:ext uri="{FF2B5EF4-FFF2-40B4-BE49-F238E27FC236}">
              <a16:creationId xmlns:a16="http://schemas.microsoft.com/office/drawing/2014/main" id="{E115EA1A-FF81-4D80-9BC1-5DE2BF37E2B0}"/>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19" name="AutoShape 107" descr="image0011">
          <a:extLst>
            <a:ext uri="{FF2B5EF4-FFF2-40B4-BE49-F238E27FC236}">
              <a16:creationId xmlns:a16="http://schemas.microsoft.com/office/drawing/2014/main" id="{7A7D6787-8114-4E55-A199-6669463EFD67}"/>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20" name="AutoShape 108" descr="image0011">
          <a:extLst>
            <a:ext uri="{FF2B5EF4-FFF2-40B4-BE49-F238E27FC236}">
              <a16:creationId xmlns:a16="http://schemas.microsoft.com/office/drawing/2014/main" id="{C058D07B-AC4F-46BF-98C9-F5AB98CE2BDA}"/>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21" name="AutoShape 109" descr="image0011">
          <a:extLst>
            <a:ext uri="{FF2B5EF4-FFF2-40B4-BE49-F238E27FC236}">
              <a16:creationId xmlns:a16="http://schemas.microsoft.com/office/drawing/2014/main" id="{750B1F70-0A39-49E9-8BFC-6D24D96A2727}"/>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22" name="AutoShape 353" descr="image0011">
          <a:extLst>
            <a:ext uri="{FF2B5EF4-FFF2-40B4-BE49-F238E27FC236}">
              <a16:creationId xmlns:a16="http://schemas.microsoft.com/office/drawing/2014/main" id="{56A3BA08-DF0F-44A8-8274-7D7C740E6C7B}"/>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23" name="AutoShape 354" descr="image0011">
          <a:extLst>
            <a:ext uri="{FF2B5EF4-FFF2-40B4-BE49-F238E27FC236}">
              <a16:creationId xmlns:a16="http://schemas.microsoft.com/office/drawing/2014/main" id="{C70CE0A3-E50D-4D8E-99C8-5EB1BDF4B3EB}"/>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24" name="AutoShape 355" descr="image0011">
          <a:extLst>
            <a:ext uri="{FF2B5EF4-FFF2-40B4-BE49-F238E27FC236}">
              <a16:creationId xmlns:a16="http://schemas.microsoft.com/office/drawing/2014/main" id="{A205FCAD-926A-4BFA-9975-0A75C212C348}"/>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25" name="AutoShape 356" descr="image0011">
          <a:extLst>
            <a:ext uri="{FF2B5EF4-FFF2-40B4-BE49-F238E27FC236}">
              <a16:creationId xmlns:a16="http://schemas.microsoft.com/office/drawing/2014/main" id="{413EA22D-6E56-4F6C-908F-6A987241D47B}"/>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26" name="AutoShape 357" descr="image0011">
          <a:extLst>
            <a:ext uri="{FF2B5EF4-FFF2-40B4-BE49-F238E27FC236}">
              <a16:creationId xmlns:a16="http://schemas.microsoft.com/office/drawing/2014/main" id="{9C55633C-95C4-4460-A861-78D052FB4796}"/>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27" name="AutoShape 358" descr="image0011">
          <a:extLst>
            <a:ext uri="{FF2B5EF4-FFF2-40B4-BE49-F238E27FC236}">
              <a16:creationId xmlns:a16="http://schemas.microsoft.com/office/drawing/2014/main" id="{2976AFD8-96EB-4272-BB93-DBFF9C83B3DA}"/>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28" name="AutoShape 359" descr="image0011">
          <a:extLst>
            <a:ext uri="{FF2B5EF4-FFF2-40B4-BE49-F238E27FC236}">
              <a16:creationId xmlns:a16="http://schemas.microsoft.com/office/drawing/2014/main" id="{31CB6801-87EC-4A08-B2D3-E4AE71C6AD94}"/>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29" name="AutoShape 360" descr="image0011">
          <a:extLst>
            <a:ext uri="{FF2B5EF4-FFF2-40B4-BE49-F238E27FC236}">
              <a16:creationId xmlns:a16="http://schemas.microsoft.com/office/drawing/2014/main" id="{25C7B78D-9DEA-4DA7-8A74-48BCCDFA454B}"/>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30" name="AutoShape 104" descr="image0011">
          <a:extLst>
            <a:ext uri="{FF2B5EF4-FFF2-40B4-BE49-F238E27FC236}">
              <a16:creationId xmlns:a16="http://schemas.microsoft.com/office/drawing/2014/main" id="{DD72DD40-8A6B-4D2D-A6B4-CB4555C4B168}"/>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31" name="AutoShape 105" descr="image0011">
          <a:extLst>
            <a:ext uri="{FF2B5EF4-FFF2-40B4-BE49-F238E27FC236}">
              <a16:creationId xmlns:a16="http://schemas.microsoft.com/office/drawing/2014/main" id="{7B4C20D4-0D95-481A-B4D3-E87985D0BCA2}"/>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32" name="AutoShape 106" descr="image0011">
          <a:extLst>
            <a:ext uri="{FF2B5EF4-FFF2-40B4-BE49-F238E27FC236}">
              <a16:creationId xmlns:a16="http://schemas.microsoft.com/office/drawing/2014/main" id="{75416120-8E04-41D9-89CE-312D6FE87A2F}"/>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33" name="AutoShape 107" descr="image0011">
          <a:extLst>
            <a:ext uri="{FF2B5EF4-FFF2-40B4-BE49-F238E27FC236}">
              <a16:creationId xmlns:a16="http://schemas.microsoft.com/office/drawing/2014/main" id="{95028CC6-6A75-45E9-86EF-197CB99A504B}"/>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34" name="AutoShape 108" descr="image0011">
          <a:extLst>
            <a:ext uri="{FF2B5EF4-FFF2-40B4-BE49-F238E27FC236}">
              <a16:creationId xmlns:a16="http://schemas.microsoft.com/office/drawing/2014/main" id="{B5E86A32-DFE3-4677-B8CC-F1D78384E517}"/>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35" name="AutoShape 109" descr="image0011">
          <a:extLst>
            <a:ext uri="{FF2B5EF4-FFF2-40B4-BE49-F238E27FC236}">
              <a16:creationId xmlns:a16="http://schemas.microsoft.com/office/drawing/2014/main" id="{58BD944E-4D9D-4EFE-9A4C-5585E50FA77B}"/>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36" name="AutoShape 353" descr="image0011">
          <a:extLst>
            <a:ext uri="{FF2B5EF4-FFF2-40B4-BE49-F238E27FC236}">
              <a16:creationId xmlns:a16="http://schemas.microsoft.com/office/drawing/2014/main" id="{F4CF504B-74B6-43B6-BD9F-E0F73BB6FBDE}"/>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37" name="AutoShape 354" descr="image0011">
          <a:extLst>
            <a:ext uri="{FF2B5EF4-FFF2-40B4-BE49-F238E27FC236}">
              <a16:creationId xmlns:a16="http://schemas.microsoft.com/office/drawing/2014/main" id="{1B6383F9-425C-40FF-8111-74AC2A083B3E}"/>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38" name="AutoShape 355" descr="image0011">
          <a:extLst>
            <a:ext uri="{FF2B5EF4-FFF2-40B4-BE49-F238E27FC236}">
              <a16:creationId xmlns:a16="http://schemas.microsoft.com/office/drawing/2014/main" id="{27991AE4-621D-4980-8250-778325E4C85A}"/>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39" name="AutoShape 356" descr="image0011">
          <a:extLst>
            <a:ext uri="{FF2B5EF4-FFF2-40B4-BE49-F238E27FC236}">
              <a16:creationId xmlns:a16="http://schemas.microsoft.com/office/drawing/2014/main" id="{E0BF7EC7-4F6C-4233-A053-31686F8C7BBA}"/>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40" name="AutoShape 357" descr="image0011">
          <a:extLst>
            <a:ext uri="{FF2B5EF4-FFF2-40B4-BE49-F238E27FC236}">
              <a16:creationId xmlns:a16="http://schemas.microsoft.com/office/drawing/2014/main" id="{F48F5164-9F7A-4909-B8A7-6D2EF3698D1F}"/>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41" name="AutoShape 358" descr="image0011">
          <a:extLst>
            <a:ext uri="{FF2B5EF4-FFF2-40B4-BE49-F238E27FC236}">
              <a16:creationId xmlns:a16="http://schemas.microsoft.com/office/drawing/2014/main" id="{D9B37517-DE11-4352-B2D2-EABDAAF1D538}"/>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42" name="AutoShape 359" descr="image0011">
          <a:extLst>
            <a:ext uri="{FF2B5EF4-FFF2-40B4-BE49-F238E27FC236}">
              <a16:creationId xmlns:a16="http://schemas.microsoft.com/office/drawing/2014/main" id="{9E0EAE2E-510E-430E-A580-AB629BCD448F}"/>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43" name="AutoShape 360" descr="image0011">
          <a:extLst>
            <a:ext uri="{FF2B5EF4-FFF2-40B4-BE49-F238E27FC236}">
              <a16:creationId xmlns:a16="http://schemas.microsoft.com/office/drawing/2014/main" id="{44A0F440-03B8-4DE1-8264-73CF7CF6A894}"/>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44" name="AutoShape 104" descr="image0011">
          <a:extLst>
            <a:ext uri="{FF2B5EF4-FFF2-40B4-BE49-F238E27FC236}">
              <a16:creationId xmlns:a16="http://schemas.microsoft.com/office/drawing/2014/main" id="{D5397953-6C18-4827-877F-F43262003967}"/>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45" name="AutoShape 105" descr="image0011">
          <a:extLst>
            <a:ext uri="{FF2B5EF4-FFF2-40B4-BE49-F238E27FC236}">
              <a16:creationId xmlns:a16="http://schemas.microsoft.com/office/drawing/2014/main" id="{E2B55368-94FB-465B-8F1F-F96D92DF24EF}"/>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46" name="AutoShape 106" descr="image0011">
          <a:extLst>
            <a:ext uri="{FF2B5EF4-FFF2-40B4-BE49-F238E27FC236}">
              <a16:creationId xmlns:a16="http://schemas.microsoft.com/office/drawing/2014/main" id="{73D7E990-469D-4C23-9EB8-F880E4B62966}"/>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47" name="AutoShape 107" descr="image0011">
          <a:extLst>
            <a:ext uri="{FF2B5EF4-FFF2-40B4-BE49-F238E27FC236}">
              <a16:creationId xmlns:a16="http://schemas.microsoft.com/office/drawing/2014/main" id="{6C6C7EC5-237F-44A9-84E6-ACC5F9A99459}"/>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48" name="AutoShape 108" descr="image0011">
          <a:extLst>
            <a:ext uri="{FF2B5EF4-FFF2-40B4-BE49-F238E27FC236}">
              <a16:creationId xmlns:a16="http://schemas.microsoft.com/office/drawing/2014/main" id="{43B2BD18-68AB-4EDC-A352-BF0CC736EACF}"/>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28575" cy="295275"/>
    <xdr:sp macro="" textlink="">
      <xdr:nvSpPr>
        <xdr:cNvPr id="49" name="AutoShape 109" descr="image0011">
          <a:extLst>
            <a:ext uri="{FF2B5EF4-FFF2-40B4-BE49-F238E27FC236}">
              <a16:creationId xmlns:a16="http://schemas.microsoft.com/office/drawing/2014/main" id="{4E7F564D-4EDB-4199-BB05-E095C8EC0B22}"/>
            </a:ext>
          </a:extLst>
        </xdr:cNvPr>
        <xdr:cNvSpPr>
          <a:spLocks noChangeAspect="1" noChangeArrowheads="1"/>
        </xdr:cNvSpPr>
      </xdr:nvSpPr>
      <xdr:spPr bwMode="auto">
        <a:xfrm>
          <a:off x="3152775" y="19030950"/>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50" name="AutoShape 353" descr="image0011">
          <a:extLst>
            <a:ext uri="{FF2B5EF4-FFF2-40B4-BE49-F238E27FC236}">
              <a16:creationId xmlns:a16="http://schemas.microsoft.com/office/drawing/2014/main" id="{A3FEB0CB-2C28-4C96-9E97-49732EB7B557}"/>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51" name="AutoShape 354" descr="image0011">
          <a:extLst>
            <a:ext uri="{FF2B5EF4-FFF2-40B4-BE49-F238E27FC236}">
              <a16:creationId xmlns:a16="http://schemas.microsoft.com/office/drawing/2014/main" id="{EB96C4F7-985C-4B03-9A5B-CF458C70394D}"/>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52" name="AutoShape 355" descr="image0011">
          <a:extLst>
            <a:ext uri="{FF2B5EF4-FFF2-40B4-BE49-F238E27FC236}">
              <a16:creationId xmlns:a16="http://schemas.microsoft.com/office/drawing/2014/main" id="{761E8270-BBC9-4A84-B496-EFF65810B522}"/>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53" name="AutoShape 356" descr="image0011">
          <a:extLst>
            <a:ext uri="{FF2B5EF4-FFF2-40B4-BE49-F238E27FC236}">
              <a16:creationId xmlns:a16="http://schemas.microsoft.com/office/drawing/2014/main" id="{9F6E2612-104D-4A03-BBFD-7B56355B1CE3}"/>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54" name="AutoShape 357" descr="image0011">
          <a:extLst>
            <a:ext uri="{FF2B5EF4-FFF2-40B4-BE49-F238E27FC236}">
              <a16:creationId xmlns:a16="http://schemas.microsoft.com/office/drawing/2014/main" id="{BFC7E349-6436-45EB-B73B-40A13F2D4557}"/>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55" name="AutoShape 358" descr="image0011">
          <a:extLst>
            <a:ext uri="{FF2B5EF4-FFF2-40B4-BE49-F238E27FC236}">
              <a16:creationId xmlns:a16="http://schemas.microsoft.com/office/drawing/2014/main" id="{B0ECCF99-11E7-4940-B2A5-2A81A82C836D}"/>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56" name="AutoShape 359" descr="image0011">
          <a:extLst>
            <a:ext uri="{FF2B5EF4-FFF2-40B4-BE49-F238E27FC236}">
              <a16:creationId xmlns:a16="http://schemas.microsoft.com/office/drawing/2014/main" id="{D12C30F6-19B6-4919-8375-AACB96FF98D5}"/>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38100" cy="295275"/>
    <xdr:sp macro="" textlink="">
      <xdr:nvSpPr>
        <xdr:cNvPr id="57" name="AutoShape 360" descr="image0011">
          <a:extLst>
            <a:ext uri="{FF2B5EF4-FFF2-40B4-BE49-F238E27FC236}">
              <a16:creationId xmlns:a16="http://schemas.microsoft.com/office/drawing/2014/main" id="{81873404-0C9F-4C1F-A804-9CE021953541}"/>
            </a:ext>
          </a:extLst>
        </xdr:cNvPr>
        <xdr:cNvSpPr>
          <a:spLocks noChangeAspect="1" noChangeArrowheads="1"/>
        </xdr:cNvSpPr>
      </xdr:nvSpPr>
      <xdr:spPr bwMode="auto">
        <a:xfrm>
          <a:off x="3152775" y="19030950"/>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38" name="AutoShape 104" descr="image0011">
          <a:extLst>
            <a:ext uri="{FF2B5EF4-FFF2-40B4-BE49-F238E27FC236}">
              <a16:creationId xmlns:a16="http://schemas.microsoft.com/office/drawing/2014/main" id="{DC8E21BA-86D9-43D1-A92A-93C09D592B48}"/>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39" name="AutoShape 105" descr="image0011">
          <a:extLst>
            <a:ext uri="{FF2B5EF4-FFF2-40B4-BE49-F238E27FC236}">
              <a16:creationId xmlns:a16="http://schemas.microsoft.com/office/drawing/2014/main" id="{B3ABA30D-B4FB-470B-9815-FE1659813A85}"/>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40" name="AutoShape 106" descr="image0011">
          <a:extLst>
            <a:ext uri="{FF2B5EF4-FFF2-40B4-BE49-F238E27FC236}">
              <a16:creationId xmlns:a16="http://schemas.microsoft.com/office/drawing/2014/main" id="{606FEA5B-4405-4E07-9A5B-0C515A1D6EC7}"/>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41" name="AutoShape 107" descr="image0011">
          <a:extLst>
            <a:ext uri="{FF2B5EF4-FFF2-40B4-BE49-F238E27FC236}">
              <a16:creationId xmlns:a16="http://schemas.microsoft.com/office/drawing/2014/main" id="{8560380D-E9AB-4473-A71F-364EE1BAEDE8}"/>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42" name="AutoShape 108" descr="image0011">
          <a:extLst>
            <a:ext uri="{FF2B5EF4-FFF2-40B4-BE49-F238E27FC236}">
              <a16:creationId xmlns:a16="http://schemas.microsoft.com/office/drawing/2014/main" id="{1E954BD7-F8E2-4547-912C-FCF0C5258D7E}"/>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43" name="AutoShape 109" descr="image0011">
          <a:extLst>
            <a:ext uri="{FF2B5EF4-FFF2-40B4-BE49-F238E27FC236}">
              <a16:creationId xmlns:a16="http://schemas.microsoft.com/office/drawing/2014/main" id="{41B72E5C-5FAE-4763-A18D-C29695FF55E7}"/>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44" name="AutoShape 353" descr="image0011">
          <a:extLst>
            <a:ext uri="{FF2B5EF4-FFF2-40B4-BE49-F238E27FC236}">
              <a16:creationId xmlns:a16="http://schemas.microsoft.com/office/drawing/2014/main" id="{4445C866-67EC-47CE-9CAC-7BC9FD8AD47D}"/>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45" name="AutoShape 354" descr="image0011">
          <a:extLst>
            <a:ext uri="{FF2B5EF4-FFF2-40B4-BE49-F238E27FC236}">
              <a16:creationId xmlns:a16="http://schemas.microsoft.com/office/drawing/2014/main" id="{834DDEAC-5483-4E89-80F8-4DE944155DB0}"/>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46" name="AutoShape 355" descr="image0011">
          <a:extLst>
            <a:ext uri="{FF2B5EF4-FFF2-40B4-BE49-F238E27FC236}">
              <a16:creationId xmlns:a16="http://schemas.microsoft.com/office/drawing/2014/main" id="{A2C98EA1-49E3-4891-AE52-9340410A4E79}"/>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47" name="AutoShape 356" descr="image0011">
          <a:extLst>
            <a:ext uri="{FF2B5EF4-FFF2-40B4-BE49-F238E27FC236}">
              <a16:creationId xmlns:a16="http://schemas.microsoft.com/office/drawing/2014/main" id="{FD622128-F9BC-40A7-A309-BCBAA2DA1D65}"/>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48" name="AutoShape 357" descr="image0011">
          <a:extLst>
            <a:ext uri="{FF2B5EF4-FFF2-40B4-BE49-F238E27FC236}">
              <a16:creationId xmlns:a16="http://schemas.microsoft.com/office/drawing/2014/main" id="{D40A684B-795A-482E-8884-580D36377C80}"/>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49" name="AutoShape 358" descr="image0011">
          <a:extLst>
            <a:ext uri="{FF2B5EF4-FFF2-40B4-BE49-F238E27FC236}">
              <a16:creationId xmlns:a16="http://schemas.microsoft.com/office/drawing/2014/main" id="{2D0470EF-03C5-48B8-BD81-54BA84607564}"/>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50" name="AutoShape 359" descr="image0011">
          <a:extLst>
            <a:ext uri="{FF2B5EF4-FFF2-40B4-BE49-F238E27FC236}">
              <a16:creationId xmlns:a16="http://schemas.microsoft.com/office/drawing/2014/main" id="{F3591755-0CD0-435A-AA65-532A7B01B6BE}"/>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51" name="AutoShape 360" descr="image0011">
          <a:extLst>
            <a:ext uri="{FF2B5EF4-FFF2-40B4-BE49-F238E27FC236}">
              <a16:creationId xmlns:a16="http://schemas.microsoft.com/office/drawing/2014/main" id="{2209EACA-C714-48ED-B8A1-32F1E95572DC}"/>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52" name="AutoShape 104" descr="image0011">
          <a:extLst>
            <a:ext uri="{FF2B5EF4-FFF2-40B4-BE49-F238E27FC236}">
              <a16:creationId xmlns:a16="http://schemas.microsoft.com/office/drawing/2014/main" id="{1B5ED853-BAAF-4645-9156-3546AA97AF40}"/>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53" name="AutoShape 105" descr="image0011">
          <a:extLst>
            <a:ext uri="{FF2B5EF4-FFF2-40B4-BE49-F238E27FC236}">
              <a16:creationId xmlns:a16="http://schemas.microsoft.com/office/drawing/2014/main" id="{8E5029D1-A93F-43EF-B621-1A3CFF349851}"/>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54" name="AutoShape 106" descr="image0011">
          <a:extLst>
            <a:ext uri="{FF2B5EF4-FFF2-40B4-BE49-F238E27FC236}">
              <a16:creationId xmlns:a16="http://schemas.microsoft.com/office/drawing/2014/main" id="{DDBDA003-C593-4D6A-A556-23DC650550B4}"/>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55" name="AutoShape 107" descr="image0011">
          <a:extLst>
            <a:ext uri="{FF2B5EF4-FFF2-40B4-BE49-F238E27FC236}">
              <a16:creationId xmlns:a16="http://schemas.microsoft.com/office/drawing/2014/main" id="{A40939A4-6275-4F39-BDE4-EDE8899FDDC0}"/>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56" name="AutoShape 108" descr="image0011">
          <a:extLst>
            <a:ext uri="{FF2B5EF4-FFF2-40B4-BE49-F238E27FC236}">
              <a16:creationId xmlns:a16="http://schemas.microsoft.com/office/drawing/2014/main" id="{DAB659C4-D84E-4186-8188-22F35C227580}"/>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57" name="AutoShape 109" descr="image0011">
          <a:extLst>
            <a:ext uri="{FF2B5EF4-FFF2-40B4-BE49-F238E27FC236}">
              <a16:creationId xmlns:a16="http://schemas.microsoft.com/office/drawing/2014/main" id="{5F29BE96-3386-497F-9E31-041D45933AA4}"/>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58" name="AutoShape 353" descr="image0011">
          <a:extLst>
            <a:ext uri="{FF2B5EF4-FFF2-40B4-BE49-F238E27FC236}">
              <a16:creationId xmlns:a16="http://schemas.microsoft.com/office/drawing/2014/main" id="{C6165DFA-CA56-4D49-9F54-E901619A0EC2}"/>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59" name="AutoShape 354" descr="image0011">
          <a:extLst>
            <a:ext uri="{FF2B5EF4-FFF2-40B4-BE49-F238E27FC236}">
              <a16:creationId xmlns:a16="http://schemas.microsoft.com/office/drawing/2014/main" id="{D3C87B29-FB00-4D7A-8F85-D8ED3763036A}"/>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60" name="AutoShape 355" descr="image0011">
          <a:extLst>
            <a:ext uri="{FF2B5EF4-FFF2-40B4-BE49-F238E27FC236}">
              <a16:creationId xmlns:a16="http://schemas.microsoft.com/office/drawing/2014/main" id="{7DA22E50-A9C2-41FC-9CEA-B9A862571497}"/>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61" name="AutoShape 356" descr="image0011">
          <a:extLst>
            <a:ext uri="{FF2B5EF4-FFF2-40B4-BE49-F238E27FC236}">
              <a16:creationId xmlns:a16="http://schemas.microsoft.com/office/drawing/2014/main" id="{0D298BFC-E413-47A1-8287-CDB114112538}"/>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62" name="AutoShape 357" descr="image0011">
          <a:extLst>
            <a:ext uri="{FF2B5EF4-FFF2-40B4-BE49-F238E27FC236}">
              <a16:creationId xmlns:a16="http://schemas.microsoft.com/office/drawing/2014/main" id="{2DFA7144-C371-44A3-9083-8A008F9094DC}"/>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63" name="AutoShape 358" descr="image0011">
          <a:extLst>
            <a:ext uri="{FF2B5EF4-FFF2-40B4-BE49-F238E27FC236}">
              <a16:creationId xmlns:a16="http://schemas.microsoft.com/office/drawing/2014/main" id="{5E01182A-40A1-4352-8FD7-A5182EE0BEDB}"/>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64" name="AutoShape 359" descr="image0011">
          <a:extLst>
            <a:ext uri="{FF2B5EF4-FFF2-40B4-BE49-F238E27FC236}">
              <a16:creationId xmlns:a16="http://schemas.microsoft.com/office/drawing/2014/main" id="{44579CF6-BEC9-4B70-9F74-F4F248493842}"/>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65" name="AutoShape 360" descr="image0011">
          <a:extLst>
            <a:ext uri="{FF2B5EF4-FFF2-40B4-BE49-F238E27FC236}">
              <a16:creationId xmlns:a16="http://schemas.microsoft.com/office/drawing/2014/main" id="{C749923F-2E87-4C6F-9A15-4E17A4BCD7F7}"/>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66" name="AutoShape 104" descr="image0011">
          <a:extLst>
            <a:ext uri="{FF2B5EF4-FFF2-40B4-BE49-F238E27FC236}">
              <a16:creationId xmlns:a16="http://schemas.microsoft.com/office/drawing/2014/main" id="{9E730A1D-627B-454D-AF49-B63D7E1CD8BD}"/>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67" name="AutoShape 105" descr="image0011">
          <a:extLst>
            <a:ext uri="{FF2B5EF4-FFF2-40B4-BE49-F238E27FC236}">
              <a16:creationId xmlns:a16="http://schemas.microsoft.com/office/drawing/2014/main" id="{50406479-F149-4E1C-98DF-69C21372C69A}"/>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68" name="AutoShape 106" descr="image0011">
          <a:extLst>
            <a:ext uri="{FF2B5EF4-FFF2-40B4-BE49-F238E27FC236}">
              <a16:creationId xmlns:a16="http://schemas.microsoft.com/office/drawing/2014/main" id="{1A35E337-EDE8-4F4E-B758-8DDE9862ABC8}"/>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69" name="AutoShape 107" descr="image0011">
          <a:extLst>
            <a:ext uri="{FF2B5EF4-FFF2-40B4-BE49-F238E27FC236}">
              <a16:creationId xmlns:a16="http://schemas.microsoft.com/office/drawing/2014/main" id="{AD9D9AEB-BBC0-4762-ABE5-2CADE7A012ED}"/>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70" name="AutoShape 108" descr="image0011">
          <a:extLst>
            <a:ext uri="{FF2B5EF4-FFF2-40B4-BE49-F238E27FC236}">
              <a16:creationId xmlns:a16="http://schemas.microsoft.com/office/drawing/2014/main" id="{550E8712-B44B-4688-A3EE-DEA6CF1F0D53}"/>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71" name="AutoShape 109" descr="image0011">
          <a:extLst>
            <a:ext uri="{FF2B5EF4-FFF2-40B4-BE49-F238E27FC236}">
              <a16:creationId xmlns:a16="http://schemas.microsoft.com/office/drawing/2014/main" id="{420303E4-114E-49C7-9D7D-138417B451E1}"/>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72" name="AutoShape 353" descr="image0011">
          <a:extLst>
            <a:ext uri="{FF2B5EF4-FFF2-40B4-BE49-F238E27FC236}">
              <a16:creationId xmlns:a16="http://schemas.microsoft.com/office/drawing/2014/main" id="{D01127B4-3D6D-4669-850D-6545CC8F6BD0}"/>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73" name="AutoShape 354" descr="image0011">
          <a:extLst>
            <a:ext uri="{FF2B5EF4-FFF2-40B4-BE49-F238E27FC236}">
              <a16:creationId xmlns:a16="http://schemas.microsoft.com/office/drawing/2014/main" id="{4048B12F-C07B-4C6B-974A-858B7D66B546}"/>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74" name="AutoShape 355" descr="image0011">
          <a:extLst>
            <a:ext uri="{FF2B5EF4-FFF2-40B4-BE49-F238E27FC236}">
              <a16:creationId xmlns:a16="http://schemas.microsoft.com/office/drawing/2014/main" id="{EA42684C-90C8-47F8-A0E6-D0E0AA4456AE}"/>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75" name="AutoShape 356" descr="image0011">
          <a:extLst>
            <a:ext uri="{FF2B5EF4-FFF2-40B4-BE49-F238E27FC236}">
              <a16:creationId xmlns:a16="http://schemas.microsoft.com/office/drawing/2014/main" id="{9DF67EAE-6982-4F50-A76B-505A03B102E2}"/>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76" name="AutoShape 357" descr="image0011">
          <a:extLst>
            <a:ext uri="{FF2B5EF4-FFF2-40B4-BE49-F238E27FC236}">
              <a16:creationId xmlns:a16="http://schemas.microsoft.com/office/drawing/2014/main" id="{D2FD58B6-749A-48A0-8474-A2612516F00E}"/>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77" name="AutoShape 358" descr="image0011">
          <a:extLst>
            <a:ext uri="{FF2B5EF4-FFF2-40B4-BE49-F238E27FC236}">
              <a16:creationId xmlns:a16="http://schemas.microsoft.com/office/drawing/2014/main" id="{6E096C8F-5CA2-4ABF-99DD-A4075B8331EB}"/>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78" name="AutoShape 359" descr="image0011">
          <a:extLst>
            <a:ext uri="{FF2B5EF4-FFF2-40B4-BE49-F238E27FC236}">
              <a16:creationId xmlns:a16="http://schemas.microsoft.com/office/drawing/2014/main" id="{8FE5CCAD-F331-4ED7-A569-89BECF1F7F7B}"/>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79" name="AutoShape 360" descr="image0011">
          <a:extLst>
            <a:ext uri="{FF2B5EF4-FFF2-40B4-BE49-F238E27FC236}">
              <a16:creationId xmlns:a16="http://schemas.microsoft.com/office/drawing/2014/main" id="{9C3A7451-FDB0-40ED-8FAF-0B29D0130904}"/>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80" name="AutoShape 104" descr="image0011">
          <a:extLst>
            <a:ext uri="{FF2B5EF4-FFF2-40B4-BE49-F238E27FC236}">
              <a16:creationId xmlns:a16="http://schemas.microsoft.com/office/drawing/2014/main" id="{DC1301B4-B28C-435B-99CB-62747D0AE255}"/>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81" name="AutoShape 105" descr="image0011">
          <a:extLst>
            <a:ext uri="{FF2B5EF4-FFF2-40B4-BE49-F238E27FC236}">
              <a16:creationId xmlns:a16="http://schemas.microsoft.com/office/drawing/2014/main" id="{F8C6C853-5073-464F-91A5-A3C9BFA3E38E}"/>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82" name="AutoShape 106" descr="image0011">
          <a:extLst>
            <a:ext uri="{FF2B5EF4-FFF2-40B4-BE49-F238E27FC236}">
              <a16:creationId xmlns:a16="http://schemas.microsoft.com/office/drawing/2014/main" id="{5C04B25C-DEE0-405F-B235-63962F29D24B}"/>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83" name="AutoShape 107" descr="image0011">
          <a:extLst>
            <a:ext uri="{FF2B5EF4-FFF2-40B4-BE49-F238E27FC236}">
              <a16:creationId xmlns:a16="http://schemas.microsoft.com/office/drawing/2014/main" id="{80E88192-5244-4E61-9FDF-82007BCA471B}"/>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84" name="AutoShape 108" descr="image0011">
          <a:extLst>
            <a:ext uri="{FF2B5EF4-FFF2-40B4-BE49-F238E27FC236}">
              <a16:creationId xmlns:a16="http://schemas.microsoft.com/office/drawing/2014/main" id="{87F1CFA5-1E70-4A08-8956-1D4D931FE5C1}"/>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28575" cy="295275"/>
    <xdr:sp macro="" textlink="">
      <xdr:nvSpPr>
        <xdr:cNvPr id="385" name="AutoShape 109" descr="image0011">
          <a:extLst>
            <a:ext uri="{FF2B5EF4-FFF2-40B4-BE49-F238E27FC236}">
              <a16:creationId xmlns:a16="http://schemas.microsoft.com/office/drawing/2014/main" id="{B4701B47-D907-4CD5-A972-342F82171D10}"/>
            </a:ext>
          </a:extLst>
        </xdr:cNvPr>
        <xdr:cNvSpPr>
          <a:spLocks noChangeAspect="1" noChangeArrowheads="1"/>
        </xdr:cNvSpPr>
      </xdr:nvSpPr>
      <xdr:spPr bwMode="auto">
        <a:xfrm>
          <a:off x="3152775" y="21116925"/>
          <a:ext cx="285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86" name="AutoShape 353" descr="image0011">
          <a:extLst>
            <a:ext uri="{FF2B5EF4-FFF2-40B4-BE49-F238E27FC236}">
              <a16:creationId xmlns:a16="http://schemas.microsoft.com/office/drawing/2014/main" id="{3C943E79-471D-47E5-8A5C-6DB8CE2A9382}"/>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87" name="AutoShape 354" descr="image0011">
          <a:extLst>
            <a:ext uri="{FF2B5EF4-FFF2-40B4-BE49-F238E27FC236}">
              <a16:creationId xmlns:a16="http://schemas.microsoft.com/office/drawing/2014/main" id="{C7DAF1E2-9555-4A93-B74A-88057FE1AE5A}"/>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88" name="AutoShape 355" descr="image0011">
          <a:extLst>
            <a:ext uri="{FF2B5EF4-FFF2-40B4-BE49-F238E27FC236}">
              <a16:creationId xmlns:a16="http://schemas.microsoft.com/office/drawing/2014/main" id="{4019A559-A91B-4364-AA56-4AB7A971CAF7}"/>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89" name="AutoShape 356" descr="image0011">
          <a:extLst>
            <a:ext uri="{FF2B5EF4-FFF2-40B4-BE49-F238E27FC236}">
              <a16:creationId xmlns:a16="http://schemas.microsoft.com/office/drawing/2014/main" id="{E6490D0F-1345-41F3-AFAA-DDEBA8D5995A}"/>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90" name="AutoShape 357" descr="image0011">
          <a:extLst>
            <a:ext uri="{FF2B5EF4-FFF2-40B4-BE49-F238E27FC236}">
              <a16:creationId xmlns:a16="http://schemas.microsoft.com/office/drawing/2014/main" id="{CBB6314A-AAE9-4F9B-945E-FB9351493566}"/>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91" name="AutoShape 358" descr="image0011">
          <a:extLst>
            <a:ext uri="{FF2B5EF4-FFF2-40B4-BE49-F238E27FC236}">
              <a16:creationId xmlns:a16="http://schemas.microsoft.com/office/drawing/2014/main" id="{5F95CCB1-5DDA-45FD-BD85-28150AA26964}"/>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92" name="AutoShape 359" descr="image0011">
          <a:extLst>
            <a:ext uri="{FF2B5EF4-FFF2-40B4-BE49-F238E27FC236}">
              <a16:creationId xmlns:a16="http://schemas.microsoft.com/office/drawing/2014/main" id="{69F20B96-1BAC-4F12-83E9-6A0E11FE1852}"/>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64</xdr:row>
      <xdr:rowOff>0</xdr:rowOff>
    </xdr:from>
    <xdr:ext cx="38100" cy="295275"/>
    <xdr:sp macro="" textlink="">
      <xdr:nvSpPr>
        <xdr:cNvPr id="393" name="AutoShape 360" descr="image0011">
          <a:extLst>
            <a:ext uri="{FF2B5EF4-FFF2-40B4-BE49-F238E27FC236}">
              <a16:creationId xmlns:a16="http://schemas.microsoft.com/office/drawing/2014/main" id="{DCBDEF1D-4BB9-49C2-8B68-3AC088F9692E}"/>
            </a:ext>
          </a:extLst>
        </xdr:cNvPr>
        <xdr:cNvSpPr>
          <a:spLocks noChangeAspect="1" noChangeArrowheads="1"/>
        </xdr:cNvSpPr>
      </xdr:nvSpPr>
      <xdr:spPr bwMode="auto">
        <a:xfrm>
          <a:off x="3152775" y="21116925"/>
          <a:ext cx="381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36"/>
  <sheetViews>
    <sheetView zoomScaleNormal="100" workbookViewId="0">
      <selection activeCell="A26" sqref="A26"/>
    </sheetView>
  </sheetViews>
  <sheetFormatPr defaultRowHeight="15"/>
  <cols>
    <col min="1" max="1" width="6.5703125" style="42" customWidth="1"/>
    <col min="2" max="2" width="9.140625" customWidth="1"/>
    <col min="3" max="3" width="73.28515625" customWidth="1"/>
    <col min="4" max="4" width="9.140625" customWidth="1"/>
  </cols>
  <sheetData>
    <row r="1" spans="1:16" ht="15.75">
      <c r="A1" s="275" t="s">
        <v>19</v>
      </c>
      <c r="B1" s="275"/>
      <c r="C1" s="275"/>
    </row>
    <row r="2" spans="1:16">
      <c r="A2" s="276" t="s">
        <v>233</v>
      </c>
      <c r="B2" s="276"/>
      <c r="C2" s="276"/>
    </row>
    <row r="3" spans="1:16">
      <c r="A3" s="277" t="s">
        <v>2</v>
      </c>
      <c r="B3" s="277"/>
      <c r="C3" s="277"/>
    </row>
    <row r="4" spans="1:16" s="28" customFormat="1" ht="30" customHeight="1">
      <c r="A4" s="278" t="s">
        <v>234</v>
      </c>
      <c r="B4" s="278"/>
      <c r="C4" s="278"/>
      <c r="D4" s="38"/>
      <c r="E4" s="38"/>
      <c r="F4" s="38"/>
      <c r="G4" s="38"/>
      <c r="H4" s="38"/>
      <c r="I4" s="37"/>
      <c r="J4" s="37"/>
      <c r="K4" s="37"/>
      <c r="L4" s="37"/>
      <c r="M4" s="37"/>
      <c r="N4" s="37"/>
    </row>
    <row r="5" spans="1:16" s="28" customFormat="1" ht="15.75">
      <c r="A5" s="283" t="s">
        <v>235</v>
      </c>
      <c r="B5" s="283"/>
      <c r="C5" s="283"/>
      <c r="D5" s="283"/>
      <c r="E5" s="26"/>
      <c r="F5" s="26"/>
      <c r="G5" s="26"/>
      <c r="H5" s="26"/>
      <c r="I5" s="26"/>
      <c r="J5" s="26"/>
      <c r="K5" s="26"/>
      <c r="L5" s="26"/>
      <c r="M5" s="26"/>
      <c r="N5" s="26"/>
      <c r="O5" s="26"/>
      <c r="P5" s="26"/>
    </row>
    <row r="6" spans="1:16" s="28" customFormat="1" ht="15.75">
      <c r="A6" s="284" t="s">
        <v>236</v>
      </c>
      <c r="B6" s="284"/>
      <c r="C6" s="284"/>
      <c r="D6" s="284"/>
      <c r="E6" s="40"/>
      <c r="F6" s="37"/>
      <c r="G6" s="37"/>
      <c r="H6" s="37"/>
      <c r="I6" s="37"/>
      <c r="J6" s="37"/>
      <c r="K6" s="37"/>
      <c r="L6" s="37"/>
      <c r="M6" s="37"/>
      <c r="N6" s="37"/>
    </row>
    <row r="7" spans="1:16" s="28" customFormat="1" ht="15.75">
      <c r="A7" s="282" t="s">
        <v>237</v>
      </c>
      <c r="B7" s="282"/>
      <c r="C7" s="282"/>
      <c r="D7" s="29"/>
      <c r="E7" s="29"/>
      <c r="F7" s="29"/>
      <c r="G7" s="29"/>
      <c r="H7" s="29"/>
    </row>
    <row r="8" spans="1:16">
      <c r="A8" s="274" t="s">
        <v>3</v>
      </c>
      <c r="B8" s="279" t="s">
        <v>20</v>
      </c>
      <c r="C8" s="280" t="s">
        <v>12</v>
      </c>
      <c r="D8" s="4"/>
      <c r="E8" s="4"/>
      <c r="F8" s="4"/>
      <c r="G8" s="4"/>
      <c r="H8" s="4"/>
      <c r="I8" s="4"/>
      <c r="J8" s="4"/>
      <c r="K8" s="4"/>
      <c r="L8" s="4"/>
      <c r="M8" s="4"/>
      <c r="N8" s="4"/>
    </row>
    <row r="9" spans="1:16">
      <c r="A9" s="274"/>
      <c r="B9" s="279"/>
      <c r="C9" s="281"/>
      <c r="D9" s="4"/>
      <c r="E9" s="4"/>
      <c r="F9" s="4"/>
      <c r="G9" s="4"/>
      <c r="H9" s="4"/>
      <c r="I9" s="4"/>
      <c r="J9" s="4"/>
      <c r="K9" s="4"/>
      <c r="L9" s="4"/>
      <c r="M9" s="4"/>
      <c r="N9" s="4"/>
    </row>
    <row r="10" spans="1:16">
      <c r="A10" s="41"/>
      <c r="B10" s="41"/>
      <c r="C10" s="52" t="s">
        <v>13</v>
      </c>
      <c r="D10" s="5"/>
      <c r="E10" s="5"/>
      <c r="F10" s="5"/>
      <c r="G10" s="5"/>
      <c r="H10" s="5"/>
      <c r="I10" s="5"/>
      <c r="J10" s="5"/>
      <c r="K10" s="5"/>
      <c r="L10" s="5"/>
      <c r="M10" s="5"/>
      <c r="N10" s="5"/>
    </row>
    <row r="11" spans="1:16">
      <c r="A11" s="55">
        <v>1</v>
      </c>
      <c r="B11" s="46" t="s">
        <v>14</v>
      </c>
      <c r="C11" s="44" t="s">
        <v>1</v>
      </c>
      <c r="D11" s="5"/>
      <c r="E11" s="5"/>
      <c r="F11" s="5"/>
      <c r="G11" s="5"/>
      <c r="H11" s="5"/>
      <c r="I11" s="5"/>
      <c r="J11" s="5"/>
      <c r="K11" s="5"/>
      <c r="L11" s="5"/>
      <c r="M11" s="5"/>
      <c r="N11" s="5"/>
    </row>
    <row r="12" spans="1:16">
      <c r="A12" s="55">
        <v>2</v>
      </c>
      <c r="B12" s="46" t="s">
        <v>15</v>
      </c>
      <c r="C12" s="44" t="s">
        <v>16</v>
      </c>
      <c r="D12" s="5"/>
      <c r="E12" s="5"/>
      <c r="F12" s="5"/>
      <c r="G12" s="5"/>
      <c r="H12" s="5"/>
      <c r="I12" s="5"/>
      <c r="J12" s="5"/>
      <c r="K12" s="5"/>
      <c r="L12" s="5"/>
      <c r="M12" s="5"/>
      <c r="N12" s="5"/>
    </row>
    <row r="13" spans="1:16">
      <c r="A13" s="55">
        <v>3</v>
      </c>
      <c r="B13" s="46" t="s">
        <v>46</v>
      </c>
      <c r="C13" s="44" t="s">
        <v>38</v>
      </c>
      <c r="D13" s="6"/>
      <c r="E13" s="7"/>
      <c r="F13" s="7"/>
      <c r="G13" s="7"/>
      <c r="H13" s="7"/>
      <c r="I13" s="7"/>
      <c r="J13" s="7"/>
      <c r="K13" s="7"/>
      <c r="L13" s="7"/>
      <c r="M13" s="7"/>
      <c r="N13" s="7"/>
    </row>
    <row r="14" spans="1:16">
      <c r="A14" s="55">
        <v>4</v>
      </c>
      <c r="B14" s="46" t="s">
        <v>47</v>
      </c>
      <c r="C14" s="45" t="s">
        <v>39</v>
      </c>
      <c r="D14" s="6"/>
      <c r="E14" s="7"/>
      <c r="F14" s="7"/>
      <c r="G14" s="7"/>
      <c r="H14" s="7"/>
      <c r="I14" s="7"/>
      <c r="J14" s="7"/>
      <c r="K14" s="7"/>
      <c r="L14" s="7"/>
      <c r="M14" s="7"/>
      <c r="N14" s="7"/>
    </row>
    <row r="15" spans="1:16">
      <c r="A15" s="55">
        <v>5</v>
      </c>
      <c r="B15" s="46" t="s">
        <v>17</v>
      </c>
      <c r="C15" s="45" t="s">
        <v>18</v>
      </c>
      <c r="D15" s="6"/>
      <c r="E15" s="8"/>
      <c r="F15" s="8"/>
      <c r="G15" s="8"/>
      <c r="H15" s="8"/>
      <c r="I15" s="8"/>
      <c r="J15" s="8"/>
      <c r="K15" s="8"/>
      <c r="L15" s="8"/>
      <c r="M15" s="8"/>
      <c r="N15" s="8"/>
    </row>
    <row r="16" spans="1:16">
      <c r="A16" s="55">
        <v>6</v>
      </c>
      <c r="B16" s="46" t="s">
        <v>139</v>
      </c>
      <c r="C16" s="45" t="s">
        <v>137</v>
      </c>
      <c r="D16" s="6"/>
      <c r="E16" s="8"/>
      <c r="F16" s="8"/>
      <c r="G16" s="8"/>
      <c r="H16" s="8"/>
      <c r="I16" s="8"/>
      <c r="J16" s="8"/>
      <c r="K16" s="8"/>
      <c r="L16" s="8"/>
      <c r="M16" s="8"/>
      <c r="N16" s="8"/>
    </row>
    <row r="17" spans="1:34">
      <c r="A17" s="55">
        <v>7</v>
      </c>
      <c r="B17" s="46" t="s">
        <v>48</v>
      </c>
      <c r="C17" s="45" t="s">
        <v>40</v>
      </c>
      <c r="D17" s="6"/>
      <c r="E17" s="8"/>
      <c r="F17" s="8"/>
      <c r="G17" s="8"/>
      <c r="H17" s="8"/>
      <c r="I17" s="8"/>
      <c r="J17" s="8"/>
      <c r="K17" s="8"/>
      <c r="L17" s="8"/>
      <c r="M17" s="8"/>
      <c r="N17" s="8"/>
    </row>
    <row r="18" spans="1:34">
      <c r="A18" s="55">
        <v>8</v>
      </c>
      <c r="B18" s="46" t="s">
        <v>140</v>
      </c>
      <c r="C18" s="45" t="s">
        <v>138</v>
      </c>
      <c r="D18" s="6"/>
      <c r="E18" s="8"/>
      <c r="F18" s="8"/>
      <c r="G18" s="8"/>
      <c r="H18" s="8"/>
      <c r="I18" s="8"/>
      <c r="J18" s="8"/>
      <c r="K18" s="8"/>
      <c r="L18" s="8"/>
      <c r="M18" s="8"/>
      <c r="N18" s="8"/>
    </row>
    <row r="19" spans="1:34">
      <c r="A19" s="55">
        <v>9</v>
      </c>
      <c r="B19" s="46" t="s">
        <v>49</v>
      </c>
      <c r="C19" s="43" t="s">
        <v>41</v>
      </c>
      <c r="D19" s="6"/>
      <c r="E19" s="8"/>
      <c r="F19" s="8"/>
      <c r="G19" s="8"/>
      <c r="H19" s="8"/>
      <c r="I19" s="8"/>
      <c r="J19" s="8"/>
      <c r="K19" s="8"/>
      <c r="L19" s="8"/>
      <c r="M19" s="8"/>
      <c r="N19" s="8"/>
    </row>
    <row r="20" spans="1:34">
      <c r="A20" s="56"/>
      <c r="B20" s="56"/>
      <c r="C20" s="53" t="s">
        <v>42</v>
      </c>
      <c r="D20" s="6"/>
      <c r="E20" s="8"/>
      <c r="F20" s="8"/>
      <c r="G20" s="8"/>
      <c r="H20" s="8"/>
      <c r="I20" s="8"/>
      <c r="J20" s="8"/>
      <c r="K20" s="8"/>
      <c r="L20" s="8"/>
      <c r="M20" s="8"/>
      <c r="N20" s="8"/>
    </row>
    <row r="21" spans="1:34">
      <c r="A21" s="57" t="s">
        <v>50</v>
      </c>
      <c r="B21" s="56" t="s">
        <v>51</v>
      </c>
      <c r="C21" s="43" t="s">
        <v>43</v>
      </c>
      <c r="D21" s="6"/>
      <c r="E21" s="8"/>
      <c r="F21" s="8"/>
      <c r="G21" s="8"/>
      <c r="H21" s="8"/>
      <c r="I21" s="8"/>
      <c r="J21" s="8"/>
      <c r="K21" s="8"/>
      <c r="L21" s="8"/>
      <c r="M21" s="8"/>
      <c r="N21" s="8"/>
    </row>
    <row r="22" spans="1:34">
      <c r="A22" s="57" t="s">
        <v>52</v>
      </c>
      <c r="B22" s="56" t="s">
        <v>53</v>
      </c>
      <c r="C22" s="43" t="s">
        <v>44</v>
      </c>
      <c r="D22" s="6"/>
      <c r="E22" s="8"/>
      <c r="F22" s="8"/>
      <c r="G22" s="8"/>
      <c r="H22" s="8"/>
      <c r="I22" s="8"/>
      <c r="J22" s="8"/>
      <c r="K22" s="8"/>
      <c r="L22" s="8"/>
      <c r="M22" s="8"/>
      <c r="N22" s="8"/>
    </row>
    <row r="23" spans="1:34">
      <c r="A23" s="57" t="s">
        <v>54</v>
      </c>
      <c r="B23" s="56" t="s">
        <v>55</v>
      </c>
      <c r="C23" s="54" t="s">
        <v>45</v>
      </c>
      <c r="D23" s="6"/>
      <c r="E23" s="8"/>
      <c r="F23" s="8"/>
      <c r="G23" s="8"/>
      <c r="H23" s="8"/>
      <c r="I23" s="8"/>
      <c r="J23" s="8"/>
      <c r="K23" s="8"/>
      <c r="L23" s="8"/>
      <c r="M23" s="8"/>
      <c r="N23" s="8"/>
    </row>
    <row r="24" spans="1:34">
      <c r="A24" s="57" t="s">
        <v>56</v>
      </c>
      <c r="B24" s="56" t="s">
        <v>57</v>
      </c>
      <c r="C24" s="54" t="s">
        <v>238</v>
      </c>
      <c r="D24" s="6"/>
      <c r="E24" s="8"/>
      <c r="F24" s="8"/>
      <c r="G24" s="8"/>
      <c r="H24" s="8"/>
      <c r="I24" s="8"/>
      <c r="J24" s="8"/>
      <c r="K24" s="8"/>
      <c r="L24" s="8"/>
      <c r="M24" s="8"/>
      <c r="N24" s="8"/>
    </row>
    <row r="25" spans="1:34">
      <c r="A25" s="64"/>
      <c r="B25" s="65"/>
      <c r="C25" s="63" t="s">
        <v>181</v>
      </c>
      <c r="D25" s="6"/>
      <c r="E25" s="8"/>
      <c r="F25" s="8"/>
      <c r="G25" s="8"/>
      <c r="H25" s="8"/>
      <c r="I25" s="8"/>
      <c r="J25" s="8"/>
      <c r="K25" s="8"/>
      <c r="L25" s="8"/>
      <c r="M25" s="8"/>
      <c r="N25" s="8"/>
    </row>
    <row r="26" spans="1:34">
      <c r="A26" s="64" t="s">
        <v>58</v>
      </c>
      <c r="B26" s="65" t="s">
        <v>183</v>
      </c>
      <c r="C26" s="66" t="s">
        <v>182</v>
      </c>
      <c r="D26" s="6"/>
      <c r="E26" s="8"/>
      <c r="F26" s="8"/>
      <c r="G26" s="8"/>
      <c r="H26" s="8"/>
      <c r="I26" s="8"/>
      <c r="J26" s="8"/>
      <c r="K26" s="8"/>
      <c r="L26" s="8"/>
      <c r="M26" s="8"/>
      <c r="N26" s="8"/>
    </row>
    <row r="27" spans="1:34">
      <c r="A27" s="50"/>
      <c r="B27" s="51"/>
      <c r="C27" s="49"/>
      <c r="D27" s="6"/>
      <c r="E27" s="8"/>
      <c r="F27" s="8"/>
      <c r="G27" s="8"/>
      <c r="H27" s="8"/>
      <c r="I27" s="8"/>
      <c r="J27" s="8"/>
      <c r="K27" s="8"/>
      <c r="L27" s="8"/>
      <c r="M27" s="8"/>
      <c r="N27" s="8"/>
    </row>
    <row r="28" spans="1:34">
      <c r="A28" s="23" t="s">
        <v>10</v>
      </c>
      <c r="B28" s="23"/>
      <c r="C28" s="23"/>
      <c r="D28" s="9"/>
      <c r="E28" s="10"/>
      <c r="F28" s="10"/>
      <c r="G28" s="11"/>
      <c r="H28" s="11"/>
      <c r="I28" s="11"/>
      <c r="J28" s="11"/>
      <c r="K28" s="11"/>
      <c r="L28" s="12"/>
      <c r="M28" s="12"/>
      <c r="N28" s="12"/>
      <c r="O28" s="12"/>
      <c r="P28" s="12"/>
      <c r="Q28" s="12"/>
      <c r="R28" s="12"/>
      <c r="S28" s="12"/>
      <c r="T28" s="12"/>
      <c r="U28" s="12"/>
      <c r="V28" s="12"/>
      <c r="W28" s="12"/>
      <c r="X28" s="12"/>
      <c r="Y28" s="12"/>
      <c r="Z28" s="12"/>
      <c r="AA28" s="12"/>
      <c r="AB28" s="12"/>
      <c r="AC28" s="12"/>
    </row>
    <row r="29" spans="1:34">
      <c r="A29" s="13"/>
      <c r="B29" s="13"/>
      <c r="C29" s="14" t="s">
        <v>11</v>
      </c>
      <c r="D29" s="15"/>
      <c r="E29" s="11"/>
      <c r="F29" s="11"/>
      <c r="G29" s="11"/>
      <c r="H29" s="11"/>
      <c r="I29" s="11"/>
      <c r="J29" s="11"/>
      <c r="K29" s="11"/>
      <c r="L29" s="12"/>
      <c r="M29" s="12"/>
      <c r="N29" s="12"/>
      <c r="O29" s="12"/>
      <c r="P29" s="12"/>
      <c r="Q29" s="12"/>
      <c r="R29" s="12"/>
      <c r="S29" s="12"/>
      <c r="T29" s="12"/>
      <c r="U29" s="12"/>
      <c r="V29" s="12"/>
      <c r="W29" s="12"/>
      <c r="X29" s="12"/>
      <c r="Y29" s="12"/>
      <c r="Z29" s="12"/>
      <c r="AA29" s="12"/>
      <c r="AB29" s="12"/>
      <c r="AC29" s="12"/>
      <c r="AD29" s="11"/>
      <c r="AE29" s="11"/>
      <c r="AF29" s="11"/>
      <c r="AG29" s="11"/>
      <c r="AH29" s="11"/>
    </row>
    <row r="30" spans="1:34" s="18" customFormat="1">
      <c r="A30" s="3" t="s">
        <v>232</v>
      </c>
      <c r="B30" s="16"/>
      <c r="C30" s="16"/>
      <c r="D30" s="16"/>
      <c r="E30" s="16"/>
      <c r="F30" s="16"/>
      <c r="G30" s="16"/>
      <c r="H30" s="16"/>
      <c r="I30" s="17"/>
      <c r="Q30" s="12"/>
      <c r="R30" s="12"/>
      <c r="S30" s="12"/>
      <c r="T30" s="12"/>
      <c r="U30" s="12"/>
      <c r="V30" s="12"/>
      <c r="W30" s="12"/>
      <c r="X30" s="12"/>
      <c r="Y30" s="12"/>
      <c r="Z30" s="12"/>
      <c r="AA30" s="12"/>
      <c r="AB30" s="12"/>
      <c r="AC30" s="12"/>
      <c r="AD30" s="12"/>
      <c r="AE30" s="12"/>
      <c r="AF30" s="12"/>
      <c r="AG30" s="12"/>
      <c r="AH30" s="12"/>
    </row>
    <row r="31" spans="1:34" s="11" customFormat="1">
      <c r="A31" s="23" t="s">
        <v>239</v>
      </c>
      <c r="B31" s="23"/>
      <c r="C31" s="23"/>
      <c r="D31" s="23"/>
      <c r="E31" s="23"/>
      <c r="F31" s="23"/>
      <c r="G31" s="23"/>
      <c r="H31" s="23"/>
      <c r="I31" s="3"/>
      <c r="Q31" s="12"/>
      <c r="R31" s="12"/>
      <c r="S31" s="12"/>
      <c r="T31" s="12"/>
      <c r="U31" s="12"/>
      <c r="V31" s="12"/>
      <c r="W31" s="12"/>
      <c r="X31" s="12"/>
      <c r="Y31" s="12"/>
      <c r="Z31" s="12"/>
      <c r="AA31" s="12"/>
      <c r="AB31" s="12"/>
      <c r="AC31" s="12"/>
      <c r="AD31" s="12"/>
      <c r="AE31" s="12"/>
      <c r="AF31" s="12"/>
      <c r="AG31" s="12"/>
      <c r="AH31" s="12"/>
    </row>
    <row r="32" spans="1:34" s="11" customFormat="1">
      <c r="A32" s="77"/>
      <c r="B32" s="13"/>
      <c r="C32" s="14" t="s">
        <v>11</v>
      </c>
      <c r="D32" s="13"/>
      <c r="E32" s="13"/>
      <c r="F32" s="13"/>
      <c r="G32" s="13"/>
      <c r="H32" s="13"/>
      <c r="I32" s="3"/>
      <c r="Q32" s="12"/>
      <c r="R32" s="12"/>
      <c r="S32" s="12"/>
      <c r="T32" s="12"/>
      <c r="U32" s="12"/>
      <c r="V32" s="12"/>
      <c r="W32" s="12"/>
      <c r="X32" s="12"/>
      <c r="Y32" s="12"/>
      <c r="Z32" s="12"/>
      <c r="AA32" s="12"/>
      <c r="AB32" s="12"/>
      <c r="AC32" s="12"/>
      <c r="AD32" s="12"/>
      <c r="AE32" s="12"/>
      <c r="AF32" s="12"/>
      <c r="AG32" s="12"/>
      <c r="AH32" s="12"/>
    </row>
    <row r="33" spans="1:34" s="11" customFormat="1">
      <c r="A33" s="23" t="s">
        <v>240</v>
      </c>
      <c r="B33" s="23"/>
      <c r="C33" s="23"/>
      <c r="D33" s="23"/>
      <c r="E33" s="23"/>
      <c r="F33" s="23"/>
      <c r="G33" s="23"/>
      <c r="H33" s="23"/>
      <c r="I33" s="3"/>
      <c r="Q33" s="12"/>
      <c r="R33" s="12"/>
      <c r="S33" s="12"/>
      <c r="T33" s="12"/>
      <c r="U33" s="12"/>
      <c r="V33" s="12"/>
      <c r="W33" s="12"/>
      <c r="X33" s="12"/>
      <c r="Y33" s="12"/>
      <c r="Z33" s="12"/>
      <c r="AA33" s="12"/>
      <c r="AB33" s="12"/>
      <c r="AC33" s="12"/>
      <c r="AD33" s="12"/>
      <c r="AE33" s="12"/>
      <c r="AF33" s="12"/>
      <c r="AG33" s="12"/>
      <c r="AH33" s="12"/>
    </row>
    <row r="34" spans="1:34">
      <c r="A34" s="3"/>
      <c r="B34" s="11"/>
      <c r="C34" s="11"/>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row>
    <row r="35" spans="1:34">
      <c r="A35" s="7"/>
      <c r="B35" s="19"/>
      <c r="C35" s="19"/>
    </row>
    <row r="36" spans="1:34">
      <c r="C36" s="20"/>
    </row>
  </sheetData>
  <mergeCells count="10">
    <mergeCell ref="A8:A9"/>
    <mergeCell ref="A1:C1"/>
    <mergeCell ref="A2:C2"/>
    <mergeCell ref="A3:C3"/>
    <mergeCell ref="A4:C4"/>
    <mergeCell ref="B8:B9"/>
    <mergeCell ref="C8:C9"/>
    <mergeCell ref="A7:C7"/>
    <mergeCell ref="A5:D5"/>
    <mergeCell ref="A6:D6"/>
  </mergeCells>
  <phoneticPr fontId="90" type="noConversion"/>
  <pageMargins left="0.7" right="0.7" top="0.75" bottom="0.75" header="0.3" footer="0.3"/>
  <pageSetup paperSize="9" scale="98"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AH44"/>
  <sheetViews>
    <sheetView topLeftCell="A13" zoomScaleNormal="100" zoomScaleSheetLayoutView="98" workbookViewId="0">
      <selection activeCell="O30" sqref="O30"/>
    </sheetView>
  </sheetViews>
  <sheetFormatPr defaultRowHeight="15"/>
  <cols>
    <col min="1" max="1" width="8.140625" customWidth="1"/>
    <col min="2" max="2" width="50.7109375" customWidth="1"/>
    <col min="3" max="4" width="12.7109375" customWidth="1"/>
  </cols>
  <sheetData>
    <row r="1" spans="1:16" ht="15.75">
      <c r="A1" s="286" t="s">
        <v>0</v>
      </c>
      <c r="B1" s="286"/>
      <c r="C1" s="286"/>
      <c r="D1" s="286"/>
    </row>
    <row r="2" spans="1:16">
      <c r="A2" s="287" t="s">
        <v>1</v>
      </c>
      <c r="B2" s="288"/>
      <c r="C2" s="288"/>
      <c r="D2" s="288"/>
    </row>
    <row r="3" spans="1:16">
      <c r="A3" s="289" t="s">
        <v>2</v>
      </c>
      <c r="B3" s="289"/>
      <c r="C3" s="289"/>
      <c r="D3" s="289"/>
    </row>
    <row r="4" spans="1:16" s="28" customFormat="1" ht="30" customHeight="1">
      <c r="A4" s="278" t="s">
        <v>234</v>
      </c>
      <c r="B4" s="278"/>
      <c r="C4" s="278"/>
      <c r="D4" s="278"/>
      <c r="E4" s="38"/>
      <c r="F4" s="38"/>
      <c r="G4" s="38"/>
      <c r="H4" s="38"/>
      <c r="I4" s="37"/>
      <c r="J4" s="37"/>
      <c r="K4" s="37"/>
      <c r="L4" s="37"/>
      <c r="M4" s="37"/>
      <c r="N4" s="37"/>
    </row>
    <row r="5" spans="1:16" s="28" customFormat="1" ht="15.75">
      <c r="A5" s="283" t="s">
        <v>235</v>
      </c>
      <c r="B5" s="283"/>
      <c r="C5" s="283"/>
      <c r="D5" s="283"/>
      <c r="E5" s="26"/>
      <c r="F5" s="26"/>
      <c r="G5" s="26"/>
      <c r="H5" s="26"/>
      <c r="I5" s="26"/>
      <c r="J5" s="26"/>
      <c r="K5" s="26"/>
      <c r="L5" s="26"/>
      <c r="M5" s="26"/>
      <c r="N5" s="26"/>
      <c r="O5" s="26"/>
      <c r="P5" s="26"/>
    </row>
    <row r="6" spans="1:16" s="28" customFormat="1" ht="15.75">
      <c r="A6" s="284" t="s">
        <v>236</v>
      </c>
      <c r="B6" s="284"/>
      <c r="C6" s="284"/>
      <c r="D6" s="284"/>
      <c r="E6" s="40"/>
      <c r="F6" s="37"/>
      <c r="G6" s="37"/>
      <c r="H6" s="37"/>
      <c r="I6" s="37"/>
      <c r="J6" s="37"/>
      <c r="K6" s="37"/>
      <c r="L6" s="37"/>
      <c r="M6" s="37"/>
      <c r="N6" s="37"/>
    </row>
    <row r="7" spans="1:16" s="28" customFormat="1" ht="15.75">
      <c r="A7" s="282" t="s">
        <v>237</v>
      </c>
      <c r="B7" s="282"/>
      <c r="C7" s="282"/>
      <c r="D7" s="29"/>
      <c r="E7" s="29"/>
      <c r="F7" s="29"/>
      <c r="G7" s="29"/>
      <c r="H7" s="29"/>
    </row>
    <row r="8" spans="1:16">
      <c r="A8" s="285" t="s">
        <v>141</v>
      </c>
      <c r="B8" s="285"/>
      <c r="C8" s="285"/>
      <c r="D8" s="285"/>
    </row>
    <row r="9" spans="1:16">
      <c r="A9" s="24" t="s">
        <v>3</v>
      </c>
      <c r="B9" s="24" t="s">
        <v>4</v>
      </c>
      <c r="C9" s="24" t="s">
        <v>5</v>
      </c>
      <c r="D9" s="24" t="s">
        <v>6</v>
      </c>
    </row>
    <row r="10" spans="1:16">
      <c r="A10" s="24">
        <v>1</v>
      </c>
      <c r="B10" s="22">
        <v>2</v>
      </c>
      <c r="C10" s="22">
        <v>3</v>
      </c>
      <c r="D10" s="22">
        <v>4</v>
      </c>
    </row>
    <row r="11" spans="1:16">
      <c r="A11" s="35"/>
      <c r="B11" s="61" t="s">
        <v>175</v>
      </c>
      <c r="C11" s="62"/>
      <c r="D11" s="62"/>
    </row>
    <row r="12" spans="1:16" ht="25.5">
      <c r="A12" s="62"/>
      <c r="B12" s="78" t="s">
        <v>241</v>
      </c>
      <c r="C12" s="79"/>
      <c r="D12" s="80"/>
    </row>
    <row r="13" spans="1:16" ht="25.5">
      <c r="A13" s="79">
        <f t="shared" ref="A13:A28" si="0">A12+1</f>
        <v>1</v>
      </c>
      <c r="B13" s="81" t="s">
        <v>242</v>
      </c>
      <c r="C13" s="79" t="s">
        <v>21</v>
      </c>
      <c r="D13" s="82">
        <v>20</v>
      </c>
    </row>
    <row r="14" spans="1:16" ht="25.5">
      <c r="A14" s="79">
        <f t="shared" si="0"/>
        <v>2</v>
      </c>
      <c r="B14" s="81" t="s">
        <v>243</v>
      </c>
      <c r="C14" s="79" t="s">
        <v>21</v>
      </c>
      <c r="D14" s="79">
        <v>7</v>
      </c>
    </row>
    <row r="15" spans="1:16">
      <c r="A15" s="79">
        <f t="shared" si="0"/>
        <v>3</v>
      </c>
      <c r="B15" s="81" t="s">
        <v>244</v>
      </c>
      <c r="C15" s="79" t="s">
        <v>7</v>
      </c>
      <c r="D15" s="80">
        <v>72</v>
      </c>
    </row>
    <row r="16" spans="1:16">
      <c r="A16" s="79">
        <f t="shared" si="0"/>
        <v>4</v>
      </c>
      <c r="B16" s="81" t="s">
        <v>245</v>
      </c>
      <c r="C16" s="79" t="s">
        <v>7</v>
      </c>
      <c r="D16" s="80">
        <v>126</v>
      </c>
    </row>
    <row r="17" spans="1:4">
      <c r="A17" s="79">
        <f t="shared" si="0"/>
        <v>5</v>
      </c>
      <c r="B17" s="81" t="s">
        <v>246</v>
      </c>
      <c r="C17" s="79" t="s">
        <v>7</v>
      </c>
      <c r="D17" s="80">
        <v>7</v>
      </c>
    </row>
    <row r="18" spans="1:4" ht="38.25">
      <c r="A18" s="79">
        <f t="shared" si="0"/>
        <v>6</v>
      </c>
      <c r="B18" s="81" t="s">
        <v>247</v>
      </c>
      <c r="C18" s="79" t="s">
        <v>7</v>
      </c>
      <c r="D18" s="80">
        <v>270</v>
      </c>
    </row>
    <row r="19" spans="1:4">
      <c r="A19" s="79">
        <f t="shared" si="0"/>
        <v>7</v>
      </c>
      <c r="B19" s="81" t="s">
        <v>248</v>
      </c>
      <c r="C19" s="79" t="s">
        <v>7</v>
      </c>
      <c r="D19" s="80">
        <v>13.6</v>
      </c>
    </row>
    <row r="20" spans="1:4" ht="25.5">
      <c r="A20" s="79">
        <f t="shared" si="0"/>
        <v>8</v>
      </c>
      <c r="B20" s="81" t="s">
        <v>249</v>
      </c>
      <c r="C20" s="79" t="s">
        <v>21</v>
      </c>
      <c r="D20" s="79">
        <v>7</v>
      </c>
    </row>
    <row r="21" spans="1:4" ht="25.5">
      <c r="A21" s="79"/>
      <c r="B21" s="78" t="s">
        <v>250</v>
      </c>
      <c r="C21" s="79"/>
      <c r="D21" s="80"/>
    </row>
    <row r="22" spans="1:4" ht="25.5">
      <c r="A22" s="79">
        <f>A20+1</f>
        <v>9</v>
      </c>
      <c r="B22" s="81" t="s">
        <v>242</v>
      </c>
      <c r="C22" s="79" t="s">
        <v>21</v>
      </c>
      <c r="D22" s="82">
        <v>22</v>
      </c>
    </row>
    <row r="23" spans="1:4" ht="25.5">
      <c r="A23" s="79">
        <f t="shared" si="0"/>
        <v>10</v>
      </c>
      <c r="B23" s="81" t="s">
        <v>243</v>
      </c>
      <c r="C23" s="79" t="s">
        <v>21</v>
      </c>
      <c r="D23" s="79">
        <v>1</v>
      </c>
    </row>
    <row r="24" spans="1:4">
      <c r="A24" s="79">
        <f t="shared" si="0"/>
        <v>11</v>
      </c>
      <c r="B24" s="81" t="s">
        <v>244</v>
      </c>
      <c r="C24" s="79" t="s">
        <v>7</v>
      </c>
      <c r="D24" s="80">
        <v>105</v>
      </c>
    </row>
    <row r="25" spans="1:4" ht="38.25">
      <c r="A25" s="79">
        <f t="shared" si="0"/>
        <v>12</v>
      </c>
      <c r="B25" s="81" t="s">
        <v>247</v>
      </c>
      <c r="C25" s="79" t="s">
        <v>7</v>
      </c>
      <c r="D25" s="80">
        <v>223</v>
      </c>
    </row>
    <row r="26" spans="1:4" ht="25.5">
      <c r="A26" s="79">
        <f t="shared" si="0"/>
        <v>13</v>
      </c>
      <c r="B26" s="81" t="s">
        <v>249</v>
      </c>
      <c r="C26" s="79" t="s">
        <v>21</v>
      </c>
      <c r="D26" s="79">
        <v>5</v>
      </c>
    </row>
    <row r="27" spans="1:4" ht="25.5">
      <c r="A27" s="79">
        <f t="shared" si="0"/>
        <v>14</v>
      </c>
      <c r="B27" s="81" t="s">
        <v>616</v>
      </c>
      <c r="C27" s="79" t="s">
        <v>21</v>
      </c>
      <c r="D27" s="79">
        <v>1</v>
      </c>
    </row>
    <row r="28" spans="1:4">
      <c r="A28" s="79">
        <f t="shared" si="0"/>
        <v>15</v>
      </c>
      <c r="B28" s="81" t="s">
        <v>245</v>
      </c>
      <c r="C28" s="79" t="s">
        <v>7</v>
      </c>
      <c r="D28" s="80">
        <v>50</v>
      </c>
    </row>
    <row r="29" spans="1:4" ht="25.5">
      <c r="A29" s="79"/>
      <c r="B29" s="78" t="s">
        <v>251</v>
      </c>
      <c r="C29" s="79"/>
      <c r="D29" s="80"/>
    </row>
    <row r="30" spans="1:4" ht="25.5">
      <c r="A30" s="79">
        <f>A28+1</f>
        <v>16</v>
      </c>
      <c r="B30" s="81" t="s">
        <v>252</v>
      </c>
      <c r="C30" s="79" t="s">
        <v>7</v>
      </c>
      <c r="D30" s="80">
        <v>30</v>
      </c>
    </row>
    <row r="31" spans="1:4" ht="38.25">
      <c r="A31" s="79">
        <f>A30+1</f>
        <v>17</v>
      </c>
      <c r="B31" s="81" t="s">
        <v>253</v>
      </c>
      <c r="C31" s="79" t="s">
        <v>7</v>
      </c>
      <c r="D31" s="80">
        <v>405.2</v>
      </c>
    </row>
    <row r="32" spans="1:4">
      <c r="A32" s="79">
        <f t="shared" ref="A32:A37" si="1">A31+1</f>
        <v>18</v>
      </c>
      <c r="B32" s="81" t="s">
        <v>254</v>
      </c>
      <c r="C32" s="79" t="s">
        <v>21</v>
      </c>
      <c r="D32" s="79">
        <v>4</v>
      </c>
    </row>
    <row r="33" spans="1:34">
      <c r="A33" s="79">
        <f t="shared" si="1"/>
        <v>19</v>
      </c>
      <c r="B33" s="81" t="s">
        <v>255</v>
      </c>
      <c r="C33" s="79" t="s">
        <v>9</v>
      </c>
      <c r="D33" s="79">
        <v>36</v>
      </c>
    </row>
    <row r="34" spans="1:34">
      <c r="A34" s="79">
        <f t="shared" si="1"/>
        <v>20</v>
      </c>
      <c r="B34" s="81" t="s">
        <v>256</v>
      </c>
      <c r="C34" s="79" t="s">
        <v>9</v>
      </c>
      <c r="D34" s="79">
        <v>63</v>
      </c>
    </row>
    <row r="35" spans="1:34">
      <c r="A35" s="79">
        <f t="shared" si="1"/>
        <v>21</v>
      </c>
      <c r="B35" s="81" t="s">
        <v>257</v>
      </c>
      <c r="C35" s="79" t="s">
        <v>7</v>
      </c>
      <c r="D35" s="80">
        <v>17.059999999999999</v>
      </c>
    </row>
    <row r="36" spans="1:34">
      <c r="A36" s="79">
        <f t="shared" si="1"/>
        <v>22</v>
      </c>
      <c r="B36" s="81" t="s">
        <v>258</v>
      </c>
      <c r="C36" s="79" t="s">
        <v>21</v>
      </c>
      <c r="D36" s="79">
        <v>11</v>
      </c>
    </row>
    <row r="37" spans="1:34" ht="25.5">
      <c r="A37" s="79">
        <f t="shared" si="1"/>
        <v>23</v>
      </c>
      <c r="B37" s="83" t="s">
        <v>145</v>
      </c>
      <c r="C37" s="84" t="s">
        <v>34</v>
      </c>
      <c r="D37" s="85">
        <v>627</v>
      </c>
    </row>
    <row r="38" spans="1:34">
      <c r="A38" s="39"/>
      <c r="B38" s="86"/>
      <c r="C38" s="87"/>
      <c r="D38" s="88"/>
    </row>
    <row r="39" spans="1:34">
      <c r="A39" s="3" t="s">
        <v>10</v>
      </c>
      <c r="B39" s="3"/>
      <c r="C39" s="3"/>
      <c r="D39" s="3"/>
      <c r="E39" s="3"/>
      <c r="F39" s="3"/>
      <c r="G39" s="3"/>
      <c r="H39" s="3"/>
    </row>
    <row r="40" spans="1:34">
      <c r="A40" s="2"/>
      <c r="B40" s="1" t="s">
        <v>11</v>
      </c>
      <c r="C40" s="2"/>
      <c r="D40" s="2"/>
    </row>
    <row r="41" spans="1:34">
      <c r="A41" s="3" t="str">
        <f>kopsav_1!A30</f>
        <v>Apjomi sastādīti 2024. gada 22.martā</v>
      </c>
      <c r="B41" s="3"/>
      <c r="C41" s="3"/>
      <c r="D41" s="3"/>
    </row>
    <row r="42" spans="1:34" s="11" customFormat="1">
      <c r="A42" s="23" t="s">
        <v>239</v>
      </c>
      <c r="B42" s="23"/>
      <c r="C42" s="23"/>
      <c r="D42" s="23"/>
      <c r="E42" s="23"/>
      <c r="F42" s="23"/>
      <c r="G42" s="23"/>
      <c r="H42" s="23"/>
      <c r="I42" s="3"/>
      <c r="Q42" s="12"/>
      <c r="R42" s="12"/>
      <c r="S42" s="12"/>
      <c r="T42" s="12"/>
      <c r="U42" s="12"/>
      <c r="V42" s="12"/>
      <c r="W42" s="12"/>
      <c r="X42" s="12"/>
      <c r="Y42" s="12"/>
      <c r="Z42" s="12"/>
      <c r="AA42" s="12"/>
      <c r="AB42" s="12"/>
      <c r="AC42" s="12"/>
      <c r="AD42" s="12"/>
      <c r="AE42" s="12"/>
      <c r="AF42" s="12"/>
      <c r="AG42" s="12"/>
      <c r="AH42" s="12"/>
    </row>
    <row r="43" spans="1:34" s="11" customFormat="1">
      <c r="A43" s="77"/>
      <c r="B43" s="14" t="s">
        <v>11</v>
      </c>
      <c r="D43" s="13"/>
      <c r="E43" s="13"/>
      <c r="F43" s="13"/>
      <c r="G43" s="13"/>
      <c r="H43" s="13"/>
      <c r="I43" s="3"/>
      <c r="Q43" s="12"/>
      <c r="R43" s="12"/>
      <c r="S43" s="12"/>
      <c r="T43" s="12"/>
      <c r="U43" s="12"/>
      <c r="V43" s="12"/>
      <c r="W43" s="12"/>
      <c r="X43" s="12"/>
      <c r="Y43" s="12"/>
      <c r="Z43" s="12"/>
      <c r="AA43" s="12"/>
      <c r="AB43" s="12"/>
      <c r="AC43" s="12"/>
      <c r="AD43" s="12"/>
      <c r="AE43" s="12"/>
      <c r="AF43" s="12"/>
      <c r="AG43" s="12"/>
      <c r="AH43" s="12"/>
    </row>
    <row r="44" spans="1:34" s="11" customFormat="1">
      <c r="A44" s="23" t="s">
        <v>240</v>
      </c>
      <c r="B44" s="23"/>
      <c r="C44" s="23"/>
      <c r="D44" s="23"/>
      <c r="E44" s="23"/>
      <c r="F44" s="23"/>
      <c r="G44" s="23"/>
      <c r="H44" s="23"/>
      <c r="I44" s="3"/>
      <c r="Q44" s="12"/>
      <c r="R44" s="12"/>
      <c r="S44" s="12"/>
      <c r="T44" s="12"/>
      <c r="U44" s="12"/>
      <c r="V44" s="12"/>
      <c r="W44" s="12"/>
      <c r="X44" s="12"/>
      <c r="Y44" s="12"/>
      <c r="Z44" s="12"/>
      <c r="AA44" s="12"/>
      <c r="AB44" s="12"/>
      <c r="AC44" s="12"/>
      <c r="AD44" s="12"/>
      <c r="AE44" s="12"/>
      <c r="AF44" s="12"/>
      <c r="AG44" s="12"/>
      <c r="AH44" s="12"/>
    </row>
  </sheetData>
  <mergeCells count="8">
    <mergeCell ref="A8:D8"/>
    <mergeCell ref="A1:D1"/>
    <mergeCell ref="A2:D2"/>
    <mergeCell ref="A3:D3"/>
    <mergeCell ref="A4:D4"/>
    <mergeCell ref="A7:C7"/>
    <mergeCell ref="A5:D5"/>
    <mergeCell ref="A6:D6"/>
  </mergeCells>
  <conditionalFormatting sqref="C37:C38">
    <cfRule type="cellIs" dxfId="35" priority="1" stopIfTrue="1" operator="equal">
      <formula>0</formula>
    </cfRule>
    <cfRule type="expression" dxfId="34" priority="2" stopIfTrue="1">
      <formula>#DIV/0!</formula>
    </cfRule>
  </conditionalFormatting>
  <dataValidations count="1">
    <dataValidation type="list" allowBlank="1" showInputMessage="1" showErrorMessage="1" sqref="C32:C38 C27" xr:uid="{00000000-0002-0000-0100-000000000000}">
      <formula1>$D$61:$D$77</formula1>
    </dataValidation>
  </dataValidations>
  <pageMargins left="0.70866141732283472" right="0.70866141732283472" top="0.74803149606299213" bottom="0.74803149606299213" header="0.31496062992125984" footer="0.31496062992125984"/>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AH44"/>
  <sheetViews>
    <sheetView topLeftCell="A16" zoomScaleNormal="100" zoomScaleSheetLayoutView="98" workbookViewId="0">
      <selection activeCell="A38" sqref="A38:XFD38"/>
    </sheetView>
  </sheetViews>
  <sheetFormatPr defaultRowHeight="15"/>
  <cols>
    <col min="1" max="1" width="8.140625" customWidth="1"/>
    <col min="2" max="2" width="50.7109375" customWidth="1"/>
    <col min="3" max="4" width="12.7109375" customWidth="1"/>
  </cols>
  <sheetData>
    <row r="1" spans="1:16" ht="15.75">
      <c r="A1" s="286" t="s">
        <v>146</v>
      </c>
      <c r="B1" s="286"/>
      <c r="C1" s="286"/>
      <c r="D1" s="286"/>
    </row>
    <row r="2" spans="1:16">
      <c r="A2" s="287" t="s">
        <v>16</v>
      </c>
      <c r="B2" s="288"/>
      <c r="C2" s="288"/>
      <c r="D2" s="288"/>
    </row>
    <row r="3" spans="1:16">
      <c r="A3" s="289" t="s">
        <v>2</v>
      </c>
      <c r="B3" s="289"/>
      <c r="C3" s="289"/>
      <c r="D3" s="289"/>
    </row>
    <row r="4" spans="1:16" s="28" customFormat="1" ht="30" customHeight="1">
      <c r="A4" s="278" t="s">
        <v>234</v>
      </c>
      <c r="B4" s="278"/>
      <c r="C4" s="278"/>
      <c r="D4" s="278"/>
      <c r="E4" s="38"/>
      <c r="F4" s="38"/>
      <c r="G4" s="38"/>
      <c r="H4" s="38"/>
      <c r="I4" s="37"/>
      <c r="J4" s="37"/>
      <c r="K4" s="37"/>
      <c r="L4" s="37"/>
      <c r="M4" s="37"/>
      <c r="N4" s="37"/>
    </row>
    <row r="5" spans="1:16" s="28" customFormat="1" ht="15.75">
      <c r="A5" s="283" t="s">
        <v>235</v>
      </c>
      <c r="B5" s="283"/>
      <c r="C5" s="283"/>
      <c r="D5" s="283"/>
      <c r="E5" s="26"/>
      <c r="F5" s="26"/>
      <c r="G5" s="26"/>
      <c r="H5" s="26"/>
      <c r="I5" s="26"/>
      <c r="J5" s="26"/>
      <c r="K5" s="26"/>
      <c r="L5" s="26"/>
      <c r="M5" s="26"/>
      <c r="N5" s="26"/>
      <c r="O5" s="26"/>
      <c r="P5" s="26"/>
    </row>
    <row r="6" spans="1:16" s="28" customFormat="1" ht="15.75">
      <c r="A6" s="284" t="s">
        <v>236</v>
      </c>
      <c r="B6" s="284"/>
      <c r="C6" s="284"/>
      <c r="D6" s="284"/>
      <c r="E6" s="40"/>
      <c r="F6" s="37"/>
      <c r="G6" s="37"/>
      <c r="H6" s="37"/>
      <c r="I6" s="37"/>
      <c r="J6" s="37"/>
      <c r="K6" s="37"/>
      <c r="L6" s="37"/>
      <c r="M6" s="37"/>
      <c r="N6" s="37"/>
    </row>
    <row r="7" spans="1:16" s="28" customFormat="1" ht="15.75">
      <c r="A7" s="282" t="s">
        <v>237</v>
      </c>
      <c r="B7" s="282"/>
      <c r="C7" s="282"/>
      <c r="D7" s="29"/>
      <c r="E7" s="29"/>
      <c r="F7" s="29"/>
      <c r="G7" s="29"/>
      <c r="H7" s="29"/>
    </row>
    <row r="8" spans="1:16">
      <c r="A8" s="285" t="s">
        <v>266</v>
      </c>
      <c r="B8" s="285"/>
      <c r="C8" s="285"/>
      <c r="D8" s="285"/>
    </row>
    <row r="9" spans="1:16">
      <c r="A9" s="24" t="s">
        <v>3</v>
      </c>
      <c r="B9" s="24" t="s">
        <v>4</v>
      </c>
      <c r="C9" s="24" t="s">
        <v>5</v>
      </c>
      <c r="D9" s="24" t="s">
        <v>6</v>
      </c>
    </row>
    <row r="10" spans="1:16">
      <c r="A10" s="24">
        <v>1</v>
      </c>
      <c r="B10" s="22">
        <v>2</v>
      </c>
      <c r="C10" s="22">
        <v>3</v>
      </c>
      <c r="D10" s="22">
        <v>4</v>
      </c>
    </row>
    <row r="11" spans="1:16">
      <c r="A11" s="35"/>
      <c r="B11" s="89" t="s">
        <v>147</v>
      </c>
      <c r="C11" s="90"/>
      <c r="D11" s="91"/>
    </row>
    <row r="12" spans="1:16" ht="26.25">
      <c r="A12" s="79">
        <v>1</v>
      </c>
      <c r="B12" s="92" t="s">
        <v>148</v>
      </c>
      <c r="C12" s="93" t="s">
        <v>21</v>
      </c>
      <c r="D12" s="93">
        <v>1</v>
      </c>
    </row>
    <row r="13" spans="1:16" ht="26.25">
      <c r="A13" s="79">
        <f>A12+1</f>
        <v>2</v>
      </c>
      <c r="B13" s="92" t="s">
        <v>259</v>
      </c>
      <c r="C13" s="93" t="s">
        <v>21</v>
      </c>
      <c r="D13" s="93">
        <v>3</v>
      </c>
    </row>
    <row r="14" spans="1:16">
      <c r="A14" s="79">
        <f t="shared" ref="A14:A29" si="0">A13+1</f>
        <v>3</v>
      </c>
      <c r="B14" s="81" t="s">
        <v>149</v>
      </c>
      <c r="C14" s="84" t="s">
        <v>21</v>
      </c>
      <c r="D14" s="85">
        <v>1</v>
      </c>
    </row>
    <row r="15" spans="1:16">
      <c r="A15" s="79">
        <f t="shared" si="0"/>
        <v>4</v>
      </c>
      <c r="B15" s="81" t="s">
        <v>150</v>
      </c>
      <c r="C15" s="84" t="s">
        <v>21</v>
      </c>
      <c r="D15" s="85">
        <v>1</v>
      </c>
    </row>
    <row r="16" spans="1:16" ht="25.5">
      <c r="A16" s="79">
        <f t="shared" si="0"/>
        <v>5</v>
      </c>
      <c r="B16" s="94" t="s">
        <v>151</v>
      </c>
      <c r="C16" s="95" t="s">
        <v>21</v>
      </c>
      <c r="D16" s="95">
        <v>2</v>
      </c>
    </row>
    <row r="17" spans="1:4">
      <c r="A17" s="79">
        <f t="shared" si="0"/>
        <v>6</v>
      </c>
      <c r="B17" s="96" t="s">
        <v>152</v>
      </c>
      <c r="C17" s="97" t="s">
        <v>21</v>
      </c>
      <c r="D17" s="98">
        <v>1</v>
      </c>
    </row>
    <row r="18" spans="1:4">
      <c r="A18" s="79">
        <f t="shared" si="0"/>
        <v>7</v>
      </c>
      <c r="B18" s="99" t="s">
        <v>153</v>
      </c>
      <c r="C18" s="100" t="s">
        <v>23</v>
      </c>
      <c r="D18" s="101">
        <v>1</v>
      </c>
    </row>
    <row r="19" spans="1:4">
      <c r="A19" s="79">
        <f t="shared" si="0"/>
        <v>8</v>
      </c>
      <c r="B19" s="81" t="s">
        <v>260</v>
      </c>
      <c r="C19" s="84" t="s">
        <v>9</v>
      </c>
      <c r="D19" s="102">
        <v>80.5</v>
      </c>
    </row>
    <row r="20" spans="1:4">
      <c r="A20" s="79">
        <f t="shared" si="0"/>
        <v>9</v>
      </c>
      <c r="B20" s="81" t="s">
        <v>154</v>
      </c>
      <c r="C20" s="84" t="s">
        <v>21</v>
      </c>
      <c r="D20" s="102">
        <v>1</v>
      </c>
    </row>
    <row r="21" spans="1:4">
      <c r="A21" s="79">
        <f t="shared" si="0"/>
        <v>10</v>
      </c>
      <c r="B21" s="103" t="s">
        <v>155</v>
      </c>
      <c r="C21" s="95" t="s">
        <v>24</v>
      </c>
      <c r="D21" s="104">
        <v>14.2</v>
      </c>
    </row>
    <row r="22" spans="1:4">
      <c r="A22" s="79">
        <f t="shared" si="0"/>
        <v>11</v>
      </c>
      <c r="B22" s="105" t="s">
        <v>203</v>
      </c>
      <c r="C22" s="97" t="s">
        <v>204</v>
      </c>
      <c r="D22" s="93">
        <v>1</v>
      </c>
    </row>
    <row r="23" spans="1:4">
      <c r="A23" s="79">
        <f t="shared" si="0"/>
        <v>12</v>
      </c>
      <c r="B23" s="106" t="s">
        <v>205</v>
      </c>
      <c r="C23" s="107" t="s">
        <v>206</v>
      </c>
      <c r="D23" s="108">
        <v>6</v>
      </c>
    </row>
    <row r="24" spans="1:4">
      <c r="A24" s="79">
        <f t="shared" si="0"/>
        <v>13</v>
      </c>
      <c r="B24" s="109" t="s">
        <v>207</v>
      </c>
      <c r="C24" s="97" t="s">
        <v>23</v>
      </c>
      <c r="D24" s="93">
        <v>2</v>
      </c>
    </row>
    <row r="25" spans="1:4">
      <c r="A25" s="79">
        <f t="shared" si="0"/>
        <v>14</v>
      </c>
      <c r="B25" s="109" t="s">
        <v>208</v>
      </c>
      <c r="C25" s="110" t="s">
        <v>21</v>
      </c>
      <c r="D25" s="111">
        <v>1</v>
      </c>
    </row>
    <row r="26" spans="1:4">
      <c r="A26" s="79">
        <f t="shared" si="0"/>
        <v>15</v>
      </c>
      <c r="B26" s="112" t="s">
        <v>156</v>
      </c>
      <c r="C26" s="69" t="s">
        <v>27</v>
      </c>
      <c r="D26" s="113">
        <v>1</v>
      </c>
    </row>
    <row r="27" spans="1:4">
      <c r="A27" s="79">
        <f t="shared" si="0"/>
        <v>16</v>
      </c>
      <c r="B27" s="106" t="s">
        <v>209</v>
      </c>
      <c r="C27" s="107" t="s">
        <v>206</v>
      </c>
      <c r="D27" s="108">
        <v>6</v>
      </c>
    </row>
    <row r="28" spans="1:4" ht="38.25">
      <c r="A28" s="79">
        <f t="shared" si="0"/>
        <v>17</v>
      </c>
      <c r="B28" s="94" t="s">
        <v>210</v>
      </c>
      <c r="C28" s="84" t="s">
        <v>27</v>
      </c>
      <c r="D28" s="102">
        <v>1</v>
      </c>
    </row>
    <row r="29" spans="1:4">
      <c r="A29" s="79">
        <f t="shared" si="0"/>
        <v>18</v>
      </c>
      <c r="B29" s="114" t="s">
        <v>261</v>
      </c>
      <c r="C29" s="78" t="s">
        <v>26</v>
      </c>
      <c r="D29" s="78">
        <v>111</v>
      </c>
    </row>
    <row r="30" spans="1:4">
      <c r="A30" s="79"/>
      <c r="B30" s="115" t="s">
        <v>262</v>
      </c>
      <c r="C30" s="79" t="s">
        <v>26</v>
      </c>
      <c r="D30" s="79">
        <f>D29</f>
        <v>111</v>
      </c>
    </row>
    <row r="31" spans="1:4">
      <c r="A31" s="79"/>
      <c r="B31" s="116" t="s">
        <v>263</v>
      </c>
      <c r="C31" s="79" t="s">
        <v>26</v>
      </c>
      <c r="D31" s="79">
        <f>D29*1.1</f>
        <v>122.10000000000001</v>
      </c>
    </row>
    <row r="32" spans="1:4">
      <c r="A32" s="79">
        <f>A29+1</f>
        <v>19</v>
      </c>
      <c r="B32" s="81" t="s">
        <v>264</v>
      </c>
      <c r="C32" s="79" t="s">
        <v>21</v>
      </c>
      <c r="D32" s="102">
        <v>1</v>
      </c>
    </row>
    <row r="33" spans="1:34">
      <c r="A33" s="79">
        <f>A32+1</f>
        <v>20</v>
      </c>
      <c r="B33" s="94" t="s">
        <v>156</v>
      </c>
      <c r="C33" s="117" t="s">
        <v>27</v>
      </c>
      <c r="D33" s="95">
        <v>1</v>
      </c>
    </row>
    <row r="34" spans="1:34" ht="38.25">
      <c r="A34" s="79">
        <f t="shared" ref="A34:A35" si="1">A33+1</f>
        <v>21</v>
      </c>
      <c r="B34" s="118" t="s">
        <v>157</v>
      </c>
      <c r="C34" s="119" t="s">
        <v>21</v>
      </c>
      <c r="D34" s="120">
        <v>1</v>
      </c>
    </row>
    <row r="35" spans="1:34" ht="25.5">
      <c r="A35" s="79">
        <f t="shared" si="1"/>
        <v>22</v>
      </c>
      <c r="B35" s="81" t="s">
        <v>265</v>
      </c>
      <c r="C35" s="84" t="s">
        <v>26</v>
      </c>
      <c r="D35" s="85">
        <v>643.21</v>
      </c>
    </row>
    <row r="36" spans="1:34" s="3" customFormat="1" ht="12.75">
      <c r="A36" s="34"/>
      <c r="B36" s="30" t="s">
        <v>37</v>
      </c>
      <c r="C36" s="31"/>
      <c r="D36" s="32"/>
    </row>
    <row r="37" spans="1:34" s="3" customFormat="1" ht="38.25">
      <c r="A37" s="34"/>
      <c r="B37" s="36" t="s">
        <v>36</v>
      </c>
      <c r="C37" s="33"/>
      <c r="D37" s="32"/>
    </row>
    <row r="38" spans="1:34" s="3" customFormat="1" ht="12.75">
      <c r="A38" s="34"/>
      <c r="B38" s="36"/>
      <c r="C38" s="33"/>
      <c r="D38" s="32"/>
    </row>
    <row r="39" spans="1:34">
      <c r="A39" s="3" t="s">
        <v>10</v>
      </c>
      <c r="B39" s="3"/>
      <c r="C39" s="3"/>
      <c r="D39" s="3"/>
      <c r="E39" s="3"/>
      <c r="F39" s="3"/>
      <c r="G39" s="3"/>
      <c r="H39" s="3"/>
    </row>
    <row r="40" spans="1:34">
      <c r="A40" s="2"/>
      <c r="B40" s="1" t="s">
        <v>11</v>
      </c>
      <c r="C40" s="2"/>
      <c r="D40" s="2"/>
    </row>
    <row r="41" spans="1:34">
      <c r="A41" s="3" t="str">
        <f>kopsav_1!A30</f>
        <v>Apjomi sastādīti 2024. gada 22.martā</v>
      </c>
      <c r="B41" s="3"/>
      <c r="C41" s="3"/>
      <c r="D41" s="3"/>
    </row>
    <row r="42" spans="1:34" s="11" customFormat="1">
      <c r="A42" s="23" t="s">
        <v>239</v>
      </c>
      <c r="B42" s="23"/>
      <c r="C42" s="23"/>
      <c r="D42" s="23"/>
      <c r="E42" s="23"/>
      <c r="F42" s="23"/>
      <c r="G42" s="23"/>
      <c r="H42" s="23"/>
      <c r="I42" s="3"/>
      <c r="Q42" s="12"/>
      <c r="R42" s="12"/>
      <c r="S42" s="12"/>
      <c r="T42" s="12"/>
      <c r="U42" s="12"/>
      <c r="V42" s="12"/>
      <c r="W42" s="12"/>
      <c r="X42" s="12"/>
      <c r="Y42" s="12"/>
      <c r="Z42" s="12"/>
      <c r="AA42" s="12"/>
      <c r="AB42" s="12"/>
      <c r="AC42" s="12"/>
      <c r="AD42" s="12"/>
      <c r="AE42" s="12"/>
      <c r="AF42" s="12"/>
      <c r="AG42" s="12"/>
      <c r="AH42" s="12"/>
    </row>
    <row r="43" spans="1:34" s="11" customFormat="1">
      <c r="A43" s="77"/>
      <c r="B43" s="14" t="s">
        <v>11</v>
      </c>
      <c r="D43" s="13"/>
      <c r="E43" s="13"/>
      <c r="F43" s="13"/>
      <c r="G43" s="13"/>
      <c r="H43" s="13"/>
      <c r="I43" s="3"/>
      <c r="Q43" s="12"/>
      <c r="R43" s="12"/>
      <c r="S43" s="12"/>
      <c r="T43" s="12"/>
      <c r="U43" s="12"/>
      <c r="V43" s="12"/>
      <c r="W43" s="12"/>
      <c r="X43" s="12"/>
      <c r="Y43" s="12"/>
      <c r="Z43" s="12"/>
      <c r="AA43" s="12"/>
      <c r="AB43" s="12"/>
      <c r="AC43" s="12"/>
      <c r="AD43" s="12"/>
      <c r="AE43" s="12"/>
      <c r="AF43" s="12"/>
      <c r="AG43" s="12"/>
      <c r="AH43" s="12"/>
    </row>
    <row r="44" spans="1:34" s="11" customFormat="1">
      <c r="A44" s="23" t="s">
        <v>240</v>
      </c>
      <c r="B44" s="23"/>
      <c r="C44" s="23"/>
      <c r="D44" s="23"/>
      <c r="E44" s="23"/>
      <c r="F44" s="23"/>
      <c r="G44" s="23"/>
      <c r="H44" s="23"/>
      <c r="I44" s="3"/>
      <c r="Q44" s="12"/>
      <c r="R44" s="12"/>
      <c r="S44" s="12"/>
      <c r="T44" s="12"/>
      <c r="U44" s="12"/>
      <c r="V44" s="12"/>
      <c r="W44" s="12"/>
      <c r="X44" s="12"/>
      <c r="Y44" s="12"/>
      <c r="Z44" s="12"/>
      <c r="AA44" s="12"/>
      <c r="AB44" s="12"/>
      <c r="AC44" s="12"/>
      <c r="AD44" s="12"/>
      <c r="AE44" s="12"/>
      <c r="AF44" s="12"/>
      <c r="AG44" s="12"/>
      <c r="AH44" s="12"/>
    </row>
  </sheetData>
  <mergeCells count="8">
    <mergeCell ref="A7:C7"/>
    <mergeCell ref="A8:D8"/>
    <mergeCell ref="A1:D1"/>
    <mergeCell ref="A2:D2"/>
    <mergeCell ref="A3:D3"/>
    <mergeCell ref="A4:D4"/>
    <mergeCell ref="A5:D5"/>
    <mergeCell ref="A6:D6"/>
  </mergeCells>
  <conditionalFormatting sqref="C17:C18">
    <cfRule type="cellIs" dxfId="33" priority="5" stopIfTrue="1" operator="equal">
      <formula>0</formula>
    </cfRule>
    <cfRule type="expression" dxfId="32" priority="6" stopIfTrue="1">
      <formula>#DIV/0!</formula>
    </cfRule>
  </conditionalFormatting>
  <conditionalFormatting sqref="C22">
    <cfRule type="cellIs" dxfId="31" priority="1" stopIfTrue="1" operator="equal">
      <formula>0</formula>
    </cfRule>
    <cfRule type="expression" dxfId="30" priority="2" stopIfTrue="1">
      <formula>#DIV/0!</formula>
    </cfRule>
  </conditionalFormatting>
  <conditionalFormatting sqref="C24:C25">
    <cfRule type="cellIs" dxfId="29" priority="3" stopIfTrue="1" operator="equal">
      <formula>0</formula>
    </cfRule>
    <cfRule type="expression" dxfId="28" priority="4" stopIfTrue="1">
      <formula>#DIV/0!</formula>
    </cfRule>
  </conditionalFormatting>
  <conditionalFormatting sqref="C34">
    <cfRule type="cellIs" dxfId="27" priority="7" stopIfTrue="1" operator="equal">
      <formula>0</formula>
    </cfRule>
    <cfRule type="expression" dxfId="26" priority="8" stopIfTrue="1">
      <formula>#DIV/0!</formula>
    </cfRule>
  </conditionalFormatting>
  <conditionalFormatting sqref="C37:C38">
    <cfRule type="cellIs" dxfId="25" priority="17" stopIfTrue="1" operator="equal">
      <formula>0</formula>
    </cfRule>
    <cfRule type="expression" dxfId="24" priority="18" stopIfTrue="1">
      <formula>#DIV/0!</formula>
    </cfRule>
  </conditionalFormatting>
  <dataValidations count="1">
    <dataValidation type="list" allowBlank="1" showInputMessage="1" showErrorMessage="1" sqref="C36:C38" xr:uid="{00000000-0002-0000-0200-000000000000}">
      <formula1>$D$68:$D$79</formula1>
    </dataValidation>
  </dataValidations>
  <pageMargins left="0.70866141732283472" right="0.70866141732283472" top="0.74803149606299213" bottom="0.74803149606299213" header="0.31496062992125984" footer="0.31496062992125984"/>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AH29"/>
  <sheetViews>
    <sheetView zoomScaleNormal="100" zoomScaleSheetLayoutView="98" workbookViewId="0">
      <selection activeCell="A4" sqref="A4:XFD7"/>
    </sheetView>
  </sheetViews>
  <sheetFormatPr defaultRowHeight="15"/>
  <cols>
    <col min="1" max="1" width="8.140625" customWidth="1"/>
    <col min="2" max="2" width="50.7109375" customWidth="1"/>
    <col min="3" max="4" width="12.7109375" customWidth="1"/>
  </cols>
  <sheetData>
    <row r="1" spans="1:16" ht="15.75">
      <c r="A1" s="286" t="s">
        <v>66</v>
      </c>
      <c r="B1" s="286"/>
      <c r="C1" s="286"/>
      <c r="D1" s="286"/>
    </row>
    <row r="2" spans="1:16">
      <c r="A2" s="287" t="s">
        <v>38</v>
      </c>
      <c r="B2" s="288"/>
      <c r="C2" s="288"/>
      <c r="D2" s="288"/>
    </row>
    <row r="3" spans="1:16">
      <c r="A3" s="289" t="s">
        <v>2</v>
      </c>
      <c r="B3" s="289"/>
      <c r="C3" s="289"/>
      <c r="D3" s="289"/>
    </row>
    <row r="4" spans="1:16" s="28" customFormat="1" ht="30" customHeight="1">
      <c r="A4" s="278" t="s">
        <v>234</v>
      </c>
      <c r="B4" s="278"/>
      <c r="C4" s="278"/>
      <c r="D4" s="278"/>
      <c r="E4" s="38"/>
      <c r="F4" s="38"/>
      <c r="G4" s="38"/>
      <c r="H4" s="38"/>
      <c r="I4" s="37"/>
      <c r="J4" s="37"/>
      <c r="K4" s="37"/>
      <c r="L4" s="37"/>
      <c r="M4" s="37"/>
      <c r="N4" s="37"/>
    </row>
    <row r="5" spans="1:16" s="28" customFormat="1" ht="15.75">
      <c r="A5" s="283" t="s">
        <v>235</v>
      </c>
      <c r="B5" s="283"/>
      <c r="C5" s="283"/>
      <c r="D5" s="283"/>
      <c r="E5" s="26"/>
      <c r="F5" s="26"/>
      <c r="G5" s="26"/>
      <c r="H5" s="26"/>
      <c r="I5" s="26"/>
      <c r="J5" s="26"/>
      <c r="K5" s="26"/>
      <c r="L5" s="26"/>
      <c r="M5" s="26"/>
      <c r="N5" s="26"/>
      <c r="O5" s="26"/>
      <c r="P5" s="26"/>
    </row>
    <row r="6" spans="1:16" s="28" customFormat="1" ht="15.75">
      <c r="A6" s="284" t="s">
        <v>236</v>
      </c>
      <c r="B6" s="284"/>
      <c r="C6" s="284"/>
      <c r="D6" s="284"/>
      <c r="E6" s="40"/>
      <c r="F6" s="37"/>
      <c r="G6" s="37"/>
      <c r="H6" s="37"/>
      <c r="I6" s="37"/>
      <c r="J6" s="37"/>
      <c r="K6" s="37"/>
      <c r="L6" s="37"/>
      <c r="M6" s="37"/>
      <c r="N6" s="37"/>
    </row>
    <row r="7" spans="1:16" s="28" customFormat="1" ht="15.75">
      <c r="A7" s="282" t="s">
        <v>237</v>
      </c>
      <c r="B7" s="282"/>
      <c r="C7" s="282"/>
      <c r="D7" s="29"/>
      <c r="E7" s="29"/>
      <c r="F7" s="29"/>
      <c r="G7" s="29"/>
      <c r="H7" s="29"/>
    </row>
    <row r="8" spans="1:16">
      <c r="A8" s="285" t="s">
        <v>141</v>
      </c>
      <c r="B8" s="285"/>
      <c r="C8" s="285"/>
      <c r="D8" s="285"/>
    </row>
    <row r="9" spans="1:16">
      <c r="A9" s="24" t="s">
        <v>3</v>
      </c>
      <c r="B9" s="24" t="s">
        <v>4</v>
      </c>
      <c r="C9" s="24" t="s">
        <v>5</v>
      </c>
      <c r="D9" s="24" t="s">
        <v>6</v>
      </c>
    </row>
    <row r="10" spans="1:16" ht="13.5" customHeight="1">
      <c r="A10" s="24">
        <v>1</v>
      </c>
      <c r="B10" s="22">
        <v>2</v>
      </c>
      <c r="C10" s="22">
        <v>3</v>
      </c>
      <c r="D10" s="22">
        <v>4</v>
      </c>
    </row>
    <row r="11" spans="1:16">
      <c r="A11" s="35"/>
      <c r="B11" s="121" t="s">
        <v>201</v>
      </c>
      <c r="C11" s="121"/>
      <c r="D11" s="121"/>
    </row>
    <row r="12" spans="1:16">
      <c r="A12" s="68">
        <v>1</v>
      </c>
      <c r="B12" s="121" t="s">
        <v>267</v>
      </c>
      <c r="C12" s="121"/>
      <c r="D12" s="121"/>
    </row>
    <row r="13" spans="1:16" ht="63.75">
      <c r="A13" s="68">
        <v>1</v>
      </c>
      <c r="B13" s="114" t="s">
        <v>268</v>
      </c>
      <c r="C13" s="79" t="s">
        <v>7</v>
      </c>
      <c r="D13" s="79">
        <v>183.5</v>
      </c>
    </row>
    <row r="14" spans="1:16" ht="25.5">
      <c r="A14" s="68"/>
      <c r="B14" s="116" t="s">
        <v>269</v>
      </c>
      <c r="C14" s="79" t="s">
        <v>7</v>
      </c>
      <c r="D14" s="85">
        <f>ROUND(D13*2.24,2)</f>
        <v>411.04</v>
      </c>
    </row>
    <row r="15" spans="1:16">
      <c r="A15" s="68"/>
      <c r="B15" s="116" t="s">
        <v>67</v>
      </c>
      <c r="C15" s="79" t="s">
        <v>7</v>
      </c>
      <c r="D15" s="85">
        <f>ROUND(D13*4.7,2)</f>
        <v>862.45</v>
      </c>
    </row>
    <row r="16" spans="1:16" ht="25.5">
      <c r="A16" s="68"/>
      <c r="B16" s="78" t="s">
        <v>270</v>
      </c>
      <c r="C16" s="79"/>
      <c r="D16" s="85"/>
    </row>
    <row r="17" spans="1:34" ht="63.75">
      <c r="A17" s="68">
        <v>2</v>
      </c>
      <c r="B17" s="114" t="s">
        <v>271</v>
      </c>
      <c r="C17" s="79" t="s">
        <v>7</v>
      </c>
      <c r="D17" s="79">
        <v>77.599999999999994</v>
      </c>
    </row>
    <row r="18" spans="1:34" ht="25.5">
      <c r="A18" s="68"/>
      <c r="B18" s="116" t="s">
        <v>272</v>
      </c>
      <c r="C18" s="79" t="s">
        <v>7</v>
      </c>
      <c r="D18" s="85">
        <f>ROUND(D17*1.12,2)</f>
        <v>86.91</v>
      </c>
    </row>
    <row r="19" spans="1:34">
      <c r="A19" s="68"/>
      <c r="B19" s="116" t="s">
        <v>273</v>
      </c>
      <c r="C19" s="79" t="s">
        <v>7</v>
      </c>
      <c r="D19" s="85">
        <f>ROUND(D17*2.35,2)</f>
        <v>182.36</v>
      </c>
    </row>
    <row r="20" spans="1:34">
      <c r="A20" s="68">
        <v>3</v>
      </c>
      <c r="B20" s="122" t="s">
        <v>25</v>
      </c>
      <c r="C20" s="123" t="s">
        <v>22</v>
      </c>
      <c r="D20" s="124">
        <v>1</v>
      </c>
    </row>
    <row r="21" spans="1:34" s="3" customFormat="1" ht="12.75">
      <c r="A21" s="34"/>
      <c r="B21" s="30" t="s">
        <v>37</v>
      </c>
      <c r="C21" s="31"/>
      <c r="D21" s="32"/>
    </row>
    <row r="22" spans="1:34" s="3" customFormat="1" ht="38.25">
      <c r="A22" s="34"/>
      <c r="B22" s="36" t="s">
        <v>36</v>
      </c>
      <c r="C22" s="33"/>
      <c r="D22" s="32"/>
    </row>
    <row r="23" spans="1:34" s="3" customFormat="1" ht="12.75">
      <c r="A23" s="34"/>
      <c r="B23" s="36"/>
      <c r="C23" s="33"/>
      <c r="D23" s="32"/>
    </row>
    <row r="24" spans="1:34">
      <c r="A24" s="3" t="s">
        <v>10</v>
      </c>
      <c r="B24" s="3"/>
      <c r="C24" s="3"/>
      <c r="D24" s="3"/>
      <c r="E24" s="3"/>
      <c r="F24" s="3"/>
      <c r="G24" s="3"/>
      <c r="H24" s="3"/>
    </row>
    <row r="25" spans="1:34">
      <c r="A25" s="2"/>
      <c r="B25" s="1" t="s">
        <v>11</v>
      </c>
      <c r="C25" s="2"/>
      <c r="D25" s="2"/>
    </row>
    <row r="26" spans="1:34">
      <c r="A26" s="3" t="str">
        <f>kopsav_1!A30</f>
        <v>Apjomi sastādīti 2024. gada 22.martā</v>
      </c>
      <c r="B26" s="3"/>
      <c r="C26" s="3"/>
      <c r="D26" s="3"/>
    </row>
    <row r="27" spans="1:34" s="11" customFormat="1">
      <c r="A27" s="23" t="s">
        <v>239</v>
      </c>
      <c r="B27" s="23"/>
      <c r="C27" s="23"/>
      <c r="D27" s="23"/>
      <c r="E27" s="23"/>
      <c r="F27" s="23"/>
      <c r="G27" s="23"/>
      <c r="H27" s="23"/>
      <c r="I27" s="3"/>
      <c r="Q27" s="12"/>
      <c r="R27" s="12"/>
      <c r="S27" s="12"/>
      <c r="T27" s="12"/>
      <c r="U27" s="12"/>
      <c r="V27" s="12"/>
      <c r="W27" s="12"/>
      <c r="X27" s="12"/>
      <c r="Y27" s="12"/>
      <c r="Z27" s="12"/>
      <c r="AA27" s="12"/>
      <c r="AB27" s="12"/>
      <c r="AC27" s="12"/>
      <c r="AD27" s="12"/>
      <c r="AE27" s="12"/>
      <c r="AF27" s="12"/>
      <c r="AG27" s="12"/>
      <c r="AH27" s="12"/>
    </row>
    <row r="28" spans="1:34" s="11" customFormat="1">
      <c r="A28" s="77"/>
      <c r="B28" s="14" t="s">
        <v>11</v>
      </c>
      <c r="D28" s="13"/>
      <c r="E28" s="13"/>
      <c r="F28" s="13"/>
      <c r="G28" s="13"/>
      <c r="H28" s="13"/>
      <c r="I28" s="3"/>
      <c r="Q28" s="12"/>
      <c r="R28" s="12"/>
      <c r="S28" s="12"/>
      <c r="T28" s="12"/>
      <c r="U28" s="12"/>
      <c r="V28" s="12"/>
      <c r="W28" s="12"/>
      <c r="X28" s="12"/>
      <c r="Y28" s="12"/>
      <c r="Z28" s="12"/>
      <c r="AA28" s="12"/>
      <c r="AB28" s="12"/>
      <c r="AC28" s="12"/>
      <c r="AD28" s="12"/>
      <c r="AE28" s="12"/>
      <c r="AF28" s="12"/>
      <c r="AG28" s="12"/>
      <c r="AH28" s="12"/>
    </row>
    <row r="29" spans="1:34" s="11" customFormat="1">
      <c r="A29" s="23" t="s">
        <v>240</v>
      </c>
      <c r="B29" s="23"/>
      <c r="C29" s="23"/>
      <c r="D29" s="23"/>
      <c r="E29" s="23"/>
      <c r="F29" s="23"/>
      <c r="G29" s="23"/>
      <c r="H29" s="23"/>
      <c r="I29" s="3"/>
      <c r="Q29" s="12"/>
      <c r="R29" s="12"/>
      <c r="S29" s="12"/>
      <c r="T29" s="12"/>
      <c r="U29" s="12"/>
      <c r="V29" s="12"/>
      <c r="W29" s="12"/>
      <c r="X29" s="12"/>
      <c r="Y29" s="12"/>
      <c r="Z29" s="12"/>
      <c r="AA29" s="12"/>
      <c r="AB29" s="12"/>
      <c r="AC29" s="12"/>
      <c r="AD29" s="12"/>
      <c r="AE29" s="12"/>
      <c r="AF29" s="12"/>
      <c r="AG29" s="12"/>
      <c r="AH29" s="12"/>
    </row>
  </sheetData>
  <mergeCells count="8">
    <mergeCell ref="A7:C7"/>
    <mergeCell ref="A8:D8"/>
    <mergeCell ref="A1:D1"/>
    <mergeCell ref="A2:D2"/>
    <mergeCell ref="A3:D3"/>
    <mergeCell ref="A4:D4"/>
    <mergeCell ref="A5:D5"/>
    <mergeCell ref="A6:D6"/>
  </mergeCells>
  <dataValidations count="1">
    <dataValidation type="list" allowBlank="1" showInputMessage="1" showErrorMessage="1" sqref="C21:C23" xr:uid="{00000000-0002-0000-0300-000000000000}">
      <formula1>$D$67:$D$78</formula1>
    </dataValidation>
  </dataValidations>
  <pageMargins left="0.70866141732283472" right="0.70866141732283472" top="0.74803149606299213" bottom="0.74803149606299213" header="0.31496062992125984" footer="0.31496062992125984"/>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AH71"/>
  <sheetViews>
    <sheetView zoomScaleNormal="100" zoomScaleSheetLayoutView="98" workbookViewId="0">
      <selection activeCell="A4" sqref="A4:XFD7"/>
    </sheetView>
  </sheetViews>
  <sheetFormatPr defaultRowHeight="15"/>
  <cols>
    <col min="1" max="1" width="8.140625" customWidth="1"/>
    <col min="2" max="2" width="50.7109375" customWidth="1"/>
    <col min="3" max="4" width="12.7109375" customWidth="1"/>
  </cols>
  <sheetData>
    <row r="1" spans="1:16" ht="15.75">
      <c r="A1" s="286" t="s">
        <v>68</v>
      </c>
      <c r="B1" s="286"/>
      <c r="C1" s="286"/>
      <c r="D1" s="286"/>
    </row>
    <row r="2" spans="1:16">
      <c r="A2" s="287" t="s">
        <v>39</v>
      </c>
      <c r="B2" s="288"/>
      <c r="C2" s="288"/>
      <c r="D2" s="288"/>
    </row>
    <row r="3" spans="1:16">
      <c r="A3" s="289" t="s">
        <v>2</v>
      </c>
      <c r="B3" s="289"/>
      <c r="C3" s="289"/>
      <c r="D3" s="289"/>
    </row>
    <row r="4" spans="1:16" s="28" customFormat="1" ht="30" customHeight="1">
      <c r="A4" s="278" t="s">
        <v>234</v>
      </c>
      <c r="B4" s="278"/>
      <c r="C4" s="278"/>
      <c r="D4" s="278"/>
      <c r="E4" s="38"/>
      <c r="F4" s="38"/>
      <c r="G4" s="38"/>
      <c r="H4" s="38"/>
      <c r="I4" s="37"/>
      <c r="J4" s="37"/>
      <c r="K4" s="37"/>
      <c r="L4" s="37"/>
      <c r="M4" s="37"/>
      <c r="N4" s="37"/>
    </row>
    <row r="5" spans="1:16" s="28" customFormat="1" ht="15.75">
      <c r="A5" s="283" t="s">
        <v>235</v>
      </c>
      <c r="B5" s="283"/>
      <c r="C5" s="283"/>
      <c r="D5" s="283"/>
      <c r="E5" s="26"/>
      <c r="F5" s="26"/>
      <c r="G5" s="26"/>
      <c r="H5" s="26"/>
      <c r="I5" s="26"/>
      <c r="J5" s="26"/>
      <c r="K5" s="26"/>
      <c r="L5" s="26"/>
      <c r="M5" s="26"/>
      <c r="N5" s="26"/>
      <c r="O5" s="26"/>
      <c r="P5" s="26"/>
    </row>
    <row r="6" spans="1:16" s="28" customFormat="1" ht="15.75">
      <c r="A6" s="284" t="s">
        <v>236</v>
      </c>
      <c r="B6" s="284"/>
      <c r="C6" s="284"/>
      <c r="D6" s="284"/>
      <c r="E6" s="40"/>
      <c r="F6" s="37"/>
      <c r="G6" s="37"/>
      <c r="H6" s="37"/>
      <c r="I6" s="37"/>
      <c r="J6" s="37"/>
      <c r="K6" s="37"/>
      <c r="L6" s="37"/>
      <c r="M6" s="37"/>
      <c r="N6" s="37"/>
    </row>
    <row r="7" spans="1:16" s="28" customFormat="1" ht="15.75">
      <c r="A7" s="282" t="s">
        <v>237</v>
      </c>
      <c r="B7" s="282"/>
      <c r="C7" s="282"/>
      <c r="D7" s="29"/>
      <c r="E7" s="29"/>
      <c r="F7" s="29"/>
      <c r="G7" s="29"/>
      <c r="H7" s="29"/>
    </row>
    <row r="8" spans="1:16">
      <c r="A8" s="285" t="s">
        <v>142</v>
      </c>
      <c r="B8" s="285"/>
      <c r="C8" s="285"/>
      <c r="D8" s="285"/>
    </row>
    <row r="9" spans="1:16">
      <c r="A9" s="24" t="s">
        <v>3</v>
      </c>
      <c r="B9" s="24" t="s">
        <v>4</v>
      </c>
      <c r="C9" s="24" t="s">
        <v>5</v>
      </c>
      <c r="D9" s="24" t="s">
        <v>6</v>
      </c>
    </row>
    <row r="10" spans="1:16">
      <c r="A10" s="24">
        <v>1</v>
      </c>
      <c r="B10" s="22">
        <v>2</v>
      </c>
      <c r="C10" s="22">
        <v>3</v>
      </c>
      <c r="D10" s="22">
        <v>4</v>
      </c>
    </row>
    <row r="11" spans="1:16">
      <c r="A11" s="35"/>
      <c r="B11" s="121" t="s">
        <v>274</v>
      </c>
      <c r="C11" s="121"/>
      <c r="D11" s="121"/>
    </row>
    <row r="12" spans="1:16">
      <c r="A12" s="136">
        <v>1</v>
      </c>
      <c r="B12" s="81" t="s">
        <v>275</v>
      </c>
      <c r="C12" s="79" t="s">
        <v>65</v>
      </c>
      <c r="D12" s="125">
        <f>ROUND((D13+D14)/1000,3)</f>
        <v>2.91</v>
      </c>
    </row>
    <row r="13" spans="1:16">
      <c r="A13" s="136"/>
      <c r="B13" s="116" t="s">
        <v>276</v>
      </c>
      <c r="C13" s="79" t="s">
        <v>28</v>
      </c>
      <c r="D13" s="85">
        <f>403.2*6</f>
        <v>2419.1999999999998</v>
      </c>
    </row>
    <row r="14" spans="1:16">
      <c r="A14" s="136"/>
      <c r="B14" s="116" t="s">
        <v>277</v>
      </c>
      <c r="C14" s="79" t="s">
        <v>28</v>
      </c>
      <c r="D14" s="85">
        <f>81.83*6</f>
        <v>490.98</v>
      </c>
    </row>
    <row r="15" spans="1:16">
      <c r="A15" s="136">
        <f>A10+1</f>
        <v>2</v>
      </c>
      <c r="B15" s="81" t="s">
        <v>278</v>
      </c>
      <c r="C15" s="79" t="s">
        <v>8</v>
      </c>
      <c r="D15" s="79">
        <f>0.88*6</f>
        <v>5.28</v>
      </c>
    </row>
    <row r="16" spans="1:16">
      <c r="A16" s="136"/>
      <c r="B16" s="116" t="s">
        <v>279</v>
      </c>
      <c r="C16" s="79" t="s">
        <v>28</v>
      </c>
      <c r="D16" s="85">
        <f>100*6</f>
        <v>600</v>
      </c>
    </row>
    <row r="17" spans="1:4">
      <c r="A17" s="140"/>
      <c r="B17" s="121" t="s">
        <v>280</v>
      </c>
      <c r="C17" s="121"/>
      <c r="D17" s="121"/>
    </row>
    <row r="18" spans="1:4">
      <c r="A18" s="136">
        <v>3</v>
      </c>
      <c r="B18" s="81" t="s">
        <v>281</v>
      </c>
      <c r="C18" s="79" t="s">
        <v>65</v>
      </c>
      <c r="D18" s="125">
        <f>ROUND((D19+D20)/1000,3)</f>
        <v>0.46500000000000002</v>
      </c>
    </row>
    <row r="19" spans="1:4">
      <c r="A19" s="136"/>
      <c r="B19" s="116" t="s">
        <v>276</v>
      </c>
      <c r="C19" s="79" t="s">
        <v>28</v>
      </c>
      <c r="D19" s="85">
        <f>406.35</f>
        <v>406.35</v>
      </c>
    </row>
    <row r="20" spans="1:4">
      <c r="A20" s="136"/>
      <c r="B20" s="116" t="s">
        <v>277</v>
      </c>
      <c r="C20" s="79" t="s">
        <v>28</v>
      </c>
      <c r="D20" s="85">
        <f>58.83</f>
        <v>58.83</v>
      </c>
    </row>
    <row r="21" spans="1:4">
      <c r="A21" s="136">
        <v>4</v>
      </c>
      <c r="B21" s="81" t="s">
        <v>278</v>
      </c>
      <c r="C21" s="79" t="s">
        <v>8</v>
      </c>
      <c r="D21" s="79">
        <v>0.72</v>
      </c>
    </row>
    <row r="22" spans="1:4">
      <c r="A22" s="136"/>
      <c r="B22" s="116" t="s">
        <v>279</v>
      </c>
      <c r="C22" s="79" t="s">
        <v>28</v>
      </c>
      <c r="D22" s="85">
        <f>100</f>
        <v>100</v>
      </c>
    </row>
    <row r="23" spans="1:4">
      <c r="A23" s="140"/>
      <c r="B23" s="121" t="s">
        <v>282</v>
      </c>
      <c r="C23" s="121"/>
      <c r="D23" s="121"/>
    </row>
    <row r="24" spans="1:4">
      <c r="A24" s="136">
        <v>5</v>
      </c>
      <c r="B24" s="81" t="s">
        <v>283</v>
      </c>
      <c r="C24" s="79" t="s">
        <v>65</v>
      </c>
      <c r="D24" s="125">
        <f>ROUND((D25+D26)/1000,3)</f>
        <v>0.17</v>
      </c>
    </row>
    <row r="25" spans="1:4">
      <c r="A25" s="136"/>
      <c r="B25" s="116" t="s">
        <v>284</v>
      </c>
      <c r="C25" s="79" t="s">
        <v>28</v>
      </c>
      <c r="D25" s="85">
        <v>49.21</v>
      </c>
    </row>
    <row r="26" spans="1:4">
      <c r="A26" s="136"/>
      <c r="B26" s="116" t="s">
        <v>285</v>
      </c>
      <c r="C26" s="79" t="s">
        <v>28</v>
      </c>
      <c r="D26" s="85">
        <v>121.18</v>
      </c>
    </row>
    <row r="27" spans="1:4">
      <c r="A27" s="136"/>
      <c r="B27" s="116" t="s">
        <v>286</v>
      </c>
      <c r="C27" s="79" t="s">
        <v>22</v>
      </c>
      <c r="D27" s="82">
        <v>22</v>
      </c>
    </row>
    <row r="28" spans="1:4">
      <c r="A28" s="136"/>
      <c r="B28" s="116" t="s">
        <v>279</v>
      </c>
      <c r="C28" s="79" t="s">
        <v>28</v>
      </c>
      <c r="D28" s="85">
        <v>25</v>
      </c>
    </row>
    <row r="29" spans="1:4">
      <c r="A29" s="136"/>
      <c r="B29" s="116" t="s">
        <v>287</v>
      </c>
      <c r="C29" s="39" t="s">
        <v>21</v>
      </c>
      <c r="D29" s="85">
        <v>16</v>
      </c>
    </row>
    <row r="30" spans="1:4">
      <c r="A30" s="136">
        <v>6</v>
      </c>
      <c r="B30" s="126" t="s">
        <v>288</v>
      </c>
      <c r="C30" s="127" t="s">
        <v>289</v>
      </c>
      <c r="D30" s="128">
        <v>6.05</v>
      </c>
    </row>
    <row r="31" spans="1:4">
      <c r="A31" s="136"/>
      <c r="B31" s="129" t="s">
        <v>290</v>
      </c>
      <c r="C31" s="130" t="s">
        <v>291</v>
      </c>
      <c r="D31" s="131">
        <f>D30*0.05</f>
        <v>0.30249999999999999</v>
      </c>
    </row>
    <row r="32" spans="1:4">
      <c r="A32" s="136"/>
      <c r="B32" s="132" t="s">
        <v>292</v>
      </c>
      <c r="C32" s="133" t="s">
        <v>289</v>
      </c>
      <c r="D32" s="128">
        <f>D30*1.1</f>
        <v>6.6550000000000002</v>
      </c>
    </row>
    <row r="33" spans="1:4">
      <c r="A33" s="140"/>
      <c r="B33" s="134" t="s">
        <v>293</v>
      </c>
      <c r="C33" s="134"/>
      <c r="D33" s="134"/>
    </row>
    <row r="34" spans="1:4">
      <c r="A34" s="136">
        <v>7</v>
      </c>
      <c r="B34" s="135" t="s">
        <v>294</v>
      </c>
      <c r="C34" s="136" t="s">
        <v>65</v>
      </c>
      <c r="D34" s="137">
        <f>ROUND((D35+D36)/1000,3)</f>
        <v>0.159</v>
      </c>
    </row>
    <row r="35" spans="1:4">
      <c r="A35" s="136"/>
      <c r="B35" s="132" t="s">
        <v>295</v>
      </c>
      <c r="C35" s="136" t="s">
        <v>28</v>
      </c>
      <c r="D35" s="128">
        <v>39.9</v>
      </c>
    </row>
    <row r="36" spans="1:4">
      <c r="A36" s="136"/>
      <c r="B36" s="132" t="s">
        <v>285</v>
      </c>
      <c r="C36" s="136" t="s">
        <v>28</v>
      </c>
      <c r="D36" s="128">
        <v>119.08</v>
      </c>
    </row>
    <row r="37" spans="1:4">
      <c r="A37" s="136"/>
      <c r="B37" s="132" t="s">
        <v>286</v>
      </c>
      <c r="C37" s="136" t="s">
        <v>22</v>
      </c>
      <c r="D37" s="138">
        <v>21</v>
      </c>
    </row>
    <row r="38" spans="1:4">
      <c r="A38" s="136"/>
      <c r="B38" s="132" t="s">
        <v>279</v>
      </c>
      <c r="C38" s="136" t="s">
        <v>28</v>
      </c>
      <c r="D38" s="128">
        <v>25</v>
      </c>
    </row>
    <row r="39" spans="1:4">
      <c r="A39" s="136"/>
      <c r="B39" s="132" t="s">
        <v>287</v>
      </c>
      <c r="C39" s="39" t="s">
        <v>21</v>
      </c>
      <c r="D39" s="128">
        <v>16</v>
      </c>
    </row>
    <row r="40" spans="1:4">
      <c r="A40" s="136">
        <v>8</v>
      </c>
      <c r="B40" s="139" t="s">
        <v>288</v>
      </c>
      <c r="C40" s="127" t="s">
        <v>289</v>
      </c>
      <c r="D40" s="128">
        <v>6.05</v>
      </c>
    </row>
    <row r="41" spans="1:4">
      <c r="A41" s="136"/>
      <c r="B41" s="129" t="s">
        <v>290</v>
      </c>
      <c r="C41" s="130" t="s">
        <v>291</v>
      </c>
      <c r="D41" s="131">
        <f>D40*0.05</f>
        <v>0.30249999999999999</v>
      </c>
    </row>
    <row r="42" spans="1:4">
      <c r="A42" s="136"/>
      <c r="B42" s="132" t="s">
        <v>292</v>
      </c>
      <c r="C42" s="133" t="s">
        <v>289</v>
      </c>
      <c r="D42" s="128">
        <v>5.7</v>
      </c>
    </row>
    <row r="43" spans="1:4">
      <c r="A43" s="136"/>
      <c r="B43" s="140" t="s">
        <v>296</v>
      </c>
      <c r="C43" s="136"/>
      <c r="D43" s="128"/>
    </row>
    <row r="44" spans="1:4">
      <c r="A44" s="154">
        <f>A40+1</f>
        <v>9</v>
      </c>
      <c r="B44" s="135" t="s">
        <v>297</v>
      </c>
      <c r="C44" s="136" t="s">
        <v>8</v>
      </c>
      <c r="D44" s="128">
        <v>1.59</v>
      </c>
    </row>
    <row r="45" spans="1:4" ht="51">
      <c r="A45" s="136">
        <f>A44+1</f>
        <v>10</v>
      </c>
      <c r="B45" s="139" t="s">
        <v>298</v>
      </c>
      <c r="C45" s="136" t="s">
        <v>34</v>
      </c>
      <c r="D45" s="141">
        <f>ROUND(SUM(D46:D47),2)</f>
        <v>0.4</v>
      </c>
    </row>
    <row r="46" spans="1:4">
      <c r="A46" s="136"/>
      <c r="B46" s="132" t="s">
        <v>299</v>
      </c>
      <c r="C46" s="136" t="s">
        <v>8</v>
      </c>
      <c r="D46" s="128">
        <v>0.3</v>
      </c>
    </row>
    <row r="47" spans="1:4">
      <c r="A47" s="136"/>
      <c r="B47" s="132" t="s">
        <v>300</v>
      </c>
      <c r="C47" s="136" t="s">
        <v>8</v>
      </c>
      <c r="D47" s="128">
        <v>0.1</v>
      </c>
    </row>
    <row r="48" spans="1:4">
      <c r="A48" s="136">
        <f>A45+1</f>
        <v>11</v>
      </c>
      <c r="B48" s="142" t="s">
        <v>70</v>
      </c>
      <c r="C48" s="143" t="s">
        <v>65</v>
      </c>
      <c r="D48" s="144">
        <f>ROUND(SUM(D49:D49)/1000,3)</f>
        <v>8.9999999999999993E-3</v>
      </c>
    </row>
    <row r="49" spans="1:4">
      <c r="A49" s="136"/>
      <c r="B49" s="132" t="s">
        <v>301</v>
      </c>
      <c r="C49" s="136" t="s">
        <v>28</v>
      </c>
      <c r="D49" s="145">
        <v>9.34</v>
      </c>
    </row>
    <row r="50" spans="1:4" ht="25.5">
      <c r="A50" s="136">
        <f>A48+1</f>
        <v>12</v>
      </c>
      <c r="B50" s="142" t="s">
        <v>197</v>
      </c>
      <c r="C50" s="143" t="s">
        <v>34</v>
      </c>
      <c r="D50" s="146">
        <v>0.12</v>
      </c>
    </row>
    <row r="51" spans="1:4">
      <c r="A51" s="136"/>
      <c r="B51" s="147" t="s">
        <v>302</v>
      </c>
      <c r="C51" s="143" t="s">
        <v>34</v>
      </c>
      <c r="D51" s="148">
        <f>D50*1.1</f>
        <v>0.13200000000000001</v>
      </c>
    </row>
    <row r="52" spans="1:4">
      <c r="A52" s="136"/>
      <c r="B52" s="149" t="s">
        <v>303</v>
      </c>
      <c r="C52" s="143"/>
      <c r="D52" s="148"/>
    </row>
    <row r="53" spans="1:4">
      <c r="A53" s="136">
        <f>A50+1</f>
        <v>13</v>
      </c>
      <c r="B53" s="135" t="s">
        <v>199</v>
      </c>
      <c r="C53" s="136" t="s">
        <v>65</v>
      </c>
      <c r="D53" s="137">
        <v>0.71718999999999999</v>
      </c>
    </row>
    <row r="54" spans="1:4">
      <c r="A54" s="136">
        <f>A53+1</f>
        <v>14</v>
      </c>
      <c r="B54" s="142" t="s">
        <v>69</v>
      </c>
      <c r="C54" s="143" t="s">
        <v>24</v>
      </c>
      <c r="D54" s="148">
        <f>ROUND((D53)*35,2)</f>
        <v>25.1</v>
      </c>
    </row>
    <row r="55" spans="1:4" ht="25.5">
      <c r="A55" s="136">
        <f t="shared" ref="A55:A56" si="0">A54+1</f>
        <v>15</v>
      </c>
      <c r="B55" s="150" t="s">
        <v>71</v>
      </c>
      <c r="C55" s="143" t="s">
        <v>24</v>
      </c>
      <c r="D55" s="148">
        <f>D54</f>
        <v>25.1</v>
      </c>
    </row>
    <row r="56" spans="1:4" ht="25.5">
      <c r="A56" s="136">
        <f t="shared" si="0"/>
        <v>16</v>
      </c>
      <c r="B56" s="150" t="s">
        <v>200</v>
      </c>
      <c r="C56" s="151" t="s">
        <v>22</v>
      </c>
      <c r="D56" s="152">
        <v>1</v>
      </c>
    </row>
    <row r="57" spans="1:4">
      <c r="A57" s="136"/>
      <c r="B57" s="132" t="s">
        <v>287</v>
      </c>
      <c r="C57" s="39" t="s">
        <v>21</v>
      </c>
      <c r="D57" s="128">
        <v>12</v>
      </c>
    </row>
    <row r="58" spans="1:4">
      <c r="A58" s="136">
        <f>A56+1</f>
        <v>17</v>
      </c>
      <c r="B58" s="153" t="s">
        <v>304</v>
      </c>
      <c r="C58" s="143" t="s">
        <v>24</v>
      </c>
      <c r="D58" s="148">
        <v>2.2000000000000002</v>
      </c>
    </row>
    <row r="59" spans="1:4">
      <c r="A59" s="136">
        <f>A58+1</f>
        <v>18</v>
      </c>
      <c r="B59" s="153" t="s">
        <v>305</v>
      </c>
      <c r="C59" s="143" t="s">
        <v>21</v>
      </c>
      <c r="D59" s="148">
        <v>18</v>
      </c>
    </row>
    <row r="60" spans="1:4">
      <c r="A60" s="136"/>
      <c r="B60" s="132" t="s">
        <v>286</v>
      </c>
      <c r="C60" s="136" t="s">
        <v>22</v>
      </c>
      <c r="D60" s="138">
        <v>12</v>
      </c>
    </row>
    <row r="61" spans="1:4">
      <c r="A61" s="136">
        <v>19</v>
      </c>
      <c r="B61" s="135" t="s">
        <v>306</v>
      </c>
      <c r="C61" s="136" t="s">
        <v>22</v>
      </c>
      <c r="D61" s="138">
        <v>1</v>
      </c>
    </row>
    <row r="62" spans="1:4">
      <c r="A62" s="136">
        <v>20</v>
      </c>
      <c r="B62" s="153" t="s">
        <v>25</v>
      </c>
      <c r="C62" s="143" t="s">
        <v>22</v>
      </c>
      <c r="D62" s="148">
        <v>1</v>
      </c>
    </row>
    <row r="63" spans="1:4" s="3" customFormat="1" ht="12.75">
      <c r="A63" s="34"/>
      <c r="B63" s="30" t="s">
        <v>37</v>
      </c>
      <c r="C63" s="31"/>
      <c r="D63" s="32"/>
    </row>
    <row r="64" spans="1:4" s="3" customFormat="1" ht="38.25">
      <c r="A64" s="34"/>
      <c r="B64" s="36" t="s">
        <v>36</v>
      </c>
      <c r="C64" s="33"/>
      <c r="D64" s="32"/>
    </row>
    <row r="65" spans="1:34">
      <c r="A65" s="39"/>
      <c r="B65" s="49"/>
      <c r="C65" s="39"/>
      <c r="D65" s="39"/>
    </row>
    <row r="66" spans="1:34">
      <c r="A66" s="3" t="s">
        <v>10</v>
      </c>
      <c r="B66" s="3"/>
      <c r="C66" s="3"/>
      <c r="D66" s="3"/>
      <c r="E66" s="3"/>
      <c r="F66" s="3"/>
      <c r="G66" s="3"/>
      <c r="H66" s="3"/>
    </row>
    <row r="67" spans="1:34">
      <c r="A67" s="2"/>
      <c r="B67" s="1" t="s">
        <v>11</v>
      </c>
      <c r="C67" s="2"/>
      <c r="D67" s="2"/>
    </row>
    <row r="68" spans="1:34">
      <c r="A68" s="3" t="str">
        <f>kopsav_1!A30</f>
        <v>Apjomi sastādīti 2024. gada 22.martā</v>
      </c>
      <c r="B68" s="3"/>
      <c r="C68" s="3"/>
      <c r="D68" s="3"/>
    </row>
    <row r="69" spans="1:34" s="11" customFormat="1">
      <c r="A69" s="23" t="s">
        <v>239</v>
      </c>
      <c r="B69" s="23"/>
      <c r="C69" s="23"/>
      <c r="D69" s="23"/>
      <c r="E69" s="23"/>
      <c r="F69" s="23"/>
      <c r="G69" s="23"/>
      <c r="H69" s="23"/>
      <c r="I69" s="3"/>
      <c r="Q69" s="12"/>
      <c r="R69" s="12"/>
      <c r="S69" s="12"/>
      <c r="T69" s="12"/>
      <c r="U69" s="12"/>
      <c r="V69" s="12"/>
      <c r="W69" s="12"/>
      <c r="X69" s="12"/>
      <c r="Y69" s="12"/>
      <c r="Z69" s="12"/>
      <c r="AA69" s="12"/>
      <c r="AB69" s="12"/>
      <c r="AC69" s="12"/>
      <c r="AD69" s="12"/>
      <c r="AE69" s="12"/>
      <c r="AF69" s="12"/>
      <c r="AG69" s="12"/>
      <c r="AH69" s="12"/>
    </row>
    <row r="70" spans="1:34" s="11" customFormat="1">
      <c r="A70" s="77"/>
      <c r="B70" s="14" t="s">
        <v>11</v>
      </c>
      <c r="D70" s="13"/>
      <c r="E70" s="13"/>
      <c r="F70" s="13"/>
      <c r="G70" s="13"/>
      <c r="H70" s="13"/>
      <c r="I70" s="3"/>
      <c r="Q70" s="12"/>
      <c r="R70" s="12"/>
      <c r="S70" s="12"/>
      <c r="T70" s="12"/>
      <c r="U70" s="12"/>
      <c r="V70" s="12"/>
      <c r="W70" s="12"/>
      <c r="X70" s="12"/>
      <c r="Y70" s="12"/>
      <c r="Z70" s="12"/>
      <c r="AA70" s="12"/>
      <c r="AB70" s="12"/>
      <c r="AC70" s="12"/>
      <c r="AD70" s="12"/>
      <c r="AE70" s="12"/>
      <c r="AF70" s="12"/>
      <c r="AG70" s="12"/>
      <c r="AH70" s="12"/>
    </row>
    <row r="71" spans="1:34" s="11" customFormat="1">
      <c r="A71" s="23" t="s">
        <v>240</v>
      </c>
      <c r="B71" s="23"/>
      <c r="C71" s="23"/>
      <c r="D71" s="23"/>
      <c r="E71" s="23"/>
      <c r="F71" s="23"/>
      <c r="G71" s="23"/>
      <c r="H71" s="23"/>
      <c r="I71" s="3"/>
      <c r="Q71" s="12"/>
      <c r="R71" s="12"/>
      <c r="S71" s="12"/>
      <c r="T71" s="12"/>
      <c r="U71" s="12"/>
      <c r="V71" s="12"/>
      <c r="W71" s="12"/>
      <c r="X71" s="12"/>
      <c r="Y71" s="12"/>
      <c r="Z71" s="12"/>
      <c r="AA71" s="12"/>
      <c r="AB71" s="12"/>
      <c r="AC71" s="12"/>
      <c r="AD71" s="12"/>
      <c r="AE71" s="12"/>
      <c r="AF71" s="12"/>
      <c r="AG71" s="12"/>
      <c r="AH71" s="12"/>
    </row>
  </sheetData>
  <mergeCells count="8">
    <mergeCell ref="A7:C7"/>
    <mergeCell ref="A8:D8"/>
    <mergeCell ref="A1:D1"/>
    <mergeCell ref="A2:D2"/>
    <mergeCell ref="A3:D3"/>
    <mergeCell ref="A4:D4"/>
    <mergeCell ref="A5:D5"/>
    <mergeCell ref="A6:D6"/>
  </mergeCells>
  <conditionalFormatting sqref="C45:C46 C48">
    <cfRule type="cellIs" dxfId="23" priority="5" stopIfTrue="1" operator="equal">
      <formula>0</formula>
    </cfRule>
    <cfRule type="expression" dxfId="22" priority="6" stopIfTrue="1">
      <formula>#DIV/0!</formula>
    </cfRule>
  </conditionalFormatting>
  <conditionalFormatting sqref="C50:C52">
    <cfRule type="cellIs" dxfId="21" priority="1" stopIfTrue="1" operator="equal">
      <formula>0</formula>
    </cfRule>
    <cfRule type="expression" dxfId="20" priority="2" stopIfTrue="1">
      <formula>#DIV/0!</formula>
    </cfRule>
  </conditionalFormatting>
  <conditionalFormatting sqref="C62">
    <cfRule type="cellIs" dxfId="19" priority="3" stopIfTrue="1" operator="equal">
      <formula>0</formula>
    </cfRule>
    <cfRule type="expression" dxfId="18" priority="4" stopIfTrue="1">
      <formula>#DIV/0!</formula>
    </cfRule>
  </conditionalFormatting>
  <dataValidations disablePrompts="1" count="1">
    <dataValidation type="list" allowBlank="1" showInputMessage="1" showErrorMessage="1" sqref="C54:C64" xr:uid="{00000000-0002-0000-0400-000000000000}">
      <formula1>$D$66:$D$77</formula1>
    </dataValidation>
  </dataValidations>
  <pageMargins left="0.70866141732283472" right="0.70866141732283472" top="0.74803149606299213" bottom="0.74803149606299213" header="0.31496062992125984" footer="0.31496062992125984"/>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AH32"/>
  <sheetViews>
    <sheetView zoomScaleNormal="100" workbookViewId="0">
      <selection activeCell="A4" sqref="A4:XFD7"/>
    </sheetView>
  </sheetViews>
  <sheetFormatPr defaultRowHeight="15"/>
  <cols>
    <col min="1" max="1" width="8.140625" customWidth="1"/>
    <col min="2" max="2" width="50.7109375" customWidth="1"/>
    <col min="3" max="4" width="12.7109375" customWidth="1"/>
  </cols>
  <sheetData>
    <row r="1" spans="1:16" ht="15.75">
      <c r="A1" s="286" t="s">
        <v>30</v>
      </c>
      <c r="B1" s="286"/>
      <c r="C1" s="286"/>
      <c r="D1" s="286"/>
    </row>
    <row r="2" spans="1:16">
      <c r="A2" s="287" t="s">
        <v>31</v>
      </c>
      <c r="B2" s="288"/>
      <c r="C2" s="288"/>
      <c r="D2" s="288"/>
    </row>
    <row r="3" spans="1:16">
      <c r="A3" s="289" t="s">
        <v>2</v>
      </c>
      <c r="B3" s="289"/>
      <c r="C3" s="289"/>
      <c r="D3" s="289"/>
    </row>
    <row r="4" spans="1:16" s="28" customFormat="1" ht="30" customHeight="1">
      <c r="A4" s="278" t="s">
        <v>234</v>
      </c>
      <c r="B4" s="278"/>
      <c r="C4" s="278"/>
      <c r="D4" s="278"/>
      <c r="E4" s="38"/>
      <c r="F4" s="38"/>
      <c r="G4" s="38"/>
      <c r="H4" s="38"/>
      <c r="I4" s="37"/>
      <c r="J4" s="37"/>
      <c r="K4" s="37"/>
      <c r="L4" s="37"/>
      <c r="M4" s="37"/>
      <c r="N4" s="37"/>
    </row>
    <row r="5" spans="1:16" s="28" customFormat="1" ht="15.75">
      <c r="A5" s="283" t="s">
        <v>235</v>
      </c>
      <c r="B5" s="283"/>
      <c r="C5" s="283"/>
      <c r="D5" s="283"/>
      <c r="E5" s="26"/>
      <c r="F5" s="26"/>
      <c r="G5" s="26"/>
      <c r="H5" s="26"/>
      <c r="I5" s="26"/>
      <c r="J5" s="26"/>
      <c r="K5" s="26"/>
      <c r="L5" s="26"/>
      <c r="M5" s="26"/>
      <c r="N5" s="26"/>
      <c r="O5" s="26"/>
      <c r="P5" s="26"/>
    </row>
    <row r="6" spans="1:16" s="28" customFormat="1" ht="15.75">
      <c r="A6" s="284" t="s">
        <v>236</v>
      </c>
      <c r="B6" s="284"/>
      <c r="C6" s="284"/>
      <c r="D6" s="284"/>
      <c r="E6" s="40"/>
      <c r="F6" s="37"/>
      <c r="G6" s="37"/>
      <c r="H6" s="37"/>
      <c r="I6" s="37"/>
      <c r="J6" s="37"/>
      <c r="K6" s="37"/>
      <c r="L6" s="37"/>
      <c r="M6" s="37"/>
      <c r="N6" s="37"/>
    </row>
    <row r="7" spans="1:16" s="28" customFormat="1" ht="15.75">
      <c r="A7" s="282" t="s">
        <v>237</v>
      </c>
      <c r="B7" s="282"/>
      <c r="C7" s="282"/>
      <c r="D7" s="29"/>
      <c r="E7" s="29"/>
      <c r="F7" s="29"/>
      <c r="G7" s="29"/>
      <c r="H7" s="29"/>
    </row>
    <row r="8" spans="1:16">
      <c r="A8" s="285" t="s">
        <v>141</v>
      </c>
      <c r="B8" s="285"/>
      <c r="C8" s="285"/>
      <c r="D8" s="285"/>
    </row>
    <row r="9" spans="1:16">
      <c r="A9" s="27" t="s">
        <v>3</v>
      </c>
      <c r="B9" s="27" t="s">
        <v>4</v>
      </c>
      <c r="C9" s="27" t="s">
        <v>5</v>
      </c>
      <c r="D9" s="27" t="s">
        <v>6</v>
      </c>
    </row>
    <row r="10" spans="1:16">
      <c r="A10" s="24">
        <v>1</v>
      </c>
      <c r="B10" s="22">
        <v>2</v>
      </c>
      <c r="C10" s="22">
        <v>3</v>
      </c>
      <c r="D10" s="22">
        <v>4</v>
      </c>
    </row>
    <row r="11" spans="1:16">
      <c r="A11" s="25"/>
      <c r="B11" s="155" t="s">
        <v>307</v>
      </c>
      <c r="C11" s="155"/>
      <c r="D11" s="155"/>
    </row>
    <row r="12" spans="1:16" ht="140.25">
      <c r="A12" s="157">
        <v>1</v>
      </c>
      <c r="B12" s="156" t="s">
        <v>308</v>
      </c>
      <c r="C12" s="157" t="s">
        <v>21</v>
      </c>
      <c r="D12" s="157">
        <v>1</v>
      </c>
    </row>
    <row r="13" spans="1:16" ht="140.25">
      <c r="A13" s="157">
        <f>A12+1</f>
        <v>2</v>
      </c>
      <c r="B13" s="156" t="s">
        <v>309</v>
      </c>
      <c r="C13" s="157" t="s">
        <v>21</v>
      </c>
      <c r="D13" s="157">
        <v>1</v>
      </c>
    </row>
    <row r="14" spans="1:16" ht="140.25">
      <c r="A14" s="157">
        <f t="shared" ref="A14:A18" si="0">A13+1</f>
        <v>3</v>
      </c>
      <c r="B14" s="156" t="s">
        <v>310</v>
      </c>
      <c r="C14" s="157" t="s">
        <v>21</v>
      </c>
      <c r="D14" s="157">
        <v>1</v>
      </c>
    </row>
    <row r="15" spans="1:16" ht="178.5">
      <c r="A15" s="157">
        <f t="shared" si="0"/>
        <v>4</v>
      </c>
      <c r="B15" s="158" t="s">
        <v>311</v>
      </c>
      <c r="C15" s="157" t="s">
        <v>21</v>
      </c>
      <c r="D15" s="157">
        <v>1</v>
      </c>
    </row>
    <row r="16" spans="1:16" ht="242.25">
      <c r="A16" s="157">
        <f t="shared" si="0"/>
        <v>5</v>
      </c>
      <c r="B16" s="158" t="s">
        <v>312</v>
      </c>
      <c r="C16" s="157" t="s">
        <v>21</v>
      </c>
      <c r="D16" s="157">
        <v>1</v>
      </c>
    </row>
    <row r="17" spans="1:34" ht="242.25">
      <c r="A17" s="157">
        <f t="shared" si="0"/>
        <v>6</v>
      </c>
      <c r="B17" s="158" t="s">
        <v>313</v>
      </c>
      <c r="C17" s="157" t="s">
        <v>21</v>
      </c>
      <c r="D17" s="157">
        <v>2</v>
      </c>
    </row>
    <row r="18" spans="1:34" ht="191.25">
      <c r="A18" s="157">
        <f t="shared" si="0"/>
        <v>7</v>
      </c>
      <c r="B18" s="158" t="s">
        <v>314</v>
      </c>
      <c r="C18" s="157" t="s">
        <v>21</v>
      </c>
      <c r="D18" s="157">
        <v>3</v>
      </c>
    </row>
    <row r="19" spans="1:34">
      <c r="A19" s="157"/>
      <c r="B19" s="159" t="s">
        <v>315</v>
      </c>
      <c r="C19" s="157"/>
      <c r="D19" s="157"/>
    </row>
    <row r="20" spans="1:34" ht="114.75">
      <c r="A20" s="157">
        <f>A18+1</f>
        <v>8</v>
      </c>
      <c r="B20" s="158" t="s">
        <v>316</v>
      </c>
      <c r="C20" s="157" t="s">
        <v>21</v>
      </c>
      <c r="D20" s="157">
        <v>1</v>
      </c>
    </row>
    <row r="21" spans="1:34">
      <c r="A21" s="23"/>
      <c r="B21" s="155" t="s">
        <v>317</v>
      </c>
      <c r="C21" s="155"/>
      <c r="D21" s="155"/>
    </row>
    <row r="22" spans="1:34" ht="255">
      <c r="A22" s="157">
        <f>A20+1</f>
        <v>9</v>
      </c>
      <c r="B22" s="158" t="s">
        <v>318</v>
      </c>
      <c r="C22" s="157" t="s">
        <v>21</v>
      </c>
      <c r="D22" s="157">
        <v>35</v>
      </c>
    </row>
    <row r="23" spans="1:34" ht="255">
      <c r="A23" s="157">
        <v>10</v>
      </c>
      <c r="B23" s="158" t="s">
        <v>319</v>
      </c>
      <c r="C23" s="157" t="s">
        <v>21</v>
      </c>
      <c r="D23" s="157">
        <v>6</v>
      </c>
    </row>
    <row r="24" spans="1:34" s="3" customFormat="1" ht="12.75">
      <c r="A24" s="34"/>
      <c r="B24" s="30" t="s">
        <v>37</v>
      </c>
      <c r="C24" s="31"/>
      <c r="D24" s="32"/>
    </row>
    <row r="25" spans="1:34" s="3" customFormat="1" ht="38.25">
      <c r="A25" s="34"/>
      <c r="B25" s="36" t="s">
        <v>36</v>
      </c>
      <c r="C25" s="33"/>
      <c r="D25" s="32"/>
    </row>
    <row r="26" spans="1:34">
      <c r="A26" s="21"/>
      <c r="B26" s="21"/>
      <c r="C26" s="21"/>
      <c r="D26" s="21"/>
    </row>
    <row r="27" spans="1:34">
      <c r="A27" s="3" t="s">
        <v>10</v>
      </c>
      <c r="B27" s="3"/>
      <c r="C27" s="3"/>
      <c r="D27" s="3"/>
    </row>
    <row r="28" spans="1:34">
      <c r="A28" s="2"/>
      <c r="B28" s="1" t="s">
        <v>11</v>
      </c>
      <c r="C28" s="2"/>
      <c r="D28" s="2"/>
    </row>
    <row r="29" spans="1:34">
      <c r="A29" s="3" t="str">
        <f>kopsav_1!A30</f>
        <v>Apjomi sastādīti 2024. gada 22.martā</v>
      </c>
      <c r="B29" s="3"/>
      <c r="C29" s="3"/>
      <c r="D29" s="3"/>
    </row>
    <row r="30" spans="1:34" s="11" customFormat="1">
      <c r="A30" s="23" t="s">
        <v>239</v>
      </c>
      <c r="B30" s="23"/>
      <c r="C30" s="23"/>
      <c r="D30" s="23"/>
      <c r="E30" s="23"/>
      <c r="F30" s="23"/>
      <c r="G30" s="23"/>
      <c r="H30" s="23"/>
      <c r="I30" s="3"/>
      <c r="Q30" s="12"/>
      <c r="R30" s="12"/>
      <c r="S30" s="12"/>
      <c r="T30" s="12"/>
      <c r="U30" s="12"/>
      <c r="V30" s="12"/>
      <c r="W30" s="12"/>
      <c r="X30" s="12"/>
      <c r="Y30" s="12"/>
      <c r="Z30" s="12"/>
      <c r="AA30" s="12"/>
      <c r="AB30" s="12"/>
      <c r="AC30" s="12"/>
      <c r="AD30" s="12"/>
      <c r="AE30" s="12"/>
      <c r="AF30" s="12"/>
      <c r="AG30" s="12"/>
      <c r="AH30" s="12"/>
    </row>
    <row r="31" spans="1:34" s="11" customFormat="1">
      <c r="A31" s="77"/>
      <c r="B31" s="14" t="s">
        <v>11</v>
      </c>
      <c r="D31" s="13"/>
      <c r="E31" s="13"/>
      <c r="F31" s="13"/>
      <c r="G31" s="13"/>
      <c r="H31" s="13"/>
      <c r="I31" s="3"/>
      <c r="Q31" s="12"/>
      <c r="R31" s="12"/>
      <c r="S31" s="12"/>
      <c r="T31" s="12"/>
      <c r="U31" s="12"/>
      <c r="V31" s="12"/>
      <c r="W31" s="12"/>
      <c r="X31" s="12"/>
      <c r="Y31" s="12"/>
      <c r="Z31" s="12"/>
      <c r="AA31" s="12"/>
      <c r="AB31" s="12"/>
      <c r="AC31" s="12"/>
      <c r="AD31" s="12"/>
      <c r="AE31" s="12"/>
      <c r="AF31" s="12"/>
      <c r="AG31" s="12"/>
      <c r="AH31" s="12"/>
    </row>
    <row r="32" spans="1:34" s="11" customFormat="1">
      <c r="A32" s="23" t="s">
        <v>240</v>
      </c>
      <c r="B32" s="23"/>
      <c r="C32" s="23"/>
      <c r="D32" s="23"/>
      <c r="E32" s="23"/>
      <c r="F32" s="23"/>
      <c r="G32" s="23"/>
      <c r="H32" s="23"/>
      <c r="I32" s="3"/>
      <c r="Q32" s="12"/>
      <c r="R32" s="12"/>
      <c r="S32" s="12"/>
      <c r="T32" s="12"/>
      <c r="U32" s="12"/>
      <c r="V32" s="12"/>
      <c r="W32" s="12"/>
      <c r="X32" s="12"/>
      <c r="Y32" s="12"/>
      <c r="Z32" s="12"/>
      <c r="AA32" s="12"/>
      <c r="AB32" s="12"/>
      <c r="AC32" s="12"/>
      <c r="AD32" s="12"/>
      <c r="AE32" s="12"/>
      <c r="AF32" s="12"/>
      <c r="AG32" s="12"/>
      <c r="AH32" s="12"/>
    </row>
  </sheetData>
  <mergeCells count="8">
    <mergeCell ref="A8:D8"/>
    <mergeCell ref="A1:D1"/>
    <mergeCell ref="A2:D2"/>
    <mergeCell ref="A3:D3"/>
    <mergeCell ref="A4:D4"/>
    <mergeCell ref="A7:C7"/>
    <mergeCell ref="A5:D5"/>
    <mergeCell ref="A6:D6"/>
  </mergeCells>
  <conditionalFormatting sqref="C19">
    <cfRule type="cellIs" dxfId="17" priority="1" stopIfTrue="1" operator="equal">
      <formula>0</formula>
    </cfRule>
    <cfRule type="expression" dxfId="16" priority="2" stopIfTrue="1">
      <formula>#DIV/0!</formula>
    </cfRule>
  </conditionalFormatting>
  <pageMargins left="0.9055118110236221" right="0.70866141732283472" top="0.74803149606299213" bottom="0.74803149606299213" header="0.31496062992125984" footer="0.31496062992125984"/>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AH36"/>
  <sheetViews>
    <sheetView zoomScaleNormal="100" zoomScaleSheetLayoutView="98" workbookViewId="0">
      <selection activeCell="A4" sqref="A4:XFD7"/>
    </sheetView>
  </sheetViews>
  <sheetFormatPr defaultRowHeight="15"/>
  <cols>
    <col min="1" max="1" width="8.140625" customWidth="1"/>
    <col min="2" max="2" width="50.7109375" customWidth="1"/>
    <col min="3" max="4" width="12.7109375" customWidth="1"/>
  </cols>
  <sheetData>
    <row r="1" spans="1:16" ht="15.75">
      <c r="A1" s="286" t="s">
        <v>169</v>
      </c>
      <c r="B1" s="286"/>
      <c r="C1" s="286"/>
      <c r="D1" s="286"/>
    </row>
    <row r="2" spans="1:16">
      <c r="A2" s="287" t="s">
        <v>137</v>
      </c>
      <c r="B2" s="288"/>
      <c r="C2" s="288"/>
      <c r="D2" s="288"/>
    </row>
    <row r="3" spans="1:16">
      <c r="A3" s="289" t="s">
        <v>2</v>
      </c>
      <c r="B3" s="289"/>
      <c r="C3" s="289"/>
      <c r="D3" s="289"/>
    </row>
    <row r="4" spans="1:16" s="28" customFormat="1" ht="30" customHeight="1">
      <c r="A4" s="278" t="s">
        <v>234</v>
      </c>
      <c r="B4" s="278"/>
      <c r="C4" s="278"/>
      <c r="D4" s="278"/>
      <c r="E4" s="38"/>
      <c r="F4" s="38"/>
      <c r="G4" s="38"/>
      <c r="H4" s="38"/>
      <c r="I4" s="37"/>
      <c r="J4" s="37"/>
      <c r="K4" s="37"/>
      <c r="L4" s="37"/>
      <c r="M4" s="37"/>
      <c r="N4" s="37"/>
    </row>
    <row r="5" spans="1:16" s="28" customFormat="1" ht="15.75">
      <c r="A5" s="283" t="s">
        <v>235</v>
      </c>
      <c r="B5" s="283"/>
      <c r="C5" s="283"/>
      <c r="D5" s="283"/>
      <c r="E5" s="26"/>
      <c r="F5" s="26"/>
      <c r="G5" s="26"/>
      <c r="H5" s="26"/>
      <c r="I5" s="26"/>
      <c r="J5" s="26"/>
      <c r="K5" s="26"/>
      <c r="L5" s="26"/>
      <c r="M5" s="26"/>
      <c r="N5" s="26"/>
      <c r="O5" s="26"/>
      <c r="P5" s="26"/>
    </row>
    <row r="6" spans="1:16" s="28" customFormat="1" ht="15.75">
      <c r="A6" s="284" t="s">
        <v>236</v>
      </c>
      <c r="B6" s="284"/>
      <c r="C6" s="284"/>
      <c r="D6" s="284"/>
      <c r="E6" s="40"/>
      <c r="F6" s="37"/>
      <c r="G6" s="37"/>
      <c r="H6" s="37"/>
      <c r="I6" s="37"/>
      <c r="J6" s="37"/>
      <c r="K6" s="37"/>
      <c r="L6" s="37"/>
      <c r="M6" s="37"/>
      <c r="N6" s="37"/>
    </row>
    <row r="7" spans="1:16" s="28" customFormat="1" ht="15.75">
      <c r="A7" s="282" t="s">
        <v>237</v>
      </c>
      <c r="B7" s="282"/>
      <c r="C7" s="282"/>
      <c r="D7" s="29"/>
      <c r="E7" s="29"/>
      <c r="F7" s="29"/>
      <c r="G7" s="29"/>
      <c r="H7" s="29"/>
    </row>
    <row r="8" spans="1:16">
      <c r="A8" s="285" t="s">
        <v>141</v>
      </c>
      <c r="B8" s="285"/>
      <c r="C8" s="285"/>
      <c r="D8" s="285"/>
    </row>
    <row r="9" spans="1:16">
      <c r="A9" s="24" t="s">
        <v>3</v>
      </c>
      <c r="B9" s="24" t="s">
        <v>4</v>
      </c>
      <c r="C9" s="24" t="s">
        <v>5</v>
      </c>
      <c r="D9" s="24" t="s">
        <v>6</v>
      </c>
    </row>
    <row r="10" spans="1:16">
      <c r="A10" s="24">
        <v>1</v>
      </c>
      <c r="B10" s="22">
        <v>2</v>
      </c>
      <c r="C10" s="22">
        <v>3</v>
      </c>
      <c r="D10" s="22">
        <v>4</v>
      </c>
    </row>
    <row r="11" spans="1:16">
      <c r="A11" s="35"/>
      <c r="B11" s="140" t="s">
        <v>320</v>
      </c>
      <c r="C11" s="136"/>
      <c r="D11" s="136"/>
    </row>
    <row r="12" spans="1:16">
      <c r="A12" s="136">
        <v>1</v>
      </c>
      <c r="B12" s="135" t="s">
        <v>321</v>
      </c>
      <c r="C12" s="140" t="s">
        <v>35</v>
      </c>
      <c r="D12" s="160">
        <v>460</v>
      </c>
    </row>
    <row r="13" spans="1:16" ht="25.5">
      <c r="A13" s="136"/>
      <c r="B13" s="139" t="s">
        <v>322</v>
      </c>
      <c r="C13" s="136" t="s">
        <v>7</v>
      </c>
      <c r="D13" s="145">
        <f>D12*1.1</f>
        <v>506.00000000000006</v>
      </c>
    </row>
    <row r="14" spans="1:16">
      <c r="A14" s="136"/>
      <c r="B14" s="161" t="s">
        <v>323</v>
      </c>
      <c r="C14" s="136" t="s">
        <v>28</v>
      </c>
      <c r="D14" s="145">
        <f>D12*0.3</f>
        <v>138</v>
      </c>
    </row>
    <row r="15" spans="1:16" ht="25.5">
      <c r="A15" s="136">
        <v>2</v>
      </c>
      <c r="B15" s="135" t="s">
        <v>324</v>
      </c>
      <c r="C15" s="136" t="s">
        <v>7</v>
      </c>
      <c r="D15" s="145">
        <f>D12*1.03</f>
        <v>473.8</v>
      </c>
    </row>
    <row r="16" spans="1:16" ht="25.5">
      <c r="A16" s="136">
        <v>3</v>
      </c>
      <c r="B16" s="135" t="s">
        <v>325</v>
      </c>
      <c r="C16" s="136" t="s">
        <v>7</v>
      </c>
      <c r="D16" s="145">
        <f>D12*1.03</f>
        <v>473.8</v>
      </c>
    </row>
    <row r="17" spans="1:8">
      <c r="A17" s="136">
        <v>4</v>
      </c>
      <c r="B17" s="135" t="s">
        <v>326</v>
      </c>
      <c r="C17" s="136"/>
      <c r="D17" s="136"/>
    </row>
    <row r="18" spans="1:8" ht="25.5">
      <c r="A18" s="136">
        <v>5</v>
      </c>
      <c r="B18" s="135" t="s">
        <v>327</v>
      </c>
      <c r="C18" s="136" t="s">
        <v>21</v>
      </c>
      <c r="D18" s="128">
        <v>4</v>
      </c>
    </row>
    <row r="19" spans="1:8" ht="38.25">
      <c r="A19" s="136">
        <v>6</v>
      </c>
      <c r="B19" s="135" t="s">
        <v>328</v>
      </c>
      <c r="C19" s="136" t="s">
        <v>9</v>
      </c>
      <c r="D19" s="128">
        <v>29.2</v>
      </c>
    </row>
    <row r="20" spans="1:8" ht="25.5">
      <c r="A20" s="136">
        <v>7</v>
      </c>
      <c r="B20" s="135" t="s">
        <v>329</v>
      </c>
      <c r="C20" s="136" t="s">
        <v>21</v>
      </c>
      <c r="D20" s="128">
        <v>4</v>
      </c>
    </row>
    <row r="21" spans="1:8">
      <c r="A21" s="136">
        <v>8</v>
      </c>
      <c r="B21" s="135" t="s">
        <v>330</v>
      </c>
      <c r="C21" s="136" t="s">
        <v>7</v>
      </c>
      <c r="D21" s="136">
        <v>132.19999999999999</v>
      </c>
    </row>
    <row r="22" spans="1:8">
      <c r="A22" s="136">
        <v>9</v>
      </c>
      <c r="B22" s="135" t="s">
        <v>331</v>
      </c>
      <c r="C22" s="136" t="s">
        <v>21</v>
      </c>
      <c r="D22" s="128">
        <v>1</v>
      </c>
    </row>
    <row r="23" spans="1:8" ht="25.5">
      <c r="A23" s="136">
        <v>10</v>
      </c>
      <c r="B23" s="135" t="s">
        <v>332</v>
      </c>
      <c r="C23" s="136" t="s">
        <v>9</v>
      </c>
      <c r="D23" s="136">
        <v>40</v>
      </c>
    </row>
    <row r="24" spans="1:8" ht="25.5">
      <c r="A24" s="136">
        <v>11</v>
      </c>
      <c r="B24" s="135" t="s">
        <v>335</v>
      </c>
      <c r="C24" s="136" t="s">
        <v>7</v>
      </c>
      <c r="D24" s="136">
        <v>70</v>
      </c>
    </row>
    <row r="25" spans="1:8">
      <c r="A25" s="136">
        <v>12</v>
      </c>
      <c r="B25" s="135" t="s">
        <v>333</v>
      </c>
      <c r="C25" s="136" t="s">
        <v>7</v>
      </c>
      <c r="D25" s="136">
        <v>25.3</v>
      </c>
    </row>
    <row r="26" spans="1:8">
      <c r="A26" s="136">
        <v>13</v>
      </c>
      <c r="B26" s="135" t="s">
        <v>334</v>
      </c>
      <c r="C26" s="136" t="s">
        <v>29</v>
      </c>
      <c r="D26" s="136">
        <v>3</v>
      </c>
    </row>
    <row r="27" spans="1:8">
      <c r="A27" s="136">
        <v>14</v>
      </c>
      <c r="B27" s="76" t="s">
        <v>25</v>
      </c>
      <c r="C27" s="162" t="s">
        <v>27</v>
      </c>
      <c r="D27" s="163">
        <v>1</v>
      </c>
    </row>
    <row r="28" spans="1:8" s="3" customFormat="1" ht="12.75">
      <c r="A28" s="34"/>
      <c r="B28" s="30" t="s">
        <v>37</v>
      </c>
      <c r="C28" s="31"/>
      <c r="D28" s="32"/>
    </row>
    <row r="29" spans="1:8" s="3" customFormat="1" ht="38.25">
      <c r="A29" s="34"/>
      <c r="B29" s="36" t="s">
        <v>36</v>
      </c>
      <c r="C29" s="33"/>
      <c r="D29" s="32"/>
    </row>
    <row r="30" spans="1:8">
      <c r="A30" s="39"/>
      <c r="B30" s="71"/>
      <c r="C30" s="72"/>
      <c r="D30" s="73"/>
    </row>
    <row r="31" spans="1:8">
      <c r="A31" s="3" t="s">
        <v>10</v>
      </c>
      <c r="B31" s="3"/>
      <c r="C31" s="3"/>
      <c r="D31" s="3"/>
      <c r="E31" s="3"/>
      <c r="F31" s="3"/>
      <c r="G31" s="3"/>
      <c r="H31" s="3"/>
    </row>
    <row r="32" spans="1:8">
      <c r="A32" s="2"/>
      <c r="B32" s="1" t="s">
        <v>11</v>
      </c>
      <c r="C32" s="2"/>
      <c r="D32" s="2"/>
    </row>
    <row r="33" spans="1:34">
      <c r="A33" s="3" t="str">
        <f>kopsav_1!A30</f>
        <v>Apjomi sastādīti 2024. gada 22.martā</v>
      </c>
      <c r="B33" s="3"/>
      <c r="C33" s="3"/>
      <c r="D33" s="3"/>
    </row>
    <row r="34" spans="1:34" s="11" customFormat="1">
      <c r="A34" s="23" t="s">
        <v>239</v>
      </c>
      <c r="B34" s="23"/>
      <c r="C34" s="23"/>
      <c r="D34" s="23"/>
      <c r="E34" s="23"/>
      <c r="F34" s="23"/>
      <c r="G34" s="23"/>
      <c r="H34" s="23"/>
      <c r="I34" s="3"/>
      <c r="Q34" s="12"/>
      <c r="R34" s="12"/>
      <c r="S34" s="12"/>
      <c r="T34" s="12"/>
      <c r="U34" s="12"/>
      <c r="V34" s="12"/>
      <c r="W34" s="12"/>
      <c r="X34" s="12"/>
      <c r="Y34" s="12"/>
      <c r="Z34" s="12"/>
      <c r="AA34" s="12"/>
      <c r="AB34" s="12"/>
      <c r="AC34" s="12"/>
      <c r="AD34" s="12"/>
      <c r="AE34" s="12"/>
      <c r="AF34" s="12"/>
      <c r="AG34" s="12"/>
      <c r="AH34" s="12"/>
    </row>
    <row r="35" spans="1:34" s="11" customFormat="1">
      <c r="A35" s="77"/>
      <c r="B35" s="14" t="s">
        <v>11</v>
      </c>
      <c r="D35" s="13"/>
      <c r="E35" s="13"/>
      <c r="F35" s="13"/>
      <c r="G35" s="13"/>
      <c r="H35" s="13"/>
      <c r="I35" s="3"/>
      <c r="Q35" s="12"/>
      <c r="R35" s="12"/>
      <c r="S35" s="12"/>
      <c r="T35" s="12"/>
      <c r="U35" s="12"/>
      <c r="V35" s="12"/>
      <c r="W35" s="12"/>
      <c r="X35" s="12"/>
      <c r="Y35" s="12"/>
      <c r="Z35" s="12"/>
      <c r="AA35" s="12"/>
      <c r="AB35" s="12"/>
      <c r="AC35" s="12"/>
      <c r="AD35" s="12"/>
      <c r="AE35" s="12"/>
      <c r="AF35" s="12"/>
      <c r="AG35" s="12"/>
      <c r="AH35" s="12"/>
    </row>
    <row r="36" spans="1:34" s="11" customFormat="1">
      <c r="A36" s="23" t="s">
        <v>240</v>
      </c>
      <c r="B36" s="23"/>
      <c r="C36" s="23"/>
      <c r="D36" s="23"/>
      <c r="E36" s="23"/>
      <c r="F36" s="23"/>
      <c r="G36" s="23"/>
      <c r="H36" s="23"/>
      <c r="I36" s="3"/>
      <c r="Q36" s="12"/>
      <c r="R36" s="12"/>
      <c r="S36" s="12"/>
      <c r="T36" s="12"/>
      <c r="U36" s="12"/>
      <c r="V36" s="12"/>
      <c r="W36" s="12"/>
      <c r="X36" s="12"/>
      <c r="Y36" s="12"/>
      <c r="Z36" s="12"/>
      <c r="AA36" s="12"/>
      <c r="AB36" s="12"/>
      <c r="AC36" s="12"/>
      <c r="AD36" s="12"/>
      <c r="AE36" s="12"/>
      <c r="AF36" s="12"/>
      <c r="AG36" s="12"/>
      <c r="AH36" s="12"/>
    </row>
  </sheetData>
  <mergeCells count="8">
    <mergeCell ref="A7:C7"/>
    <mergeCell ref="A8:D8"/>
    <mergeCell ref="A1:D1"/>
    <mergeCell ref="A2:D2"/>
    <mergeCell ref="A3:D3"/>
    <mergeCell ref="A4:D4"/>
    <mergeCell ref="A5:D5"/>
    <mergeCell ref="A6:D6"/>
  </mergeCells>
  <conditionalFormatting sqref="C27">
    <cfRule type="cellIs" dxfId="15" priority="1" stopIfTrue="1" operator="equal">
      <formula>0</formula>
    </cfRule>
    <cfRule type="expression" dxfId="14" priority="2" stopIfTrue="1">
      <formula>#DIV/0!</formula>
    </cfRule>
  </conditionalFormatting>
  <conditionalFormatting sqref="C30">
    <cfRule type="cellIs" dxfId="13" priority="3" stopIfTrue="1" operator="equal">
      <formula>0</formula>
    </cfRule>
    <cfRule type="expression" dxfId="12" priority="4" stopIfTrue="1">
      <formula>#DIV/0!</formula>
    </cfRule>
  </conditionalFormatting>
  <dataValidations disablePrompts="1" count="1">
    <dataValidation type="list" allowBlank="1" showInputMessage="1" showErrorMessage="1" sqref="C29:C30" xr:uid="{00000000-0002-0000-0600-000000000000}">
      <formula1>$D$968:$D$998</formula1>
    </dataValidation>
  </dataValidations>
  <pageMargins left="0.70866141732283472" right="0.70866141732283472" top="0.74803149606299213" bottom="0.74803149606299213" header="0.31496062992125984" footer="0.31496062992125984"/>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AH65"/>
  <sheetViews>
    <sheetView zoomScaleNormal="100" workbookViewId="0">
      <selection activeCell="A4" sqref="A4:XFD7"/>
    </sheetView>
  </sheetViews>
  <sheetFormatPr defaultRowHeight="15"/>
  <cols>
    <col min="1" max="1" width="8.140625" customWidth="1"/>
    <col min="2" max="2" width="50.7109375" customWidth="1"/>
    <col min="3" max="4" width="12.7109375" customWidth="1"/>
  </cols>
  <sheetData>
    <row r="1" spans="1:16" ht="15.75">
      <c r="A1" s="286" t="s">
        <v>72</v>
      </c>
      <c r="B1" s="286"/>
      <c r="C1" s="286"/>
      <c r="D1" s="286"/>
    </row>
    <row r="2" spans="1:16">
      <c r="A2" s="287" t="s">
        <v>40</v>
      </c>
      <c r="B2" s="288"/>
      <c r="C2" s="288"/>
      <c r="D2" s="288"/>
    </row>
    <row r="3" spans="1:16">
      <c r="A3" s="289" t="s">
        <v>2</v>
      </c>
      <c r="B3" s="289"/>
      <c r="C3" s="289"/>
      <c r="D3" s="289"/>
    </row>
    <row r="4" spans="1:16" s="28" customFormat="1" ht="30" customHeight="1">
      <c r="A4" s="278" t="s">
        <v>234</v>
      </c>
      <c r="B4" s="278"/>
      <c r="C4" s="278"/>
      <c r="D4" s="278"/>
      <c r="E4" s="38"/>
      <c r="F4" s="38"/>
      <c r="G4" s="38"/>
      <c r="H4" s="38"/>
      <c r="I4" s="37"/>
      <c r="J4" s="37"/>
      <c r="K4" s="37"/>
      <c r="L4" s="37"/>
      <c r="M4" s="37"/>
      <c r="N4" s="37"/>
    </row>
    <row r="5" spans="1:16" s="28" customFormat="1" ht="15.75">
      <c r="A5" s="283" t="s">
        <v>235</v>
      </c>
      <c r="B5" s="283"/>
      <c r="C5" s="283"/>
      <c r="D5" s="283"/>
      <c r="E5" s="26"/>
      <c r="F5" s="26"/>
      <c r="G5" s="26"/>
      <c r="H5" s="26"/>
      <c r="I5" s="26"/>
      <c r="J5" s="26"/>
      <c r="K5" s="26"/>
      <c r="L5" s="26"/>
      <c r="M5" s="26"/>
      <c r="N5" s="26"/>
      <c r="O5" s="26"/>
      <c r="P5" s="26"/>
    </row>
    <row r="6" spans="1:16" s="28" customFormat="1" ht="15.75">
      <c r="A6" s="284" t="s">
        <v>236</v>
      </c>
      <c r="B6" s="284"/>
      <c r="C6" s="284"/>
      <c r="D6" s="284"/>
      <c r="E6" s="40"/>
      <c r="F6" s="37"/>
      <c r="G6" s="37"/>
      <c r="H6" s="37"/>
      <c r="I6" s="37"/>
      <c r="J6" s="37"/>
      <c r="K6" s="37"/>
      <c r="L6" s="37"/>
      <c r="M6" s="37"/>
      <c r="N6" s="37"/>
    </row>
    <row r="7" spans="1:16" s="28" customFormat="1" ht="15.75">
      <c r="A7" s="282" t="s">
        <v>237</v>
      </c>
      <c r="B7" s="282"/>
      <c r="C7" s="282"/>
      <c r="D7" s="29"/>
      <c r="E7" s="29"/>
      <c r="F7" s="29"/>
      <c r="G7" s="29"/>
      <c r="H7" s="29"/>
    </row>
    <row r="8" spans="1:16">
      <c r="A8" s="285" t="s">
        <v>141</v>
      </c>
      <c r="B8" s="285"/>
      <c r="C8" s="285"/>
      <c r="D8" s="285"/>
    </row>
    <row r="9" spans="1:16">
      <c r="A9" s="27" t="s">
        <v>3</v>
      </c>
      <c r="B9" s="27" t="s">
        <v>4</v>
      </c>
      <c r="C9" s="27" t="s">
        <v>5</v>
      </c>
      <c r="D9" s="27" t="s">
        <v>6</v>
      </c>
    </row>
    <row r="10" spans="1:16">
      <c r="A10" s="24">
        <v>1</v>
      </c>
      <c r="B10" s="22">
        <v>2</v>
      </c>
      <c r="C10" s="22">
        <v>3</v>
      </c>
      <c r="D10" s="22">
        <v>4</v>
      </c>
    </row>
    <row r="11" spans="1:16">
      <c r="A11" s="27"/>
      <c r="B11" s="159" t="s">
        <v>73</v>
      </c>
      <c r="C11" s="155"/>
      <c r="D11" s="155"/>
    </row>
    <row r="12" spans="1:16">
      <c r="A12" s="48"/>
      <c r="B12" s="155" t="s">
        <v>336</v>
      </c>
      <c r="C12" s="155"/>
      <c r="D12" s="155"/>
    </row>
    <row r="13" spans="1:16" ht="38.25">
      <c r="A13" s="157">
        <v>1</v>
      </c>
      <c r="B13" s="156" t="s">
        <v>337</v>
      </c>
      <c r="C13" s="157" t="s">
        <v>75</v>
      </c>
      <c r="D13" s="164">
        <v>150</v>
      </c>
    </row>
    <row r="14" spans="1:16">
      <c r="A14" s="157"/>
      <c r="B14" s="165" t="s">
        <v>165</v>
      </c>
      <c r="C14" s="159" t="s">
        <v>166</v>
      </c>
      <c r="D14" s="159">
        <v>131.30000000000001</v>
      </c>
    </row>
    <row r="15" spans="1:16" ht="25.5">
      <c r="A15" s="157">
        <v>2</v>
      </c>
      <c r="B15" s="166" t="s">
        <v>338</v>
      </c>
      <c r="C15" s="157" t="s">
        <v>74</v>
      </c>
      <c r="D15" s="157">
        <f>D14</f>
        <v>131.30000000000001</v>
      </c>
    </row>
    <row r="16" spans="1:16" ht="38.25">
      <c r="A16" s="159"/>
      <c r="B16" s="166" t="s">
        <v>162</v>
      </c>
      <c r="C16" s="157" t="s">
        <v>28</v>
      </c>
      <c r="D16" s="157">
        <f>D14*0.3</f>
        <v>39.39</v>
      </c>
    </row>
    <row r="17" spans="1:4">
      <c r="A17" s="159"/>
      <c r="B17" s="166" t="s">
        <v>163</v>
      </c>
      <c r="C17" s="157" t="s">
        <v>28</v>
      </c>
      <c r="D17" s="157">
        <f>D14*3.6</f>
        <v>472.68000000000006</v>
      </c>
    </row>
    <row r="18" spans="1:4">
      <c r="A18" s="159"/>
      <c r="B18" s="166" t="s">
        <v>164</v>
      </c>
      <c r="C18" s="157" t="s">
        <v>28</v>
      </c>
      <c r="D18" s="157">
        <f>D14*0.3</f>
        <v>39.39</v>
      </c>
    </row>
    <row r="19" spans="1:4" ht="63.75">
      <c r="A19" s="159"/>
      <c r="B19" s="166" t="s">
        <v>339</v>
      </c>
      <c r="C19" s="157" t="s">
        <v>28</v>
      </c>
      <c r="D19" s="141">
        <f>D14*0.3</f>
        <v>39.39</v>
      </c>
    </row>
    <row r="20" spans="1:4" ht="76.5">
      <c r="A20" s="157">
        <v>3</v>
      </c>
      <c r="B20" s="156" t="s">
        <v>340</v>
      </c>
      <c r="C20" s="157" t="s">
        <v>74</v>
      </c>
      <c r="D20" s="164">
        <v>4</v>
      </c>
    </row>
    <row r="21" spans="1:4">
      <c r="A21" s="157">
        <v>4</v>
      </c>
      <c r="B21" s="156" t="s">
        <v>341</v>
      </c>
      <c r="C21" s="157" t="s">
        <v>74</v>
      </c>
      <c r="D21" s="164">
        <v>12.3</v>
      </c>
    </row>
    <row r="22" spans="1:4" ht="38.25">
      <c r="A22" s="136">
        <v>5</v>
      </c>
      <c r="B22" s="135" t="s">
        <v>342</v>
      </c>
      <c r="C22" s="136" t="s">
        <v>33</v>
      </c>
      <c r="D22" s="128">
        <v>2.8</v>
      </c>
    </row>
    <row r="23" spans="1:4">
      <c r="A23" s="159"/>
      <c r="B23" s="155" t="s">
        <v>343</v>
      </c>
      <c r="C23" s="155"/>
      <c r="D23" s="155"/>
    </row>
    <row r="24" spans="1:4" ht="38.25">
      <c r="A24" s="157">
        <v>6</v>
      </c>
      <c r="B24" s="156" t="s">
        <v>337</v>
      </c>
      <c r="C24" s="157" t="s">
        <v>75</v>
      </c>
      <c r="D24" s="164">
        <v>201</v>
      </c>
    </row>
    <row r="25" spans="1:4" ht="38.25">
      <c r="A25" s="157">
        <v>7</v>
      </c>
      <c r="B25" s="156" t="s">
        <v>344</v>
      </c>
      <c r="C25" s="157" t="s">
        <v>75</v>
      </c>
      <c r="D25" s="164">
        <v>52.5</v>
      </c>
    </row>
    <row r="26" spans="1:4" ht="76.5">
      <c r="A26" s="157">
        <v>8</v>
      </c>
      <c r="B26" s="156" t="s">
        <v>345</v>
      </c>
      <c r="C26" s="157" t="s">
        <v>74</v>
      </c>
      <c r="D26" s="164">
        <v>84.4</v>
      </c>
    </row>
    <row r="27" spans="1:4">
      <c r="A27" s="157"/>
      <c r="B27" s="159" t="s">
        <v>76</v>
      </c>
      <c r="C27" s="157"/>
      <c r="D27" s="164"/>
    </row>
    <row r="28" spans="1:4">
      <c r="A28" s="157"/>
      <c r="B28" s="159" t="s">
        <v>346</v>
      </c>
      <c r="C28" s="157"/>
      <c r="D28" s="164"/>
    </row>
    <row r="29" spans="1:4" ht="25.5">
      <c r="A29" s="157">
        <v>9</v>
      </c>
      <c r="B29" s="156" t="s">
        <v>347</v>
      </c>
      <c r="C29" s="157" t="s">
        <v>74</v>
      </c>
      <c r="D29" s="157">
        <v>31.2</v>
      </c>
    </row>
    <row r="30" spans="1:4" ht="38.25">
      <c r="A30" s="159"/>
      <c r="B30" s="166" t="s">
        <v>162</v>
      </c>
      <c r="C30" s="157" t="s">
        <v>28</v>
      </c>
      <c r="D30" s="157">
        <f>D29*0.3</f>
        <v>9.36</v>
      </c>
    </row>
    <row r="31" spans="1:4">
      <c r="A31" s="159"/>
      <c r="B31" s="166" t="s">
        <v>163</v>
      </c>
      <c r="C31" s="157" t="s">
        <v>28</v>
      </c>
      <c r="D31" s="157">
        <f>D29*3.6</f>
        <v>112.32</v>
      </c>
    </row>
    <row r="32" spans="1:4">
      <c r="A32" s="159"/>
      <c r="B32" s="166" t="s">
        <v>164</v>
      </c>
      <c r="C32" s="157" t="s">
        <v>28</v>
      </c>
      <c r="D32" s="157">
        <f>D29*0.3</f>
        <v>9.36</v>
      </c>
    </row>
    <row r="33" spans="1:4" ht="63.75">
      <c r="A33" s="159"/>
      <c r="B33" s="166" t="s">
        <v>339</v>
      </c>
      <c r="C33" s="157" t="s">
        <v>28</v>
      </c>
      <c r="D33" s="141">
        <f>D29*0.3</f>
        <v>9.36</v>
      </c>
    </row>
    <row r="34" spans="1:4" ht="25.5">
      <c r="A34" s="157">
        <v>10</v>
      </c>
      <c r="B34" s="156" t="s">
        <v>348</v>
      </c>
      <c r="C34" s="157" t="s">
        <v>74</v>
      </c>
      <c r="D34" s="157">
        <v>3.8</v>
      </c>
    </row>
    <row r="35" spans="1:4" ht="38.25">
      <c r="A35" s="159"/>
      <c r="B35" s="166" t="s">
        <v>162</v>
      </c>
      <c r="C35" s="157" t="s">
        <v>28</v>
      </c>
      <c r="D35" s="157">
        <f>D34*0.3</f>
        <v>1.1399999999999999</v>
      </c>
    </row>
    <row r="36" spans="1:4">
      <c r="A36" s="159"/>
      <c r="B36" s="166" t="s">
        <v>163</v>
      </c>
      <c r="C36" s="157" t="s">
        <v>28</v>
      </c>
      <c r="D36" s="157">
        <f>D34*3.6</f>
        <v>13.68</v>
      </c>
    </row>
    <row r="37" spans="1:4">
      <c r="A37" s="159"/>
      <c r="B37" s="166" t="s">
        <v>164</v>
      </c>
      <c r="C37" s="157" t="s">
        <v>28</v>
      </c>
      <c r="D37" s="157">
        <f>D34*0.3</f>
        <v>1.1399999999999999</v>
      </c>
    </row>
    <row r="38" spans="1:4" ht="63.75">
      <c r="A38" s="159"/>
      <c r="B38" s="166" t="s">
        <v>339</v>
      </c>
      <c r="C38" s="157" t="s">
        <v>28</v>
      </c>
      <c r="D38" s="141">
        <f>D34*0.3</f>
        <v>1.1399999999999999</v>
      </c>
    </row>
    <row r="39" spans="1:4" ht="25.5">
      <c r="A39" s="157">
        <v>11</v>
      </c>
      <c r="B39" s="156" t="s">
        <v>349</v>
      </c>
      <c r="C39" s="157" t="s">
        <v>74</v>
      </c>
      <c r="D39" s="157">
        <v>145</v>
      </c>
    </row>
    <row r="40" spans="1:4" ht="38.25">
      <c r="A40" s="159"/>
      <c r="B40" s="166" t="s">
        <v>162</v>
      </c>
      <c r="C40" s="157" t="s">
        <v>28</v>
      </c>
      <c r="D40" s="157">
        <f>D39*0.3</f>
        <v>43.5</v>
      </c>
    </row>
    <row r="41" spans="1:4">
      <c r="A41" s="159"/>
      <c r="B41" s="166" t="s">
        <v>163</v>
      </c>
      <c r="C41" s="157" t="s">
        <v>28</v>
      </c>
      <c r="D41" s="157">
        <f>D39*3.6</f>
        <v>522</v>
      </c>
    </row>
    <row r="42" spans="1:4" ht="38.25">
      <c r="A42" s="159"/>
      <c r="B42" s="166" t="s">
        <v>162</v>
      </c>
      <c r="C42" s="157" t="s">
        <v>28</v>
      </c>
      <c r="D42" s="157">
        <f>D39*0.3</f>
        <v>43.5</v>
      </c>
    </row>
    <row r="43" spans="1:4" ht="38.25">
      <c r="A43" s="159"/>
      <c r="B43" s="166" t="s">
        <v>350</v>
      </c>
      <c r="C43" s="157" t="s">
        <v>28</v>
      </c>
      <c r="D43" s="157">
        <f>D39*5.5</f>
        <v>797.5</v>
      </c>
    </row>
    <row r="44" spans="1:4" ht="25.5">
      <c r="A44" s="159"/>
      <c r="B44" s="166" t="s">
        <v>351</v>
      </c>
      <c r="C44" s="157" t="s">
        <v>28</v>
      </c>
      <c r="D44" s="141">
        <f>D39*0.3</f>
        <v>43.5</v>
      </c>
    </row>
    <row r="45" spans="1:4">
      <c r="A45" s="157"/>
      <c r="B45" s="159" t="s">
        <v>352</v>
      </c>
      <c r="C45" s="157"/>
      <c r="D45" s="164"/>
    </row>
    <row r="46" spans="1:4" ht="25.5">
      <c r="A46" s="157">
        <v>12</v>
      </c>
      <c r="B46" s="156" t="s">
        <v>347</v>
      </c>
      <c r="C46" s="157" t="s">
        <v>74</v>
      </c>
      <c r="D46" s="157">
        <v>46.4</v>
      </c>
    </row>
    <row r="47" spans="1:4" ht="38.25">
      <c r="A47" s="159"/>
      <c r="B47" s="166" t="s">
        <v>162</v>
      </c>
      <c r="C47" s="157" t="s">
        <v>28</v>
      </c>
      <c r="D47" s="157">
        <f>D46*0.3</f>
        <v>13.92</v>
      </c>
    </row>
    <row r="48" spans="1:4">
      <c r="A48" s="159"/>
      <c r="B48" s="166" t="s">
        <v>163</v>
      </c>
      <c r="C48" s="157" t="s">
        <v>28</v>
      </c>
      <c r="D48" s="157">
        <f>D46*3.6</f>
        <v>167.04</v>
      </c>
    </row>
    <row r="49" spans="1:34">
      <c r="A49" s="159"/>
      <c r="B49" s="166" t="s">
        <v>164</v>
      </c>
      <c r="C49" s="157" t="s">
        <v>28</v>
      </c>
      <c r="D49" s="157">
        <f>D46*0.3</f>
        <v>13.92</v>
      </c>
    </row>
    <row r="50" spans="1:34" ht="63.75">
      <c r="A50" s="159"/>
      <c r="B50" s="166" t="s">
        <v>339</v>
      </c>
      <c r="C50" s="157" t="s">
        <v>28</v>
      </c>
      <c r="D50" s="141">
        <f>D46*0.3</f>
        <v>13.92</v>
      </c>
    </row>
    <row r="51" spans="1:34">
      <c r="A51" s="157">
        <v>13</v>
      </c>
      <c r="B51" s="156" t="s">
        <v>353</v>
      </c>
      <c r="C51" s="157" t="s">
        <v>74</v>
      </c>
      <c r="D51" s="157">
        <v>21.4</v>
      </c>
    </row>
    <row r="52" spans="1:34" ht="38.25">
      <c r="A52" s="159"/>
      <c r="B52" s="166" t="s">
        <v>162</v>
      </c>
      <c r="C52" s="157" t="s">
        <v>28</v>
      </c>
      <c r="D52" s="157">
        <f>D51*0.3</f>
        <v>6.419999999999999</v>
      </c>
    </row>
    <row r="53" spans="1:34">
      <c r="A53" s="159"/>
      <c r="B53" s="166" t="s">
        <v>163</v>
      </c>
      <c r="C53" s="157" t="s">
        <v>28</v>
      </c>
      <c r="D53" s="157">
        <f>D51*3.6</f>
        <v>77.039999999999992</v>
      </c>
    </row>
    <row r="54" spans="1:34">
      <c r="A54" s="159"/>
      <c r="B54" s="166" t="s">
        <v>164</v>
      </c>
      <c r="C54" s="157" t="s">
        <v>28</v>
      </c>
      <c r="D54" s="157">
        <f>D51*0.3</f>
        <v>6.419999999999999</v>
      </c>
    </row>
    <row r="55" spans="1:34" ht="63.75">
      <c r="A55" s="159"/>
      <c r="B55" s="166" t="s">
        <v>339</v>
      </c>
      <c r="C55" s="157" t="s">
        <v>28</v>
      </c>
      <c r="D55" s="141">
        <f>D51*0.3</f>
        <v>6.419999999999999</v>
      </c>
    </row>
    <row r="56" spans="1:34">
      <c r="A56" s="157">
        <v>14</v>
      </c>
      <c r="B56" s="156" t="s">
        <v>32</v>
      </c>
      <c r="C56" s="157" t="s">
        <v>22</v>
      </c>
      <c r="D56" s="164">
        <v>1</v>
      </c>
    </row>
    <row r="57" spans="1:34" s="3" customFormat="1" ht="12.75">
      <c r="A57" s="34"/>
      <c r="B57" s="30" t="s">
        <v>37</v>
      </c>
      <c r="C57" s="31"/>
      <c r="D57" s="32"/>
    </row>
    <row r="58" spans="1:34" s="3" customFormat="1" ht="38.25">
      <c r="A58" s="34"/>
      <c r="B58" s="36" t="s">
        <v>36</v>
      </c>
      <c r="C58" s="33"/>
      <c r="D58" s="32"/>
    </row>
    <row r="59" spans="1:34">
      <c r="A59" s="21"/>
      <c r="B59" s="21"/>
      <c r="C59" s="21"/>
      <c r="D59" s="21"/>
      <c r="E59" s="3"/>
      <c r="F59" s="3"/>
      <c r="G59" s="3"/>
      <c r="H59" s="3"/>
      <c r="I59" s="3"/>
      <c r="J59" s="3"/>
      <c r="K59" s="3"/>
      <c r="L59" s="3"/>
      <c r="M59" s="3"/>
      <c r="N59" s="3"/>
      <c r="O59" s="3"/>
      <c r="P59" s="3"/>
      <c r="Q59" s="3"/>
      <c r="R59" s="3"/>
    </row>
    <row r="60" spans="1:34">
      <c r="A60" s="3" t="s">
        <v>10</v>
      </c>
      <c r="B60" s="3"/>
      <c r="C60" s="3"/>
      <c r="D60" s="3"/>
      <c r="E60" s="3"/>
      <c r="F60" s="3"/>
      <c r="G60" s="3"/>
      <c r="H60" s="3"/>
      <c r="I60" s="3"/>
      <c r="J60" s="3"/>
      <c r="K60" s="3"/>
      <c r="L60" s="3"/>
      <c r="M60" s="3"/>
      <c r="N60" s="3"/>
      <c r="O60" s="3"/>
      <c r="P60" s="3"/>
      <c r="Q60" s="3"/>
      <c r="R60" s="3"/>
    </row>
    <row r="61" spans="1:34">
      <c r="A61" s="2"/>
      <c r="B61" s="1" t="s">
        <v>11</v>
      </c>
      <c r="C61" s="2"/>
      <c r="D61" s="2"/>
    </row>
    <row r="62" spans="1:34">
      <c r="A62" s="3" t="str">
        <f>kopsav_1!A30</f>
        <v>Apjomi sastādīti 2024. gada 22.martā</v>
      </c>
      <c r="B62" s="3"/>
      <c r="C62" s="3"/>
      <c r="D62" s="3"/>
    </row>
    <row r="63" spans="1:34" s="11" customFormat="1">
      <c r="A63" s="23" t="s">
        <v>239</v>
      </c>
      <c r="B63" s="23"/>
      <c r="C63" s="23"/>
      <c r="D63" s="23"/>
      <c r="E63" s="23"/>
      <c r="F63" s="23"/>
      <c r="G63" s="23"/>
      <c r="H63" s="23"/>
      <c r="I63" s="3"/>
      <c r="Q63" s="12"/>
      <c r="R63" s="12"/>
      <c r="S63" s="12"/>
      <c r="T63" s="12"/>
      <c r="U63" s="12"/>
      <c r="V63" s="12"/>
      <c r="W63" s="12"/>
      <c r="X63" s="12"/>
      <c r="Y63" s="12"/>
      <c r="Z63" s="12"/>
      <c r="AA63" s="12"/>
      <c r="AB63" s="12"/>
      <c r="AC63" s="12"/>
      <c r="AD63" s="12"/>
      <c r="AE63" s="12"/>
      <c r="AF63" s="12"/>
      <c r="AG63" s="12"/>
      <c r="AH63" s="12"/>
    </row>
    <row r="64" spans="1:34" s="11" customFormat="1">
      <c r="A64" s="77"/>
      <c r="B64" s="14" t="s">
        <v>11</v>
      </c>
      <c r="D64" s="13"/>
      <c r="E64" s="13"/>
      <c r="F64" s="13"/>
      <c r="G64" s="13"/>
      <c r="H64" s="13"/>
      <c r="I64" s="3"/>
      <c r="Q64" s="12"/>
      <c r="R64" s="12"/>
      <c r="S64" s="12"/>
      <c r="T64" s="12"/>
      <c r="U64" s="12"/>
      <c r="V64" s="12"/>
      <c r="W64" s="12"/>
      <c r="X64" s="12"/>
      <c r="Y64" s="12"/>
      <c r="Z64" s="12"/>
      <c r="AA64" s="12"/>
      <c r="AB64" s="12"/>
      <c r="AC64" s="12"/>
      <c r="AD64" s="12"/>
      <c r="AE64" s="12"/>
      <c r="AF64" s="12"/>
      <c r="AG64" s="12"/>
      <c r="AH64" s="12"/>
    </row>
    <row r="65" spans="1:34" s="11" customFormat="1">
      <c r="A65" s="23" t="s">
        <v>240</v>
      </c>
      <c r="B65" s="23"/>
      <c r="C65" s="23"/>
      <c r="D65" s="23"/>
      <c r="E65" s="23"/>
      <c r="F65" s="23"/>
      <c r="G65" s="23"/>
      <c r="H65" s="23"/>
      <c r="I65" s="3"/>
      <c r="Q65" s="12"/>
      <c r="R65" s="12"/>
      <c r="S65" s="12"/>
      <c r="T65" s="12"/>
      <c r="U65" s="12"/>
      <c r="V65" s="12"/>
      <c r="W65" s="12"/>
      <c r="X65" s="12"/>
      <c r="Y65" s="12"/>
      <c r="Z65" s="12"/>
      <c r="AA65" s="12"/>
      <c r="AB65" s="12"/>
      <c r="AC65" s="12"/>
      <c r="AD65" s="12"/>
      <c r="AE65" s="12"/>
      <c r="AF65" s="12"/>
      <c r="AG65" s="12"/>
      <c r="AH65" s="12"/>
    </row>
  </sheetData>
  <mergeCells count="8">
    <mergeCell ref="A7:C7"/>
    <mergeCell ref="A8:D8"/>
    <mergeCell ref="A1:D1"/>
    <mergeCell ref="A2:D2"/>
    <mergeCell ref="A3:D3"/>
    <mergeCell ref="A4:D4"/>
    <mergeCell ref="A5:D5"/>
    <mergeCell ref="A6:D6"/>
  </mergeCells>
  <pageMargins left="0.9055118110236221" right="0.70866141732283472" top="0.74803149606299213" bottom="0.74803149606299213" header="0.31496062992125984" footer="0.31496062992125984"/>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AH52"/>
  <sheetViews>
    <sheetView tabSelected="1" topLeftCell="A4" zoomScaleNormal="100" workbookViewId="0">
      <selection activeCell="B29" sqref="B29"/>
    </sheetView>
  </sheetViews>
  <sheetFormatPr defaultRowHeight="15"/>
  <cols>
    <col min="1" max="1" width="8.140625" customWidth="1"/>
    <col min="2" max="2" width="50.7109375" customWidth="1"/>
    <col min="3" max="4" width="12.7109375" customWidth="1"/>
  </cols>
  <sheetData>
    <row r="1" spans="1:16" ht="15.75">
      <c r="A1" s="286" t="s">
        <v>168</v>
      </c>
      <c r="B1" s="286"/>
      <c r="C1" s="286"/>
      <c r="D1" s="286"/>
    </row>
    <row r="2" spans="1:16">
      <c r="A2" s="287" t="s">
        <v>138</v>
      </c>
      <c r="B2" s="288"/>
      <c r="C2" s="288"/>
      <c r="D2" s="288"/>
    </row>
    <row r="3" spans="1:16">
      <c r="A3" s="289" t="s">
        <v>2</v>
      </c>
      <c r="B3" s="289"/>
      <c r="C3" s="289"/>
      <c r="D3" s="289"/>
    </row>
    <row r="4" spans="1:16" s="28" customFormat="1" ht="30" customHeight="1">
      <c r="A4" s="278" t="s">
        <v>234</v>
      </c>
      <c r="B4" s="278"/>
      <c r="C4" s="278"/>
      <c r="D4" s="278"/>
      <c r="E4" s="38"/>
      <c r="F4" s="38"/>
      <c r="G4" s="38"/>
      <c r="H4" s="38"/>
      <c r="I4" s="37"/>
      <c r="J4" s="37"/>
      <c r="K4" s="37"/>
      <c r="L4" s="37"/>
      <c r="M4" s="37"/>
      <c r="N4" s="37"/>
    </row>
    <row r="5" spans="1:16" s="28" customFormat="1" ht="15.75">
      <c r="A5" s="283" t="s">
        <v>235</v>
      </c>
      <c r="B5" s="283"/>
      <c r="C5" s="283"/>
      <c r="D5" s="283"/>
      <c r="E5" s="26"/>
      <c r="F5" s="26"/>
      <c r="G5" s="26"/>
      <c r="H5" s="26"/>
      <c r="I5" s="26"/>
      <c r="J5" s="26"/>
      <c r="K5" s="26"/>
      <c r="L5" s="26"/>
      <c r="M5" s="26"/>
      <c r="N5" s="26"/>
      <c r="O5" s="26"/>
      <c r="P5" s="26"/>
    </row>
    <row r="6" spans="1:16" s="28" customFormat="1" ht="15.75">
      <c r="A6" s="284" t="s">
        <v>236</v>
      </c>
      <c r="B6" s="284"/>
      <c r="C6" s="284"/>
      <c r="D6" s="284"/>
      <c r="E6" s="40"/>
      <c r="F6" s="37"/>
      <c r="G6" s="37"/>
      <c r="H6" s="37"/>
      <c r="I6" s="37"/>
      <c r="J6" s="37"/>
      <c r="K6" s="37"/>
      <c r="L6" s="37"/>
      <c r="M6" s="37"/>
      <c r="N6" s="37"/>
    </row>
    <row r="7" spans="1:16" s="28" customFormat="1" ht="15.75">
      <c r="A7" s="282" t="s">
        <v>237</v>
      </c>
      <c r="B7" s="282"/>
      <c r="C7" s="282"/>
      <c r="D7" s="29"/>
      <c r="E7" s="29"/>
      <c r="F7" s="29"/>
      <c r="G7" s="29"/>
      <c r="H7" s="29"/>
    </row>
    <row r="8" spans="1:16">
      <c r="A8" s="285" t="s">
        <v>141</v>
      </c>
      <c r="B8" s="285"/>
      <c r="C8" s="285"/>
      <c r="D8" s="285"/>
    </row>
    <row r="9" spans="1:16">
      <c r="A9" s="27" t="s">
        <v>3</v>
      </c>
      <c r="B9" s="27" t="s">
        <v>4</v>
      </c>
      <c r="C9" s="27" t="s">
        <v>5</v>
      </c>
      <c r="D9" s="27" t="s">
        <v>6</v>
      </c>
    </row>
    <row r="10" spans="1:16">
      <c r="A10" s="24">
        <v>1</v>
      </c>
      <c r="B10" s="22">
        <v>2</v>
      </c>
      <c r="C10" s="22">
        <v>3</v>
      </c>
      <c r="D10" s="22">
        <v>4</v>
      </c>
    </row>
    <row r="11" spans="1:16" ht="25.5">
      <c r="A11" s="136">
        <v>1</v>
      </c>
      <c r="B11" s="140" t="s">
        <v>354</v>
      </c>
      <c r="C11" s="140" t="s">
        <v>160</v>
      </c>
      <c r="D11" s="273">
        <v>151.5</v>
      </c>
    </row>
    <row r="12" spans="1:16">
      <c r="A12" s="154"/>
      <c r="B12" s="135" t="s">
        <v>355</v>
      </c>
      <c r="C12" s="136" t="s">
        <v>8</v>
      </c>
      <c r="D12" s="85">
        <v>121.2</v>
      </c>
    </row>
    <row r="13" spans="1:16" ht="38.25">
      <c r="A13" s="136"/>
      <c r="B13" s="132" t="s">
        <v>617</v>
      </c>
      <c r="C13" s="136" t="s">
        <v>26</v>
      </c>
      <c r="D13" s="85">
        <f>D11</f>
        <v>151.5</v>
      </c>
    </row>
    <row r="14" spans="1:16" ht="25.5">
      <c r="A14" s="136"/>
      <c r="B14" s="132" t="s">
        <v>158</v>
      </c>
      <c r="C14" s="136" t="s">
        <v>28</v>
      </c>
      <c r="D14" s="85">
        <f>D11*3</f>
        <v>454.5</v>
      </c>
    </row>
    <row r="15" spans="1:16" ht="27">
      <c r="A15" s="136"/>
      <c r="B15" s="132" t="s">
        <v>202</v>
      </c>
      <c r="C15" s="136" t="s">
        <v>33</v>
      </c>
      <c r="D15" s="85">
        <f>D11*1.05</f>
        <v>159.07500000000002</v>
      </c>
    </row>
    <row r="16" spans="1:16" ht="25.5">
      <c r="A16" s="136"/>
      <c r="B16" s="132" t="s">
        <v>159</v>
      </c>
      <c r="C16" s="136" t="s">
        <v>33</v>
      </c>
      <c r="D16" s="85">
        <f>D11*1.1</f>
        <v>166.65</v>
      </c>
    </row>
    <row r="17" spans="1:4" ht="25.5">
      <c r="A17" s="136"/>
      <c r="B17" s="132" t="s">
        <v>356</v>
      </c>
      <c r="C17" s="136" t="s">
        <v>33</v>
      </c>
      <c r="D17" s="85">
        <f>D11</f>
        <v>151.5</v>
      </c>
    </row>
    <row r="18" spans="1:4">
      <c r="A18" s="136"/>
      <c r="B18" s="132" t="s">
        <v>357</v>
      </c>
      <c r="C18" s="136" t="s">
        <v>8</v>
      </c>
      <c r="D18" s="85">
        <v>99.38</v>
      </c>
    </row>
    <row r="19" spans="1:4">
      <c r="A19" s="136">
        <v>2</v>
      </c>
      <c r="B19" s="140" t="s">
        <v>358</v>
      </c>
      <c r="C19" s="140" t="s">
        <v>160</v>
      </c>
      <c r="D19" s="167">
        <v>584.4</v>
      </c>
    </row>
    <row r="20" spans="1:4" ht="25.5">
      <c r="A20" s="136"/>
      <c r="B20" s="132" t="s">
        <v>359</v>
      </c>
      <c r="C20" s="136" t="s">
        <v>26</v>
      </c>
      <c r="D20" s="128">
        <f>D19</f>
        <v>584.4</v>
      </c>
    </row>
    <row r="21" spans="1:4">
      <c r="A21" s="136"/>
      <c r="B21" s="132" t="s">
        <v>360</v>
      </c>
      <c r="C21" s="136" t="s">
        <v>28</v>
      </c>
      <c r="D21" s="128">
        <f>D19*4.5</f>
        <v>2629.7999999999997</v>
      </c>
    </row>
    <row r="22" spans="1:4" ht="25.5">
      <c r="A22" s="136"/>
      <c r="B22" s="132" t="s">
        <v>361</v>
      </c>
      <c r="C22" s="136" t="s">
        <v>33</v>
      </c>
      <c r="D22" s="128">
        <f>D19*1.05</f>
        <v>613.62</v>
      </c>
    </row>
    <row r="23" spans="1:4" ht="25.5">
      <c r="A23" s="136"/>
      <c r="B23" s="132" t="s">
        <v>362</v>
      </c>
      <c r="C23" s="136" t="s">
        <v>21</v>
      </c>
      <c r="D23" s="128">
        <f>D19*6</f>
        <v>3506.3999999999996</v>
      </c>
    </row>
    <row r="24" spans="1:4" ht="25.5">
      <c r="A24" s="136"/>
      <c r="B24" s="132" t="s">
        <v>363</v>
      </c>
      <c r="C24" s="136" t="s">
        <v>28</v>
      </c>
      <c r="D24" s="128">
        <f>D22*0.2</f>
        <v>122.724</v>
      </c>
    </row>
    <row r="25" spans="1:4" ht="26.25">
      <c r="A25" s="170"/>
      <c r="B25" s="168" t="s">
        <v>364</v>
      </c>
      <c r="C25" s="169" t="s">
        <v>9</v>
      </c>
      <c r="D25" s="169">
        <v>105</v>
      </c>
    </row>
    <row r="26" spans="1:4" ht="25.5">
      <c r="A26" s="136"/>
      <c r="B26" s="135" t="s">
        <v>618</v>
      </c>
      <c r="C26" s="136" t="s">
        <v>7</v>
      </c>
      <c r="D26" s="128">
        <f>D19</f>
        <v>584.4</v>
      </c>
    </row>
    <row r="27" spans="1:4">
      <c r="A27" s="136">
        <v>3</v>
      </c>
      <c r="B27" s="140" t="s">
        <v>365</v>
      </c>
      <c r="C27" s="140" t="s">
        <v>160</v>
      </c>
      <c r="D27" s="167">
        <v>381.24</v>
      </c>
    </row>
    <row r="28" spans="1:4" ht="25.5">
      <c r="A28" s="136"/>
      <c r="B28" s="135" t="s">
        <v>366</v>
      </c>
      <c r="C28" s="136" t="s">
        <v>7</v>
      </c>
      <c r="D28" s="128">
        <f>D27</f>
        <v>381.24</v>
      </c>
    </row>
    <row r="29" spans="1:4" ht="25.5">
      <c r="A29" s="136"/>
      <c r="B29" s="135" t="s">
        <v>619</v>
      </c>
      <c r="C29" s="136" t="s">
        <v>7</v>
      </c>
      <c r="D29" s="128">
        <f>D27</f>
        <v>381.24</v>
      </c>
    </row>
    <row r="30" spans="1:4" ht="27">
      <c r="A30" s="136"/>
      <c r="B30" s="135" t="s">
        <v>367</v>
      </c>
      <c r="C30" s="136" t="s">
        <v>33</v>
      </c>
      <c r="D30" s="128">
        <f>D27*1.03</f>
        <v>392.67720000000003</v>
      </c>
    </row>
    <row r="31" spans="1:4">
      <c r="A31" s="136"/>
      <c r="B31" s="140" t="s">
        <v>368</v>
      </c>
      <c r="C31" s="136"/>
      <c r="D31" s="128"/>
    </row>
    <row r="32" spans="1:4" ht="38.25">
      <c r="A32" s="136">
        <v>4</v>
      </c>
      <c r="B32" s="135" t="s">
        <v>342</v>
      </c>
      <c r="C32" s="136" t="s">
        <v>33</v>
      </c>
      <c r="D32" s="128">
        <v>592.29999999999995</v>
      </c>
    </row>
    <row r="33" spans="1:18" ht="38.25">
      <c r="A33" s="136">
        <v>5</v>
      </c>
      <c r="B33" s="135" t="s">
        <v>369</v>
      </c>
      <c r="C33" s="136" t="s">
        <v>33</v>
      </c>
      <c r="D33" s="128">
        <v>275.8</v>
      </c>
    </row>
    <row r="34" spans="1:18" ht="25.5">
      <c r="A34" s="136">
        <v>6</v>
      </c>
      <c r="B34" s="135" t="s">
        <v>370</v>
      </c>
      <c r="C34" s="136" t="s">
        <v>7</v>
      </c>
      <c r="D34" s="128">
        <v>32.4</v>
      </c>
    </row>
    <row r="35" spans="1:18">
      <c r="A35" s="136">
        <v>7</v>
      </c>
      <c r="B35" s="135" t="s">
        <v>371</v>
      </c>
      <c r="C35" s="136" t="s">
        <v>21</v>
      </c>
      <c r="D35" s="128">
        <v>12</v>
      </c>
    </row>
    <row r="36" spans="1:18">
      <c r="A36" s="136"/>
      <c r="B36" s="140" t="s">
        <v>372</v>
      </c>
      <c r="C36" s="136"/>
      <c r="D36" s="128"/>
    </row>
    <row r="37" spans="1:18" ht="25.5">
      <c r="A37" s="136">
        <v>8</v>
      </c>
      <c r="B37" s="142" t="s">
        <v>197</v>
      </c>
      <c r="C37" s="143" t="s">
        <v>34</v>
      </c>
      <c r="D37" s="148">
        <v>0.41</v>
      </c>
    </row>
    <row r="38" spans="1:18">
      <c r="A38" s="136"/>
      <c r="B38" s="147" t="s">
        <v>198</v>
      </c>
      <c r="C38" s="143" t="s">
        <v>34</v>
      </c>
      <c r="D38" s="148">
        <f>ROUND(D37*1.15,2)</f>
        <v>0.47</v>
      </c>
    </row>
    <row r="39" spans="1:18">
      <c r="A39" s="136"/>
      <c r="B39" s="135" t="s">
        <v>373</v>
      </c>
      <c r="C39" s="136" t="s">
        <v>29</v>
      </c>
      <c r="D39" s="128">
        <v>0.2</v>
      </c>
    </row>
    <row r="40" spans="1:18" ht="51">
      <c r="A40" s="136">
        <v>9</v>
      </c>
      <c r="B40" s="135" t="s">
        <v>374</v>
      </c>
      <c r="C40" s="136" t="s">
        <v>21</v>
      </c>
      <c r="D40" s="128">
        <v>1</v>
      </c>
    </row>
    <row r="41" spans="1:18" ht="25.5">
      <c r="A41" s="136">
        <v>10</v>
      </c>
      <c r="B41" s="135" t="s">
        <v>375</v>
      </c>
      <c r="C41" s="136" t="s">
        <v>33</v>
      </c>
      <c r="D41" s="128">
        <v>4.0999999999999996</v>
      </c>
    </row>
    <row r="42" spans="1:18" ht="25.5">
      <c r="A42" s="136">
        <v>11</v>
      </c>
      <c r="B42" s="135" t="s">
        <v>376</v>
      </c>
      <c r="C42" s="136" t="s">
        <v>33</v>
      </c>
      <c r="D42" s="128">
        <v>4.0999999999999996</v>
      </c>
    </row>
    <row r="43" spans="1:18">
      <c r="A43" s="154">
        <v>12</v>
      </c>
      <c r="B43" s="76" t="s">
        <v>25</v>
      </c>
      <c r="C43" s="162" t="s">
        <v>27</v>
      </c>
      <c r="D43" s="163">
        <v>1</v>
      </c>
    </row>
    <row r="44" spans="1:18" s="3" customFormat="1" ht="12.75">
      <c r="A44" s="34"/>
      <c r="B44" s="30" t="s">
        <v>37</v>
      </c>
      <c r="C44" s="31"/>
      <c r="D44" s="32"/>
    </row>
    <row r="45" spans="1:18" s="3" customFormat="1" ht="38.25">
      <c r="A45" s="34"/>
      <c r="B45" s="36" t="s">
        <v>36</v>
      </c>
      <c r="C45" s="33"/>
      <c r="D45" s="32"/>
    </row>
    <row r="46" spans="1:18">
      <c r="A46" s="21"/>
      <c r="B46" s="21"/>
      <c r="C46" s="21"/>
      <c r="D46" s="21"/>
      <c r="E46" s="3"/>
      <c r="F46" s="3"/>
      <c r="G46" s="3"/>
      <c r="H46" s="3"/>
      <c r="I46" s="3"/>
      <c r="J46" s="3"/>
      <c r="K46" s="3"/>
      <c r="L46" s="3"/>
      <c r="M46" s="3"/>
      <c r="N46" s="3"/>
      <c r="O46" s="3"/>
      <c r="P46" s="3"/>
      <c r="Q46" s="3"/>
      <c r="R46" s="3"/>
    </row>
    <row r="47" spans="1:18">
      <c r="A47" s="3" t="s">
        <v>10</v>
      </c>
      <c r="B47" s="3"/>
      <c r="C47" s="3"/>
      <c r="D47" s="3"/>
      <c r="E47" s="3"/>
      <c r="F47" s="3"/>
      <c r="G47" s="3"/>
      <c r="H47" s="3"/>
      <c r="I47" s="3"/>
      <c r="J47" s="3"/>
      <c r="K47" s="3"/>
      <c r="L47" s="3"/>
      <c r="M47" s="3"/>
      <c r="N47" s="3"/>
      <c r="O47" s="3"/>
      <c r="P47" s="3"/>
      <c r="Q47" s="3"/>
      <c r="R47" s="3"/>
    </row>
    <row r="48" spans="1:18">
      <c r="A48" s="2"/>
      <c r="B48" s="1" t="s">
        <v>11</v>
      </c>
      <c r="C48" s="2"/>
      <c r="D48" s="2"/>
    </row>
    <row r="49" spans="1:34">
      <c r="A49" s="3" t="str">
        <f>kopsav_1!A30</f>
        <v>Apjomi sastādīti 2024. gada 22.martā</v>
      </c>
      <c r="B49" s="3"/>
      <c r="C49" s="3"/>
      <c r="D49" s="3"/>
    </row>
    <row r="50" spans="1:34" s="11" customFormat="1">
      <c r="A50" s="23" t="s">
        <v>239</v>
      </c>
      <c r="B50" s="23"/>
      <c r="C50" s="23"/>
      <c r="D50" s="23"/>
      <c r="E50" s="23"/>
      <c r="F50" s="23"/>
      <c r="G50" s="23"/>
      <c r="H50" s="23"/>
      <c r="I50" s="3"/>
      <c r="Q50" s="12"/>
      <c r="R50" s="12"/>
      <c r="S50" s="12"/>
      <c r="T50" s="12"/>
      <c r="U50" s="12"/>
      <c r="V50" s="12"/>
      <c r="W50" s="12"/>
      <c r="X50" s="12"/>
      <c r="Y50" s="12"/>
      <c r="Z50" s="12"/>
      <c r="AA50" s="12"/>
      <c r="AB50" s="12"/>
      <c r="AC50" s="12"/>
      <c r="AD50" s="12"/>
      <c r="AE50" s="12"/>
      <c r="AF50" s="12"/>
      <c r="AG50" s="12"/>
      <c r="AH50" s="12"/>
    </row>
    <row r="51" spans="1:34" s="11" customFormat="1">
      <c r="A51" s="77"/>
      <c r="B51" s="14" t="s">
        <v>11</v>
      </c>
      <c r="D51" s="13"/>
      <c r="E51" s="13"/>
      <c r="F51" s="13"/>
      <c r="G51" s="13"/>
      <c r="H51" s="13"/>
      <c r="I51" s="3"/>
      <c r="Q51" s="12"/>
      <c r="R51" s="12"/>
      <c r="S51" s="12"/>
      <c r="T51" s="12"/>
      <c r="U51" s="12"/>
      <c r="V51" s="12"/>
      <c r="W51" s="12"/>
      <c r="X51" s="12"/>
      <c r="Y51" s="12"/>
      <c r="Z51" s="12"/>
      <c r="AA51" s="12"/>
      <c r="AB51" s="12"/>
      <c r="AC51" s="12"/>
      <c r="AD51" s="12"/>
      <c r="AE51" s="12"/>
      <c r="AF51" s="12"/>
      <c r="AG51" s="12"/>
      <c r="AH51" s="12"/>
    </row>
    <row r="52" spans="1:34" s="11" customFormat="1">
      <c r="A52" s="23" t="s">
        <v>240</v>
      </c>
      <c r="B52" s="23"/>
      <c r="C52" s="23"/>
      <c r="D52" s="23"/>
      <c r="E52" s="23"/>
      <c r="F52" s="23"/>
      <c r="G52" s="23"/>
      <c r="H52" s="23"/>
      <c r="I52" s="3"/>
      <c r="Q52" s="12"/>
      <c r="R52" s="12"/>
      <c r="S52" s="12"/>
      <c r="T52" s="12"/>
      <c r="U52" s="12"/>
      <c r="V52" s="12"/>
      <c r="W52" s="12"/>
      <c r="X52" s="12"/>
      <c r="Y52" s="12"/>
      <c r="Z52" s="12"/>
      <c r="AA52" s="12"/>
      <c r="AB52" s="12"/>
      <c r="AC52" s="12"/>
      <c r="AD52" s="12"/>
      <c r="AE52" s="12"/>
      <c r="AF52" s="12"/>
      <c r="AG52" s="12"/>
      <c r="AH52" s="12"/>
    </row>
  </sheetData>
  <mergeCells count="8">
    <mergeCell ref="A7:C7"/>
    <mergeCell ref="A8:D8"/>
    <mergeCell ref="A1:D1"/>
    <mergeCell ref="A2:D2"/>
    <mergeCell ref="A3:D3"/>
    <mergeCell ref="A4:D4"/>
    <mergeCell ref="A5:D5"/>
    <mergeCell ref="A6:D6"/>
  </mergeCells>
  <conditionalFormatting sqref="C37:C38">
    <cfRule type="cellIs" dxfId="11" priority="1" stopIfTrue="1" operator="equal">
      <formula>0</formula>
    </cfRule>
    <cfRule type="expression" dxfId="10" priority="2" stopIfTrue="1">
      <formula>#DIV/0!</formula>
    </cfRule>
  </conditionalFormatting>
  <conditionalFormatting sqref="C43">
    <cfRule type="cellIs" dxfId="9" priority="3" stopIfTrue="1" operator="equal">
      <formula>0</formula>
    </cfRule>
    <cfRule type="expression" dxfId="8" priority="4" stopIfTrue="1">
      <formula>#DIV/0!</formula>
    </cfRule>
  </conditionalFormatting>
  <pageMargins left="0.9055118110236221" right="0.70866141732283472" top="0.74803149606299213" bottom="0.74803149606299213" header="0.31496062992125984" footer="0.3149606299212598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AH34"/>
  <sheetViews>
    <sheetView zoomScaleNormal="100" workbookViewId="0">
      <selection activeCell="A25" sqref="A25"/>
    </sheetView>
  </sheetViews>
  <sheetFormatPr defaultRowHeight="15"/>
  <cols>
    <col min="1" max="1" width="8.140625" customWidth="1"/>
    <col min="2" max="2" width="50.7109375" customWidth="1"/>
    <col min="3" max="4" width="12.7109375" customWidth="1"/>
  </cols>
  <sheetData>
    <row r="1" spans="1:16" ht="15.75">
      <c r="A1" s="286" t="s">
        <v>78</v>
      </c>
      <c r="B1" s="286"/>
      <c r="C1" s="286"/>
      <c r="D1" s="286"/>
    </row>
    <row r="2" spans="1:16">
      <c r="A2" s="287" t="s">
        <v>77</v>
      </c>
      <c r="B2" s="288"/>
      <c r="C2" s="288"/>
      <c r="D2" s="288"/>
    </row>
    <row r="3" spans="1:16">
      <c r="A3" s="289" t="s">
        <v>2</v>
      </c>
      <c r="B3" s="289"/>
      <c r="C3" s="289"/>
      <c r="D3" s="289"/>
    </row>
    <row r="4" spans="1:16" s="28" customFormat="1" ht="30" customHeight="1">
      <c r="A4" s="278" t="s">
        <v>234</v>
      </c>
      <c r="B4" s="278"/>
      <c r="C4" s="278"/>
      <c r="D4" s="278"/>
      <c r="E4" s="38"/>
      <c r="F4" s="38"/>
      <c r="G4" s="38"/>
      <c r="H4" s="38"/>
      <c r="I4" s="37"/>
      <c r="J4" s="37"/>
      <c r="K4" s="37"/>
      <c r="L4" s="37"/>
      <c r="M4" s="37"/>
      <c r="N4" s="37"/>
    </row>
    <row r="5" spans="1:16" s="28" customFormat="1" ht="15.75">
      <c r="A5" s="283" t="s">
        <v>235</v>
      </c>
      <c r="B5" s="283"/>
      <c r="C5" s="283"/>
      <c r="D5" s="283"/>
      <c r="E5" s="26"/>
      <c r="F5" s="26"/>
      <c r="G5" s="26"/>
      <c r="H5" s="26"/>
      <c r="I5" s="26"/>
      <c r="J5" s="26"/>
      <c r="K5" s="26"/>
      <c r="L5" s="26"/>
      <c r="M5" s="26"/>
      <c r="N5" s="26"/>
      <c r="O5" s="26"/>
      <c r="P5" s="26"/>
    </row>
    <row r="6" spans="1:16" s="28" customFormat="1" ht="15.75">
      <c r="A6" s="284" t="s">
        <v>236</v>
      </c>
      <c r="B6" s="284"/>
      <c r="C6" s="284"/>
      <c r="D6" s="284"/>
      <c r="E6" s="40"/>
      <c r="F6" s="37"/>
      <c r="G6" s="37"/>
      <c r="H6" s="37"/>
      <c r="I6" s="37"/>
      <c r="J6" s="37"/>
      <c r="K6" s="37"/>
      <c r="L6" s="37"/>
      <c r="M6" s="37"/>
      <c r="N6" s="37"/>
    </row>
    <row r="7" spans="1:16" s="28" customFormat="1" ht="15.75">
      <c r="A7" s="282" t="s">
        <v>237</v>
      </c>
      <c r="B7" s="282"/>
      <c r="C7" s="282"/>
      <c r="D7" s="29"/>
      <c r="E7" s="29"/>
      <c r="F7" s="29"/>
      <c r="G7" s="29"/>
      <c r="H7" s="29"/>
    </row>
    <row r="8" spans="1:16">
      <c r="A8" s="285" t="s">
        <v>388</v>
      </c>
      <c r="B8" s="285"/>
      <c r="C8" s="285"/>
      <c r="D8" s="285"/>
    </row>
    <row r="9" spans="1:16">
      <c r="A9" s="27" t="s">
        <v>3</v>
      </c>
      <c r="B9" s="27" t="s">
        <v>4</v>
      </c>
      <c r="C9" s="27" t="s">
        <v>5</v>
      </c>
      <c r="D9" s="27" t="s">
        <v>6</v>
      </c>
    </row>
    <row r="10" spans="1:16">
      <c r="A10" s="24">
        <v>1</v>
      </c>
      <c r="B10" s="22">
        <v>2</v>
      </c>
      <c r="C10" s="22">
        <v>3</v>
      </c>
      <c r="D10" s="22">
        <v>4</v>
      </c>
    </row>
    <row r="11" spans="1:16" ht="25.5">
      <c r="A11" s="70">
        <v>1</v>
      </c>
      <c r="B11" s="171" t="s">
        <v>377</v>
      </c>
      <c r="C11" s="172" t="s">
        <v>35</v>
      </c>
      <c r="D11" s="160">
        <v>83.5</v>
      </c>
    </row>
    <row r="12" spans="1:16" ht="38.25">
      <c r="A12" s="70"/>
      <c r="B12" s="173" t="s">
        <v>378</v>
      </c>
      <c r="C12" s="174" t="s">
        <v>7</v>
      </c>
      <c r="D12" s="128">
        <f>D11</f>
        <v>83.5</v>
      </c>
    </row>
    <row r="13" spans="1:16">
      <c r="A13" s="70"/>
      <c r="B13" s="175" t="s">
        <v>379</v>
      </c>
      <c r="C13" s="174" t="s">
        <v>29</v>
      </c>
      <c r="D13" s="67">
        <f>D11*0.13</f>
        <v>10.855</v>
      </c>
    </row>
    <row r="14" spans="1:16">
      <c r="A14" s="70"/>
      <c r="B14" s="175" t="s">
        <v>380</v>
      </c>
      <c r="C14" s="174" t="s">
        <v>29</v>
      </c>
      <c r="D14" s="128">
        <f>D11*0.05</f>
        <v>4.1749999999999998</v>
      </c>
    </row>
    <row r="15" spans="1:16">
      <c r="A15" s="70"/>
      <c r="B15" s="175" t="s">
        <v>195</v>
      </c>
      <c r="C15" s="174" t="s">
        <v>29</v>
      </c>
      <c r="D15" s="128">
        <f>D11*0.5</f>
        <v>41.75</v>
      </c>
    </row>
    <row r="16" spans="1:16">
      <c r="A16" s="70"/>
      <c r="B16" s="175" t="s">
        <v>196</v>
      </c>
      <c r="C16" s="174" t="s">
        <v>7</v>
      </c>
      <c r="D16" s="128">
        <f>D11*1.1</f>
        <v>91.850000000000009</v>
      </c>
    </row>
    <row r="17" spans="1:34">
      <c r="A17" s="74"/>
      <c r="B17" s="175" t="s">
        <v>167</v>
      </c>
      <c r="C17" s="174" t="s">
        <v>29</v>
      </c>
      <c r="D17" s="128"/>
    </row>
    <row r="18" spans="1:34" ht="25.5">
      <c r="A18" s="70">
        <v>2</v>
      </c>
      <c r="B18" s="176" t="s">
        <v>381</v>
      </c>
      <c r="C18" s="140" t="s">
        <v>21</v>
      </c>
      <c r="D18" s="160">
        <v>13</v>
      </c>
    </row>
    <row r="19" spans="1:34">
      <c r="A19" s="70"/>
      <c r="B19" s="171" t="s">
        <v>382</v>
      </c>
      <c r="C19" s="172" t="s">
        <v>9</v>
      </c>
      <c r="D19" s="160">
        <v>85</v>
      </c>
    </row>
    <row r="20" spans="1:34">
      <c r="A20" s="70"/>
      <c r="B20" s="173" t="s">
        <v>383</v>
      </c>
      <c r="C20" s="174" t="s">
        <v>9</v>
      </c>
      <c r="D20" s="145">
        <f>D19</f>
        <v>85</v>
      </c>
    </row>
    <row r="21" spans="1:34">
      <c r="A21" s="70"/>
      <c r="B21" s="173" t="s">
        <v>384</v>
      </c>
      <c r="C21" s="174" t="s">
        <v>29</v>
      </c>
      <c r="D21" s="128">
        <v>5.9</v>
      </c>
    </row>
    <row r="22" spans="1:34" ht="38.25">
      <c r="A22" s="74"/>
      <c r="B22" s="177" t="s">
        <v>385</v>
      </c>
      <c r="C22" s="178" t="s">
        <v>9</v>
      </c>
      <c r="D22" s="179">
        <v>12</v>
      </c>
    </row>
    <row r="23" spans="1:34">
      <c r="A23" s="70">
        <v>3</v>
      </c>
      <c r="B23" s="171" t="s">
        <v>386</v>
      </c>
      <c r="C23" s="172" t="s">
        <v>35</v>
      </c>
      <c r="D23" s="160">
        <v>30.2</v>
      </c>
    </row>
    <row r="24" spans="1:34" ht="51">
      <c r="A24" s="70"/>
      <c r="B24" s="175" t="s">
        <v>387</v>
      </c>
      <c r="C24" s="174" t="s">
        <v>7</v>
      </c>
      <c r="D24" s="145">
        <f>D23</f>
        <v>30.2</v>
      </c>
    </row>
    <row r="25" spans="1:34">
      <c r="A25" s="136"/>
      <c r="B25" s="135" t="s">
        <v>170</v>
      </c>
      <c r="C25" s="136" t="s">
        <v>7</v>
      </c>
      <c r="D25" s="145">
        <f>D23</f>
        <v>30.2</v>
      </c>
    </row>
    <row r="26" spans="1:34" s="3" customFormat="1" ht="12.75">
      <c r="A26" s="34"/>
      <c r="B26" s="30" t="s">
        <v>37</v>
      </c>
      <c r="C26" s="31"/>
      <c r="D26" s="32"/>
    </row>
    <row r="27" spans="1:34" s="3" customFormat="1" ht="38.25">
      <c r="A27" s="34"/>
      <c r="B27" s="36" t="s">
        <v>36</v>
      </c>
      <c r="C27" s="33"/>
      <c r="D27" s="32"/>
    </row>
    <row r="28" spans="1:34">
      <c r="A28" s="21"/>
      <c r="B28" s="21"/>
      <c r="C28" s="21"/>
      <c r="D28" s="21"/>
    </row>
    <row r="29" spans="1:34">
      <c r="A29" s="3" t="s">
        <v>10</v>
      </c>
      <c r="B29" s="3"/>
      <c r="C29" s="3"/>
      <c r="D29" s="3"/>
    </row>
    <row r="30" spans="1:34">
      <c r="A30" s="2"/>
      <c r="B30" s="1" t="s">
        <v>11</v>
      </c>
      <c r="C30" s="2"/>
      <c r="D30" s="2"/>
    </row>
    <row r="31" spans="1:34">
      <c r="A31" s="3" t="str">
        <f>kopsav_1!A30</f>
        <v>Apjomi sastādīti 2024. gada 22.martā</v>
      </c>
      <c r="B31" s="3"/>
      <c r="C31" s="3"/>
      <c r="D31" s="3"/>
    </row>
    <row r="32" spans="1:34" s="11" customFormat="1">
      <c r="A32" s="23" t="s">
        <v>239</v>
      </c>
      <c r="B32" s="23"/>
      <c r="C32" s="23"/>
      <c r="D32" s="23"/>
      <c r="E32" s="23"/>
      <c r="F32" s="23"/>
      <c r="G32" s="23"/>
      <c r="H32" s="23"/>
      <c r="I32" s="3"/>
      <c r="Q32" s="12"/>
      <c r="R32" s="12"/>
      <c r="S32" s="12"/>
      <c r="T32" s="12"/>
      <c r="U32" s="12"/>
      <c r="V32" s="12"/>
      <c r="W32" s="12"/>
      <c r="X32" s="12"/>
      <c r="Y32" s="12"/>
      <c r="Z32" s="12"/>
      <c r="AA32" s="12"/>
      <c r="AB32" s="12"/>
      <c r="AC32" s="12"/>
      <c r="AD32" s="12"/>
      <c r="AE32" s="12"/>
      <c r="AF32" s="12"/>
      <c r="AG32" s="12"/>
      <c r="AH32" s="12"/>
    </row>
    <row r="33" spans="1:34" s="11" customFormat="1">
      <c r="A33" s="77"/>
      <c r="B33" s="14" t="s">
        <v>11</v>
      </c>
      <c r="D33" s="13"/>
      <c r="E33" s="13"/>
      <c r="F33" s="13"/>
      <c r="G33" s="13"/>
      <c r="H33" s="13"/>
      <c r="I33" s="3"/>
      <c r="Q33" s="12"/>
      <c r="R33" s="12"/>
      <c r="S33" s="12"/>
      <c r="T33" s="12"/>
      <c r="U33" s="12"/>
      <c r="V33" s="12"/>
      <c r="W33" s="12"/>
      <c r="X33" s="12"/>
      <c r="Y33" s="12"/>
      <c r="Z33" s="12"/>
      <c r="AA33" s="12"/>
      <c r="AB33" s="12"/>
      <c r="AC33" s="12"/>
      <c r="AD33" s="12"/>
      <c r="AE33" s="12"/>
      <c r="AF33" s="12"/>
      <c r="AG33" s="12"/>
      <c r="AH33" s="12"/>
    </row>
    <row r="34" spans="1:34" s="11" customFormat="1">
      <c r="A34" s="23" t="s">
        <v>240</v>
      </c>
      <c r="B34" s="23"/>
      <c r="C34" s="23"/>
      <c r="D34" s="23"/>
      <c r="E34" s="23"/>
      <c r="F34" s="23"/>
      <c r="G34" s="23"/>
      <c r="H34" s="23"/>
      <c r="I34" s="3"/>
      <c r="Q34" s="12"/>
      <c r="R34" s="12"/>
      <c r="S34" s="12"/>
      <c r="T34" s="12"/>
      <c r="U34" s="12"/>
      <c r="V34" s="12"/>
      <c r="W34" s="12"/>
      <c r="X34" s="12"/>
      <c r="Y34" s="12"/>
      <c r="Z34" s="12"/>
      <c r="AA34" s="12"/>
      <c r="AB34" s="12"/>
      <c r="AC34" s="12"/>
      <c r="AD34" s="12"/>
      <c r="AE34" s="12"/>
      <c r="AF34" s="12"/>
      <c r="AG34" s="12"/>
      <c r="AH34" s="12"/>
    </row>
  </sheetData>
  <mergeCells count="8">
    <mergeCell ref="A8:D8"/>
    <mergeCell ref="A1:D1"/>
    <mergeCell ref="A2:D2"/>
    <mergeCell ref="A3:D3"/>
    <mergeCell ref="A4:D4"/>
    <mergeCell ref="A7:C7"/>
    <mergeCell ref="A6:D6"/>
    <mergeCell ref="A5:D5"/>
  </mergeCells>
  <pageMargins left="0.9055118110236221" right="0.70866141732283472" top="0.74803149606299213" bottom="0.74803149606299213" header="0.31496062992125984" footer="0.31496062992125984"/>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sheetPr>
  <dimension ref="A1:AH87"/>
  <sheetViews>
    <sheetView topLeftCell="A73" zoomScaleNormal="100" workbookViewId="0">
      <selection activeCell="A78" sqref="A78"/>
    </sheetView>
  </sheetViews>
  <sheetFormatPr defaultRowHeight="15"/>
  <cols>
    <col min="1" max="1" width="8.140625" customWidth="1"/>
    <col min="2" max="2" width="30.7109375" customWidth="1"/>
    <col min="3" max="3" width="20.7109375" customWidth="1"/>
    <col min="4" max="5" width="12.7109375" customWidth="1"/>
  </cols>
  <sheetData>
    <row r="1" spans="1:16" ht="15.75">
      <c r="A1" s="286" t="s">
        <v>79</v>
      </c>
      <c r="B1" s="286"/>
      <c r="C1" s="286"/>
      <c r="D1" s="286"/>
      <c r="E1" s="286"/>
    </row>
    <row r="2" spans="1:16">
      <c r="A2" s="287" t="s">
        <v>43</v>
      </c>
      <c r="B2" s="288"/>
      <c r="C2" s="288"/>
      <c r="D2" s="288"/>
      <c r="E2" s="288"/>
    </row>
    <row r="3" spans="1:16">
      <c r="A3" s="289" t="s">
        <v>2</v>
      </c>
      <c r="B3" s="289"/>
      <c r="C3" s="289"/>
      <c r="D3" s="289"/>
      <c r="E3" s="289"/>
    </row>
    <row r="4" spans="1:16" s="28" customFormat="1" ht="30" customHeight="1">
      <c r="A4" s="278" t="s">
        <v>234</v>
      </c>
      <c r="B4" s="278"/>
      <c r="C4" s="278"/>
      <c r="D4" s="278"/>
      <c r="E4" s="278"/>
      <c r="F4" s="38"/>
      <c r="G4" s="38"/>
      <c r="H4" s="38"/>
      <c r="I4" s="37"/>
      <c r="J4" s="37"/>
      <c r="K4" s="37"/>
      <c r="L4" s="37"/>
      <c r="M4" s="37"/>
      <c r="N4" s="37"/>
    </row>
    <row r="5" spans="1:16" s="28" customFormat="1" ht="15.75">
      <c r="A5" s="283" t="s">
        <v>235</v>
      </c>
      <c r="B5" s="283"/>
      <c r="C5" s="283"/>
      <c r="D5" s="283"/>
      <c r="E5" s="26"/>
      <c r="F5" s="26"/>
      <c r="G5" s="26"/>
      <c r="H5" s="26"/>
      <c r="I5" s="26"/>
      <c r="J5" s="26"/>
      <c r="K5" s="26"/>
      <c r="L5" s="26"/>
      <c r="M5" s="26"/>
      <c r="N5" s="26"/>
      <c r="O5" s="26"/>
      <c r="P5" s="26"/>
    </row>
    <row r="6" spans="1:16" s="28" customFormat="1" ht="15.75">
      <c r="A6" s="284" t="s">
        <v>236</v>
      </c>
      <c r="B6" s="284"/>
      <c r="C6" s="284"/>
      <c r="D6" s="284"/>
      <c r="E6" s="40"/>
      <c r="F6" s="37"/>
      <c r="G6" s="37"/>
      <c r="H6" s="37"/>
      <c r="I6" s="37"/>
      <c r="J6" s="37"/>
      <c r="K6" s="37"/>
      <c r="L6" s="37"/>
      <c r="M6" s="37"/>
      <c r="N6" s="37"/>
    </row>
    <row r="7" spans="1:16" s="28" customFormat="1" ht="15.75">
      <c r="A7" s="282" t="s">
        <v>237</v>
      </c>
      <c r="B7" s="282"/>
      <c r="C7" s="282"/>
      <c r="D7" s="29"/>
      <c r="E7" s="29"/>
      <c r="F7" s="29"/>
      <c r="G7" s="29"/>
      <c r="H7" s="29"/>
    </row>
    <row r="8" spans="1:16">
      <c r="A8" s="285" t="s">
        <v>143</v>
      </c>
      <c r="B8" s="285"/>
      <c r="C8" s="285"/>
      <c r="D8" s="285"/>
      <c r="E8" s="285"/>
    </row>
    <row r="9" spans="1:16">
      <c r="A9" s="27" t="s">
        <v>3</v>
      </c>
      <c r="B9" s="292" t="s">
        <v>4</v>
      </c>
      <c r="C9" s="293"/>
      <c r="D9" s="27" t="s">
        <v>5</v>
      </c>
      <c r="E9" s="27" t="s">
        <v>6</v>
      </c>
    </row>
    <row r="10" spans="1:16">
      <c r="A10" s="24">
        <v>1</v>
      </c>
      <c r="B10" s="294">
        <v>2</v>
      </c>
      <c r="C10" s="295"/>
      <c r="D10" s="22">
        <v>3</v>
      </c>
      <c r="E10" s="22">
        <v>4</v>
      </c>
    </row>
    <row r="11" spans="1:16">
      <c r="A11" s="47"/>
      <c r="B11" s="290" t="s">
        <v>389</v>
      </c>
      <c r="C11" s="291"/>
      <c r="D11" s="182"/>
      <c r="E11" s="182"/>
    </row>
    <row r="12" spans="1:16" ht="51">
      <c r="A12" s="136">
        <v>1</v>
      </c>
      <c r="B12" s="177" t="s">
        <v>390</v>
      </c>
      <c r="C12" s="183" t="s">
        <v>391</v>
      </c>
      <c r="D12" s="183" t="s">
        <v>22</v>
      </c>
      <c r="E12" s="183">
        <v>3</v>
      </c>
    </row>
    <row r="13" spans="1:16" ht="51">
      <c r="A13" s="136">
        <f>A12+1</f>
        <v>2</v>
      </c>
      <c r="B13" s="177" t="s">
        <v>390</v>
      </c>
      <c r="C13" s="183" t="s">
        <v>392</v>
      </c>
      <c r="D13" s="183" t="s">
        <v>22</v>
      </c>
      <c r="E13" s="183">
        <v>9</v>
      </c>
    </row>
    <row r="14" spans="1:16" ht="51">
      <c r="A14" s="136">
        <f t="shared" ref="A14:A48" si="0">A13+1</f>
        <v>3</v>
      </c>
      <c r="B14" s="177" t="s">
        <v>390</v>
      </c>
      <c r="C14" s="183" t="s">
        <v>393</v>
      </c>
      <c r="D14" s="183" t="s">
        <v>22</v>
      </c>
      <c r="E14" s="183">
        <v>8</v>
      </c>
    </row>
    <row r="15" spans="1:16" ht="51">
      <c r="A15" s="136">
        <f t="shared" si="0"/>
        <v>4</v>
      </c>
      <c r="B15" s="177" t="s">
        <v>390</v>
      </c>
      <c r="C15" s="183" t="s">
        <v>394</v>
      </c>
      <c r="D15" s="183" t="s">
        <v>22</v>
      </c>
      <c r="E15" s="183">
        <v>12</v>
      </c>
    </row>
    <row r="16" spans="1:16" ht="51">
      <c r="A16" s="136">
        <f t="shared" si="0"/>
        <v>5</v>
      </c>
      <c r="B16" s="177" t="s">
        <v>390</v>
      </c>
      <c r="C16" s="183" t="s">
        <v>395</v>
      </c>
      <c r="D16" s="183" t="s">
        <v>22</v>
      </c>
      <c r="E16" s="183">
        <v>5</v>
      </c>
    </row>
    <row r="17" spans="1:5" ht="51">
      <c r="A17" s="136">
        <f t="shared" si="0"/>
        <v>6</v>
      </c>
      <c r="B17" s="177" t="s">
        <v>390</v>
      </c>
      <c r="C17" s="183" t="s">
        <v>396</v>
      </c>
      <c r="D17" s="183" t="s">
        <v>22</v>
      </c>
      <c r="E17" s="183">
        <v>1</v>
      </c>
    </row>
    <row r="18" spans="1:5" ht="51">
      <c r="A18" s="136">
        <f t="shared" si="0"/>
        <v>7</v>
      </c>
      <c r="B18" s="177" t="s">
        <v>390</v>
      </c>
      <c r="C18" s="183" t="s">
        <v>397</v>
      </c>
      <c r="D18" s="183" t="s">
        <v>22</v>
      </c>
      <c r="E18" s="183">
        <v>2</v>
      </c>
    </row>
    <row r="19" spans="1:5" ht="51">
      <c r="A19" s="136">
        <f t="shared" si="0"/>
        <v>8</v>
      </c>
      <c r="B19" s="177" t="s">
        <v>390</v>
      </c>
      <c r="C19" s="183" t="s">
        <v>398</v>
      </c>
      <c r="D19" s="183" t="s">
        <v>22</v>
      </c>
      <c r="E19" s="183">
        <v>2</v>
      </c>
    </row>
    <row r="20" spans="1:5" ht="51">
      <c r="A20" s="136">
        <f t="shared" si="0"/>
        <v>9</v>
      </c>
      <c r="B20" s="177" t="s">
        <v>390</v>
      </c>
      <c r="C20" s="183" t="s">
        <v>399</v>
      </c>
      <c r="D20" s="183" t="s">
        <v>22</v>
      </c>
      <c r="E20" s="183">
        <v>1</v>
      </c>
    </row>
    <row r="21" spans="1:5">
      <c r="A21" s="136">
        <f t="shared" si="0"/>
        <v>10</v>
      </c>
      <c r="B21" s="177" t="s">
        <v>80</v>
      </c>
      <c r="C21" s="183"/>
      <c r="D21" s="184" t="s">
        <v>21</v>
      </c>
      <c r="E21" s="183">
        <v>43</v>
      </c>
    </row>
    <row r="22" spans="1:5">
      <c r="A22" s="136">
        <f t="shared" si="0"/>
        <v>11</v>
      </c>
      <c r="B22" s="177" t="s">
        <v>400</v>
      </c>
      <c r="C22" s="183" t="s">
        <v>401</v>
      </c>
      <c r="D22" s="184" t="s">
        <v>21</v>
      </c>
      <c r="E22" s="183">
        <v>43</v>
      </c>
    </row>
    <row r="23" spans="1:5" ht="38.25">
      <c r="A23" s="136">
        <f t="shared" si="0"/>
        <v>12</v>
      </c>
      <c r="B23" s="185" t="s">
        <v>402</v>
      </c>
      <c r="C23" s="183" t="s">
        <v>403</v>
      </c>
      <c r="D23" s="184" t="s">
        <v>21</v>
      </c>
      <c r="E23" s="183">
        <v>43</v>
      </c>
    </row>
    <row r="24" spans="1:5">
      <c r="A24" s="136">
        <f t="shared" si="0"/>
        <v>13</v>
      </c>
      <c r="B24" s="185" t="s">
        <v>404</v>
      </c>
      <c r="C24" s="183"/>
      <c r="D24" s="183" t="s">
        <v>22</v>
      </c>
      <c r="E24" s="183">
        <v>2</v>
      </c>
    </row>
    <row r="25" spans="1:5">
      <c r="A25" s="136">
        <f t="shared" si="0"/>
        <v>14</v>
      </c>
      <c r="B25" s="186" t="s">
        <v>405</v>
      </c>
      <c r="C25" s="183" t="s">
        <v>406</v>
      </c>
      <c r="D25" s="184" t="s">
        <v>21</v>
      </c>
      <c r="E25" s="183">
        <v>43</v>
      </c>
    </row>
    <row r="26" spans="1:5" ht="38.25">
      <c r="A26" s="136">
        <f t="shared" si="0"/>
        <v>15</v>
      </c>
      <c r="B26" s="186" t="s">
        <v>194</v>
      </c>
      <c r="C26" s="183"/>
      <c r="D26" s="184" t="s">
        <v>21</v>
      </c>
      <c r="E26" s="183">
        <v>43</v>
      </c>
    </row>
    <row r="27" spans="1:5">
      <c r="A27" s="136">
        <f t="shared" si="0"/>
        <v>16</v>
      </c>
      <c r="B27" s="187" t="s">
        <v>407</v>
      </c>
      <c r="C27" s="183" t="s">
        <v>408</v>
      </c>
      <c r="D27" s="184" t="s">
        <v>21</v>
      </c>
      <c r="E27" s="183">
        <v>45</v>
      </c>
    </row>
    <row r="28" spans="1:5">
      <c r="A28" s="136">
        <f t="shared" si="0"/>
        <v>17</v>
      </c>
      <c r="B28" s="187" t="s">
        <v>407</v>
      </c>
      <c r="C28" s="183" t="s">
        <v>409</v>
      </c>
      <c r="D28" s="184" t="s">
        <v>21</v>
      </c>
      <c r="E28" s="183">
        <v>1</v>
      </c>
    </row>
    <row r="29" spans="1:5">
      <c r="A29" s="136">
        <f t="shared" si="0"/>
        <v>18</v>
      </c>
      <c r="B29" s="187" t="s">
        <v>407</v>
      </c>
      <c r="C29" s="183" t="s">
        <v>410</v>
      </c>
      <c r="D29" s="184" t="s">
        <v>21</v>
      </c>
      <c r="E29" s="183">
        <v>2</v>
      </c>
    </row>
    <row r="30" spans="1:5">
      <c r="A30" s="136">
        <f t="shared" si="0"/>
        <v>19</v>
      </c>
      <c r="B30" s="188" t="s">
        <v>82</v>
      </c>
      <c r="C30" s="183" t="s">
        <v>81</v>
      </c>
      <c r="D30" s="183" t="s">
        <v>21</v>
      </c>
      <c r="E30" s="183">
        <v>4</v>
      </c>
    </row>
    <row r="31" spans="1:5">
      <c r="A31" s="136">
        <f t="shared" si="0"/>
        <v>20</v>
      </c>
      <c r="B31" s="188" t="s">
        <v>82</v>
      </c>
      <c r="C31" s="183" t="s">
        <v>173</v>
      </c>
      <c r="D31" s="183" t="s">
        <v>21</v>
      </c>
      <c r="E31" s="183">
        <v>2</v>
      </c>
    </row>
    <row r="32" spans="1:5">
      <c r="A32" s="136">
        <f t="shared" si="0"/>
        <v>21</v>
      </c>
      <c r="B32" s="185" t="s">
        <v>411</v>
      </c>
      <c r="C32" s="183" t="s">
        <v>81</v>
      </c>
      <c r="D32" s="183" t="s">
        <v>21</v>
      </c>
      <c r="E32" s="183">
        <v>6</v>
      </c>
    </row>
    <row r="33" spans="1:5">
      <c r="A33" s="136">
        <f t="shared" si="0"/>
        <v>22</v>
      </c>
      <c r="B33" s="185" t="s">
        <v>83</v>
      </c>
      <c r="C33" s="183" t="s">
        <v>412</v>
      </c>
      <c r="D33" s="183" t="s">
        <v>9</v>
      </c>
      <c r="E33" s="183">
        <v>400</v>
      </c>
    </row>
    <row r="34" spans="1:5">
      <c r="A34" s="136">
        <f t="shared" si="0"/>
        <v>23</v>
      </c>
      <c r="B34" s="185" t="s">
        <v>83</v>
      </c>
      <c r="C34" s="183" t="s">
        <v>192</v>
      </c>
      <c r="D34" s="183" t="s">
        <v>9</v>
      </c>
      <c r="E34" s="183">
        <v>45</v>
      </c>
    </row>
    <row r="35" spans="1:5">
      <c r="A35" s="136">
        <f t="shared" si="0"/>
        <v>24</v>
      </c>
      <c r="B35" s="185" t="s">
        <v>83</v>
      </c>
      <c r="C35" s="183" t="s">
        <v>413</v>
      </c>
      <c r="D35" s="183" t="s">
        <v>9</v>
      </c>
      <c r="E35" s="183">
        <v>70</v>
      </c>
    </row>
    <row r="36" spans="1:5">
      <c r="A36" s="136">
        <f t="shared" si="0"/>
        <v>25</v>
      </c>
      <c r="B36" s="185" t="s">
        <v>83</v>
      </c>
      <c r="C36" s="183" t="s">
        <v>414</v>
      </c>
      <c r="D36" s="183" t="s">
        <v>9</v>
      </c>
      <c r="E36" s="183">
        <v>75</v>
      </c>
    </row>
    <row r="37" spans="1:5">
      <c r="A37" s="136">
        <f t="shared" si="0"/>
        <v>26</v>
      </c>
      <c r="B37" s="185" t="s">
        <v>83</v>
      </c>
      <c r="C37" s="183" t="s">
        <v>415</v>
      </c>
      <c r="D37" s="183" t="s">
        <v>9</v>
      </c>
      <c r="E37" s="183">
        <v>110</v>
      </c>
    </row>
    <row r="38" spans="1:5" ht="26.25">
      <c r="A38" s="136">
        <f t="shared" si="0"/>
        <v>27</v>
      </c>
      <c r="B38" s="189" t="s">
        <v>193</v>
      </c>
      <c r="C38" s="183"/>
      <c r="D38" s="183" t="s">
        <v>22</v>
      </c>
      <c r="E38" s="183">
        <v>1</v>
      </c>
    </row>
    <row r="39" spans="1:5" ht="25.5">
      <c r="A39" s="136">
        <f t="shared" si="0"/>
        <v>28</v>
      </c>
      <c r="B39" s="185" t="s">
        <v>131</v>
      </c>
      <c r="C39" s="190" t="s">
        <v>416</v>
      </c>
      <c r="D39" s="183" t="s">
        <v>9</v>
      </c>
      <c r="E39" s="190">
        <v>55</v>
      </c>
    </row>
    <row r="40" spans="1:5" ht="25.5">
      <c r="A40" s="136">
        <f t="shared" si="0"/>
        <v>29</v>
      </c>
      <c r="B40" s="185" t="s">
        <v>131</v>
      </c>
      <c r="C40" s="190" t="s">
        <v>132</v>
      </c>
      <c r="D40" s="183" t="s">
        <v>9</v>
      </c>
      <c r="E40" s="183">
        <v>45</v>
      </c>
    </row>
    <row r="41" spans="1:5" ht="25.5">
      <c r="A41" s="136">
        <f t="shared" si="0"/>
        <v>30</v>
      </c>
      <c r="B41" s="185" t="s">
        <v>131</v>
      </c>
      <c r="C41" s="190" t="s">
        <v>133</v>
      </c>
      <c r="D41" s="183" t="s">
        <v>9</v>
      </c>
      <c r="E41" s="183">
        <v>70</v>
      </c>
    </row>
    <row r="42" spans="1:5" ht="25.5">
      <c r="A42" s="136">
        <f t="shared" si="0"/>
        <v>31</v>
      </c>
      <c r="B42" s="185" t="s">
        <v>131</v>
      </c>
      <c r="C42" s="190" t="s">
        <v>174</v>
      </c>
      <c r="D42" s="183" t="s">
        <v>9</v>
      </c>
      <c r="E42" s="183">
        <v>75</v>
      </c>
    </row>
    <row r="43" spans="1:5" ht="25.5">
      <c r="A43" s="136">
        <f t="shared" si="0"/>
        <v>32</v>
      </c>
      <c r="B43" s="185" t="s">
        <v>131</v>
      </c>
      <c r="C43" s="190" t="s">
        <v>188</v>
      </c>
      <c r="D43" s="183" t="s">
        <v>9</v>
      </c>
      <c r="E43" s="183">
        <v>110</v>
      </c>
    </row>
    <row r="44" spans="1:5">
      <c r="A44" s="136">
        <f t="shared" si="0"/>
        <v>33</v>
      </c>
      <c r="B44" s="185" t="s">
        <v>84</v>
      </c>
      <c r="C44" s="183"/>
      <c r="D44" s="183" t="s">
        <v>22</v>
      </c>
      <c r="E44" s="183">
        <v>1</v>
      </c>
    </row>
    <row r="45" spans="1:5" ht="25.5">
      <c r="A45" s="136">
        <f t="shared" si="0"/>
        <v>34</v>
      </c>
      <c r="B45" s="185" t="s">
        <v>417</v>
      </c>
      <c r="C45" s="183"/>
      <c r="D45" s="183" t="s">
        <v>22</v>
      </c>
      <c r="E45" s="183">
        <v>1</v>
      </c>
    </row>
    <row r="46" spans="1:5">
      <c r="A46" s="136">
        <f t="shared" si="0"/>
        <v>35</v>
      </c>
      <c r="B46" s="185" t="s">
        <v>85</v>
      </c>
      <c r="C46" s="191"/>
      <c r="D46" s="183" t="s">
        <v>22</v>
      </c>
      <c r="E46" s="183">
        <v>1</v>
      </c>
    </row>
    <row r="47" spans="1:5" ht="51">
      <c r="A47" s="136">
        <f t="shared" si="0"/>
        <v>36</v>
      </c>
      <c r="B47" s="185" t="s">
        <v>418</v>
      </c>
      <c r="C47" s="191"/>
      <c r="D47" s="183" t="s">
        <v>22</v>
      </c>
      <c r="E47" s="183">
        <v>1</v>
      </c>
    </row>
    <row r="48" spans="1:5">
      <c r="A48" s="136">
        <f t="shared" si="0"/>
        <v>37</v>
      </c>
      <c r="B48" s="185" t="s">
        <v>86</v>
      </c>
      <c r="C48" s="191"/>
      <c r="D48" s="183" t="s">
        <v>22</v>
      </c>
      <c r="E48" s="183">
        <v>1</v>
      </c>
    </row>
    <row r="49" spans="1:5">
      <c r="A49" s="140"/>
      <c r="B49" s="180" t="s">
        <v>419</v>
      </c>
      <c r="C49" s="181"/>
      <c r="D49" s="182"/>
      <c r="E49" s="182"/>
    </row>
    <row r="50" spans="1:5" ht="51">
      <c r="A50" s="136">
        <f>A48+1</f>
        <v>38</v>
      </c>
      <c r="B50" s="188" t="s">
        <v>420</v>
      </c>
      <c r="C50" s="191" t="s">
        <v>421</v>
      </c>
      <c r="D50" s="191" t="s">
        <v>422</v>
      </c>
      <c r="E50" s="191">
        <v>1</v>
      </c>
    </row>
    <row r="51" spans="1:5">
      <c r="A51" s="136">
        <f>A50+1</f>
        <v>39</v>
      </c>
      <c r="B51" s="177" t="s">
        <v>129</v>
      </c>
      <c r="C51" s="191" t="s">
        <v>187</v>
      </c>
      <c r="D51" s="191" t="s">
        <v>21</v>
      </c>
      <c r="E51" s="191">
        <v>3</v>
      </c>
    </row>
    <row r="52" spans="1:5">
      <c r="A52" s="136">
        <f t="shared" ref="A52:A78" si="1">A51+1</f>
        <v>40</v>
      </c>
      <c r="B52" s="185" t="s">
        <v>128</v>
      </c>
      <c r="C52" s="191"/>
      <c r="D52" s="191" t="s">
        <v>21</v>
      </c>
      <c r="E52" s="191">
        <v>1</v>
      </c>
    </row>
    <row r="53" spans="1:5" ht="38.25">
      <c r="A53" s="136">
        <f t="shared" si="1"/>
        <v>41</v>
      </c>
      <c r="B53" s="188" t="s">
        <v>423</v>
      </c>
      <c r="C53" s="192"/>
      <c r="D53" s="191" t="s">
        <v>422</v>
      </c>
      <c r="E53" s="191">
        <v>1</v>
      </c>
    </row>
    <row r="54" spans="1:5" ht="65.25">
      <c r="A54" s="136">
        <f t="shared" si="1"/>
        <v>42</v>
      </c>
      <c r="B54" s="177" t="s">
        <v>424</v>
      </c>
      <c r="C54" s="184" t="s">
        <v>425</v>
      </c>
      <c r="D54" s="191" t="s">
        <v>21</v>
      </c>
      <c r="E54" s="191">
        <v>3</v>
      </c>
    </row>
    <row r="55" spans="1:5" ht="38.25">
      <c r="A55" s="136">
        <f t="shared" si="1"/>
        <v>43</v>
      </c>
      <c r="B55" s="177" t="s">
        <v>426</v>
      </c>
      <c r="C55" s="184"/>
      <c r="D55" s="191" t="s">
        <v>422</v>
      </c>
      <c r="E55" s="191">
        <v>3</v>
      </c>
    </row>
    <row r="56" spans="1:5" ht="38.25">
      <c r="A56" s="136">
        <f t="shared" si="1"/>
        <v>44</v>
      </c>
      <c r="B56" s="177" t="s">
        <v>427</v>
      </c>
      <c r="C56" s="184"/>
      <c r="D56" s="191" t="s">
        <v>422</v>
      </c>
      <c r="E56" s="191">
        <v>3</v>
      </c>
    </row>
    <row r="57" spans="1:5">
      <c r="A57" s="136">
        <f t="shared" si="1"/>
        <v>45</v>
      </c>
      <c r="B57" s="185" t="s">
        <v>428</v>
      </c>
      <c r="C57" s="183" t="s">
        <v>429</v>
      </c>
      <c r="D57" s="183" t="s">
        <v>22</v>
      </c>
      <c r="E57" s="183">
        <v>2</v>
      </c>
    </row>
    <row r="58" spans="1:5">
      <c r="A58" s="136">
        <f t="shared" si="1"/>
        <v>46</v>
      </c>
      <c r="B58" s="185" t="s">
        <v>123</v>
      </c>
      <c r="C58" s="191" t="s">
        <v>186</v>
      </c>
      <c r="D58" s="183" t="s">
        <v>21</v>
      </c>
      <c r="E58" s="183">
        <v>2</v>
      </c>
    </row>
    <row r="59" spans="1:5">
      <c r="A59" s="136">
        <f t="shared" si="1"/>
        <v>47</v>
      </c>
      <c r="B59" s="185" t="s">
        <v>123</v>
      </c>
      <c r="C59" s="191" t="s">
        <v>127</v>
      </c>
      <c r="D59" s="183" t="s">
        <v>21</v>
      </c>
      <c r="E59" s="183">
        <v>1</v>
      </c>
    </row>
    <row r="60" spans="1:5">
      <c r="A60" s="136">
        <f t="shared" si="1"/>
        <v>48</v>
      </c>
      <c r="B60" s="185" t="s">
        <v>430</v>
      </c>
      <c r="C60" s="183" t="s">
        <v>124</v>
      </c>
      <c r="D60" s="183" t="s">
        <v>21</v>
      </c>
      <c r="E60" s="183">
        <v>2</v>
      </c>
    </row>
    <row r="61" spans="1:5">
      <c r="A61" s="136">
        <f t="shared" si="1"/>
        <v>49</v>
      </c>
      <c r="B61" s="185" t="s">
        <v>116</v>
      </c>
      <c r="C61" s="183" t="s">
        <v>81</v>
      </c>
      <c r="D61" s="183" t="s">
        <v>21</v>
      </c>
      <c r="E61" s="183">
        <v>8</v>
      </c>
    </row>
    <row r="62" spans="1:5">
      <c r="A62" s="136">
        <f t="shared" si="1"/>
        <v>50</v>
      </c>
      <c r="B62" s="193" t="s">
        <v>115</v>
      </c>
      <c r="C62" s="194" t="s">
        <v>124</v>
      </c>
      <c r="D62" s="183" t="s">
        <v>21</v>
      </c>
      <c r="E62" s="183">
        <v>6</v>
      </c>
    </row>
    <row r="63" spans="1:5">
      <c r="A63" s="136">
        <f t="shared" si="1"/>
        <v>51</v>
      </c>
      <c r="B63" s="193" t="s">
        <v>115</v>
      </c>
      <c r="C63" s="194" t="s">
        <v>127</v>
      </c>
      <c r="D63" s="183" t="s">
        <v>21</v>
      </c>
      <c r="E63" s="183">
        <v>3</v>
      </c>
    </row>
    <row r="64" spans="1:5">
      <c r="A64" s="136">
        <f t="shared" si="1"/>
        <v>52</v>
      </c>
      <c r="B64" s="193" t="s">
        <v>115</v>
      </c>
      <c r="C64" s="194" t="s">
        <v>186</v>
      </c>
      <c r="D64" s="183" t="s">
        <v>21</v>
      </c>
      <c r="E64" s="183">
        <v>6</v>
      </c>
    </row>
    <row r="65" spans="1:5">
      <c r="A65" s="136">
        <f t="shared" si="1"/>
        <v>53</v>
      </c>
      <c r="B65" s="185" t="s">
        <v>125</v>
      </c>
      <c r="C65" s="195" t="s">
        <v>126</v>
      </c>
      <c r="D65" s="183" t="s">
        <v>21</v>
      </c>
      <c r="E65" s="183">
        <v>6</v>
      </c>
    </row>
    <row r="66" spans="1:5" ht="25.5">
      <c r="A66" s="136">
        <f t="shared" si="1"/>
        <v>54</v>
      </c>
      <c r="B66" s="185" t="s">
        <v>431</v>
      </c>
      <c r="C66" s="195"/>
      <c r="D66" s="183" t="s">
        <v>21</v>
      </c>
      <c r="E66" s="183">
        <v>3</v>
      </c>
    </row>
    <row r="67" spans="1:5">
      <c r="A67" s="136">
        <f t="shared" si="1"/>
        <v>55</v>
      </c>
      <c r="B67" s="185" t="s">
        <v>119</v>
      </c>
      <c r="C67" s="196" t="s">
        <v>120</v>
      </c>
      <c r="D67" s="183" t="s">
        <v>21</v>
      </c>
      <c r="E67" s="183">
        <v>8</v>
      </c>
    </row>
    <row r="68" spans="1:5">
      <c r="A68" s="136">
        <f t="shared" si="1"/>
        <v>56</v>
      </c>
      <c r="B68" s="185" t="s">
        <v>432</v>
      </c>
      <c r="C68" s="196"/>
      <c r="D68" s="183" t="s">
        <v>21</v>
      </c>
      <c r="E68" s="183">
        <v>8</v>
      </c>
    </row>
    <row r="69" spans="1:5">
      <c r="A69" s="136">
        <f t="shared" si="1"/>
        <v>57</v>
      </c>
      <c r="B69" s="185" t="s">
        <v>130</v>
      </c>
      <c r="C69" s="183" t="s">
        <v>122</v>
      </c>
      <c r="D69" s="183" t="s">
        <v>9</v>
      </c>
      <c r="E69" s="183">
        <v>2</v>
      </c>
    </row>
    <row r="70" spans="1:5">
      <c r="A70" s="136">
        <f t="shared" si="1"/>
        <v>58</v>
      </c>
      <c r="B70" s="185" t="s">
        <v>130</v>
      </c>
      <c r="C70" s="183" t="s">
        <v>433</v>
      </c>
      <c r="D70" s="183" t="s">
        <v>9</v>
      </c>
      <c r="E70" s="183">
        <v>10</v>
      </c>
    </row>
    <row r="71" spans="1:5">
      <c r="A71" s="136">
        <f t="shared" si="1"/>
        <v>59</v>
      </c>
      <c r="B71" s="185" t="s">
        <v>130</v>
      </c>
      <c r="C71" s="183" t="s">
        <v>434</v>
      </c>
      <c r="D71" s="183" t="s">
        <v>9</v>
      </c>
      <c r="E71" s="183">
        <v>20</v>
      </c>
    </row>
    <row r="72" spans="1:5" ht="25.5">
      <c r="A72" s="136">
        <f t="shared" si="1"/>
        <v>60</v>
      </c>
      <c r="B72" s="185" t="s">
        <v>131</v>
      </c>
      <c r="C72" s="183" t="s">
        <v>189</v>
      </c>
      <c r="D72" s="183" t="s">
        <v>9</v>
      </c>
      <c r="E72" s="183">
        <v>2</v>
      </c>
    </row>
    <row r="73" spans="1:5" ht="25.5">
      <c r="A73" s="136">
        <f t="shared" si="1"/>
        <v>61</v>
      </c>
      <c r="B73" s="185" t="s">
        <v>131</v>
      </c>
      <c r="C73" s="183" t="s">
        <v>188</v>
      </c>
      <c r="D73" s="183" t="s">
        <v>9</v>
      </c>
      <c r="E73" s="183">
        <v>10</v>
      </c>
    </row>
    <row r="74" spans="1:5" ht="25.5">
      <c r="A74" s="136">
        <f t="shared" si="1"/>
        <v>62</v>
      </c>
      <c r="B74" s="185" t="s">
        <v>131</v>
      </c>
      <c r="C74" s="183" t="s">
        <v>174</v>
      </c>
      <c r="D74" s="183" t="s">
        <v>9</v>
      </c>
      <c r="E74" s="183">
        <v>20</v>
      </c>
    </row>
    <row r="75" spans="1:5">
      <c r="A75" s="136">
        <f t="shared" si="1"/>
        <v>63</v>
      </c>
      <c r="B75" s="177" t="s">
        <v>85</v>
      </c>
      <c r="C75" s="183"/>
      <c r="D75" s="183" t="s">
        <v>22</v>
      </c>
      <c r="E75" s="183">
        <v>1</v>
      </c>
    </row>
    <row r="76" spans="1:5">
      <c r="A76" s="136">
        <f t="shared" si="1"/>
        <v>64</v>
      </c>
      <c r="B76" s="177" t="s">
        <v>134</v>
      </c>
      <c r="C76" s="183"/>
      <c r="D76" s="183" t="s">
        <v>22</v>
      </c>
      <c r="E76" s="183">
        <v>1</v>
      </c>
    </row>
    <row r="77" spans="1:5">
      <c r="A77" s="136">
        <f t="shared" si="1"/>
        <v>65</v>
      </c>
      <c r="B77" s="185" t="s">
        <v>135</v>
      </c>
      <c r="C77" s="183"/>
      <c r="D77" s="183" t="s">
        <v>22</v>
      </c>
      <c r="E77" s="183">
        <v>1</v>
      </c>
    </row>
    <row r="78" spans="1:5" ht="25.5">
      <c r="A78" s="136">
        <f t="shared" si="1"/>
        <v>66</v>
      </c>
      <c r="B78" s="185" t="s">
        <v>435</v>
      </c>
      <c r="C78" s="183"/>
      <c r="D78" s="183" t="s">
        <v>22</v>
      </c>
      <c r="E78" s="183">
        <v>1</v>
      </c>
    </row>
    <row r="79" spans="1:5" s="3" customFormat="1" ht="12.75">
      <c r="A79" s="34"/>
      <c r="B79" s="30" t="s">
        <v>37</v>
      </c>
      <c r="C79" s="30"/>
      <c r="D79" s="31"/>
      <c r="E79" s="32"/>
    </row>
    <row r="80" spans="1:5" s="3" customFormat="1" ht="63.75">
      <c r="A80" s="34"/>
      <c r="B80" s="36" t="s">
        <v>36</v>
      </c>
      <c r="C80" s="36"/>
      <c r="D80" s="33"/>
      <c r="E80" s="32"/>
    </row>
    <row r="81" spans="1:34">
      <c r="A81" s="21"/>
      <c r="B81" s="21"/>
      <c r="C81" s="21"/>
      <c r="D81" s="21"/>
      <c r="E81" s="21"/>
    </row>
    <row r="82" spans="1:34">
      <c r="A82" s="3" t="s">
        <v>10</v>
      </c>
      <c r="B82" s="3"/>
      <c r="C82" s="3"/>
      <c r="D82" s="3"/>
      <c r="E82" s="3"/>
    </row>
    <row r="83" spans="1:34">
      <c r="A83" s="2"/>
      <c r="B83" s="1" t="s">
        <v>11</v>
      </c>
      <c r="C83" s="1"/>
      <c r="D83" s="2"/>
      <c r="E83" s="2"/>
    </row>
    <row r="84" spans="1:34">
      <c r="A84" s="3" t="str">
        <f>kopsav_1!A30</f>
        <v>Apjomi sastādīti 2024. gada 22.martā</v>
      </c>
      <c r="B84" s="3"/>
      <c r="C84" s="3"/>
      <c r="D84" s="3"/>
      <c r="E84" s="3"/>
    </row>
    <row r="85" spans="1:34" s="11" customFormat="1">
      <c r="A85" s="23" t="s">
        <v>239</v>
      </c>
      <c r="B85" s="23"/>
      <c r="C85" s="23"/>
      <c r="D85" s="23"/>
      <c r="E85" s="23"/>
      <c r="F85" s="23"/>
      <c r="G85" s="23"/>
      <c r="H85" s="23"/>
      <c r="I85" s="3"/>
      <c r="Q85" s="12"/>
      <c r="R85" s="12"/>
      <c r="S85" s="12"/>
      <c r="T85" s="12"/>
      <c r="U85" s="12"/>
      <c r="V85" s="12"/>
      <c r="W85" s="12"/>
      <c r="X85" s="12"/>
      <c r="Y85" s="12"/>
      <c r="Z85" s="12"/>
      <c r="AA85" s="12"/>
      <c r="AB85" s="12"/>
      <c r="AC85" s="12"/>
      <c r="AD85" s="12"/>
      <c r="AE85" s="12"/>
      <c r="AF85" s="12"/>
      <c r="AG85" s="12"/>
      <c r="AH85" s="12"/>
    </row>
    <row r="86" spans="1:34" s="11" customFormat="1">
      <c r="A86" s="77"/>
      <c r="B86" s="14" t="s">
        <v>11</v>
      </c>
      <c r="D86" s="13"/>
      <c r="E86" s="13"/>
      <c r="F86" s="13"/>
      <c r="G86" s="13"/>
      <c r="H86" s="13"/>
      <c r="I86" s="3"/>
      <c r="Q86" s="12"/>
      <c r="R86" s="12"/>
      <c r="S86" s="12"/>
      <c r="T86" s="12"/>
      <c r="U86" s="12"/>
      <c r="V86" s="12"/>
      <c r="W86" s="12"/>
      <c r="X86" s="12"/>
      <c r="Y86" s="12"/>
      <c r="Z86" s="12"/>
      <c r="AA86" s="12"/>
      <c r="AB86" s="12"/>
      <c r="AC86" s="12"/>
      <c r="AD86" s="12"/>
      <c r="AE86" s="12"/>
      <c r="AF86" s="12"/>
      <c r="AG86" s="12"/>
      <c r="AH86" s="12"/>
    </row>
    <row r="87" spans="1:34" s="11" customFormat="1">
      <c r="A87" s="23" t="s">
        <v>240</v>
      </c>
      <c r="B87" s="23"/>
      <c r="C87" s="23"/>
      <c r="D87" s="23"/>
      <c r="E87" s="23"/>
      <c r="F87" s="23"/>
      <c r="G87" s="23"/>
      <c r="H87" s="23"/>
      <c r="I87" s="3"/>
      <c r="Q87" s="12"/>
      <c r="R87" s="12"/>
      <c r="S87" s="12"/>
      <c r="T87" s="12"/>
      <c r="U87" s="12"/>
      <c r="V87" s="12"/>
      <c r="W87" s="12"/>
      <c r="X87" s="12"/>
      <c r="Y87" s="12"/>
      <c r="Z87" s="12"/>
      <c r="AA87" s="12"/>
      <c r="AB87" s="12"/>
      <c r="AC87" s="12"/>
      <c r="AD87" s="12"/>
      <c r="AE87" s="12"/>
      <c r="AF87" s="12"/>
      <c r="AG87" s="12"/>
      <c r="AH87" s="12"/>
    </row>
  </sheetData>
  <mergeCells count="11">
    <mergeCell ref="B11:C11"/>
    <mergeCell ref="A5:D5"/>
    <mergeCell ref="A6:D6"/>
    <mergeCell ref="A7:C7"/>
    <mergeCell ref="A1:E1"/>
    <mergeCell ref="A2:E2"/>
    <mergeCell ref="A3:E3"/>
    <mergeCell ref="A4:E4"/>
    <mergeCell ref="A8:E8"/>
    <mergeCell ref="B9:C9"/>
    <mergeCell ref="B10:C10"/>
  </mergeCells>
  <conditionalFormatting sqref="D39">
    <cfRule type="cellIs" dxfId="7" priority="1" stopIfTrue="1" operator="equal">
      <formula>0</formula>
    </cfRule>
    <cfRule type="expression" dxfId="6" priority="2" stopIfTrue="1">
      <formula>#DIV/0!</formula>
    </cfRule>
  </conditionalFormatting>
  <pageMargins left="0.9055118110236221" right="0.70866141732283472" top="0.74803149606299213" bottom="0.74803149606299213" header="0.31496062992125984" footer="0.31496062992125984"/>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00"/>
  </sheetPr>
  <dimension ref="A1:AH112"/>
  <sheetViews>
    <sheetView topLeftCell="A52" zoomScaleNormal="100" workbookViewId="0">
      <selection activeCell="E15" sqref="E15"/>
    </sheetView>
  </sheetViews>
  <sheetFormatPr defaultRowHeight="15"/>
  <cols>
    <col min="1" max="1" width="8.140625" customWidth="1"/>
    <col min="2" max="2" width="30.7109375" customWidth="1"/>
    <col min="3" max="3" width="20.7109375" customWidth="1"/>
    <col min="4" max="5" width="12.7109375" customWidth="1"/>
  </cols>
  <sheetData>
    <row r="1" spans="1:16" ht="15.75">
      <c r="A1" s="286" t="s">
        <v>89</v>
      </c>
      <c r="B1" s="286"/>
      <c r="C1" s="286"/>
      <c r="D1" s="286"/>
      <c r="E1" s="286"/>
    </row>
    <row r="2" spans="1:16">
      <c r="A2" s="287" t="s">
        <v>44</v>
      </c>
      <c r="B2" s="288"/>
      <c r="C2" s="288"/>
      <c r="D2" s="288"/>
      <c r="E2" s="288"/>
    </row>
    <row r="3" spans="1:16">
      <c r="A3" s="289" t="s">
        <v>2</v>
      </c>
      <c r="B3" s="289"/>
      <c r="C3" s="289"/>
      <c r="D3" s="289"/>
      <c r="E3" s="289"/>
    </row>
    <row r="4" spans="1:16" s="28" customFormat="1" ht="30" customHeight="1">
      <c r="A4" s="278" t="s">
        <v>234</v>
      </c>
      <c r="B4" s="278"/>
      <c r="C4" s="278"/>
      <c r="D4" s="278"/>
      <c r="E4" s="278"/>
      <c r="F4" s="38"/>
      <c r="G4" s="38"/>
      <c r="H4" s="38"/>
      <c r="I4" s="37"/>
      <c r="J4" s="37"/>
      <c r="K4" s="37"/>
      <c r="L4" s="37"/>
      <c r="M4" s="37"/>
      <c r="N4" s="37"/>
    </row>
    <row r="5" spans="1:16" s="28" customFormat="1" ht="15.75">
      <c r="A5" s="283" t="s">
        <v>235</v>
      </c>
      <c r="B5" s="283"/>
      <c r="C5" s="283"/>
      <c r="D5" s="283"/>
      <c r="E5" s="26"/>
      <c r="F5" s="26"/>
      <c r="G5" s="26"/>
      <c r="H5" s="26"/>
      <c r="I5" s="26"/>
      <c r="J5" s="26"/>
      <c r="K5" s="26"/>
      <c r="L5" s="26"/>
      <c r="M5" s="26"/>
      <c r="N5" s="26"/>
      <c r="O5" s="26"/>
      <c r="P5" s="26"/>
    </row>
    <row r="6" spans="1:16" s="28" customFormat="1" ht="15.75">
      <c r="A6" s="284" t="s">
        <v>236</v>
      </c>
      <c r="B6" s="284"/>
      <c r="C6" s="284"/>
      <c r="D6" s="284"/>
      <c r="E6" s="40"/>
      <c r="F6" s="37"/>
      <c r="G6" s="37"/>
      <c r="H6" s="37"/>
      <c r="I6" s="37"/>
      <c r="J6" s="37"/>
      <c r="K6" s="37"/>
      <c r="L6" s="37"/>
      <c r="M6" s="37"/>
      <c r="N6" s="37"/>
    </row>
    <row r="7" spans="1:16" s="28" customFormat="1" ht="15.75">
      <c r="A7" s="282" t="s">
        <v>237</v>
      </c>
      <c r="B7" s="282"/>
      <c r="C7" s="282"/>
      <c r="D7" s="29"/>
      <c r="E7" s="29"/>
      <c r="F7" s="29"/>
      <c r="G7" s="29"/>
      <c r="H7" s="29"/>
    </row>
    <row r="8" spans="1:16">
      <c r="A8" s="285" t="s">
        <v>143</v>
      </c>
      <c r="B8" s="285"/>
      <c r="C8" s="285"/>
      <c r="D8" s="285"/>
      <c r="E8" s="285"/>
    </row>
    <row r="9" spans="1:16">
      <c r="A9" s="27" t="s">
        <v>3</v>
      </c>
      <c r="B9" s="292" t="s">
        <v>4</v>
      </c>
      <c r="C9" s="293"/>
      <c r="D9" s="27" t="s">
        <v>5</v>
      </c>
      <c r="E9" s="27" t="s">
        <v>6</v>
      </c>
    </row>
    <row r="10" spans="1:16">
      <c r="A10" s="24">
        <v>1</v>
      </c>
      <c r="B10" s="294">
        <v>2</v>
      </c>
      <c r="C10" s="295"/>
      <c r="D10" s="22">
        <v>3</v>
      </c>
      <c r="E10" s="22">
        <v>4</v>
      </c>
    </row>
    <row r="11" spans="1:16" ht="15" customHeight="1">
      <c r="A11" s="47"/>
      <c r="B11" s="296" t="s">
        <v>436</v>
      </c>
      <c r="C11" s="297"/>
      <c r="D11" s="183"/>
      <c r="E11" s="183"/>
    </row>
    <row r="12" spans="1:16" ht="267.75">
      <c r="A12" s="136">
        <v>1</v>
      </c>
      <c r="B12" s="177" t="s">
        <v>437</v>
      </c>
      <c r="C12" s="191" t="s">
        <v>438</v>
      </c>
      <c r="D12" s="183" t="s">
        <v>22</v>
      </c>
      <c r="E12" s="183">
        <v>1</v>
      </c>
    </row>
    <row r="13" spans="1:16" ht="25.5">
      <c r="A13" s="136">
        <f>A12+1</f>
        <v>2</v>
      </c>
      <c r="B13" s="197" t="s">
        <v>439</v>
      </c>
      <c r="C13" s="198" t="s">
        <v>440</v>
      </c>
      <c r="D13" s="183" t="s">
        <v>21</v>
      </c>
      <c r="E13" s="195">
        <v>45</v>
      </c>
    </row>
    <row r="14" spans="1:16" ht="38.25">
      <c r="A14" s="136">
        <f>A13+1</f>
        <v>3</v>
      </c>
      <c r="B14" s="197" t="s">
        <v>441</v>
      </c>
      <c r="C14" s="198" t="s">
        <v>442</v>
      </c>
      <c r="D14" s="183" t="s">
        <v>21</v>
      </c>
      <c r="E14" s="195">
        <v>25</v>
      </c>
    </row>
    <row r="15" spans="1:16" ht="38.25">
      <c r="A15" s="136">
        <f t="shared" ref="A15:A48" si="0">A14+1</f>
        <v>4</v>
      </c>
      <c r="B15" s="197" t="s">
        <v>441</v>
      </c>
      <c r="C15" s="198" t="s">
        <v>443</v>
      </c>
      <c r="D15" s="183" t="s">
        <v>21</v>
      </c>
      <c r="E15" s="272">
        <v>12</v>
      </c>
    </row>
    <row r="16" spans="1:16">
      <c r="A16" s="136">
        <f t="shared" si="0"/>
        <v>5</v>
      </c>
      <c r="B16" s="197" t="s">
        <v>444</v>
      </c>
      <c r="C16" s="198" t="s">
        <v>445</v>
      </c>
      <c r="D16" s="183" t="s">
        <v>21</v>
      </c>
      <c r="E16" s="195">
        <v>1</v>
      </c>
    </row>
    <row r="17" spans="1:5">
      <c r="A17" s="136">
        <f t="shared" si="0"/>
        <v>6</v>
      </c>
      <c r="B17" s="197" t="s">
        <v>446</v>
      </c>
      <c r="C17" s="198" t="s">
        <v>447</v>
      </c>
      <c r="D17" s="183" t="s">
        <v>21</v>
      </c>
      <c r="E17" s="195">
        <v>1</v>
      </c>
    </row>
    <row r="18" spans="1:5">
      <c r="A18" s="136">
        <f t="shared" si="0"/>
        <v>7</v>
      </c>
      <c r="B18" s="197" t="s">
        <v>448</v>
      </c>
      <c r="C18" s="198" t="s">
        <v>449</v>
      </c>
      <c r="D18" s="183" t="s">
        <v>21</v>
      </c>
      <c r="E18" s="195">
        <v>2</v>
      </c>
    </row>
    <row r="19" spans="1:5">
      <c r="A19" s="136">
        <f t="shared" si="0"/>
        <v>8</v>
      </c>
      <c r="B19" s="197" t="s">
        <v>450</v>
      </c>
      <c r="C19" s="198" t="s">
        <v>451</v>
      </c>
      <c r="D19" s="183" t="s">
        <v>21</v>
      </c>
      <c r="E19" s="195">
        <v>2</v>
      </c>
    </row>
    <row r="20" spans="1:5">
      <c r="A20" s="136">
        <f t="shared" si="0"/>
        <v>9</v>
      </c>
      <c r="B20" s="197" t="s">
        <v>450</v>
      </c>
      <c r="C20" s="195" t="s">
        <v>452</v>
      </c>
      <c r="D20" s="183" t="s">
        <v>21</v>
      </c>
      <c r="E20" s="195">
        <v>12</v>
      </c>
    </row>
    <row r="21" spans="1:5">
      <c r="A21" s="136">
        <f t="shared" si="0"/>
        <v>10</v>
      </c>
      <c r="B21" s="197" t="s">
        <v>450</v>
      </c>
      <c r="C21" s="195" t="s">
        <v>453</v>
      </c>
      <c r="D21" s="183" t="s">
        <v>21</v>
      </c>
      <c r="E21" s="195">
        <v>2</v>
      </c>
    </row>
    <row r="22" spans="1:5">
      <c r="A22" s="136">
        <f t="shared" si="0"/>
        <v>11</v>
      </c>
      <c r="B22" s="197" t="s">
        <v>450</v>
      </c>
      <c r="C22" s="195" t="s">
        <v>454</v>
      </c>
      <c r="D22" s="183" t="s">
        <v>21</v>
      </c>
      <c r="E22" s="195">
        <v>1</v>
      </c>
    </row>
    <row r="23" spans="1:5">
      <c r="A23" s="136">
        <f t="shared" si="0"/>
        <v>12</v>
      </c>
      <c r="B23" s="197" t="s">
        <v>450</v>
      </c>
      <c r="C23" s="195" t="s">
        <v>455</v>
      </c>
      <c r="D23" s="183" t="s">
        <v>21</v>
      </c>
      <c r="E23" s="195">
        <v>4</v>
      </c>
    </row>
    <row r="24" spans="1:5">
      <c r="A24" s="136">
        <f t="shared" si="0"/>
        <v>13</v>
      </c>
      <c r="B24" s="197" t="s">
        <v>456</v>
      </c>
      <c r="C24" s="195" t="s">
        <v>457</v>
      </c>
      <c r="D24" s="183" t="s">
        <v>21</v>
      </c>
      <c r="E24" s="195">
        <v>12</v>
      </c>
    </row>
    <row r="25" spans="1:5">
      <c r="A25" s="136">
        <f t="shared" si="0"/>
        <v>14</v>
      </c>
      <c r="B25" s="197" t="s">
        <v>456</v>
      </c>
      <c r="C25" s="195" t="s">
        <v>455</v>
      </c>
      <c r="D25" s="183" t="s">
        <v>21</v>
      </c>
      <c r="E25" s="195">
        <v>11</v>
      </c>
    </row>
    <row r="26" spans="1:5">
      <c r="A26" s="136">
        <f t="shared" si="0"/>
        <v>15</v>
      </c>
      <c r="B26" s="197" t="s">
        <v>456</v>
      </c>
      <c r="C26" s="195" t="s">
        <v>458</v>
      </c>
      <c r="D26" s="183" t="s">
        <v>21</v>
      </c>
      <c r="E26" s="195">
        <v>2</v>
      </c>
    </row>
    <row r="27" spans="1:5">
      <c r="A27" s="136">
        <f t="shared" si="0"/>
        <v>16</v>
      </c>
      <c r="B27" s="197" t="s">
        <v>456</v>
      </c>
      <c r="C27" s="195" t="s">
        <v>452</v>
      </c>
      <c r="D27" s="183" t="s">
        <v>21</v>
      </c>
      <c r="E27" s="195">
        <v>8</v>
      </c>
    </row>
    <row r="28" spans="1:5">
      <c r="A28" s="136">
        <f t="shared" si="0"/>
        <v>17</v>
      </c>
      <c r="B28" s="197" t="s">
        <v>456</v>
      </c>
      <c r="C28" s="195" t="s">
        <v>191</v>
      </c>
      <c r="D28" s="183" t="s">
        <v>21</v>
      </c>
      <c r="E28" s="195">
        <v>2</v>
      </c>
    </row>
    <row r="29" spans="1:5" ht="25.5">
      <c r="A29" s="136">
        <f t="shared" si="0"/>
        <v>18</v>
      </c>
      <c r="B29" s="177" t="s">
        <v>87</v>
      </c>
      <c r="C29" s="183"/>
      <c r="D29" s="183" t="s">
        <v>22</v>
      </c>
      <c r="E29" s="183">
        <v>1</v>
      </c>
    </row>
    <row r="30" spans="1:5">
      <c r="A30" s="136">
        <f t="shared" si="0"/>
        <v>19</v>
      </c>
      <c r="B30" s="199" t="s">
        <v>88</v>
      </c>
      <c r="C30" s="183"/>
      <c r="D30" s="183" t="s">
        <v>22</v>
      </c>
      <c r="E30" s="183">
        <v>1</v>
      </c>
    </row>
    <row r="31" spans="1:5">
      <c r="A31" s="136">
        <f t="shared" si="0"/>
        <v>20</v>
      </c>
      <c r="B31" s="200" t="s">
        <v>190</v>
      </c>
      <c r="C31" s="183"/>
      <c r="D31" s="183" t="s">
        <v>22</v>
      </c>
      <c r="E31" s="183">
        <v>1</v>
      </c>
    </row>
    <row r="32" spans="1:5">
      <c r="A32" s="136">
        <f t="shared" si="0"/>
        <v>21</v>
      </c>
      <c r="B32" s="199" t="s">
        <v>459</v>
      </c>
      <c r="C32" s="183" t="s">
        <v>95</v>
      </c>
      <c r="D32" s="183" t="s">
        <v>21</v>
      </c>
      <c r="E32" s="195">
        <v>1</v>
      </c>
    </row>
    <row r="33" spans="1:5">
      <c r="A33" s="136">
        <f t="shared" si="0"/>
        <v>22</v>
      </c>
      <c r="B33" s="199" t="s">
        <v>459</v>
      </c>
      <c r="C33" s="183" t="s">
        <v>99</v>
      </c>
      <c r="D33" s="183" t="s">
        <v>21</v>
      </c>
      <c r="E33" s="195">
        <v>4</v>
      </c>
    </row>
    <row r="34" spans="1:5">
      <c r="A34" s="136">
        <f t="shared" si="0"/>
        <v>23</v>
      </c>
      <c r="B34" s="199" t="s">
        <v>460</v>
      </c>
      <c r="C34" s="183" t="s">
        <v>461</v>
      </c>
      <c r="D34" s="183" t="s">
        <v>21</v>
      </c>
      <c r="E34" s="195">
        <v>14</v>
      </c>
    </row>
    <row r="35" spans="1:5">
      <c r="A35" s="136">
        <f t="shared" si="0"/>
        <v>24</v>
      </c>
      <c r="B35" s="200" t="s">
        <v>106</v>
      </c>
      <c r="C35" s="190"/>
      <c r="D35" s="183" t="s">
        <v>22</v>
      </c>
      <c r="E35" s="183">
        <v>1</v>
      </c>
    </row>
    <row r="36" spans="1:5" ht="15" customHeight="1">
      <c r="A36" s="136"/>
      <c r="B36" s="296" t="s">
        <v>462</v>
      </c>
      <c r="C36" s="297"/>
      <c r="D36" s="183"/>
      <c r="E36" s="183"/>
    </row>
    <row r="37" spans="1:5" ht="267.75">
      <c r="A37" s="136">
        <f>A35+1</f>
        <v>25</v>
      </c>
      <c r="B37" s="177" t="s">
        <v>463</v>
      </c>
      <c r="C37" s="191" t="s">
        <v>464</v>
      </c>
      <c r="D37" s="183" t="s">
        <v>22</v>
      </c>
      <c r="E37" s="183">
        <v>1</v>
      </c>
    </row>
    <row r="38" spans="1:5">
      <c r="A38" s="136">
        <f>A37+1</f>
        <v>26</v>
      </c>
      <c r="B38" s="197" t="s">
        <v>444</v>
      </c>
      <c r="C38" s="191" t="s">
        <v>172</v>
      </c>
      <c r="D38" s="183" t="s">
        <v>21</v>
      </c>
      <c r="E38" s="183">
        <v>1</v>
      </c>
    </row>
    <row r="39" spans="1:5">
      <c r="A39" s="136">
        <f t="shared" si="0"/>
        <v>27</v>
      </c>
      <c r="B39" s="197" t="s">
        <v>446</v>
      </c>
      <c r="C39" s="191" t="s">
        <v>465</v>
      </c>
      <c r="D39" s="183" t="s">
        <v>21</v>
      </c>
      <c r="E39" s="183">
        <v>1</v>
      </c>
    </row>
    <row r="40" spans="1:5" ht="25.5">
      <c r="A40" s="136">
        <f t="shared" si="0"/>
        <v>28</v>
      </c>
      <c r="B40" s="197" t="s">
        <v>439</v>
      </c>
      <c r="C40" s="198" t="s">
        <v>466</v>
      </c>
      <c r="D40" s="183" t="s">
        <v>21</v>
      </c>
      <c r="E40" s="183">
        <v>2</v>
      </c>
    </row>
    <row r="41" spans="1:5" ht="38.25">
      <c r="A41" s="136">
        <f t="shared" si="0"/>
        <v>29</v>
      </c>
      <c r="B41" s="197" t="s">
        <v>441</v>
      </c>
      <c r="C41" s="198" t="s">
        <v>467</v>
      </c>
      <c r="D41" s="183" t="s">
        <v>21</v>
      </c>
      <c r="E41" s="183">
        <v>8</v>
      </c>
    </row>
    <row r="42" spans="1:5">
      <c r="A42" s="136">
        <f t="shared" si="0"/>
        <v>30</v>
      </c>
      <c r="B42" s="177" t="s">
        <v>90</v>
      </c>
      <c r="C42" s="183" t="s">
        <v>465</v>
      </c>
      <c r="D42" s="183" t="s">
        <v>21</v>
      </c>
      <c r="E42" s="183">
        <v>2</v>
      </c>
    </row>
    <row r="43" spans="1:5">
      <c r="A43" s="136">
        <f t="shared" si="0"/>
        <v>31</v>
      </c>
      <c r="B43" s="177" t="s">
        <v>448</v>
      </c>
      <c r="C43" s="191" t="s">
        <v>468</v>
      </c>
      <c r="D43" s="183" t="s">
        <v>21</v>
      </c>
      <c r="E43" s="183">
        <v>2</v>
      </c>
    </row>
    <row r="44" spans="1:5" ht="25.5">
      <c r="A44" s="136">
        <f t="shared" si="0"/>
        <v>32</v>
      </c>
      <c r="B44" s="177" t="s">
        <v>87</v>
      </c>
      <c r="C44" s="183"/>
      <c r="D44" s="183" t="s">
        <v>22</v>
      </c>
      <c r="E44" s="183">
        <v>1</v>
      </c>
    </row>
    <row r="45" spans="1:5">
      <c r="A45" s="136">
        <f t="shared" si="0"/>
        <v>33</v>
      </c>
      <c r="B45" s="199" t="s">
        <v>88</v>
      </c>
      <c r="C45" s="183"/>
      <c r="D45" s="183" t="s">
        <v>22</v>
      </c>
      <c r="E45" s="183">
        <v>1</v>
      </c>
    </row>
    <row r="46" spans="1:5">
      <c r="A46" s="136">
        <f t="shared" si="0"/>
        <v>34</v>
      </c>
      <c r="B46" s="200" t="s">
        <v>190</v>
      </c>
      <c r="C46" s="183"/>
      <c r="D46" s="183" t="s">
        <v>22</v>
      </c>
      <c r="E46" s="183">
        <v>1</v>
      </c>
    </row>
    <row r="47" spans="1:5">
      <c r="A47" s="136">
        <f t="shared" si="0"/>
        <v>35</v>
      </c>
      <c r="B47" s="199" t="s">
        <v>91</v>
      </c>
      <c r="C47" s="183" t="s">
        <v>93</v>
      </c>
      <c r="D47" s="183" t="s">
        <v>21</v>
      </c>
      <c r="E47" s="183">
        <v>2</v>
      </c>
    </row>
    <row r="48" spans="1:5">
      <c r="A48" s="136">
        <f t="shared" si="0"/>
        <v>36</v>
      </c>
      <c r="B48" s="200" t="s">
        <v>106</v>
      </c>
      <c r="C48" s="190"/>
      <c r="D48" s="183" t="s">
        <v>22</v>
      </c>
      <c r="E48" s="183">
        <v>1</v>
      </c>
    </row>
    <row r="49" spans="1:5">
      <c r="A49" s="140"/>
      <c r="B49" s="296" t="s">
        <v>469</v>
      </c>
      <c r="C49" s="297"/>
      <c r="D49" s="191"/>
      <c r="E49" s="191"/>
    </row>
    <row r="50" spans="1:5" ht="114.75">
      <c r="A50" s="136">
        <f>A48+1</f>
        <v>37</v>
      </c>
      <c r="B50" s="177" t="s">
        <v>470</v>
      </c>
      <c r="C50" s="191" t="s">
        <v>471</v>
      </c>
      <c r="D50" s="183" t="s">
        <v>22</v>
      </c>
      <c r="E50" s="183">
        <v>1</v>
      </c>
    </row>
    <row r="51" spans="1:5">
      <c r="A51" s="136">
        <f>A50+1</f>
        <v>38</v>
      </c>
      <c r="B51" s="187" t="s">
        <v>90</v>
      </c>
      <c r="C51" s="195" t="s">
        <v>457</v>
      </c>
      <c r="D51" s="183" t="s">
        <v>21</v>
      </c>
      <c r="E51" s="195">
        <v>1</v>
      </c>
    </row>
    <row r="52" spans="1:5">
      <c r="A52" s="136">
        <f t="shared" ref="A52:A58" si="1">A51+1</f>
        <v>39</v>
      </c>
      <c r="B52" s="187" t="s">
        <v>171</v>
      </c>
      <c r="C52" s="183" t="s">
        <v>454</v>
      </c>
      <c r="D52" s="183" t="s">
        <v>21</v>
      </c>
      <c r="E52" s="183">
        <v>3</v>
      </c>
    </row>
    <row r="53" spans="1:5">
      <c r="A53" s="136">
        <f t="shared" si="1"/>
        <v>40</v>
      </c>
      <c r="B53" s="187" t="s">
        <v>92</v>
      </c>
      <c r="C53" s="183" t="s">
        <v>457</v>
      </c>
      <c r="D53" s="183" t="s">
        <v>21</v>
      </c>
      <c r="E53" s="183">
        <v>1</v>
      </c>
    </row>
    <row r="54" spans="1:5">
      <c r="A54" s="136">
        <f t="shared" si="1"/>
        <v>41</v>
      </c>
      <c r="B54" s="177" t="s">
        <v>118</v>
      </c>
      <c r="C54" s="183" t="s">
        <v>472</v>
      </c>
      <c r="D54" s="183" t="s">
        <v>21</v>
      </c>
      <c r="E54" s="183">
        <v>1</v>
      </c>
    </row>
    <row r="55" spans="1:5">
      <c r="A55" s="136">
        <f t="shared" si="1"/>
        <v>42</v>
      </c>
      <c r="B55" s="199" t="s">
        <v>459</v>
      </c>
      <c r="C55" s="183" t="s">
        <v>96</v>
      </c>
      <c r="D55" s="183" t="s">
        <v>21</v>
      </c>
      <c r="E55" s="195">
        <v>1</v>
      </c>
    </row>
    <row r="56" spans="1:5" ht="25.5">
      <c r="A56" s="136">
        <f t="shared" si="1"/>
        <v>43</v>
      </c>
      <c r="B56" s="177" t="s">
        <v>87</v>
      </c>
      <c r="C56" s="183"/>
      <c r="D56" s="183" t="s">
        <v>22</v>
      </c>
      <c r="E56" s="183">
        <v>1</v>
      </c>
    </row>
    <row r="57" spans="1:5">
      <c r="A57" s="136">
        <f t="shared" si="1"/>
        <v>44</v>
      </c>
      <c r="B57" s="199" t="s">
        <v>88</v>
      </c>
      <c r="C57" s="183"/>
      <c r="D57" s="183" t="s">
        <v>22</v>
      </c>
      <c r="E57" s="183">
        <v>1</v>
      </c>
    </row>
    <row r="58" spans="1:5">
      <c r="A58" s="136">
        <f t="shared" si="1"/>
        <v>45</v>
      </c>
      <c r="B58" s="200" t="s">
        <v>106</v>
      </c>
      <c r="C58" s="190"/>
      <c r="D58" s="183" t="s">
        <v>22</v>
      </c>
      <c r="E58" s="183">
        <v>1</v>
      </c>
    </row>
    <row r="59" spans="1:5">
      <c r="A59" s="140"/>
      <c r="B59" s="296" t="s">
        <v>473</v>
      </c>
      <c r="C59" s="297"/>
      <c r="D59" s="183"/>
      <c r="E59" s="183"/>
    </row>
    <row r="60" spans="1:5" ht="127.5">
      <c r="A60" s="136">
        <f>A58+1</f>
        <v>46</v>
      </c>
      <c r="B60" s="177" t="s">
        <v>474</v>
      </c>
      <c r="C60" s="183" t="s">
        <v>475</v>
      </c>
      <c r="D60" s="183" t="s">
        <v>22</v>
      </c>
      <c r="E60" s="183">
        <v>1</v>
      </c>
    </row>
    <row r="61" spans="1:5">
      <c r="A61" s="136">
        <f>A60+1</f>
        <v>47</v>
      </c>
      <c r="B61" s="187" t="s">
        <v>90</v>
      </c>
      <c r="C61" s="190" t="s">
        <v>454</v>
      </c>
      <c r="D61" s="183" t="s">
        <v>21</v>
      </c>
      <c r="E61" s="183">
        <v>1</v>
      </c>
    </row>
    <row r="62" spans="1:5">
      <c r="A62" s="136">
        <f t="shared" ref="A62:A66" si="2">A61+1</f>
        <v>48</v>
      </c>
      <c r="B62" s="187" t="s">
        <v>92</v>
      </c>
      <c r="C62" s="190" t="s">
        <v>454</v>
      </c>
      <c r="D62" s="183" t="s">
        <v>21</v>
      </c>
      <c r="E62" s="183">
        <v>1</v>
      </c>
    </row>
    <row r="63" spans="1:5">
      <c r="A63" s="136">
        <f t="shared" si="2"/>
        <v>49</v>
      </c>
      <c r="B63" s="199" t="s">
        <v>459</v>
      </c>
      <c r="C63" s="183" t="s">
        <v>95</v>
      </c>
      <c r="D63" s="183" t="s">
        <v>21</v>
      </c>
      <c r="E63" s="183">
        <v>1</v>
      </c>
    </row>
    <row r="64" spans="1:5" ht="25.5">
      <c r="A64" s="136">
        <f t="shared" si="2"/>
        <v>50</v>
      </c>
      <c r="B64" s="177" t="s">
        <v>87</v>
      </c>
      <c r="C64" s="190"/>
      <c r="D64" s="183" t="s">
        <v>22</v>
      </c>
      <c r="E64" s="195">
        <v>1</v>
      </c>
    </row>
    <row r="65" spans="1:5">
      <c r="A65" s="136">
        <f t="shared" si="2"/>
        <v>51</v>
      </c>
      <c r="B65" s="199" t="s">
        <v>88</v>
      </c>
      <c r="C65" s="183"/>
      <c r="D65" s="183" t="s">
        <v>22</v>
      </c>
      <c r="E65" s="183">
        <v>1</v>
      </c>
    </row>
    <row r="66" spans="1:5">
      <c r="A66" s="136">
        <f t="shared" si="2"/>
        <v>52</v>
      </c>
      <c r="B66" s="200" t="s">
        <v>106</v>
      </c>
      <c r="C66" s="190"/>
      <c r="D66" s="183" t="s">
        <v>22</v>
      </c>
      <c r="E66" s="183">
        <v>1</v>
      </c>
    </row>
    <row r="67" spans="1:5" ht="15" customHeight="1">
      <c r="A67" s="140"/>
      <c r="B67" s="296" t="s">
        <v>476</v>
      </c>
      <c r="C67" s="297"/>
      <c r="D67" s="183"/>
      <c r="E67" s="183"/>
    </row>
    <row r="68" spans="1:5" ht="114.75">
      <c r="A68" s="136">
        <f>A66+1</f>
        <v>53</v>
      </c>
      <c r="B68" s="177" t="s">
        <v>477</v>
      </c>
      <c r="C68" s="183" t="s">
        <v>478</v>
      </c>
      <c r="D68" s="183" t="s">
        <v>22</v>
      </c>
      <c r="E68" s="183">
        <v>1</v>
      </c>
    </row>
    <row r="69" spans="1:5">
      <c r="A69" s="136">
        <f>A68+1</f>
        <v>54</v>
      </c>
      <c r="B69" s="197" t="s">
        <v>479</v>
      </c>
      <c r="C69" s="191" t="s">
        <v>480</v>
      </c>
      <c r="D69" s="183" t="s">
        <v>21</v>
      </c>
      <c r="E69" s="183">
        <v>1</v>
      </c>
    </row>
    <row r="70" spans="1:5" ht="25.5">
      <c r="A70" s="136">
        <f t="shared" ref="A70:A72" si="3">A69+1</f>
        <v>55</v>
      </c>
      <c r="B70" s="177" t="s">
        <v>87</v>
      </c>
      <c r="C70" s="190"/>
      <c r="D70" s="183" t="s">
        <v>22</v>
      </c>
      <c r="E70" s="183">
        <v>1</v>
      </c>
    </row>
    <row r="71" spans="1:5">
      <c r="A71" s="136">
        <f t="shared" si="3"/>
        <v>56</v>
      </c>
      <c r="B71" s="199" t="s">
        <v>88</v>
      </c>
      <c r="C71" s="183"/>
      <c r="D71" s="183" t="s">
        <v>22</v>
      </c>
      <c r="E71" s="183">
        <v>1</v>
      </c>
    </row>
    <row r="72" spans="1:5" ht="15" customHeight="1">
      <c r="A72" s="136">
        <f t="shared" si="3"/>
        <v>57</v>
      </c>
      <c r="B72" s="200" t="s">
        <v>106</v>
      </c>
      <c r="C72" s="190"/>
      <c r="D72" s="183" t="s">
        <v>22</v>
      </c>
      <c r="E72" s="195">
        <v>1</v>
      </c>
    </row>
    <row r="73" spans="1:5">
      <c r="A73" s="140"/>
      <c r="B73" s="296" t="s">
        <v>481</v>
      </c>
      <c r="C73" s="297"/>
      <c r="D73" s="183"/>
      <c r="E73" s="183"/>
    </row>
    <row r="74" spans="1:5">
      <c r="A74" s="136">
        <f>A72+1</f>
        <v>58</v>
      </c>
      <c r="B74" s="185" t="s">
        <v>482</v>
      </c>
      <c r="C74" s="190" t="s">
        <v>97</v>
      </c>
      <c r="D74" s="183" t="s">
        <v>9</v>
      </c>
      <c r="E74" s="195">
        <v>87</v>
      </c>
    </row>
    <row r="75" spans="1:5">
      <c r="A75" s="136">
        <f>A74+1</f>
        <v>59</v>
      </c>
      <c r="B75" s="185" t="s">
        <v>482</v>
      </c>
      <c r="C75" s="190" t="s">
        <v>94</v>
      </c>
      <c r="D75" s="183" t="s">
        <v>9</v>
      </c>
      <c r="E75" s="195">
        <v>142</v>
      </c>
    </row>
    <row r="76" spans="1:5">
      <c r="A76" s="136">
        <f t="shared" ref="A76:A103" si="4">A75+1</f>
        <v>60</v>
      </c>
      <c r="B76" s="185" t="s">
        <v>482</v>
      </c>
      <c r="C76" s="190" t="s">
        <v>100</v>
      </c>
      <c r="D76" s="183" t="s">
        <v>9</v>
      </c>
      <c r="E76" s="195">
        <v>48</v>
      </c>
    </row>
    <row r="77" spans="1:5">
      <c r="A77" s="136">
        <f t="shared" si="4"/>
        <v>61</v>
      </c>
      <c r="B77" s="185" t="s">
        <v>482</v>
      </c>
      <c r="C77" s="190" t="s">
        <v>98</v>
      </c>
      <c r="D77" s="183" t="s">
        <v>9</v>
      </c>
      <c r="E77" s="195">
        <v>18</v>
      </c>
    </row>
    <row r="78" spans="1:5">
      <c r="A78" s="136">
        <f t="shared" si="4"/>
        <v>62</v>
      </c>
      <c r="B78" s="185" t="s">
        <v>482</v>
      </c>
      <c r="C78" s="190" t="s">
        <v>101</v>
      </c>
      <c r="D78" s="183" t="s">
        <v>9</v>
      </c>
      <c r="E78" s="195">
        <v>14</v>
      </c>
    </row>
    <row r="79" spans="1:5">
      <c r="A79" s="136">
        <f t="shared" si="4"/>
        <v>63</v>
      </c>
      <c r="B79" s="185" t="s">
        <v>482</v>
      </c>
      <c r="C79" s="190" t="s">
        <v>102</v>
      </c>
      <c r="D79" s="183" t="s">
        <v>9</v>
      </c>
      <c r="E79" s="195">
        <v>29</v>
      </c>
    </row>
    <row r="80" spans="1:5" ht="15" customHeight="1">
      <c r="A80" s="136">
        <f t="shared" si="4"/>
        <v>64</v>
      </c>
      <c r="B80" s="200" t="s">
        <v>103</v>
      </c>
      <c r="C80" s="201" t="s">
        <v>451</v>
      </c>
      <c r="D80" s="183" t="s">
        <v>9</v>
      </c>
      <c r="E80" s="195">
        <v>13</v>
      </c>
    </row>
    <row r="81" spans="1:5">
      <c r="A81" s="136">
        <f t="shared" si="4"/>
        <v>65</v>
      </c>
      <c r="B81" s="200" t="s">
        <v>103</v>
      </c>
      <c r="C81" s="201" t="s">
        <v>191</v>
      </c>
      <c r="D81" s="183" t="s">
        <v>9</v>
      </c>
      <c r="E81" s="195">
        <v>4</v>
      </c>
    </row>
    <row r="82" spans="1:5">
      <c r="A82" s="136">
        <f t="shared" si="4"/>
        <v>66</v>
      </c>
      <c r="B82" s="200" t="s">
        <v>103</v>
      </c>
      <c r="C82" s="201" t="s">
        <v>452</v>
      </c>
      <c r="D82" s="183" t="s">
        <v>9</v>
      </c>
      <c r="E82" s="195">
        <v>62</v>
      </c>
    </row>
    <row r="83" spans="1:5">
      <c r="A83" s="136">
        <f t="shared" si="4"/>
        <v>67</v>
      </c>
      <c r="B83" s="200" t="s">
        <v>103</v>
      </c>
      <c r="C83" s="201" t="s">
        <v>483</v>
      </c>
      <c r="D83" s="183" t="s">
        <v>9</v>
      </c>
      <c r="E83" s="195">
        <v>10</v>
      </c>
    </row>
    <row r="84" spans="1:5">
      <c r="A84" s="136">
        <f t="shared" si="4"/>
        <v>68</v>
      </c>
      <c r="B84" s="200" t="s">
        <v>103</v>
      </c>
      <c r="C84" s="201" t="s">
        <v>458</v>
      </c>
      <c r="D84" s="183" t="s">
        <v>9</v>
      </c>
      <c r="E84" s="195">
        <v>10</v>
      </c>
    </row>
    <row r="85" spans="1:5">
      <c r="A85" s="136">
        <f t="shared" si="4"/>
        <v>69</v>
      </c>
      <c r="B85" s="200" t="s">
        <v>103</v>
      </c>
      <c r="C85" s="201" t="s">
        <v>453</v>
      </c>
      <c r="D85" s="183" t="s">
        <v>9</v>
      </c>
      <c r="E85" s="195">
        <v>13</v>
      </c>
    </row>
    <row r="86" spans="1:5">
      <c r="A86" s="136">
        <f t="shared" si="4"/>
        <v>70</v>
      </c>
      <c r="B86" s="200" t="s">
        <v>103</v>
      </c>
      <c r="C86" s="201" t="s">
        <v>484</v>
      </c>
      <c r="D86" s="183" t="s">
        <v>9</v>
      </c>
      <c r="E86" s="195">
        <v>12</v>
      </c>
    </row>
    <row r="87" spans="1:5">
      <c r="A87" s="136">
        <f t="shared" si="4"/>
        <v>71</v>
      </c>
      <c r="B87" s="200" t="s">
        <v>103</v>
      </c>
      <c r="C87" s="201" t="s">
        <v>485</v>
      </c>
      <c r="D87" s="183" t="s">
        <v>9</v>
      </c>
      <c r="E87" s="195">
        <v>17</v>
      </c>
    </row>
    <row r="88" spans="1:5" ht="15" customHeight="1">
      <c r="A88" s="136">
        <f t="shared" si="4"/>
        <v>72</v>
      </c>
      <c r="B88" s="200" t="s">
        <v>103</v>
      </c>
      <c r="C88" s="201" t="s">
        <v>172</v>
      </c>
      <c r="D88" s="183" t="s">
        <v>9</v>
      </c>
      <c r="E88" s="195">
        <v>17</v>
      </c>
    </row>
    <row r="89" spans="1:5">
      <c r="A89" s="136">
        <f t="shared" si="4"/>
        <v>73</v>
      </c>
      <c r="B89" s="200" t="s">
        <v>103</v>
      </c>
      <c r="C89" s="201" t="s">
        <v>486</v>
      </c>
      <c r="D89" s="183" t="s">
        <v>9</v>
      </c>
      <c r="E89" s="195">
        <v>10</v>
      </c>
    </row>
    <row r="90" spans="1:5">
      <c r="A90" s="136">
        <f t="shared" si="4"/>
        <v>74</v>
      </c>
      <c r="B90" s="200" t="s">
        <v>103</v>
      </c>
      <c r="C90" s="201" t="s">
        <v>487</v>
      </c>
      <c r="D90" s="183" t="s">
        <v>9</v>
      </c>
      <c r="E90" s="195">
        <v>1</v>
      </c>
    </row>
    <row r="91" spans="1:5">
      <c r="A91" s="136">
        <f t="shared" si="4"/>
        <v>75</v>
      </c>
      <c r="B91" s="185" t="s">
        <v>488</v>
      </c>
      <c r="C91" s="183"/>
      <c r="D91" s="183" t="s">
        <v>22</v>
      </c>
      <c r="E91" s="195">
        <v>1</v>
      </c>
    </row>
    <row r="92" spans="1:5">
      <c r="A92" s="136">
        <f t="shared" si="4"/>
        <v>76</v>
      </c>
      <c r="B92" s="200" t="s">
        <v>105</v>
      </c>
      <c r="C92" s="183" t="s">
        <v>104</v>
      </c>
      <c r="D92" s="183" t="s">
        <v>26</v>
      </c>
      <c r="E92" s="183">
        <v>107</v>
      </c>
    </row>
    <row r="93" spans="1:5">
      <c r="A93" s="136">
        <f t="shared" si="4"/>
        <v>77</v>
      </c>
      <c r="B93" s="202" t="s">
        <v>489</v>
      </c>
      <c r="C93" s="183"/>
      <c r="D93" s="183" t="s">
        <v>26</v>
      </c>
      <c r="E93" s="195">
        <v>194</v>
      </c>
    </row>
    <row r="94" spans="1:5">
      <c r="A94" s="136">
        <f t="shared" si="4"/>
        <v>78</v>
      </c>
      <c r="B94" s="200" t="s">
        <v>106</v>
      </c>
      <c r="C94" s="183"/>
      <c r="D94" s="183" t="s">
        <v>22</v>
      </c>
      <c r="E94" s="183">
        <v>1</v>
      </c>
    </row>
    <row r="95" spans="1:5">
      <c r="A95" s="136">
        <f t="shared" si="4"/>
        <v>79</v>
      </c>
      <c r="B95" s="200" t="s">
        <v>107</v>
      </c>
      <c r="C95" s="183"/>
      <c r="D95" s="183" t="s">
        <v>22</v>
      </c>
      <c r="E95" s="183">
        <v>1</v>
      </c>
    </row>
    <row r="96" spans="1:5" ht="25.5">
      <c r="A96" s="136">
        <f t="shared" si="4"/>
        <v>80</v>
      </c>
      <c r="B96" s="203" t="s">
        <v>108</v>
      </c>
      <c r="C96" s="191" t="s">
        <v>109</v>
      </c>
      <c r="D96" s="183" t="s">
        <v>22</v>
      </c>
      <c r="E96" s="183">
        <v>1</v>
      </c>
    </row>
    <row r="97" spans="1:34">
      <c r="A97" s="136">
        <f t="shared" si="4"/>
        <v>81</v>
      </c>
      <c r="B97" s="203" t="s">
        <v>110</v>
      </c>
      <c r="C97" s="183"/>
      <c r="D97" s="183" t="s">
        <v>22</v>
      </c>
      <c r="E97" s="183">
        <v>1</v>
      </c>
    </row>
    <row r="98" spans="1:34">
      <c r="A98" s="136">
        <f t="shared" si="4"/>
        <v>82</v>
      </c>
      <c r="B98" s="203" t="s">
        <v>111</v>
      </c>
      <c r="C98" s="183" t="s">
        <v>112</v>
      </c>
      <c r="D98" s="183" t="s">
        <v>22</v>
      </c>
      <c r="E98" s="183">
        <v>1</v>
      </c>
    </row>
    <row r="99" spans="1:34">
      <c r="A99" s="136">
        <f t="shared" si="4"/>
        <v>83</v>
      </c>
      <c r="B99" s="203" t="s">
        <v>113</v>
      </c>
      <c r="C99" s="183"/>
      <c r="D99" s="183" t="s">
        <v>22</v>
      </c>
      <c r="E99" s="183">
        <v>1</v>
      </c>
    </row>
    <row r="100" spans="1:34" ht="15" customHeight="1">
      <c r="A100" s="136">
        <f t="shared" si="4"/>
        <v>84</v>
      </c>
      <c r="B100" s="199" t="s">
        <v>114</v>
      </c>
      <c r="C100" s="183"/>
      <c r="D100" s="183" t="s">
        <v>22</v>
      </c>
      <c r="E100" s="183">
        <v>1</v>
      </c>
    </row>
    <row r="101" spans="1:34">
      <c r="A101" s="136">
        <f t="shared" si="4"/>
        <v>85</v>
      </c>
      <c r="B101" s="199" t="s">
        <v>490</v>
      </c>
      <c r="C101" s="183"/>
      <c r="D101" s="183" t="s">
        <v>22</v>
      </c>
      <c r="E101" s="183">
        <v>1</v>
      </c>
    </row>
    <row r="102" spans="1:34">
      <c r="A102" s="136">
        <f t="shared" si="4"/>
        <v>86</v>
      </c>
      <c r="B102" s="204" t="s">
        <v>491</v>
      </c>
      <c r="C102" s="190"/>
      <c r="D102" s="183" t="s">
        <v>22</v>
      </c>
      <c r="E102" s="183">
        <v>1</v>
      </c>
    </row>
    <row r="103" spans="1:34">
      <c r="A103" s="136">
        <f t="shared" si="4"/>
        <v>87</v>
      </c>
      <c r="B103" s="204" t="s">
        <v>492</v>
      </c>
      <c r="C103" s="190"/>
      <c r="D103" s="183" t="s">
        <v>22</v>
      </c>
      <c r="E103" s="183">
        <v>1</v>
      </c>
    </row>
    <row r="104" spans="1:34" s="3" customFormat="1" ht="12.75">
      <c r="A104" s="34"/>
      <c r="B104" s="30" t="s">
        <v>37</v>
      </c>
      <c r="C104" s="30"/>
      <c r="D104" s="31"/>
      <c r="E104" s="32"/>
    </row>
    <row r="105" spans="1:34" s="3" customFormat="1" ht="63.75">
      <c r="A105" s="34"/>
      <c r="B105" s="36" t="s">
        <v>36</v>
      </c>
      <c r="C105" s="36"/>
      <c r="D105" s="33"/>
      <c r="E105" s="32"/>
    </row>
    <row r="106" spans="1:34">
      <c r="A106" s="21"/>
      <c r="B106" s="21"/>
      <c r="C106" s="21"/>
      <c r="D106" s="21"/>
      <c r="E106" s="21"/>
    </row>
    <row r="107" spans="1:34">
      <c r="A107" s="3" t="s">
        <v>10</v>
      </c>
      <c r="B107" s="3"/>
      <c r="C107" s="3"/>
      <c r="D107" s="3"/>
      <c r="E107" s="3"/>
    </row>
    <row r="108" spans="1:34">
      <c r="A108" s="2"/>
      <c r="B108" s="1" t="s">
        <v>11</v>
      </c>
      <c r="C108" s="1"/>
      <c r="D108" s="2"/>
      <c r="E108" s="2"/>
    </row>
    <row r="109" spans="1:34">
      <c r="A109" s="3" t="str">
        <f>kopsav_1!A30</f>
        <v>Apjomi sastādīti 2024. gada 22.martā</v>
      </c>
      <c r="B109" s="3"/>
      <c r="C109" s="3"/>
      <c r="D109" s="3"/>
      <c r="E109" s="3"/>
    </row>
    <row r="110" spans="1:34" s="11" customFormat="1">
      <c r="A110" s="23" t="s">
        <v>239</v>
      </c>
      <c r="B110" s="23"/>
      <c r="C110" s="23"/>
      <c r="D110" s="23"/>
      <c r="E110" s="23"/>
      <c r="F110" s="23"/>
      <c r="G110" s="23"/>
      <c r="H110" s="23"/>
      <c r="I110" s="3"/>
      <c r="Q110" s="12"/>
      <c r="R110" s="12"/>
      <c r="S110" s="12"/>
      <c r="T110" s="12"/>
      <c r="U110" s="12"/>
      <c r="V110" s="12"/>
      <c r="W110" s="12"/>
      <c r="X110" s="12"/>
      <c r="Y110" s="12"/>
      <c r="Z110" s="12"/>
      <c r="AA110" s="12"/>
      <c r="AB110" s="12"/>
      <c r="AC110" s="12"/>
      <c r="AD110" s="12"/>
      <c r="AE110" s="12"/>
      <c r="AF110" s="12"/>
      <c r="AG110" s="12"/>
      <c r="AH110" s="12"/>
    </row>
    <row r="111" spans="1:34" s="11" customFormat="1">
      <c r="A111" s="77"/>
      <c r="B111" s="14" t="s">
        <v>11</v>
      </c>
      <c r="D111" s="13"/>
      <c r="E111" s="13"/>
      <c r="F111" s="13"/>
      <c r="G111" s="13"/>
      <c r="H111" s="13"/>
      <c r="I111" s="3"/>
      <c r="Q111" s="12"/>
      <c r="R111" s="12"/>
      <c r="S111" s="12"/>
      <c r="T111" s="12"/>
      <c r="U111" s="12"/>
      <c r="V111" s="12"/>
      <c r="W111" s="12"/>
      <c r="X111" s="12"/>
      <c r="Y111" s="12"/>
      <c r="Z111" s="12"/>
      <c r="AA111" s="12"/>
      <c r="AB111" s="12"/>
      <c r="AC111" s="12"/>
      <c r="AD111" s="12"/>
      <c r="AE111" s="12"/>
      <c r="AF111" s="12"/>
      <c r="AG111" s="12"/>
      <c r="AH111" s="12"/>
    </row>
    <row r="112" spans="1:34" s="11" customFormat="1">
      <c r="A112" s="23" t="s">
        <v>240</v>
      </c>
      <c r="B112" s="23"/>
      <c r="C112" s="23"/>
      <c r="D112" s="23"/>
      <c r="E112" s="23"/>
      <c r="F112" s="23"/>
      <c r="G112" s="23"/>
      <c r="H112" s="23"/>
      <c r="I112" s="3"/>
      <c r="Q112" s="12"/>
      <c r="R112" s="12"/>
      <c r="S112" s="12"/>
      <c r="T112" s="12"/>
      <c r="U112" s="12"/>
      <c r="V112" s="12"/>
      <c r="W112" s="12"/>
      <c r="X112" s="12"/>
      <c r="Y112" s="12"/>
      <c r="Z112" s="12"/>
      <c r="AA112" s="12"/>
      <c r="AB112" s="12"/>
      <c r="AC112" s="12"/>
      <c r="AD112" s="12"/>
      <c r="AE112" s="12"/>
      <c r="AF112" s="12"/>
      <c r="AG112" s="12"/>
      <c r="AH112" s="12"/>
    </row>
  </sheetData>
  <mergeCells count="16">
    <mergeCell ref="A1:E1"/>
    <mergeCell ref="A2:E2"/>
    <mergeCell ref="A3:E3"/>
    <mergeCell ref="A4:E4"/>
    <mergeCell ref="A5:D5"/>
    <mergeCell ref="B49:C49"/>
    <mergeCell ref="B59:C59"/>
    <mergeCell ref="B67:C67"/>
    <mergeCell ref="B73:C73"/>
    <mergeCell ref="A6:D6"/>
    <mergeCell ref="A8:E8"/>
    <mergeCell ref="B9:C9"/>
    <mergeCell ref="B10:C10"/>
    <mergeCell ref="B11:C11"/>
    <mergeCell ref="B36:C36"/>
    <mergeCell ref="A7:C7"/>
  </mergeCells>
  <conditionalFormatting sqref="D39">
    <cfRule type="cellIs" dxfId="5" priority="1" stopIfTrue="1" operator="equal">
      <formula>0</formula>
    </cfRule>
    <cfRule type="expression" dxfId="4" priority="2" stopIfTrue="1">
      <formula>#DIV/0!</formula>
    </cfRule>
  </conditionalFormatting>
  <dataValidations count="5">
    <dataValidation type="list" allowBlank="1" showInputMessage="1" showErrorMessage="1" sqref="D67:D68" xr:uid="{00000000-0002-0000-0B00-000000000000}">
      <formula1>$E$1020:$E$1050</formula1>
    </dataValidation>
    <dataValidation type="list" allowBlank="1" showInputMessage="1" showErrorMessage="1" sqref="D63:D65" xr:uid="{00000000-0002-0000-0B00-000001000000}">
      <formula1>$E$1025:$E$1055</formula1>
    </dataValidation>
    <dataValidation type="list" allowBlank="1" showInputMessage="1" showErrorMessage="1" sqref="D47" xr:uid="{00000000-0002-0000-0B00-000002000000}">
      <formula1>$E$1047:$E$1077</formula1>
    </dataValidation>
    <dataValidation type="list" allowBlank="1" showInputMessage="1" showErrorMessage="1" sqref="D79 D56:D62 D66 D73:D77" xr:uid="{00000000-0002-0000-0B00-000003000000}">
      <formula1>$E$138:$E$168</formula1>
    </dataValidation>
    <dataValidation type="list" allowBlank="1" showInputMessage="1" showErrorMessage="1" sqref="D49:D55" xr:uid="{00000000-0002-0000-0B00-000004000000}">
      <formula1>$E$166:$E$196</formula1>
    </dataValidation>
  </dataValidations>
  <pageMargins left="0.9055118110236221" right="0.70866141732283472" top="0.74803149606299213" bottom="0.74803149606299213" header="0.31496062992125984" footer="0.31496062992125984"/>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00"/>
  </sheetPr>
  <dimension ref="A1:AH93"/>
  <sheetViews>
    <sheetView topLeftCell="A73" zoomScaleNormal="100" workbookViewId="0">
      <selection activeCell="A84" sqref="A84"/>
    </sheetView>
  </sheetViews>
  <sheetFormatPr defaultRowHeight="15"/>
  <cols>
    <col min="1" max="1" width="8.140625" customWidth="1"/>
    <col min="2" max="2" width="30.7109375" customWidth="1"/>
    <col min="3" max="3" width="20.7109375" customWidth="1"/>
    <col min="4" max="5" width="12.7109375" customWidth="1"/>
  </cols>
  <sheetData>
    <row r="1" spans="1:16" ht="15.75">
      <c r="A1" s="286" t="s">
        <v>117</v>
      </c>
      <c r="B1" s="286"/>
      <c r="C1" s="286"/>
      <c r="D1" s="286"/>
      <c r="E1" s="286"/>
    </row>
    <row r="2" spans="1:16">
      <c r="A2" s="287" t="s">
        <v>45</v>
      </c>
      <c r="B2" s="288"/>
      <c r="C2" s="288"/>
      <c r="D2" s="288"/>
      <c r="E2" s="288"/>
    </row>
    <row r="3" spans="1:16">
      <c r="A3" s="289" t="s">
        <v>2</v>
      </c>
      <c r="B3" s="289"/>
      <c r="C3" s="289"/>
      <c r="D3" s="289"/>
      <c r="E3" s="289"/>
    </row>
    <row r="4" spans="1:16" s="28" customFormat="1" ht="30" customHeight="1">
      <c r="A4" s="278" t="s">
        <v>234</v>
      </c>
      <c r="B4" s="278"/>
      <c r="C4" s="278"/>
      <c r="D4" s="278"/>
      <c r="E4" s="278"/>
      <c r="F4" s="38"/>
      <c r="G4" s="38"/>
      <c r="H4" s="38"/>
      <c r="I4" s="37"/>
      <c r="J4" s="37"/>
      <c r="K4" s="37"/>
      <c r="L4" s="37"/>
      <c r="M4" s="37"/>
      <c r="N4" s="37"/>
    </row>
    <row r="5" spans="1:16" s="28" customFormat="1" ht="15.75">
      <c r="A5" s="283" t="s">
        <v>235</v>
      </c>
      <c r="B5" s="283"/>
      <c r="C5" s="283"/>
      <c r="D5" s="283"/>
      <c r="E5" s="26"/>
      <c r="F5" s="26"/>
      <c r="G5" s="26"/>
      <c r="H5" s="26"/>
      <c r="I5" s="26"/>
      <c r="J5" s="26"/>
      <c r="K5" s="26"/>
      <c r="L5" s="26"/>
      <c r="M5" s="26"/>
      <c r="N5" s="26"/>
      <c r="O5" s="26"/>
      <c r="P5" s="26"/>
    </row>
    <row r="6" spans="1:16" s="28" customFormat="1" ht="15.75">
      <c r="A6" s="284" t="s">
        <v>236</v>
      </c>
      <c r="B6" s="284"/>
      <c r="C6" s="284"/>
      <c r="D6" s="284"/>
      <c r="E6" s="40"/>
      <c r="F6" s="37"/>
      <c r="G6" s="37"/>
      <c r="H6" s="37"/>
      <c r="I6" s="37"/>
      <c r="J6" s="37"/>
      <c r="K6" s="37"/>
      <c r="L6" s="37"/>
      <c r="M6" s="37"/>
      <c r="N6" s="37"/>
    </row>
    <row r="7" spans="1:16" s="28" customFormat="1" ht="15.75">
      <c r="A7" s="282" t="s">
        <v>237</v>
      </c>
      <c r="B7" s="282"/>
      <c r="C7" s="282"/>
      <c r="D7" s="29"/>
      <c r="E7" s="29"/>
      <c r="F7" s="29"/>
      <c r="G7" s="29"/>
      <c r="H7" s="29"/>
    </row>
    <row r="8" spans="1:16">
      <c r="A8" s="285" t="s">
        <v>144</v>
      </c>
      <c r="B8" s="285"/>
      <c r="C8" s="285"/>
      <c r="D8" s="285"/>
      <c r="E8" s="285"/>
    </row>
    <row r="9" spans="1:16">
      <c r="A9" s="27" t="s">
        <v>3</v>
      </c>
      <c r="B9" s="292" t="s">
        <v>4</v>
      </c>
      <c r="C9" s="293"/>
      <c r="D9" s="27" t="s">
        <v>5</v>
      </c>
      <c r="E9" s="27" t="s">
        <v>6</v>
      </c>
    </row>
    <row r="10" spans="1:16">
      <c r="A10" s="24">
        <v>1</v>
      </c>
      <c r="B10" s="294">
        <v>2</v>
      </c>
      <c r="C10" s="295"/>
      <c r="D10" s="22">
        <v>3</v>
      </c>
      <c r="E10" s="22">
        <v>4</v>
      </c>
    </row>
    <row r="11" spans="1:16" ht="15" customHeight="1">
      <c r="A11" s="47"/>
      <c r="B11" s="300" t="s">
        <v>493</v>
      </c>
      <c r="C11" s="301"/>
      <c r="D11" s="134"/>
      <c r="E11" s="134"/>
    </row>
    <row r="12" spans="1:16">
      <c r="A12" s="60"/>
      <c r="B12" s="205" t="s">
        <v>494</v>
      </c>
      <c r="C12" s="75"/>
      <c r="D12" s="134"/>
      <c r="E12" s="134"/>
    </row>
    <row r="13" spans="1:16" ht="51">
      <c r="A13" s="136">
        <v>1</v>
      </c>
      <c r="B13" s="206" t="s">
        <v>495</v>
      </c>
      <c r="C13" s="207"/>
      <c r="D13" s="208" t="s">
        <v>27</v>
      </c>
      <c r="E13" s="136">
        <v>1</v>
      </c>
    </row>
    <row r="14" spans="1:16">
      <c r="A14" s="136">
        <f>A13+1</f>
        <v>2</v>
      </c>
      <c r="B14" s="206" t="s">
        <v>496</v>
      </c>
      <c r="C14" s="207"/>
      <c r="D14" s="208" t="s">
        <v>21</v>
      </c>
      <c r="E14" s="136">
        <v>1</v>
      </c>
    </row>
    <row r="15" spans="1:16" ht="25.5">
      <c r="A15" s="136">
        <f t="shared" ref="A15:A17" si="0">A14+1</f>
        <v>3</v>
      </c>
      <c r="B15" s="209" t="s">
        <v>497</v>
      </c>
      <c r="C15" s="207"/>
      <c r="D15" s="210" t="s">
        <v>21</v>
      </c>
      <c r="E15" s="136">
        <v>3</v>
      </c>
    </row>
    <row r="16" spans="1:16" ht="25.5">
      <c r="A16" s="136">
        <f t="shared" si="0"/>
        <v>4</v>
      </c>
      <c r="B16" s="209" t="s">
        <v>498</v>
      </c>
      <c r="C16" s="207"/>
      <c r="D16" s="210" t="s">
        <v>21</v>
      </c>
      <c r="E16" s="136">
        <v>1</v>
      </c>
    </row>
    <row r="17" spans="1:5">
      <c r="A17" s="136">
        <f t="shared" si="0"/>
        <v>5</v>
      </c>
      <c r="B17" s="211" t="s">
        <v>178</v>
      </c>
      <c r="C17" s="207"/>
      <c r="D17" s="210" t="s">
        <v>22</v>
      </c>
      <c r="E17" s="136">
        <v>1</v>
      </c>
    </row>
    <row r="18" spans="1:5" ht="25.5">
      <c r="A18" s="136"/>
      <c r="B18" s="212" t="s">
        <v>499</v>
      </c>
      <c r="C18" s="207"/>
      <c r="D18" s="210"/>
      <c r="E18" s="136"/>
    </row>
    <row r="19" spans="1:5" ht="25.5">
      <c r="A19" s="136">
        <f>A17+1</f>
        <v>6</v>
      </c>
      <c r="B19" s="213" t="s">
        <v>500</v>
      </c>
      <c r="C19" s="207"/>
      <c r="D19" s="214" t="s">
        <v>9</v>
      </c>
      <c r="E19" s="215">
        <v>5</v>
      </c>
    </row>
    <row r="20" spans="1:5" ht="25.5">
      <c r="A20" s="136">
        <f>A19+1</f>
        <v>7</v>
      </c>
      <c r="B20" s="213" t="s">
        <v>501</v>
      </c>
      <c r="C20" s="207"/>
      <c r="D20" s="214" t="s">
        <v>9</v>
      </c>
      <c r="E20" s="215">
        <v>50</v>
      </c>
    </row>
    <row r="21" spans="1:5" ht="25.5">
      <c r="A21" s="136">
        <f t="shared" ref="A21:A30" si="1">A20+1</f>
        <v>8</v>
      </c>
      <c r="B21" s="213" t="s">
        <v>502</v>
      </c>
      <c r="C21" s="207"/>
      <c r="D21" s="214" t="s">
        <v>9</v>
      </c>
      <c r="E21" s="215">
        <v>38</v>
      </c>
    </row>
    <row r="22" spans="1:5" ht="25.5">
      <c r="A22" s="136">
        <f t="shared" si="1"/>
        <v>9</v>
      </c>
      <c r="B22" s="213" t="s">
        <v>503</v>
      </c>
      <c r="C22" s="207"/>
      <c r="D22" s="214" t="s">
        <v>9</v>
      </c>
      <c r="E22" s="215">
        <v>260</v>
      </c>
    </row>
    <row r="23" spans="1:5" ht="25.5">
      <c r="A23" s="136">
        <f t="shared" si="1"/>
        <v>10</v>
      </c>
      <c r="B23" s="213" t="s">
        <v>504</v>
      </c>
      <c r="C23" s="207"/>
      <c r="D23" s="214" t="s">
        <v>9</v>
      </c>
      <c r="E23" s="215">
        <v>50</v>
      </c>
    </row>
    <row r="24" spans="1:5" ht="25.5">
      <c r="A24" s="136">
        <f t="shared" si="1"/>
        <v>11</v>
      </c>
      <c r="B24" s="213" t="s">
        <v>505</v>
      </c>
      <c r="C24" s="207"/>
      <c r="D24" s="214" t="s">
        <v>9</v>
      </c>
      <c r="E24" s="215">
        <v>7</v>
      </c>
    </row>
    <row r="25" spans="1:5" ht="25.5">
      <c r="A25" s="136">
        <f t="shared" si="1"/>
        <v>12</v>
      </c>
      <c r="B25" s="213" t="s">
        <v>506</v>
      </c>
      <c r="C25" s="207"/>
      <c r="D25" s="214" t="s">
        <v>9</v>
      </c>
      <c r="E25" s="215">
        <v>50</v>
      </c>
    </row>
    <row r="26" spans="1:5">
      <c r="A26" s="136">
        <f t="shared" si="1"/>
        <v>13</v>
      </c>
      <c r="B26" s="209" t="s">
        <v>507</v>
      </c>
      <c r="C26" s="207"/>
      <c r="D26" s="210" t="s">
        <v>21</v>
      </c>
      <c r="E26" s="215">
        <v>6</v>
      </c>
    </row>
    <row r="27" spans="1:5">
      <c r="A27" s="136">
        <f t="shared" si="1"/>
        <v>14</v>
      </c>
      <c r="B27" s="209" t="s">
        <v>508</v>
      </c>
      <c r="C27" s="207"/>
      <c r="D27" s="210" t="s">
        <v>21</v>
      </c>
      <c r="E27" s="215">
        <v>10</v>
      </c>
    </row>
    <row r="28" spans="1:5">
      <c r="A28" s="136">
        <f t="shared" si="1"/>
        <v>15</v>
      </c>
      <c r="B28" s="209" t="s">
        <v>509</v>
      </c>
      <c r="C28" s="207"/>
      <c r="D28" s="210" t="s">
        <v>27</v>
      </c>
      <c r="E28" s="196">
        <v>1</v>
      </c>
    </row>
    <row r="29" spans="1:5">
      <c r="A29" s="136">
        <f t="shared" si="1"/>
        <v>16</v>
      </c>
      <c r="B29" s="209" t="s">
        <v>510</v>
      </c>
      <c r="C29" s="207"/>
      <c r="D29" s="210" t="s">
        <v>27</v>
      </c>
      <c r="E29" s="196">
        <v>1</v>
      </c>
    </row>
    <row r="30" spans="1:5" ht="51">
      <c r="A30" s="136">
        <f t="shared" si="1"/>
        <v>17</v>
      </c>
      <c r="B30" s="209" t="s">
        <v>511</v>
      </c>
      <c r="C30" s="207"/>
      <c r="D30" s="210" t="s">
        <v>27</v>
      </c>
      <c r="E30" s="196">
        <v>1</v>
      </c>
    </row>
    <row r="31" spans="1:5">
      <c r="A31" s="136"/>
      <c r="B31" s="212" t="s">
        <v>512</v>
      </c>
      <c r="C31" s="207"/>
      <c r="D31" s="210"/>
      <c r="E31" s="136"/>
    </row>
    <row r="32" spans="1:5">
      <c r="A32" s="136"/>
      <c r="B32" s="216" t="s">
        <v>513</v>
      </c>
      <c r="C32" s="207"/>
      <c r="D32" s="210"/>
      <c r="E32" s="136"/>
    </row>
    <row r="33" spans="1:5" ht="63.75">
      <c r="A33" s="136">
        <f>A30+1</f>
        <v>18</v>
      </c>
      <c r="B33" s="217" t="s">
        <v>514</v>
      </c>
      <c r="C33" s="218" t="s">
        <v>515</v>
      </c>
      <c r="D33" s="218" t="s">
        <v>21</v>
      </c>
      <c r="E33" s="219">
        <v>55</v>
      </c>
    </row>
    <row r="34" spans="1:5" ht="38.25">
      <c r="A34" s="136">
        <f>A33+1</f>
        <v>19</v>
      </c>
      <c r="B34" s="217" t="s">
        <v>516</v>
      </c>
      <c r="C34" s="218" t="s">
        <v>515</v>
      </c>
      <c r="D34" s="218" t="s">
        <v>21</v>
      </c>
      <c r="E34" s="219">
        <v>7</v>
      </c>
    </row>
    <row r="35" spans="1:5" ht="38.25">
      <c r="A35" s="136">
        <f t="shared" ref="A35:A38" si="2">A34+1</f>
        <v>20</v>
      </c>
      <c r="B35" s="206" t="s">
        <v>517</v>
      </c>
      <c r="C35" s="218"/>
      <c r="D35" s="218" t="s">
        <v>21</v>
      </c>
      <c r="E35" s="219">
        <v>23</v>
      </c>
    </row>
    <row r="36" spans="1:5" ht="38.25">
      <c r="A36" s="136">
        <f t="shared" si="2"/>
        <v>21</v>
      </c>
      <c r="B36" s="206" t="s">
        <v>518</v>
      </c>
      <c r="C36" s="218"/>
      <c r="D36" s="218" t="s">
        <v>21</v>
      </c>
      <c r="E36" s="219">
        <v>2</v>
      </c>
    </row>
    <row r="37" spans="1:5" ht="51">
      <c r="A37" s="136">
        <f t="shared" si="2"/>
        <v>22</v>
      </c>
      <c r="B37" s="217" t="s">
        <v>519</v>
      </c>
      <c r="C37" s="218"/>
      <c r="D37" s="218" t="s">
        <v>21</v>
      </c>
      <c r="E37" s="219">
        <v>1</v>
      </c>
    </row>
    <row r="38" spans="1:5" ht="63.75">
      <c r="A38" s="136">
        <f t="shared" si="2"/>
        <v>23</v>
      </c>
      <c r="B38" s="206" t="s">
        <v>520</v>
      </c>
      <c r="C38" s="218"/>
      <c r="D38" s="218" t="s">
        <v>21</v>
      </c>
      <c r="E38" s="219">
        <v>2</v>
      </c>
    </row>
    <row r="39" spans="1:5">
      <c r="A39" s="136"/>
      <c r="B39" s="216" t="s">
        <v>521</v>
      </c>
      <c r="C39" s="207"/>
      <c r="D39" s="208"/>
      <c r="E39" s="136"/>
    </row>
    <row r="40" spans="1:5" ht="63.75">
      <c r="A40" s="136">
        <f>A38+1</f>
        <v>24</v>
      </c>
      <c r="B40" s="217" t="s">
        <v>514</v>
      </c>
      <c r="C40" s="218" t="s">
        <v>515</v>
      </c>
      <c r="D40" s="218" t="s">
        <v>21</v>
      </c>
      <c r="E40" s="219">
        <v>48</v>
      </c>
    </row>
    <row r="41" spans="1:5" ht="38.25">
      <c r="A41" s="136">
        <f>A40+1</f>
        <v>25</v>
      </c>
      <c r="B41" s="206" t="s">
        <v>522</v>
      </c>
      <c r="C41" s="218" t="s">
        <v>515</v>
      </c>
      <c r="D41" s="218" t="s">
        <v>21</v>
      </c>
      <c r="E41" s="219">
        <v>30</v>
      </c>
    </row>
    <row r="42" spans="1:5" ht="38.25">
      <c r="A42" s="136">
        <f t="shared" ref="A42:A50" si="3">A41+1</f>
        <v>26</v>
      </c>
      <c r="B42" s="217" t="s">
        <v>523</v>
      </c>
      <c r="C42" s="218" t="s">
        <v>524</v>
      </c>
      <c r="D42" s="218" t="s">
        <v>21</v>
      </c>
      <c r="E42" s="219">
        <v>5</v>
      </c>
    </row>
    <row r="43" spans="1:5" ht="38.25">
      <c r="A43" s="136">
        <f t="shared" si="3"/>
        <v>27</v>
      </c>
      <c r="B43" s="217" t="s">
        <v>525</v>
      </c>
      <c r="C43" s="218"/>
      <c r="D43" s="218" t="s">
        <v>21</v>
      </c>
      <c r="E43" s="219">
        <v>25</v>
      </c>
    </row>
    <row r="44" spans="1:5" ht="38.25">
      <c r="A44" s="136">
        <f t="shared" si="3"/>
        <v>28</v>
      </c>
      <c r="B44" s="217" t="s">
        <v>517</v>
      </c>
      <c r="C44" s="218"/>
      <c r="D44" s="218" t="s">
        <v>21</v>
      </c>
      <c r="E44" s="219">
        <v>10</v>
      </c>
    </row>
    <row r="45" spans="1:5" ht="38.25">
      <c r="A45" s="136">
        <f t="shared" si="3"/>
        <v>29</v>
      </c>
      <c r="B45" s="217" t="s">
        <v>518</v>
      </c>
      <c r="C45" s="218"/>
      <c r="D45" s="218" t="s">
        <v>21</v>
      </c>
      <c r="E45" s="219">
        <v>3</v>
      </c>
    </row>
    <row r="46" spans="1:5" ht="38.25">
      <c r="A46" s="136">
        <f t="shared" si="3"/>
        <v>30</v>
      </c>
      <c r="B46" s="206" t="s">
        <v>526</v>
      </c>
      <c r="C46" s="220"/>
      <c r="D46" s="218" t="s">
        <v>21</v>
      </c>
      <c r="E46" s="219">
        <v>1</v>
      </c>
    </row>
    <row r="47" spans="1:5" ht="51">
      <c r="A47" s="136">
        <f t="shared" si="3"/>
        <v>31</v>
      </c>
      <c r="B47" s="206" t="s">
        <v>527</v>
      </c>
      <c r="C47" s="221"/>
      <c r="D47" s="218" t="s">
        <v>21</v>
      </c>
      <c r="E47" s="219">
        <v>1</v>
      </c>
    </row>
    <row r="48" spans="1:5" ht="63.75">
      <c r="A48" s="136">
        <f t="shared" si="3"/>
        <v>32</v>
      </c>
      <c r="B48" s="217" t="s">
        <v>528</v>
      </c>
      <c r="C48" s="221"/>
      <c r="D48" s="218" t="s">
        <v>21</v>
      </c>
      <c r="E48" s="219">
        <v>1</v>
      </c>
    </row>
    <row r="49" spans="1:5" ht="38.25">
      <c r="A49" s="136">
        <f t="shared" si="3"/>
        <v>33</v>
      </c>
      <c r="B49" s="206" t="s">
        <v>529</v>
      </c>
      <c r="C49" s="221"/>
      <c r="D49" s="218" t="s">
        <v>21</v>
      </c>
      <c r="E49" s="219">
        <v>11</v>
      </c>
    </row>
    <row r="50" spans="1:5" ht="51">
      <c r="A50" s="136">
        <f t="shared" si="3"/>
        <v>34</v>
      </c>
      <c r="B50" s="206" t="s">
        <v>530</v>
      </c>
      <c r="C50" s="218"/>
      <c r="D50" s="218" t="s">
        <v>27</v>
      </c>
      <c r="E50" s="222">
        <v>1</v>
      </c>
    </row>
    <row r="51" spans="1:5">
      <c r="A51" s="136"/>
      <c r="B51" s="223" t="s">
        <v>531</v>
      </c>
      <c r="C51" s="207"/>
      <c r="D51" s="136"/>
      <c r="E51" s="136"/>
    </row>
    <row r="52" spans="1:5" ht="25.5">
      <c r="A52" s="136">
        <f>A50+1</f>
        <v>35</v>
      </c>
      <c r="B52" s="224" t="s">
        <v>532</v>
      </c>
      <c r="C52" s="225"/>
      <c r="D52" s="208" t="s">
        <v>21</v>
      </c>
      <c r="E52" s="226">
        <v>5</v>
      </c>
    </row>
    <row r="53" spans="1:5" ht="25.5">
      <c r="A53" s="136">
        <f>A52+1</f>
        <v>36</v>
      </c>
      <c r="B53" s="224" t="s">
        <v>533</v>
      </c>
      <c r="C53" s="178"/>
      <c r="D53" s="208" t="s">
        <v>21</v>
      </c>
      <c r="E53" s="226">
        <v>30</v>
      </c>
    </row>
    <row r="54" spans="1:5" ht="25.5">
      <c r="A54" s="136">
        <f t="shared" ref="A54:A56" si="4">A53+1</f>
        <v>37</v>
      </c>
      <c r="B54" s="224" t="s">
        <v>534</v>
      </c>
      <c r="C54" s="225"/>
      <c r="D54" s="208" t="s">
        <v>21</v>
      </c>
      <c r="E54" s="226">
        <v>2</v>
      </c>
    </row>
    <row r="55" spans="1:5" ht="38.25">
      <c r="A55" s="136">
        <f t="shared" si="4"/>
        <v>38</v>
      </c>
      <c r="B55" s="224" t="s">
        <v>529</v>
      </c>
      <c r="C55" s="178"/>
      <c r="D55" s="208" t="s">
        <v>21</v>
      </c>
      <c r="E55" s="226">
        <v>11</v>
      </c>
    </row>
    <row r="56" spans="1:5">
      <c r="A56" s="136">
        <f t="shared" si="4"/>
        <v>39</v>
      </c>
      <c r="B56" s="224" t="s">
        <v>178</v>
      </c>
      <c r="C56" s="178"/>
      <c r="D56" s="208" t="s">
        <v>27</v>
      </c>
      <c r="E56" s="227">
        <v>1</v>
      </c>
    </row>
    <row r="57" spans="1:5" ht="25.5">
      <c r="A57" s="136"/>
      <c r="B57" s="228" t="s">
        <v>535</v>
      </c>
      <c r="C57" s="207"/>
      <c r="D57" s="221"/>
      <c r="E57" s="222"/>
    </row>
    <row r="58" spans="1:5">
      <c r="A58" s="136">
        <f>A56+1</f>
        <v>40</v>
      </c>
      <c r="B58" s="229" t="s">
        <v>536</v>
      </c>
      <c r="C58" s="218"/>
      <c r="D58" s="218" t="s">
        <v>21</v>
      </c>
      <c r="E58" s="219">
        <v>7</v>
      </c>
    </row>
    <row r="59" spans="1:5" ht="38.25">
      <c r="A59" s="136">
        <f>A58+1</f>
        <v>41</v>
      </c>
      <c r="B59" s="229" t="s">
        <v>537</v>
      </c>
      <c r="C59" s="230"/>
      <c r="D59" s="231" t="s">
        <v>9</v>
      </c>
      <c r="E59" s="231">
        <v>14</v>
      </c>
    </row>
    <row r="60" spans="1:5" ht="25.5">
      <c r="A60" s="136">
        <f t="shared" ref="A60:A61" si="5">A59+1</f>
        <v>42</v>
      </c>
      <c r="B60" s="232" t="s">
        <v>538</v>
      </c>
      <c r="C60" s="218"/>
      <c r="D60" s="218" t="s">
        <v>27</v>
      </c>
      <c r="E60" s="218">
        <v>1</v>
      </c>
    </row>
    <row r="61" spans="1:5" ht="51">
      <c r="A61" s="136">
        <f t="shared" si="5"/>
        <v>43</v>
      </c>
      <c r="B61" s="233" t="s">
        <v>530</v>
      </c>
      <c r="C61" s="234"/>
      <c r="D61" s="234" t="s">
        <v>27</v>
      </c>
      <c r="E61" s="234">
        <v>1</v>
      </c>
    </row>
    <row r="62" spans="1:5" ht="15" customHeight="1">
      <c r="A62" s="136"/>
      <c r="B62" s="298" t="s">
        <v>539</v>
      </c>
      <c r="C62" s="299"/>
      <c r="D62" s="221"/>
      <c r="E62" s="222"/>
    </row>
    <row r="63" spans="1:5">
      <c r="A63" s="136">
        <f>A61+1</f>
        <v>44</v>
      </c>
      <c r="B63" s="235" t="s">
        <v>540</v>
      </c>
      <c r="C63" s="178" t="s">
        <v>541</v>
      </c>
      <c r="D63" s="208" t="s">
        <v>21</v>
      </c>
      <c r="E63" s="236">
        <v>1</v>
      </c>
    </row>
    <row r="64" spans="1:5" ht="25.5">
      <c r="A64" s="136">
        <f>A63+1</f>
        <v>45</v>
      </c>
      <c r="B64" s="235" t="s">
        <v>542</v>
      </c>
      <c r="C64" s="178" t="s">
        <v>541</v>
      </c>
      <c r="D64" s="208" t="s">
        <v>21</v>
      </c>
      <c r="E64" s="236">
        <v>2</v>
      </c>
    </row>
    <row r="65" spans="1:5" ht="25.5">
      <c r="A65" s="136">
        <f t="shared" ref="A65:A67" si="6">A64+1</f>
        <v>46</v>
      </c>
      <c r="B65" s="235" t="s">
        <v>543</v>
      </c>
      <c r="C65" s="178"/>
      <c r="D65" s="236" t="s">
        <v>9</v>
      </c>
      <c r="E65" s="236">
        <v>10</v>
      </c>
    </row>
    <row r="66" spans="1:5" ht="25.5">
      <c r="A66" s="136">
        <f t="shared" si="6"/>
        <v>47</v>
      </c>
      <c r="B66" s="235" t="s">
        <v>544</v>
      </c>
      <c r="C66" s="236"/>
      <c r="D66" s="236" t="s">
        <v>9</v>
      </c>
      <c r="E66" s="236">
        <v>3</v>
      </c>
    </row>
    <row r="67" spans="1:5" ht="25.5">
      <c r="A67" s="136">
        <f t="shared" si="6"/>
        <v>48</v>
      </c>
      <c r="B67" s="235" t="s">
        <v>545</v>
      </c>
      <c r="C67" s="236"/>
      <c r="D67" s="236" t="s">
        <v>9</v>
      </c>
      <c r="E67" s="236">
        <v>30</v>
      </c>
    </row>
    <row r="68" spans="1:5">
      <c r="A68" s="136"/>
      <c r="B68" s="228" t="s">
        <v>546</v>
      </c>
      <c r="C68" s="207"/>
      <c r="D68" s="221"/>
      <c r="E68" s="222"/>
    </row>
    <row r="69" spans="1:5">
      <c r="A69" s="136">
        <f>A67+1</f>
        <v>49</v>
      </c>
      <c r="B69" s="232" t="s">
        <v>547</v>
      </c>
      <c r="C69" s="222" t="s">
        <v>548</v>
      </c>
      <c r="D69" s="222" t="s">
        <v>9</v>
      </c>
      <c r="E69" s="237" t="s">
        <v>549</v>
      </c>
    </row>
    <row r="70" spans="1:5">
      <c r="A70" s="136">
        <f>A69+1</f>
        <v>50</v>
      </c>
      <c r="B70" s="232" t="s">
        <v>550</v>
      </c>
      <c r="C70" s="222" t="s">
        <v>551</v>
      </c>
      <c r="D70" s="222" t="s">
        <v>9</v>
      </c>
      <c r="E70" s="237" t="s">
        <v>552</v>
      </c>
    </row>
    <row r="71" spans="1:5" ht="25.5">
      <c r="A71" s="136">
        <f t="shared" ref="A71:A80" si="7">A70+1</f>
        <v>51</v>
      </c>
      <c r="B71" s="232" t="s">
        <v>553</v>
      </c>
      <c r="C71" s="222"/>
      <c r="D71" s="218" t="s">
        <v>21</v>
      </c>
      <c r="E71" s="237" t="s">
        <v>554</v>
      </c>
    </row>
    <row r="72" spans="1:5" ht="25.5">
      <c r="A72" s="136">
        <f t="shared" si="7"/>
        <v>52</v>
      </c>
      <c r="B72" s="238" t="s">
        <v>555</v>
      </c>
      <c r="C72" s="222"/>
      <c r="D72" s="218" t="s">
        <v>21</v>
      </c>
      <c r="E72" s="237" t="s">
        <v>556</v>
      </c>
    </row>
    <row r="73" spans="1:5">
      <c r="A73" s="136">
        <f t="shared" si="7"/>
        <v>53</v>
      </c>
      <c r="B73" s="238" t="s">
        <v>557</v>
      </c>
      <c r="C73" s="222" t="s">
        <v>558</v>
      </c>
      <c r="D73" s="218" t="s">
        <v>21</v>
      </c>
      <c r="E73" s="237" t="s">
        <v>161</v>
      </c>
    </row>
    <row r="74" spans="1:5" ht="25.5">
      <c r="A74" s="136">
        <f t="shared" si="7"/>
        <v>54</v>
      </c>
      <c r="B74" s="238" t="s">
        <v>559</v>
      </c>
      <c r="C74" s="222"/>
      <c r="D74" s="218" t="s">
        <v>21</v>
      </c>
      <c r="E74" s="237" t="s">
        <v>161</v>
      </c>
    </row>
    <row r="75" spans="1:5" ht="25.5">
      <c r="A75" s="136">
        <f t="shared" si="7"/>
        <v>55</v>
      </c>
      <c r="B75" s="232" t="s">
        <v>560</v>
      </c>
      <c r="C75" s="222" t="s">
        <v>561</v>
      </c>
      <c r="D75" s="218" t="s">
        <v>21</v>
      </c>
      <c r="E75" s="237" t="s">
        <v>180</v>
      </c>
    </row>
    <row r="76" spans="1:5">
      <c r="A76" s="136">
        <f t="shared" si="7"/>
        <v>56</v>
      </c>
      <c r="B76" s="232" t="s">
        <v>562</v>
      </c>
      <c r="C76" s="222" t="s">
        <v>563</v>
      </c>
      <c r="D76" s="218" t="s">
        <v>21</v>
      </c>
      <c r="E76" s="237" t="s">
        <v>64</v>
      </c>
    </row>
    <row r="77" spans="1:5">
      <c r="A77" s="136">
        <f t="shared" si="7"/>
        <v>57</v>
      </c>
      <c r="B77" s="206" t="s">
        <v>564</v>
      </c>
      <c r="C77" s="239"/>
      <c r="D77" s="218" t="s">
        <v>21</v>
      </c>
      <c r="E77" s="237" t="s">
        <v>54</v>
      </c>
    </row>
    <row r="78" spans="1:5" ht="25.5">
      <c r="A78" s="136">
        <f t="shared" si="7"/>
        <v>58</v>
      </c>
      <c r="B78" s="206" t="s">
        <v>565</v>
      </c>
      <c r="C78" s="222" t="s">
        <v>566</v>
      </c>
      <c r="D78" s="218" t="s">
        <v>21</v>
      </c>
      <c r="E78" s="237" t="s">
        <v>567</v>
      </c>
    </row>
    <row r="79" spans="1:5" ht="25.5">
      <c r="A79" s="136">
        <f t="shared" si="7"/>
        <v>59</v>
      </c>
      <c r="B79" s="206" t="s">
        <v>568</v>
      </c>
      <c r="C79" s="239"/>
      <c r="D79" s="218" t="s">
        <v>21</v>
      </c>
      <c r="E79" s="237" t="s">
        <v>569</v>
      </c>
    </row>
    <row r="80" spans="1:5" ht="51">
      <c r="A80" s="136">
        <f t="shared" si="7"/>
        <v>60</v>
      </c>
      <c r="B80" s="206" t="s">
        <v>530</v>
      </c>
      <c r="C80" s="222"/>
      <c r="D80" s="222" t="s">
        <v>27</v>
      </c>
      <c r="E80" s="222">
        <v>1</v>
      </c>
    </row>
    <row r="81" spans="1:34">
      <c r="A81" s="136"/>
      <c r="B81" s="240" t="s">
        <v>570</v>
      </c>
      <c r="C81" s="241"/>
      <c r="D81" s="242"/>
      <c r="E81" s="241"/>
    </row>
    <row r="82" spans="1:34">
      <c r="A82" s="248">
        <v>61</v>
      </c>
      <c r="B82" s="243" t="s">
        <v>571</v>
      </c>
      <c r="C82" s="244"/>
      <c r="D82" s="245" t="s">
        <v>27</v>
      </c>
      <c r="E82" s="246">
        <v>1</v>
      </c>
    </row>
    <row r="83" spans="1:34">
      <c r="A83" s="136">
        <v>62</v>
      </c>
      <c r="B83" s="235" t="s">
        <v>572</v>
      </c>
      <c r="C83" s="247"/>
      <c r="D83" s="208" t="s">
        <v>27</v>
      </c>
      <c r="E83" s="236">
        <v>1</v>
      </c>
    </row>
    <row r="84" spans="1:34" ht="25.5">
      <c r="A84" s="136">
        <v>63</v>
      </c>
      <c r="B84" s="235" t="s">
        <v>573</v>
      </c>
      <c r="C84" s="247"/>
      <c r="D84" s="208" t="s">
        <v>27</v>
      </c>
      <c r="E84" s="236">
        <v>1</v>
      </c>
    </row>
    <row r="85" spans="1:34" s="3" customFormat="1" ht="12.75">
      <c r="A85" s="34"/>
      <c r="B85" s="30" t="s">
        <v>37</v>
      </c>
      <c r="C85" s="30"/>
      <c r="D85" s="31"/>
      <c r="E85" s="32"/>
    </row>
    <row r="86" spans="1:34" s="3" customFormat="1" ht="63.75">
      <c r="A86" s="34"/>
      <c r="B86" s="36" t="s">
        <v>36</v>
      </c>
      <c r="C86" s="36"/>
      <c r="D86" s="33"/>
      <c r="E86" s="32"/>
    </row>
    <row r="87" spans="1:34">
      <c r="A87" s="21"/>
      <c r="B87" s="21"/>
      <c r="C87" s="21"/>
      <c r="D87" s="21"/>
      <c r="E87" s="21"/>
    </row>
    <row r="88" spans="1:34">
      <c r="A88" s="3" t="s">
        <v>10</v>
      </c>
      <c r="B88" s="3"/>
      <c r="C88" s="3"/>
      <c r="D88" s="3"/>
      <c r="E88" s="3"/>
    </row>
    <row r="89" spans="1:34">
      <c r="A89" s="2"/>
      <c r="B89" s="1" t="s">
        <v>11</v>
      </c>
      <c r="C89" s="1"/>
      <c r="D89" s="2"/>
      <c r="E89" s="2"/>
    </row>
    <row r="90" spans="1:34">
      <c r="A90" s="3" t="str">
        <f>kopsav_1!A30</f>
        <v>Apjomi sastādīti 2024. gada 22.martā</v>
      </c>
      <c r="B90" s="3"/>
      <c r="C90" s="3"/>
      <c r="D90" s="3"/>
      <c r="E90" s="3"/>
    </row>
    <row r="91" spans="1:34" s="11" customFormat="1">
      <c r="A91" s="23" t="s">
        <v>239</v>
      </c>
      <c r="B91" s="23"/>
      <c r="C91" s="23"/>
      <c r="D91" s="23"/>
      <c r="E91" s="23"/>
      <c r="F91" s="23"/>
      <c r="G91" s="23"/>
      <c r="H91" s="23"/>
      <c r="I91" s="3"/>
      <c r="Q91" s="12"/>
      <c r="R91" s="12"/>
      <c r="S91" s="12"/>
      <c r="T91" s="12"/>
      <c r="U91" s="12"/>
      <c r="V91" s="12"/>
      <c r="W91" s="12"/>
      <c r="X91" s="12"/>
      <c r="Y91" s="12"/>
      <c r="Z91" s="12"/>
      <c r="AA91" s="12"/>
      <c r="AB91" s="12"/>
      <c r="AC91" s="12"/>
      <c r="AD91" s="12"/>
      <c r="AE91" s="12"/>
      <c r="AF91" s="12"/>
      <c r="AG91" s="12"/>
      <c r="AH91" s="12"/>
    </row>
    <row r="92" spans="1:34" s="11" customFormat="1">
      <c r="A92" s="77"/>
      <c r="B92" s="14" t="s">
        <v>11</v>
      </c>
      <c r="D92" s="13"/>
      <c r="E92" s="13"/>
      <c r="F92" s="13"/>
      <c r="G92" s="13"/>
      <c r="H92" s="13"/>
      <c r="I92" s="3"/>
      <c r="Q92" s="12"/>
      <c r="R92" s="12"/>
      <c r="S92" s="12"/>
      <c r="T92" s="12"/>
      <c r="U92" s="12"/>
      <c r="V92" s="12"/>
      <c r="W92" s="12"/>
      <c r="X92" s="12"/>
      <c r="Y92" s="12"/>
      <c r="Z92" s="12"/>
      <c r="AA92" s="12"/>
      <c r="AB92" s="12"/>
      <c r="AC92" s="12"/>
      <c r="AD92" s="12"/>
      <c r="AE92" s="12"/>
      <c r="AF92" s="12"/>
      <c r="AG92" s="12"/>
      <c r="AH92" s="12"/>
    </row>
    <row r="93" spans="1:34" s="11" customFormat="1">
      <c r="A93" s="23" t="s">
        <v>240</v>
      </c>
      <c r="B93" s="23"/>
      <c r="C93" s="23"/>
      <c r="D93" s="23"/>
      <c r="E93" s="23"/>
      <c r="F93" s="23"/>
      <c r="G93" s="23"/>
      <c r="H93" s="23"/>
      <c r="I93" s="3"/>
      <c r="Q93" s="12"/>
      <c r="R93" s="12"/>
      <c r="S93" s="12"/>
      <c r="T93" s="12"/>
      <c r="U93" s="12"/>
      <c r="V93" s="12"/>
      <c r="W93" s="12"/>
      <c r="X93" s="12"/>
      <c r="Y93" s="12"/>
      <c r="Z93" s="12"/>
      <c r="AA93" s="12"/>
      <c r="AB93" s="12"/>
      <c r="AC93" s="12"/>
      <c r="AD93" s="12"/>
      <c r="AE93" s="12"/>
      <c r="AF93" s="12"/>
      <c r="AG93" s="12"/>
      <c r="AH93" s="12"/>
    </row>
  </sheetData>
  <mergeCells count="12">
    <mergeCell ref="A1:E1"/>
    <mergeCell ref="A2:E2"/>
    <mergeCell ref="A3:E3"/>
    <mergeCell ref="A4:E4"/>
    <mergeCell ref="B62:C62"/>
    <mergeCell ref="A5:D5"/>
    <mergeCell ref="A6:D6"/>
    <mergeCell ref="A7:C7"/>
    <mergeCell ref="B11:C11"/>
    <mergeCell ref="A8:E8"/>
    <mergeCell ref="B9:C9"/>
    <mergeCell ref="B10:C10"/>
  </mergeCells>
  <conditionalFormatting sqref="D39">
    <cfRule type="cellIs" dxfId="3" priority="1" stopIfTrue="1" operator="equal">
      <formula>0</formula>
    </cfRule>
    <cfRule type="expression" dxfId="2" priority="2" stopIfTrue="1">
      <formula>#DIV/0!</formula>
    </cfRule>
  </conditionalFormatting>
  <dataValidations count="5">
    <dataValidation type="list" allowBlank="1" showInputMessage="1" showErrorMessage="1" sqref="D49:D55" xr:uid="{00000000-0002-0000-0C00-000000000000}">
      <formula1>$E$147:$E$177</formula1>
    </dataValidation>
    <dataValidation type="list" allowBlank="1" showInputMessage="1" showErrorMessage="1" sqref="D73:D84 D66 D56:D62" xr:uid="{00000000-0002-0000-0C00-000001000000}">
      <formula1>$E$119:$E$149</formula1>
    </dataValidation>
    <dataValidation type="list" allowBlank="1" showInputMessage="1" showErrorMessage="1" sqref="D47" xr:uid="{00000000-0002-0000-0C00-000002000000}">
      <formula1>$E$1028:$E$1058</formula1>
    </dataValidation>
    <dataValidation type="list" allowBlank="1" showInputMessage="1" showErrorMessage="1" sqref="D63:D65" xr:uid="{00000000-0002-0000-0C00-000003000000}">
      <formula1>$E$1006:$E$1036</formula1>
    </dataValidation>
    <dataValidation type="list" allowBlank="1" showInputMessage="1" showErrorMessage="1" sqref="D67:D68" xr:uid="{00000000-0002-0000-0C00-000004000000}">
      <formula1>$E$1001:$E$1031</formula1>
    </dataValidation>
  </dataValidations>
  <pageMargins left="0.9055118110236221" right="0.70866141732283472" top="0.74803149606299213" bottom="0.74803149606299213" header="0.31496062992125984" footer="0.31496062992125984"/>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sheetPr>
  <dimension ref="A1:AH51"/>
  <sheetViews>
    <sheetView topLeftCell="A31" zoomScaleNormal="100" workbookViewId="0">
      <selection activeCell="A42" sqref="A42"/>
    </sheetView>
  </sheetViews>
  <sheetFormatPr defaultRowHeight="15"/>
  <cols>
    <col min="1" max="1" width="8.140625" customWidth="1"/>
    <col min="2" max="2" width="30.7109375" customWidth="1"/>
    <col min="3" max="3" width="20.7109375" customWidth="1"/>
    <col min="4" max="5" width="12.7109375" customWidth="1"/>
  </cols>
  <sheetData>
    <row r="1" spans="1:16" ht="15.75">
      <c r="A1" s="286" t="s">
        <v>121</v>
      </c>
      <c r="B1" s="286"/>
      <c r="C1" s="286"/>
      <c r="D1" s="286"/>
      <c r="E1" s="286"/>
    </row>
    <row r="2" spans="1:16">
      <c r="A2" s="287" t="s">
        <v>238</v>
      </c>
      <c r="B2" s="288"/>
      <c r="C2" s="288"/>
      <c r="D2" s="288"/>
      <c r="E2" s="288"/>
    </row>
    <row r="3" spans="1:16">
      <c r="A3" s="289" t="s">
        <v>2</v>
      </c>
      <c r="B3" s="289"/>
      <c r="C3" s="289"/>
      <c r="D3" s="289"/>
      <c r="E3" s="289"/>
    </row>
    <row r="4" spans="1:16" s="28" customFormat="1" ht="30" customHeight="1">
      <c r="A4" s="278" t="s">
        <v>234</v>
      </c>
      <c r="B4" s="278"/>
      <c r="C4" s="278"/>
      <c r="D4" s="278"/>
      <c r="E4" s="278"/>
      <c r="F4" s="38"/>
      <c r="G4" s="38"/>
      <c r="H4" s="38"/>
      <c r="I4" s="37"/>
      <c r="J4" s="37"/>
      <c r="K4" s="37"/>
      <c r="L4" s="37"/>
      <c r="M4" s="37"/>
      <c r="N4" s="37"/>
    </row>
    <row r="5" spans="1:16" s="28" customFormat="1" ht="15.75">
      <c r="A5" s="283" t="s">
        <v>235</v>
      </c>
      <c r="B5" s="283"/>
      <c r="C5" s="283"/>
      <c r="D5" s="283"/>
      <c r="E5" s="26"/>
      <c r="F5" s="26"/>
      <c r="G5" s="26"/>
      <c r="H5" s="26"/>
      <c r="I5" s="26"/>
      <c r="J5" s="26"/>
      <c r="K5" s="26"/>
      <c r="L5" s="26"/>
      <c r="M5" s="26"/>
      <c r="N5" s="26"/>
      <c r="O5" s="26"/>
      <c r="P5" s="26"/>
    </row>
    <row r="6" spans="1:16" s="28" customFormat="1" ht="15.75">
      <c r="A6" s="284" t="s">
        <v>236</v>
      </c>
      <c r="B6" s="284"/>
      <c r="C6" s="284"/>
      <c r="D6" s="284"/>
      <c r="E6" s="40"/>
      <c r="F6" s="37"/>
      <c r="G6" s="37"/>
      <c r="H6" s="37"/>
      <c r="I6" s="37"/>
      <c r="J6" s="37"/>
      <c r="K6" s="37"/>
      <c r="L6" s="37"/>
      <c r="M6" s="37"/>
      <c r="N6" s="37"/>
    </row>
    <row r="7" spans="1:16" s="28" customFormat="1" ht="15.75">
      <c r="A7" s="282" t="s">
        <v>237</v>
      </c>
      <c r="B7" s="282"/>
      <c r="C7" s="282"/>
      <c r="D7" s="29"/>
      <c r="E7" s="29"/>
      <c r="F7" s="29"/>
      <c r="G7" s="29"/>
      <c r="H7" s="29"/>
    </row>
    <row r="8" spans="1:16">
      <c r="A8" s="285" t="s">
        <v>596</v>
      </c>
      <c r="B8" s="285"/>
      <c r="C8" s="285"/>
      <c r="D8" s="285"/>
      <c r="E8" s="285"/>
    </row>
    <row r="9" spans="1:16">
      <c r="A9" s="27" t="s">
        <v>3</v>
      </c>
      <c r="B9" s="292" t="s">
        <v>4</v>
      </c>
      <c r="C9" s="293"/>
      <c r="D9" s="27" t="s">
        <v>5</v>
      </c>
      <c r="E9" s="27" t="s">
        <v>6</v>
      </c>
    </row>
    <row r="10" spans="1:16">
      <c r="A10" s="24">
        <v>1</v>
      </c>
      <c r="B10" s="294">
        <v>2</v>
      </c>
      <c r="C10" s="295"/>
      <c r="D10" s="22">
        <v>3</v>
      </c>
      <c r="E10" s="22">
        <v>4</v>
      </c>
    </row>
    <row r="11" spans="1:16" ht="30">
      <c r="A11" s="47"/>
      <c r="B11" s="249" t="s">
        <v>238</v>
      </c>
      <c r="C11" s="250"/>
      <c r="D11" s="251"/>
      <c r="E11" s="251"/>
    </row>
    <row r="12" spans="1:16" ht="25.5">
      <c r="A12" s="47"/>
      <c r="B12" s="252" t="s">
        <v>229</v>
      </c>
      <c r="C12" s="252"/>
      <c r="D12" s="252"/>
      <c r="E12" s="252"/>
    </row>
    <row r="13" spans="1:16" ht="25.5">
      <c r="A13" s="265" t="s">
        <v>180</v>
      </c>
      <c r="B13" s="253" t="s">
        <v>574</v>
      </c>
      <c r="C13" s="254"/>
      <c r="D13" s="169" t="s">
        <v>22</v>
      </c>
      <c r="E13" s="255">
        <v>1</v>
      </c>
    </row>
    <row r="14" spans="1:16">
      <c r="A14" s="265" t="s">
        <v>556</v>
      </c>
      <c r="B14" s="253" t="s">
        <v>211</v>
      </c>
      <c r="C14" s="256"/>
      <c r="D14" s="169" t="s">
        <v>22</v>
      </c>
      <c r="E14" s="255">
        <v>1</v>
      </c>
    </row>
    <row r="15" spans="1:16">
      <c r="A15" s="265" t="s">
        <v>554</v>
      </c>
      <c r="B15" s="253" t="s">
        <v>212</v>
      </c>
      <c r="C15" s="256"/>
      <c r="D15" s="169" t="s">
        <v>21</v>
      </c>
      <c r="E15" s="255">
        <v>1</v>
      </c>
    </row>
    <row r="16" spans="1:16" ht="25.5">
      <c r="A16" s="265" t="s">
        <v>597</v>
      </c>
      <c r="B16" s="253" t="s">
        <v>213</v>
      </c>
      <c r="C16" s="256"/>
      <c r="D16" s="169" t="s">
        <v>22</v>
      </c>
      <c r="E16" s="255">
        <v>1</v>
      </c>
    </row>
    <row r="17" spans="1:5">
      <c r="A17" s="265"/>
      <c r="B17" s="252" t="s">
        <v>214</v>
      </c>
      <c r="C17" s="252"/>
      <c r="D17" s="252"/>
      <c r="E17" s="252"/>
    </row>
    <row r="18" spans="1:5" ht="38.25">
      <c r="A18" s="136">
        <v>5</v>
      </c>
      <c r="B18" s="253" t="s">
        <v>575</v>
      </c>
      <c r="C18" s="256"/>
      <c r="D18" s="169" t="s">
        <v>22</v>
      </c>
      <c r="E18" s="255">
        <v>1</v>
      </c>
    </row>
    <row r="19" spans="1:5" ht="25.5">
      <c r="A19" s="265" t="s">
        <v>598</v>
      </c>
      <c r="B19" s="253" t="s">
        <v>576</v>
      </c>
      <c r="C19" s="256" t="s">
        <v>577</v>
      </c>
      <c r="D19" s="169" t="s">
        <v>22</v>
      </c>
      <c r="E19" s="255">
        <v>1</v>
      </c>
    </row>
    <row r="20" spans="1:5" ht="25.5">
      <c r="A20" s="136">
        <v>6</v>
      </c>
      <c r="B20" s="253" t="s">
        <v>578</v>
      </c>
      <c r="C20" s="256" t="s">
        <v>579</v>
      </c>
      <c r="D20" s="169" t="s">
        <v>21</v>
      </c>
      <c r="E20" s="169">
        <v>1</v>
      </c>
    </row>
    <row r="21" spans="1:5" ht="25.5">
      <c r="A21" s="265" t="s">
        <v>599</v>
      </c>
      <c r="B21" s="253" t="s">
        <v>230</v>
      </c>
      <c r="C21" s="257"/>
      <c r="D21" s="169" t="s">
        <v>21</v>
      </c>
      <c r="E21" s="169">
        <v>1</v>
      </c>
    </row>
    <row r="22" spans="1:5">
      <c r="A22" s="136">
        <v>7</v>
      </c>
      <c r="B22" s="253" t="s">
        <v>215</v>
      </c>
      <c r="C22" s="135"/>
      <c r="D22" s="169" t="s">
        <v>216</v>
      </c>
      <c r="E22" s="169">
        <v>1</v>
      </c>
    </row>
    <row r="23" spans="1:5" ht="38.25">
      <c r="A23" s="265" t="s">
        <v>600</v>
      </c>
      <c r="B23" s="253" t="s">
        <v>580</v>
      </c>
      <c r="C23" s="139" t="s">
        <v>581</v>
      </c>
      <c r="D23" s="169" t="s">
        <v>22</v>
      </c>
      <c r="E23" s="255">
        <v>1</v>
      </c>
    </row>
    <row r="24" spans="1:5">
      <c r="A24" s="265"/>
      <c r="B24" s="252" t="s">
        <v>217</v>
      </c>
      <c r="C24" s="252"/>
      <c r="D24" s="252"/>
      <c r="E24" s="252"/>
    </row>
    <row r="25" spans="1:5" ht="38.25">
      <c r="A25" s="265" t="s">
        <v>179</v>
      </c>
      <c r="B25" s="253" t="s">
        <v>582</v>
      </c>
      <c r="C25" s="256" t="s">
        <v>583</v>
      </c>
      <c r="D25" s="169" t="s">
        <v>21</v>
      </c>
      <c r="E25" s="255">
        <v>2</v>
      </c>
    </row>
    <row r="26" spans="1:5">
      <c r="A26" s="265" t="s">
        <v>50</v>
      </c>
      <c r="B26" s="253" t="s">
        <v>218</v>
      </c>
      <c r="C26" s="256"/>
      <c r="D26" s="169" t="s">
        <v>21</v>
      </c>
      <c r="E26" s="255">
        <v>2</v>
      </c>
    </row>
    <row r="27" spans="1:5">
      <c r="A27" s="265"/>
      <c r="B27" s="252" t="s">
        <v>584</v>
      </c>
      <c r="C27" s="252"/>
      <c r="D27" s="252"/>
      <c r="E27" s="252"/>
    </row>
    <row r="28" spans="1:5" ht="25.5">
      <c r="A28" s="136">
        <v>11</v>
      </c>
      <c r="B28" s="253" t="s">
        <v>585</v>
      </c>
      <c r="C28" s="258" t="s">
        <v>586</v>
      </c>
      <c r="D28" s="169" t="s">
        <v>22</v>
      </c>
      <c r="E28" s="255">
        <v>2</v>
      </c>
    </row>
    <row r="29" spans="1:5" ht="25.5">
      <c r="A29" s="265" t="s">
        <v>54</v>
      </c>
      <c r="B29" s="253" t="s">
        <v>587</v>
      </c>
      <c r="C29" s="258" t="s">
        <v>588</v>
      </c>
      <c r="D29" s="169" t="s">
        <v>22</v>
      </c>
      <c r="E29" s="259" t="s">
        <v>228</v>
      </c>
    </row>
    <row r="30" spans="1:5">
      <c r="A30" s="136"/>
      <c r="B30" s="252" t="s">
        <v>219</v>
      </c>
      <c r="C30" s="252"/>
      <c r="D30" s="252"/>
      <c r="E30" s="252"/>
    </row>
    <row r="31" spans="1:5">
      <c r="A31" s="265" t="s">
        <v>56</v>
      </c>
      <c r="B31" s="253" t="s">
        <v>220</v>
      </c>
      <c r="C31" s="256" t="s">
        <v>589</v>
      </c>
      <c r="D31" s="169" t="s">
        <v>9</v>
      </c>
      <c r="E31" s="255">
        <v>200</v>
      </c>
    </row>
    <row r="32" spans="1:5">
      <c r="A32" s="265" t="s">
        <v>58</v>
      </c>
      <c r="B32" s="253" t="s">
        <v>590</v>
      </c>
      <c r="C32" s="258" t="s">
        <v>591</v>
      </c>
      <c r="D32" s="169" t="s">
        <v>9</v>
      </c>
      <c r="E32" s="255">
        <v>250</v>
      </c>
    </row>
    <row r="33" spans="1:5" ht="25.5">
      <c r="A33" s="136">
        <v>15</v>
      </c>
      <c r="B33" s="253" t="s">
        <v>592</v>
      </c>
      <c r="C33" s="256"/>
      <c r="D33" s="169" t="s">
        <v>21</v>
      </c>
      <c r="E33" s="255">
        <v>24</v>
      </c>
    </row>
    <row r="34" spans="1:5" ht="25.5">
      <c r="A34" s="265" t="s">
        <v>59</v>
      </c>
      <c r="B34" s="253" t="s">
        <v>593</v>
      </c>
      <c r="C34" s="256"/>
      <c r="D34" s="169" t="s">
        <v>136</v>
      </c>
      <c r="E34" s="169">
        <v>100</v>
      </c>
    </row>
    <row r="35" spans="1:5">
      <c r="A35" s="265" t="s">
        <v>60</v>
      </c>
      <c r="B35" s="135" t="s">
        <v>594</v>
      </c>
      <c r="C35" s="256"/>
      <c r="D35" s="169" t="s">
        <v>21</v>
      </c>
      <c r="E35" s="169">
        <v>300</v>
      </c>
    </row>
    <row r="36" spans="1:5">
      <c r="A36" s="265" t="s">
        <v>61</v>
      </c>
      <c r="B36" s="135" t="s">
        <v>221</v>
      </c>
      <c r="C36" s="256" t="s">
        <v>222</v>
      </c>
      <c r="D36" s="169" t="s">
        <v>21</v>
      </c>
      <c r="E36" s="169">
        <v>300</v>
      </c>
    </row>
    <row r="37" spans="1:5" ht="25.5">
      <c r="A37" s="265" t="s">
        <v>62</v>
      </c>
      <c r="B37" s="135" t="s">
        <v>223</v>
      </c>
      <c r="C37" s="256"/>
      <c r="D37" s="169" t="s">
        <v>21</v>
      </c>
      <c r="E37" s="169">
        <v>50</v>
      </c>
    </row>
    <row r="38" spans="1:5">
      <c r="A38" s="265" t="s">
        <v>63</v>
      </c>
      <c r="B38" s="135" t="s">
        <v>224</v>
      </c>
      <c r="C38" s="260"/>
      <c r="D38" s="261" t="s">
        <v>22</v>
      </c>
      <c r="E38" s="169">
        <v>1</v>
      </c>
    </row>
    <row r="39" spans="1:5" ht="25.5">
      <c r="A39" s="265" t="s">
        <v>64</v>
      </c>
      <c r="B39" s="135" t="s">
        <v>225</v>
      </c>
      <c r="C39" s="262"/>
      <c r="D39" s="263" t="s">
        <v>22</v>
      </c>
      <c r="E39" s="264">
        <v>1</v>
      </c>
    </row>
    <row r="40" spans="1:5" ht="38.25">
      <c r="A40" s="265" t="s">
        <v>184</v>
      </c>
      <c r="B40" s="135" t="s">
        <v>226</v>
      </c>
      <c r="C40" s="139"/>
      <c r="D40" s="263" t="s">
        <v>22</v>
      </c>
      <c r="E40" s="169">
        <v>1</v>
      </c>
    </row>
    <row r="41" spans="1:5" ht="25.5">
      <c r="A41" s="265" t="s">
        <v>185</v>
      </c>
      <c r="B41" s="135" t="s">
        <v>227</v>
      </c>
      <c r="C41" s="260"/>
      <c r="D41" s="261" t="s">
        <v>22</v>
      </c>
      <c r="E41" s="169">
        <v>1</v>
      </c>
    </row>
    <row r="42" spans="1:5" ht="25.5">
      <c r="A42" s="265" t="s">
        <v>231</v>
      </c>
      <c r="B42" s="135" t="s">
        <v>595</v>
      </c>
      <c r="C42" s="260"/>
      <c r="D42" s="261" t="s">
        <v>22</v>
      </c>
      <c r="E42" s="169">
        <v>1</v>
      </c>
    </row>
    <row r="43" spans="1:5" s="3" customFormat="1" ht="12.75">
      <c r="A43" s="34"/>
      <c r="B43" s="30" t="s">
        <v>37</v>
      </c>
      <c r="C43" s="30"/>
      <c r="D43" s="31"/>
      <c r="E43" s="32"/>
    </row>
    <row r="44" spans="1:5" s="3" customFormat="1" ht="63.75">
      <c r="A44" s="34"/>
      <c r="B44" s="36" t="s">
        <v>36</v>
      </c>
      <c r="C44" s="36"/>
      <c r="D44" s="33"/>
      <c r="E44" s="32"/>
    </row>
    <row r="45" spans="1:5">
      <c r="A45" s="21"/>
      <c r="B45" s="21"/>
      <c r="C45" s="21"/>
      <c r="D45" s="21"/>
      <c r="E45" s="21"/>
    </row>
    <row r="46" spans="1:5">
      <c r="A46" s="3" t="s">
        <v>10</v>
      </c>
      <c r="B46" s="3"/>
      <c r="C46" s="3"/>
      <c r="D46" s="3"/>
      <c r="E46" s="3"/>
    </row>
    <row r="47" spans="1:5">
      <c r="A47" s="2"/>
      <c r="B47" s="1" t="s">
        <v>11</v>
      </c>
      <c r="C47" s="1"/>
      <c r="D47" s="2"/>
      <c r="E47" s="2"/>
    </row>
    <row r="48" spans="1:5">
      <c r="A48" s="3" t="str">
        <f>kopsav_1!A30</f>
        <v>Apjomi sastādīti 2024. gada 22.martā</v>
      </c>
      <c r="B48" s="3"/>
      <c r="C48" s="3"/>
      <c r="D48" s="3"/>
      <c r="E48" s="3"/>
    </row>
    <row r="49" spans="1:34" s="11" customFormat="1">
      <c r="A49" s="23" t="s">
        <v>239</v>
      </c>
      <c r="B49" s="23"/>
      <c r="C49" s="23"/>
      <c r="D49" s="23"/>
      <c r="E49" s="23"/>
      <c r="F49" s="23"/>
      <c r="G49" s="23"/>
      <c r="H49" s="23"/>
      <c r="I49" s="3"/>
      <c r="Q49" s="12"/>
      <c r="R49" s="12"/>
      <c r="S49" s="12"/>
      <c r="T49" s="12"/>
      <c r="U49" s="12"/>
      <c r="V49" s="12"/>
      <c r="W49" s="12"/>
      <c r="X49" s="12"/>
      <c r="Y49" s="12"/>
      <c r="Z49" s="12"/>
      <c r="AA49" s="12"/>
      <c r="AB49" s="12"/>
      <c r="AC49" s="12"/>
      <c r="AD49" s="12"/>
      <c r="AE49" s="12"/>
      <c r="AF49" s="12"/>
      <c r="AG49" s="12"/>
      <c r="AH49" s="12"/>
    </row>
    <row r="50" spans="1:34" s="11" customFormat="1">
      <c r="A50" s="77"/>
      <c r="B50" s="14" t="s">
        <v>11</v>
      </c>
      <c r="D50" s="13"/>
      <c r="E50" s="13"/>
      <c r="F50" s="13"/>
      <c r="G50" s="13"/>
      <c r="H50" s="13"/>
      <c r="I50" s="3"/>
      <c r="Q50" s="12"/>
      <c r="R50" s="12"/>
      <c r="S50" s="12"/>
      <c r="T50" s="12"/>
      <c r="U50" s="12"/>
      <c r="V50" s="12"/>
      <c r="W50" s="12"/>
      <c r="X50" s="12"/>
      <c r="Y50" s="12"/>
      <c r="Z50" s="12"/>
      <c r="AA50" s="12"/>
      <c r="AB50" s="12"/>
      <c r="AC50" s="12"/>
      <c r="AD50" s="12"/>
      <c r="AE50" s="12"/>
      <c r="AF50" s="12"/>
      <c r="AG50" s="12"/>
      <c r="AH50" s="12"/>
    </row>
    <row r="51" spans="1:34" s="11" customFormat="1">
      <c r="A51" s="23" t="s">
        <v>240</v>
      </c>
      <c r="B51" s="23"/>
      <c r="C51" s="23"/>
      <c r="D51" s="23"/>
      <c r="E51" s="23"/>
      <c r="F51" s="23"/>
      <c r="G51" s="23"/>
      <c r="H51" s="23"/>
      <c r="I51" s="3"/>
      <c r="Q51" s="12"/>
      <c r="R51" s="12"/>
      <c r="S51" s="12"/>
      <c r="T51" s="12"/>
      <c r="U51" s="12"/>
      <c r="V51" s="12"/>
      <c r="W51" s="12"/>
      <c r="X51" s="12"/>
      <c r="Y51" s="12"/>
      <c r="Z51" s="12"/>
      <c r="AA51" s="12"/>
      <c r="AB51" s="12"/>
      <c r="AC51" s="12"/>
      <c r="AD51" s="12"/>
      <c r="AE51" s="12"/>
      <c r="AF51" s="12"/>
      <c r="AG51" s="12"/>
      <c r="AH51" s="12"/>
    </row>
  </sheetData>
  <mergeCells count="10">
    <mergeCell ref="A8:E8"/>
    <mergeCell ref="B9:C9"/>
    <mergeCell ref="B10:C10"/>
    <mergeCell ref="A1:E1"/>
    <mergeCell ref="A2:E2"/>
    <mergeCell ref="A3:E3"/>
    <mergeCell ref="A4:E4"/>
    <mergeCell ref="A5:D5"/>
    <mergeCell ref="A6:D6"/>
    <mergeCell ref="A7:C7"/>
  </mergeCells>
  <conditionalFormatting sqref="D39">
    <cfRule type="cellIs" dxfId="1" priority="1" stopIfTrue="1" operator="equal">
      <formula>0</formula>
    </cfRule>
    <cfRule type="expression" dxfId="0" priority="2" stopIfTrue="1">
      <formula>#DIV/0!</formula>
    </cfRule>
  </conditionalFormatting>
  <pageMargins left="0.9055118110236221" right="0.70866141732283472" top="0.74803149606299213" bottom="0.74803149606299213" header="0.31496062992125984" footer="0.31496062992125984"/>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00"/>
  </sheetPr>
  <dimension ref="A1:AH32"/>
  <sheetViews>
    <sheetView zoomScaleNormal="100" workbookViewId="0">
      <selection activeCell="A23" sqref="A23"/>
    </sheetView>
  </sheetViews>
  <sheetFormatPr defaultRowHeight="15"/>
  <cols>
    <col min="1" max="1" width="8.140625" customWidth="1"/>
    <col min="2" max="2" width="50.7109375" customWidth="1"/>
    <col min="3" max="4" width="12.7109375" customWidth="1"/>
  </cols>
  <sheetData>
    <row r="1" spans="1:16" ht="15.75">
      <c r="A1" s="286" t="s">
        <v>176</v>
      </c>
      <c r="B1" s="286"/>
      <c r="C1" s="286"/>
      <c r="D1" s="286"/>
    </row>
    <row r="2" spans="1:16">
      <c r="A2" s="287" t="s">
        <v>177</v>
      </c>
      <c r="B2" s="288"/>
      <c r="C2" s="288"/>
      <c r="D2" s="288"/>
    </row>
    <row r="3" spans="1:16">
      <c r="A3" s="289" t="s">
        <v>2</v>
      </c>
      <c r="B3" s="289"/>
      <c r="C3" s="289"/>
      <c r="D3" s="289"/>
    </row>
    <row r="4" spans="1:16" s="28" customFormat="1" ht="30" customHeight="1">
      <c r="A4" s="278" t="s">
        <v>234</v>
      </c>
      <c r="B4" s="278"/>
      <c r="C4" s="278"/>
      <c r="D4" s="278"/>
      <c r="E4" s="38"/>
      <c r="F4" s="38"/>
      <c r="G4" s="38"/>
      <c r="H4" s="38"/>
      <c r="I4" s="37"/>
      <c r="J4" s="37"/>
      <c r="K4" s="37"/>
      <c r="L4" s="37"/>
      <c r="M4" s="37"/>
      <c r="N4" s="37"/>
    </row>
    <row r="5" spans="1:16" s="28" customFormat="1" ht="15.75">
      <c r="A5" s="283" t="s">
        <v>235</v>
      </c>
      <c r="B5" s="283"/>
      <c r="C5" s="283"/>
      <c r="D5" s="283"/>
      <c r="E5" s="26"/>
      <c r="F5" s="26"/>
      <c r="G5" s="26"/>
      <c r="H5" s="26"/>
      <c r="I5" s="26"/>
      <c r="J5" s="26"/>
      <c r="K5" s="26"/>
      <c r="L5" s="26"/>
      <c r="M5" s="26"/>
      <c r="N5" s="26"/>
      <c r="O5" s="26"/>
      <c r="P5" s="26"/>
    </row>
    <row r="6" spans="1:16" s="28" customFormat="1" ht="15.75">
      <c r="A6" s="284" t="s">
        <v>236</v>
      </c>
      <c r="B6" s="284"/>
      <c r="C6" s="284"/>
      <c r="D6" s="284"/>
      <c r="E6" s="40"/>
      <c r="F6" s="37"/>
      <c r="G6" s="37"/>
      <c r="H6" s="37"/>
      <c r="I6" s="37"/>
      <c r="J6" s="37"/>
      <c r="K6" s="37"/>
      <c r="L6" s="37"/>
      <c r="M6" s="37"/>
      <c r="N6" s="37"/>
    </row>
    <row r="7" spans="1:16" s="28" customFormat="1" ht="15.75">
      <c r="A7" s="282" t="s">
        <v>237</v>
      </c>
      <c r="B7" s="282"/>
      <c r="C7" s="282"/>
      <c r="D7" s="29"/>
      <c r="E7" s="29"/>
      <c r="F7" s="29"/>
      <c r="G7" s="29"/>
      <c r="H7" s="29"/>
    </row>
    <row r="8" spans="1:16">
      <c r="A8" s="285" t="s">
        <v>601</v>
      </c>
      <c r="B8" s="285"/>
      <c r="C8" s="285"/>
      <c r="D8" s="285"/>
    </row>
    <row r="9" spans="1:16">
      <c r="A9" s="27" t="s">
        <v>3</v>
      </c>
      <c r="B9" s="58" t="s">
        <v>4</v>
      </c>
      <c r="C9" s="27" t="s">
        <v>5</v>
      </c>
      <c r="D9" s="27" t="s">
        <v>6</v>
      </c>
    </row>
    <row r="10" spans="1:16">
      <c r="A10" s="24">
        <v>1</v>
      </c>
      <c r="B10" s="59">
        <v>2</v>
      </c>
      <c r="C10" s="22">
        <v>3</v>
      </c>
      <c r="D10" s="22">
        <v>4</v>
      </c>
    </row>
    <row r="11" spans="1:16">
      <c r="A11" s="47"/>
      <c r="B11" s="266" t="s">
        <v>602</v>
      </c>
      <c r="C11" s="267"/>
      <c r="D11" s="268"/>
    </row>
    <row r="12" spans="1:16">
      <c r="A12" s="162">
        <v>1</v>
      </c>
      <c r="B12" s="269" t="s">
        <v>603</v>
      </c>
      <c r="C12" s="221" t="s">
        <v>9</v>
      </c>
      <c r="D12" s="218">
        <v>80</v>
      </c>
    </row>
    <row r="13" spans="1:16" ht="25.5">
      <c r="A13" s="162">
        <f>A12+1</f>
        <v>2</v>
      </c>
      <c r="B13" s="269" t="s">
        <v>604</v>
      </c>
      <c r="C13" s="222" t="s">
        <v>21</v>
      </c>
      <c r="D13" s="218">
        <v>36</v>
      </c>
    </row>
    <row r="14" spans="1:16" ht="25.5">
      <c r="A14" s="162">
        <f t="shared" ref="A14:A23" si="0">A13+1</f>
        <v>3</v>
      </c>
      <c r="B14" s="269" t="s">
        <v>605</v>
      </c>
      <c r="C14" s="222" t="s">
        <v>21</v>
      </c>
      <c r="D14" s="218">
        <v>12</v>
      </c>
    </row>
    <row r="15" spans="1:16">
      <c r="A15" s="162">
        <f t="shared" si="0"/>
        <v>4</v>
      </c>
      <c r="B15" s="269" t="s">
        <v>606</v>
      </c>
      <c r="C15" s="222" t="s">
        <v>21</v>
      </c>
      <c r="D15" s="218">
        <v>12</v>
      </c>
    </row>
    <row r="16" spans="1:16">
      <c r="A16" s="162">
        <f t="shared" si="0"/>
        <v>5</v>
      </c>
      <c r="B16" s="269" t="s">
        <v>607</v>
      </c>
      <c r="C16" s="222" t="s">
        <v>21</v>
      </c>
      <c r="D16" s="218">
        <v>12</v>
      </c>
    </row>
    <row r="17" spans="1:34">
      <c r="A17" s="162">
        <f t="shared" si="0"/>
        <v>6</v>
      </c>
      <c r="B17" s="269" t="s">
        <v>608</v>
      </c>
      <c r="C17" s="218" t="s">
        <v>609</v>
      </c>
      <c r="D17" s="218">
        <v>3</v>
      </c>
    </row>
    <row r="18" spans="1:34" ht="25.5">
      <c r="A18" s="162">
        <f t="shared" si="0"/>
        <v>7</v>
      </c>
      <c r="B18" s="270" t="s">
        <v>610</v>
      </c>
      <c r="C18" s="222" t="s">
        <v>21</v>
      </c>
      <c r="D18" s="218">
        <v>12</v>
      </c>
    </row>
    <row r="19" spans="1:34" ht="25.5">
      <c r="A19" s="162">
        <f t="shared" si="0"/>
        <v>8</v>
      </c>
      <c r="B19" s="270" t="s">
        <v>611</v>
      </c>
      <c r="C19" s="221" t="s">
        <v>9</v>
      </c>
      <c r="D19" s="218">
        <v>80</v>
      </c>
    </row>
    <row r="20" spans="1:34">
      <c r="A20" s="162">
        <f t="shared" si="0"/>
        <v>9</v>
      </c>
      <c r="B20" s="206" t="s">
        <v>612</v>
      </c>
      <c r="C20" s="221" t="s">
        <v>9</v>
      </c>
      <c r="D20" s="218">
        <v>80</v>
      </c>
    </row>
    <row r="21" spans="1:34">
      <c r="A21" s="162">
        <f t="shared" si="0"/>
        <v>10</v>
      </c>
      <c r="B21" s="206" t="s">
        <v>613</v>
      </c>
      <c r="C21" s="222" t="s">
        <v>21</v>
      </c>
      <c r="D21" s="218">
        <v>36</v>
      </c>
    </row>
    <row r="22" spans="1:34" ht="25.5">
      <c r="A22" s="162">
        <f t="shared" si="0"/>
        <v>11</v>
      </c>
      <c r="B22" s="238" t="s">
        <v>530</v>
      </c>
      <c r="C22" s="221" t="s">
        <v>22</v>
      </c>
      <c r="D22" s="271">
        <v>1</v>
      </c>
    </row>
    <row r="23" spans="1:34">
      <c r="A23" s="162">
        <f t="shared" si="0"/>
        <v>12</v>
      </c>
      <c r="B23" s="238" t="s">
        <v>614</v>
      </c>
      <c r="C23" s="221" t="s">
        <v>615</v>
      </c>
      <c r="D23" s="271">
        <v>1</v>
      </c>
    </row>
    <row r="24" spans="1:34" s="3" customFormat="1" ht="12.75">
      <c r="A24" s="34"/>
      <c r="B24" s="30" t="s">
        <v>37</v>
      </c>
      <c r="C24" s="31"/>
      <c r="D24" s="32"/>
    </row>
    <row r="25" spans="1:34" s="3" customFormat="1" ht="38.25">
      <c r="A25" s="34"/>
      <c r="B25" s="36" t="s">
        <v>36</v>
      </c>
      <c r="C25" s="33"/>
      <c r="D25" s="32"/>
    </row>
    <row r="26" spans="1:34">
      <c r="A26" s="21"/>
      <c r="B26" s="21"/>
      <c r="C26" s="21"/>
      <c r="D26" s="21"/>
    </row>
    <row r="27" spans="1:34">
      <c r="A27" s="3" t="s">
        <v>10</v>
      </c>
      <c r="B27" s="3"/>
      <c r="C27" s="3"/>
      <c r="D27" s="3"/>
    </row>
    <row r="28" spans="1:34">
      <c r="A28" s="2"/>
      <c r="B28" s="1" t="s">
        <v>11</v>
      </c>
      <c r="C28" s="2"/>
      <c r="D28" s="2"/>
    </row>
    <row r="29" spans="1:34">
      <c r="A29" s="3" t="str">
        <f>kopsav_1!A30</f>
        <v>Apjomi sastādīti 2024. gada 22.martā</v>
      </c>
      <c r="B29" s="3"/>
      <c r="C29" s="3"/>
      <c r="D29" s="3"/>
    </row>
    <row r="30" spans="1:34" s="11" customFormat="1">
      <c r="A30" s="23" t="s">
        <v>239</v>
      </c>
      <c r="B30" s="23"/>
      <c r="C30" s="23"/>
      <c r="D30" s="23"/>
      <c r="E30" s="23"/>
      <c r="F30" s="23"/>
      <c r="G30" s="23"/>
      <c r="H30" s="23"/>
      <c r="I30" s="3"/>
      <c r="Q30" s="12"/>
      <c r="R30" s="12"/>
      <c r="S30" s="12"/>
      <c r="T30" s="12"/>
      <c r="U30" s="12"/>
      <c r="V30" s="12"/>
      <c r="W30" s="12"/>
      <c r="X30" s="12"/>
      <c r="Y30" s="12"/>
      <c r="Z30" s="12"/>
      <c r="AA30" s="12"/>
      <c r="AB30" s="12"/>
      <c r="AC30" s="12"/>
      <c r="AD30" s="12"/>
      <c r="AE30" s="12"/>
      <c r="AF30" s="12"/>
      <c r="AG30" s="12"/>
      <c r="AH30" s="12"/>
    </row>
    <row r="31" spans="1:34" s="11" customFormat="1">
      <c r="A31" s="77"/>
      <c r="B31" s="14" t="s">
        <v>11</v>
      </c>
      <c r="D31" s="13"/>
      <c r="E31" s="13"/>
      <c r="F31" s="13"/>
      <c r="G31" s="13"/>
      <c r="H31" s="13"/>
      <c r="I31" s="3"/>
      <c r="Q31" s="12"/>
      <c r="R31" s="12"/>
      <c r="S31" s="12"/>
      <c r="T31" s="12"/>
      <c r="U31" s="12"/>
      <c r="V31" s="12"/>
      <c r="W31" s="12"/>
      <c r="X31" s="12"/>
      <c r="Y31" s="12"/>
      <c r="Z31" s="12"/>
      <c r="AA31" s="12"/>
      <c r="AB31" s="12"/>
      <c r="AC31" s="12"/>
      <c r="AD31" s="12"/>
      <c r="AE31" s="12"/>
      <c r="AF31" s="12"/>
      <c r="AG31" s="12"/>
      <c r="AH31" s="12"/>
    </row>
    <row r="32" spans="1:34" s="11" customFormat="1">
      <c r="A32" s="23" t="s">
        <v>240</v>
      </c>
      <c r="B32" s="23"/>
      <c r="C32" s="23"/>
      <c r="D32" s="23"/>
      <c r="E32" s="23"/>
      <c r="F32" s="23"/>
      <c r="G32" s="23"/>
      <c r="H32" s="23"/>
      <c r="I32" s="3"/>
      <c r="Q32" s="12"/>
      <c r="R32" s="12"/>
      <c r="S32" s="12"/>
      <c r="T32" s="12"/>
      <c r="U32" s="12"/>
      <c r="V32" s="12"/>
      <c r="W32" s="12"/>
      <c r="X32" s="12"/>
      <c r="Y32" s="12"/>
      <c r="Z32" s="12"/>
      <c r="AA32" s="12"/>
      <c r="AB32" s="12"/>
      <c r="AC32" s="12"/>
      <c r="AD32" s="12"/>
      <c r="AE32" s="12"/>
      <c r="AF32" s="12"/>
      <c r="AG32" s="12"/>
      <c r="AH32" s="12"/>
    </row>
  </sheetData>
  <mergeCells count="8">
    <mergeCell ref="A7:C7"/>
    <mergeCell ref="A8:D8"/>
    <mergeCell ref="A1:D1"/>
    <mergeCell ref="A2:D2"/>
    <mergeCell ref="A3:D3"/>
    <mergeCell ref="A4:D4"/>
    <mergeCell ref="A5:D5"/>
    <mergeCell ref="A6:D6"/>
  </mergeCells>
  <pageMargins left="0.9055118110236221" right="0.70866141732283472" top="0.74803149606299213" bottom="0.74803149606299213" header="0.31496062992125984" footer="0.31496062992125984"/>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23</vt:i4>
      </vt:variant>
    </vt:vector>
  </HeadingPairs>
  <TitlesOfParts>
    <vt:vector size="38" baseType="lpstr">
      <vt:lpstr>kopsav_1</vt:lpstr>
      <vt:lpstr>1-1dem</vt:lpstr>
      <vt:lpstr>1-2DOP</vt:lpstr>
      <vt:lpstr>1-3Sien</vt:lpstr>
      <vt:lpstr>1-4BK</vt:lpstr>
      <vt:lpstr>1-5Ailas</vt:lpstr>
      <vt:lpstr>1-6Jumts</vt:lpstr>
      <vt:lpstr>1-7Iek</vt:lpstr>
      <vt:lpstr>1-8ArApd</vt:lpstr>
      <vt:lpstr>1-9Labiek</vt:lpstr>
      <vt:lpstr>2-1AVK-A</vt:lpstr>
      <vt:lpstr>2-2AVK-V</vt:lpstr>
      <vt:lpstr>2-3EL</vt:lpstr>
      <vt:lpstr>2-4ESS-VAS</vt:lpstr>
      <vt:lpstr>3-1ArELT</vt:lpstr>
      <vt:lpstr>'1-1dem'!Print_Area</vt:lpstr>
      <vt:lpstr>'1-2DOP'!Print_Area</vt:lpstr>
      <vt:lpstr>'1-3Sien'!Print_Area</vt:lpstr>
      <vt:lpstr>'1-4BK'!Print_Area</vt:lpstr>
      <vt:lpstr>'1-5Ailas'!Print_Area</vt:lpstr>
      <vt:lpstr>'1-6Jumts'!Print_Area</vt:lpstr>
      <vt:lpstr>'1-7Iek'!Print_Area</vt:lpstr>
      <vt:lpstr>'1-8ArApd'!Print_Area</vt:lpstr>
      <vt:lpstr>'1-9Labiek'!Print_Area</vt:lpstr>
      <vt:lpstr>'2-1AVK-A'!Print_Area</vt:lpstr>
      <vt:lpstr>'2-2AVK-V'!Print_Area</vt:lpstr>
      <vt:lpstr>'2-3EL'!Print_Area</vt:lpstr>
      <vt:lpstr>'2-4ESS-VAS'!Print_Area</vt:lpstr>
      <vt:lpstr>'3-1ArELT'!Print_Area</vt:lpstr>
      <vt:lpstr>kopsav_1!Print_Area</vt:lpstr>
      <vt:lpstr>'1-1dem'!Print_Titles</vt:lpstr>
      <vt:lpstr>'1-2DOP'!Print_Titles</vt:lpstr>
      <vt:lpstr>'1-3Sien'!Print_Titles</vt:lpstr>
      <vt:lpstr>'1-4BK'!Print_Titles</vt:lpstr>
      <vt:lpstr>'1-5Ailas'!Print_Titles</vt:lpstr>
      <vt:lpstr>'1-6Jumts'!Print_Titles</vt:lpstr>
      <vt:lpstr>'1-7Iek'!Print_Titles</vt:lpstr>
      <vt:lpstr>'1-8ArApd'!Print_Titles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Marika.Junele</dc:creator>
  <cp:lastModifiedBy>Dmitrijs Meinerts</cp:lastModifiedBy>
  <cp:lastPrinted>2022-11-03T13:31:57Z</cp:lastPrinted>
  <dcterms:created xsi:type="dcterms:W3CDTF">2015-06-05T18:17:20Z</dcterms:created>
  <dcterms:modified xsi:type="dcterms:W3CDTF">2026-08-07T10:31:30Z</dcterms:modified>
</cp:coreProperties>
</file>