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24226"/>
  <mc:AlternateContent xmlns:mc="http://schemas.openxmlformats.org/markup-compatibility/2006">
    <mc:Choice Requires="x15">
      <x15ac:absPath xmlns:x15ac="http://schemas.microsoft.com/office/spreadsheetml/2010/11/ac" url="C:\Users\User\Desktop\ELGAS_DOK\personiga_mape\GES\IEPIRKUMI\O_Kalpaka_17A\Publicet_EIS\"/>
    </mc:Choice>
  </mc:AlternateContent>
  <xr:revisionPtr revIDLastSave="0" documentId="8_{5C8E3EC4-447C-490E-9ABD-06BD98A3BA4C}" xr6:coauthVersionLast="47" xr6:coauthVersionMax="47" xr10:uidLastSave="{00000000-0000-0000-0000-000000000000}"/>
  <bookViews>
    <workbookView xWindow="-120" yWindow="-120" windowWidth="29040" windowHeight="15720" tabRatio="970" xr2:uid="{00000000-000D-0000-FFFF-FFFF00000000}"/>
  </bookViews>
  <sheets>
    <sheet name="Būvn. Koptāme" sheetId="20" r:id="rId1"/>
    <sheet name="Kopsavilkums" sheetId="18" r:id="rId2"/>
    <sheet name="LT1 AR_TS" sheetId="98" r:id="rId3"/>
    <sheet name="LT2 lkt" sheetId="85" r:id="rId4"/>
  </sheets>
  <definedNames>
    <definedName name="_xlnm.Print_Area" localSheetId="0">'Būvn. Koptāme'!$A$1:$F$33</definedName>
    <definedName name="_xlnm.Print_Area" localSheetId="1">Kopsavilkums!$A$1:$H$33</definedName>
    <definedName name="_xlnm.Print_Area" localSheetId="2">'LT1 AR_TS'!$A$1:$P$113</definedName>
    <definedName name="_xlnm.Print_Area" localSheetId="3">'LT2 lkt'!$A$1:$P$70</definedName>
    <definedName name="_xlnm.Print_Titles" localSheetId="2">'LT1 AR_TS'!$15:$16</definedName>
    <definedName name="_xlnm.Print_Titles" localSheetId="3">'LT2 lkt'!$14:$15</definedName>
  </definedNames>
  <calcPr calcId="191029"/>
</workbook>
</file>

<file path=xl/calcChain.xml><?xml version="1.0" encoding="utf-8"?>
<calcChain xmlns="http://schemas.openxmlformats.org/spreadsheetml/2006/main">
  <c r="D20" i="18" l="1"/>
  <c r="D18" i="18"/>
  <c r="E43" i="85"/>
  <c r="E42" i="85"/>
  <c r="E38" i="85"/>
  <c r="E39" i="85" s="1"/>
  <c r="E36" i="85"/>
  <c r="E35" i="85"/>
  <c r="E34" i="85"/>
  <c r="E24" i="85"/>
  <c r="E23" i="85"/>
  <c r="E22" i="85"/>
  <c r="E21" i="85"/>
  <c r="E20" i="85"/>
  <c r="E19" i="85"/>
  <c r="O17" i="85"/>
  <c r="N17" i="85"/>
  <c r="L17" i="85"/>
  <c r="H17" i="85"/>
  <c r="M17" i="85" s="1"/>
  <c r="P17" i="85" s="1"/>
  <c r="K17" i="85" l="1"/>
  <c r="E33" i="85"/>
  <c r="E30" i="85" l="1"/>
  <c r="E31" i="85"/>
  <c r="E32" i="85"/>
  <c r="E56" i="85" l="1"/>
  <c r="E18" i="85"/>
  <c r="E27" i="85" l="1"/>
  <c r="C110" i="98" l="1"/>
  <c r="C66" i="85" s="1"/>
  <c r="C105" i="98"/>
  <c r="C61" i="85" s="1"/>
  <c r="N102" i="98" l="1"/>
  <c r="F15" i="18" s="1"/>
  <c r="L102" i="98"/>
  <c r="H15" i="18" s="1"/>
  <c r="M102" i="98" l="1"/>
  <c r="E15" i="18" s="1"/>
  <c r="O102" i="98" l="1"/>
  <c r="O58" i="85"/>
  <c r="N58" i="85"/>
  <c r="M58" i="85"/>
  <c r="L58" i="85"/>
  <c r="P58" i="85" l="1"/>
  <c r="P102" i="98"/>
  <c r="G15" i="18"/>
  <c r="H16" i="18"/>
  <c r="F16" i="18"/>
  <c r="N11" i="98" l="1"/>
  <c r="D15" i="18"/>
  <c r="G16" i="18"/>
  <c r="E16" i="18" l="1"/>
  <c r="D16" i="18" s="1"/>
  <c r="N10" i="85" l="1"/>
  <c r="C25" i="18" l="1"/>
  <c r="C31" i="18"/>
  <c r="C113" i="98" s="1"/>
  <c r="C69" i="85" s="1"/>
  <c r="F13" i="98" l="1"/>
  <c r="F12" i="85" s="1"/>
  <c r="C107" i="98"/>
  <c r="C63" i="85" s="1"/>
  <c r="G17" i="18" l="1"/>
  <c r="F17" i="18"/>
  <c r="E17" i="18"/>
  <c r="H17" i="18"/>
  <c r="D17" i="18" l="1"/>
  <c r="D11" i="18" l="1"/>
  <c r="D21" i="18" l="1"/>
  <c r="C20" i="20" l="1"/>
  <c r="D10" i="18"/>
  <c r="C21" i="20" l="1"/>
  <c r="C23" i="20" s="1"/>
</calcChain>
</file>

<file path=xl/sharedStrings.xml><?xml version="1.0" encoding="utf-8"?>
<sst xmlns="http://schemas.openxmlformats.org/spreadsheetml/2006/main" count="576" uniqueCount="340">
  <si>
    <t>m</t>
  </si>
  <si>
    <t>(darba veids vai konstruktīvā elementa nosaukums)</t>
  </si>
  <si>
    <t>Tāmes izmaksas:</t>
  </si>
  <si>
    <t>Nr.p.k.</t>
  </si>
  <si>
    <t>Kods</t>
  </si>
  <si>
    <t>Mērvienība</t>
  </si>
  <si>
    <t>Daudzums</t>
  </si>
  <si>
    <t>Vienības izmaksas</t>
  </si>
  <si>
    <t>Kopā uz visu apjomu</t>
  </si>
  <si>
    <t>Laika norma (c/h)</t>
  </si>
  <si>
    <t>darbietilpība (c/h)</t>
  </si>
  <si>
    <t>(paraksts un tā atšifrējums,datums)</t>
  </si>
  <si>
    <t xml:space="preserve">Kopējā darbietilpība, c/h </t>
  </si>
  <si>
    <t>Tai skaitā</t>
  </si>
  <si>
    <t>Darbietilpība (c/h)</t>
  </si>
  <si>
    <t>t.sk.darba aizsardzība</t>
  </si>
  <si>
    <t>APSTIPRINU</t>
  </si>
  <si>
    <t>_____________________________________________________________</t>
  </si>
  <si>
    <t>(pasūtītāja paraksts un tā atšifrējums)</t>
  </si>
  <si>
    <t>Z.v.</t>
  </si>
  <si>
    <t>__________.gada ______.________________</t>
  </si>
  <si>
    <t>Objekta nosaukums</t>
  </si>
  <si>
    <t>kopā</t>
  </si>
  <si>
    <t xml:space="preserve">Vispārējie būvdarbi </t>
  </si>
  <si>
    <t>Eur</t>
  </si>
  <si>
    <t>PVN (21%)</t>
  </si>
  <si>
    <t xml:space="preserve">Vispārējie būvdarbi. Specializētie darbi. </t>
  </si>
  <si>
    <t>m³</t>
  </si>
  <si>
    <t>darba alga (euro)</t>
  </si>
  <si>
    <t>mehānismi (euro)</t>
  </si>
  <si>
    <t>Par kopējo summu, euro</t>
  </si>
  <si>
    <t>Kods, tāmes Nr.</t>
  </si>
  <si>
    <t>Tāmes izmaksas (euro)</t>
  </si>
  <si>
    <t>Objekta izmaksas (euro)</t>
  </si>
  <si>
    <t>kpl.</t>
  </si>
  <si>
    <t>m²</t>
  </si>
  <si>
    <t>Būvdarbu nosaukums</t>
  </si>
  <si>
    <t>darba samaksas likme* (euro/h)</t>
  </si>
  <si>
    <t xml:space="preserve">darba alga </t>
  </si>
  <si>
    <t>būvizstrādājumi</t>
  </si>
  <si>
    <t>mehānismi</t>
  </si>
  <si>
    <t>summa</t>
  </si>
  <si>
    <t>(būvdarbu veids vai konstruktīvā elementa nosaukums)</t>
  </si>
  <si>
    <t>Būvdarbu veids vai konstruktīvā elementa nosaukums</t>
  </si>
  <si>
    <t>būvizstrādājumi (euro)</t>
  </si>
  <si>
    <t>1-1</t>
  </si>
  <si>
    <t>1-1-1</t>
  </si>
  <si>
    <t>1-1-2</t>
  </si>
  <si>
    <t xml:space="preserve">                                           (paraksts un tā atšifrējums,datums)</t>
  </si>
  <si>
    <t xml:space="preserve">                                               (paraksts un tā atšifrējums,datums)</t>
  </si>
  <si>
    <t>1-2</t>
  </si>
  <si>
    <t>Tiešās izmaksas kopā, t.sk. darba devēja sociālais nodoklis (23,59%)</t>
  </si>
  <si>
    <t xml:space="preserve">Būvgružu savākšana </t>
  </si>
  <si>
    <t>Pasūtījuma Nr.:</t>
  </si>
  <si>
    <t>BŪVGRUŽI</t>
  </si>
  <si>
    <t xml:space="preserve">Būvniecības koptāme </t>
  </si>
  <si>
    <t xml:space="preserve">                                                      Kopsavilkuma aprēķins </t>
  </si>
  <si>
    <t>Kopā :</t>
  </si>
  <si>
    <t>Pavisam kopā:</t>
  </si>
  <si>
    <t>Lokālā tāme Nr.1</t>
  </si>
  <si>
    <t xml:space="preserve">Vispārējie būvdarbi. </t>
  </si>
  <si>
    <t>Lokālā tāme Nr.2</t>
  </si>
  <si>
    <t>LT-1</t>
  </si>
  <si>
    <t>LT-2</t>
  </si>
  <si>
    <r>
      <t>m</t>
    </r>
    <r>
      <rPr>
        <vertAlign val="superscript"/>
        <sz val="10"/>
        <color indexed="8"/>
        <rFont val="Arial"/>
        <family val="2"/>
        <charset val="186"/>
      </rPr>
      <t>2</t>
    </r>
  </si>
  <si>
    <r>
      <t>m</t>
    </r>
    <r>
      <rPr>
        <vertAlign val="superscript"/>
        <sz val="10"/>
        <rFont val="Arial"/>
        <family val="2"/>
        <charset val="186"/>
      </rPr>
      <t>3</t>
    </r>
  </si>
  <si>
    <t>Minerālmateriālu izsiju izlīdzinošais slānis fr.(2/8), h(vid)=3...5cm</t>
  </si>
  <si>
    <t xml:space="preserve">m </t>
  </si>
  <si>
    <r>
      <t>Minerālmateriālu maisījums 0/45, h=15cm, AADT</t>
    </r>
    <r>
      <rPr>
        <vertAlign val="subscript"/>
        <sz val="10"/>
        <rFont val="Arial"/>
        <family val="2"/>
        <charset val="186"/>
      </rPr>
      <t xml:space="preserve"> j,smagie</t>
    </r>
    <r>
      <rPr>
        <sz val="10"/>
        <color indexed="8"/>
        <rFont val="Arial"/>
        <family val="2"/>
        <charset val="186"/>
      </rPr>
      <t xml:space="preserve"> &lt;100</t>
    </r>
  </si>
  <si>
    <t>1-1-3</t>
  </si>
  <si>
    <t>1-1-4</t>
  </si>
  <si>
    <t>1-1-5</t>
  </si>
  <si>
    <t>1-1-6</t>
  </si>
  <si>
    <t>1-1-7</t>
  </si>
  <si>
    <t>1-1-8</t>
  </si>
  <si>
    <t>1-1-9</t>
  </si>
  <si>
    <t>1-1-10</t>
  </si>
  <si>
    <t>1-1-11</t>
  </si>
  <si>
    <t>1-1-12</t>
  </si>
  <si>
    <t>1-1-13</t>
  </si>
  <si>
    <t>1-1-14</t>
  </si>
  <si>
    <t>1-1-15</t>
  </si>
  <si>
    <t>Lietus ūdens kanalizācijas tīkli</t>
  </si>
  <si>
    <t>Betona bruģa seguma izbūve 100x200mm, pelēka prizma, h=6cm</t>
  </si>
  <si>
    <t>Pamatu attīrīšana no nenoturīgā apmetuma, sūnām, zemes atliekām, u.c.</t>
  </si>
  <si>
    <t>Pamatu atrakšana mehanizēti, grunti pārvietojot uz Pasūtītāja atbērtni attālumā līdz 5km.</t>
  </si>
  <si>
    <t>Pamatu atrakšana izmantojot roku darbu, grunti pārvietojot uz Pasūtītāja atbērtni attālumā līdz 5km.</t>
  </si>
  <si>
    <t>Pamatu gruntēšana ar bitumena emulsiju (šķīdinātājus nesaturoša bitumena emulsija, palīgmateriāli)</t>
  </si>
  <si>
    <t>Pamatu izlīdzinošais apmetums un remonts ar cementa bāzes remontjavu, plaisu hermetizēšana (zemapmetuma grunts minerālām virsmām ārdarbiem, cementa bāzes remontjava,  hermētiķi, palīgmateriāli)</t>
  </si>
  <si>
    <t>Pamatu vertikālā hidroizolācija ar divkomponentu sastāvu (divkomponentu hidroizolācija uz bituma-kaučuka bāzes, palīgmateriāli)</t>
  </si>
  <si>
    <t>Siltumizolācijas vertikālā hidroizolācija ar divkomponentu sastāvu (divkomponentu hidroizolācija uz bituma-kaučuka bāzes, palīgmateriāli)</t>
  </si>
  <si>
    <t>Pamatu aizbēršana ar vidēji rupju smilti blīvējot pa kārtām (vidēji rupja smilts)</t>
  </si>
  <si>
    <t>Nokrišņu ūdens līmeņa pazemināšana tranšejās</t>
  </si>
  <si>
    <t>Līgumc.</t>
  </si>
  <si>
    <t>Dzelzsbetona plātņu seguma demontāža, pārvietojot uz Pasūtītāja atbērtni attālumā līdz 5km.</t>
  </si>
  <si>
    <t>kg</t>
  </si>
  <si>
    <t>Gruntēšana (gruntskrāsa ārdarbiem minerālām virsmām)</t>
  </si>
  <si>
    <t>Apmešana ar dekoratīvo apmetumu (masā tonēts dekoratīvais apmetums, palīgmateriāli)</t>
  </si>
  <si>
    <t>Veidņu montāža demontāža (saliekamie inventārveidņi; palīgmateriāli)</t>
  </si>
  <si>
    <t>Pamatu siltināšana ar ekstrudēta putupolistorola siltumizolācijas plāksnēm 100mm (ekstrudēta putupolistirola siltumizolācija 100mm XPS, λD≤0,034 (W/mK), PU līme ; palīgmateriāli)</t>
  </si>
  <si>
    <t>Stiegrošana ar armatūru (armatūra B500B ; siešanas stieple, distanceri;  palīgmateriāli)</t>
  </si>
  <si>
    <t>1-3</t>
  </si>
  <si>
    <t>1-4</t>
  </si>
  <si>
    <t>1-5</t>
  </si>
  <si>
    <t>1-6</t>
  </si>
  <si>
    <t>1-7</t>
  </si>
  <si>
    <t>Cementbetona apmaļu 100x20x8 izbūve uz betona C16/20 un šķembu pamata h=15cm</t>
  </si>
  <si>
    <t>obj.</t>
  </si>
  <si>
    <t>Objekta nosaukums: Daudzdzīvokļu dzīvojamās mājas pieguļošās teritorijas labiekārtošana</t>
  </si>
  <si>
    <t>Būves nosaukums: Daudzdzīvokļu dzīvojamā</t>
  </si>
  <si>
    <t>Objekta adrese: O.Kalpaka iela 17A, Gulbene, Gulbenes novads</t>
  </si>
  <si>
    <t xml:space="preserve">Pasūtījuma Nr.: </t>
  </si>
  <si>
    <t>Tāme sastādīta 2026.gada tirgus cenās,pamatojoties uz AR; TS, DOP daļas rasējumiem.</t>
  </si>
  <si>
    <t xml:space="preserve">Pasūtījuma Nr. : </t>
  </si>
  <si>
    <t>Daudzdzīvokļu dzīvojamās mājas pieguļošās teritorijas labiekārtošana</t>
  </si>
  <si>
    <t xml:space="preserve">Pamatu aizbēršana un apmales pamatnes izbūve ar salizturīgo slāni, h=30cm </t>
  </si>
  <si>
    <t>Dubulta armējošā stiklšķiedras sieta iestrāde līmjavā pamatu virszemes (cokola) daļā un 200mm zem apmales (armējošais stiklšķiedras siets 165g/m2; līmjava)</t>
  </si>
  <si>
    <t>PAMATI, APMALE</t>
  </si>
  <si>
    <t>DEMONTĀŽA</t>
  </si>
  <si>
    <t>Ēkas betona apmales demontāža, pārvietojot uz Pasūtītāja atbērtni attālumā līdz 5km.</t>
  </si>
  <si>
    <t>Esošo betona lietus ūdnes tekņu demontāža</t>
  </si>
  <si>
    <t>Esošā žoga demontāža</t>
  </si>
  <si>
    <t>Esošā bruģa seguma un ceļa apmales pie ieejām demontāža, pārvietojot uz Pasūtītāja atbērtni attālumā līdz 5km.</t>
  </si>
  <si>
    <t>Esošās betona ceļa apmles gar žogu demontāža</t>
  </si>
  <si>
    <t>Siltumtrases dzelzsbetona konstrukciju demontāža</t>
  </si>
  <si>
    <t>kpl</t>
  </si>
  <si>
    <t xml:space="preserve">Betona pakāpienu un seguma demontāža </t>
  </si>
  <si>
    <t>Asfalta seguma demontāža un utilizācija, hvid 10cm, pārvietojot uz Pasūtītāja atbērtni attālumā līdz 5km.</t>
  </si>
  <si>
    <t>Nefunkcionējošo siltumtrases kanālu demontāža</t>
  </si>
  <si>
    <t>Esošo ieejas durvju demontāža</t>
  </si>
  <si>
    <t xml:space="preserve">Dzelzsbetona konstrukciju demontāža teritorijā, pārvietojot uz Pasūtītāja atbērtni attālumā līdz 5km. </t>
  </si>
  <si>
    <t>Zemes darbi</t>
  </si>
  <si>
    <t xml:space="preserve">Zemes klātnes ierakuma būvniecība ( arī Augu zemes noņemšana), t.sk. Materiāli būvbedru sienu nostiprināšanai (ja nepieciešams), grunti aizvedot uz Būvuzņēmēja atbērtni </t>
  </si>
  <si>
    <t>LAUKUMS, PIEBRAUCAMAIS CEĻŠ</t>
  </si>
  <si>
    <t>Brauktuves seguma izbūve - betona bruģakmens</t>
  </si>
  <si>
    <t>Betona bruģa seguma izbūve, h=8cm</t>
  </si>
  <si>
    <r>
      <t>Minerālmateriālu maisījums 0/45, h=10cm, AADT</t>
    </r>
    <r>
      <rPr>
        <vertAlign val="subscript"/>
        <sz val="10"/>
        <rFont val="Arial"/>
        <family val="2"/>
        <charset val="186"/>
      </rPr>
      <t xml:space="preserve"> j,smagie</t>
    </r>
    <r>
      <rPr>
        <sz val="10"/>
        <rFont val="Arial"/>
        <family val="2"/>
        <charset val="186"/>
      </rPr>
      <t xml:space="preserve"> &lt;100</t>
    </r>
  </si>
  <si>
    <r>
      <t>Minerālmateriālu maisījums 0/56, h=15cm, AADT</t>
    </r>
    <r>
      <rPr>
        <vertAlign val="subscript"/>
        <sz val="10"/>
        <rFont val="Arial"/>
        <family val="2"/>
        <charset val="186"/>
      </rPr>
      <t xml:space="preserve"> j,smagie</t>
    </r>
    <r>
      <rPr>
        <sz val="10"/>
        <rFont val="Arial"/>
        <family val="2"/>
        <charset val="186"/>
      </rPr>
      <t xml:space="preserve"> &lt;100, izbūvēt vairākās kartās</t>
    </r>
  </si>
  <si>
    <t>Drenējošā kārta, kf&gt;1m/dnn, h=30cm (≥60MPa)</t>
  </si>
  <si>
    <t>Konstrukcijas</t>
  </si>
  <si>
    <t>Cementbetona apmaļu 100x22x15 izbūve uz betona C30/37 un šķembu pamata h=15cm</t>
  </si>
  <si>
    <t>Cementbetona apmaļu 100x20x8 izbūve uz betona C30/37 un šķembu pamata h=15cm</t>
  </si>
  <si>
    <t>Cementbetona apmaļu 100x30x15 izbūve uz betona C30/37 un šķembu pamata h=15cm</t>
  </si>
  <si>
    <t>Cementbetona apmaļu 100x30/22x15 izbūve uz betona C30/37 un šķembu pamata h=15cm</t>
  </si>
  <si>
    <t>Atjaunojamais asfaltebona laukums</t>
  </si>
  <si>
    <t>Karstā asfalta dilumkārtas AC11 surf, S-II, h=40mm izbūve</t>
  </si>
  <si>
    <t>Karstā asfalta apakškārtas AC16 base/bin, SIV base, h=60mm izbūve</t>
  </si>
  <si>
    <t>Nesaistītu minerālmateriālu pamata nesošā kārtas (0/45) (dolomīta šķembas vai granīta šķembas),  N-II klase,  h=12cm) izbūve</t>
  </si>
  <si>
    <t>Nesaistītu minerālmateriālu pamata nesošā kārtas (0/56) (dolomīta šķembas vai granīta šķembas),N-III klase) izbūve, h=16cm</t>
  </si>
  <si>
    <t>Drenējošā kārta, kf&gt;1m/dnn, h=40cm (≥60MPa)</t>
  </si>
  <si>
    <t>Atjaunojamās ietve - betona bruģa segums</t>
  </si>
  <si>
    <t>Esošā betona bruģa izbūve</t>
  </si>
  <si>
    <t>Atjaunojamās ietve - šķelto akmeņu</t>
  </si>
  <si>
    <t>Ietves bruģa seguma demontāža</t>
  </si>
  <si>
    <t>Esošā bruģa izbūve</t>
  </si>
  <si>
    <t xml:space="preserve">Drenējošā kārta, kf&gt;1m/dnn, h=30cm </t>
  </si>
  <si>
    <r>
      <t>Minerālmateriālu maisījums 0/56, h=15cm,</t>
    </r>
    <r>
      <rPr>
        <sz val="10"/>
        <rFont val="Arial"/>
        <family val="2"/>
        <charset val="186"/>
      </rPr>
      <t xml:space="preserve"> izbūvēt vairākās kartās</t>
    </r>
  </si>
  <si>
    <t>Drenējošā kārta, kf&gt;1m/dnn, h=30cm</t>
  </si>
  <si>
    <r>
      <t>Minerālmateriālu maisījums 0/56, h=15cm, iz</t>
    </r>
    <r>
      <rPr>
        <sz val="10"/>
        <rFont val="Arial"/>
        <family val="2"/>
        <charset val="186"/>
      </rPr>
      <t>būvēt vairākās kartās</t>
    </r>
  </si>
  <si>
    <t>Minerālmateriālu maisījums 0/45, h=10cm</t>
  </si>
  <si>
    <t>Zālāja seguma izbūve</t>
  </si>
  <si>
    <t>Zaļās zonas ierīkošana, izmantojot pievestu augu zemi (h=20cm) apsētu ar zālāja sēklām ieskaitot veltņošanu</t>
  </si>
  <si>
    <r>
      <t>Žoga ierīkošana, stabu betonēšana (3D ž</t>
    </r>
    <r>
      <rPr>
        <sz val="10"/>
        <color indexed="8"/>
        <rFont val="Arial"/>
        <family val="2"/>
      </rPr>
      <t>oga panelis 2,5(L)x1,73(h) – Acs izmērs 50x200mm, cinkots+poliestera pārklājums, Žoga stabi h=2,4m, staba izmērs 60x40mm, cinkots+poliestera pārklājums, atsaišu stabi, stabu cepures, stiprinājumi, betons C20/25, palīgmateriāli)</t>
    </r>
  </si>
  <si>
    <t>ŽOGS</t>
  </si>
  <si>
    <t>PAKĀPIENU ATJAUNOŠANA</t>
  </si>
  <si>
    <t>Virsmas atjaunošana ar betonu C30/37  XC4+XF1, F100 (betons C30/37 XC4+XF1, F100, betona sūknis; betonēšanas palīgmateriāli)</t>
  </si>
  <si>
    <t>Pakāpienu atbalsta detaļas montāža (krāsots leņķis L40*80*6, L kop.-9,0m, ķīļenkuri M10*80 30gb, palīgmateriāli</t>
  </si>
  <si>
    <t>Saliekamā dzelzsbetona pakāpienu montāža (rūpnieciski izgatavoti  saliekamā dzelzsbetona pakāpieni 330*145(h), L=kop. 36m, java M100, montāžas palīgmateriāli)</t>
  </si>
  <si>
    <t>DURVIS</t>
  </si>
  <si>
    <t>Ārdurvju 2gb.(990*2070(h)mm) montāža (Metāla konstrukcijas vienviru durvis ar stiklojumu; Durvis ar 
siltuma caurlaidības koef. U≤ 1,20 W/(m2K); Ar zemo slieksni (maks. sliekšņa h-15mm); Ar stiklojumu; Durvju furnitūru saskaņot autoruzraudzības kārtībā. Ar mehānisko durvju aizvērēju; paredzēt durvju atduras izbūvi; piekļuves kontroli (slēgšanu) saskaņot ar pasūtītāju projekta realizācijas laikā. . Nodrošināt kontrastējošu marķējumu 0,10 m platā joslā visā stiklotās norobežojošās konstrukcijas platumā trīs augstumos no grīdas līmeņa - 1,60 m, 1,40 m un 0,35m. Montāžas putas, hermētiķi, stiprinājumu komplekts, palīgmateriāli)</t>
  </si>
  <si>
    <t>Būvgružu utilizācija atkritumu 
poligonā, ieskaitot dabas resursu nodokli</t>
  </si>
  <si>
    <t>Eošās atkritumu konteineru nojumes demontāža un uzstādīšana atpakaļ</t>
  </si>
  <si>
    <t>Horizontālais apzīmējums</t>
  </si>
  <si>
    <t>Horizontālo apzīmējuma ieklāšana</t>
  </si>
  <si>
    <t>Teritorijas attīrīšana no krūmiem</t>
  </si>
  <si>
    <t>1-2-1</t>
  </si>
  <si>
    <t>1-4-1</t>
  </si>
  <si>
    <t>1-3-1</t>
  </si>
  <si>
    <t>1-2-2</t>
  </si>
  <si>
    <t>1-2-3</t>
  </si>
  <si>
    <t>1-2-4</t>
  </si>
  <si>
    <t>1-2-5</t>
  </si>
  <si>
    <t>1-2-6</t>
  </si>
  <si>
    <t>1-2-7</t>
  </si>
  <si>
    <t>1-2-8</t>
  </si>
  <si>
    <t>1-2-9</t>
  </si>
  <si>
    <t>1-2-10</t>
  </si>
  <si>
    <t>1-2-11</t>
  </si>
  <si>
    <t>1-2-12</t>
  </si>
  <si>
    <t>1-2-13</t>
  </si>
  <si>
    <t>1-2-14</t>
  </si>
  <si>
    <t>1-2-15</t>
  </si>
  <si>
    <t>1-2-16</t>
  </si>
  <si>
    <t>1-2-17</t>
  </si>
  <si>
    <t>1-2-18</t>
  </si>
  <si>
    <t>1-3-2</t>
  </si>
  <si>
    <t>1-3-3</t>
  </si>
  <si>
    <t>1-3-4</t>
  </si>
  <si>
    <t>1-3-5</t>
  </si>
  <si>
    <t>1-3-6</t>
  </si>
  <si>
    <t>1-3-7</t>
  </si>
  <si>
    <t>1-3-8</t>
  </si>
  <si>
    <t>1-3-9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</si>
  <si>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</si>
  <si>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</si>
  <si>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</si>
  <si>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</si>
  <si>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</si>
  <si>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</si>
  <si>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</si>
  <si>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</si>
  <si>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</si>
  <si>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</si>
  <si>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</si>
  <si>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</si>
  <si>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</si>
  <si>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</si>
  <si>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</si>
  <si>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</si>
  <si>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</si>
  <si>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</si>
  <si>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</si>
  <si>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</si>
  <si>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</si>
  <si>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</si>
  <si>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</si>
  <si>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</si>
  <si>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1-5-1</t>
  </si>
  <si>
    <t>1-5-2</t>
  </si>
  <si>
    <t>1-5-3</t>
  </si>
  <si>
    <t>1-5-4</t>
  </si>
  <si>
    <t>1-5-5</t>
  </si>
  <si>
    <t>1-6-1</t>
  </si>
  <si>
    <t>1-7-1</t>
  </si>
  <si>
    <t>Tāme sastādīta 2026.gada tirgus cenās,pamatojoties uz LKT daļas rasējumiem.</t>
  </si>
  <si>
    <t>SAGATAVOŠANAS DARBI</t>
  </si>
  <si>
    <t>Trases un pievienojuma vietu nospraušana</t>
  </si>
  <si>
    <t>Pievienojuma vietas un šķērsojuma ar esošajām komunikācijām atšurfēšana (roku darbs)</t>
  </si>
  <si>
    <t xml:space="preserve">vieta </t>
  </si>
  <si>
    <t>Augu zemes noņemšana, aizvešana uz atbērtni</t>
  </si>
  <si>
    <r>
      <t>m</t>
    </r>
    <r>
      <rPr>
        <vertAlign val="superscript"/>
        <sz val="10"/>
        <rFont val="Arial"/>
        <family val="2"/>
      </rPr>
      <t>3</t>
    </r>
  </si>
  <si>
    <t>Grants seguma noņemšana, aizvešana uz atbērtni</t>
  </si>
  <si>
    <r>
      <t>m</t>
    </r>
    <r>
      <rPr>
        <vertAlign val="superscript"/>
        <sz val="10"/>
        <rFont val="Arial"/>
        <family val="2"/>
      </rPr>
      <t>2</t>
    </r>
  </si>
  <si>
    <t>Asfaltbetona seguma frēzēšana ar demontētā materiāla aizvešanu uz Pasūtītāja norādītu atbērtni attālumā līdz 10km</t>
  </si>
  <si>
    <t>Bruģa seguma/betona plākšņu noņemšana, nodošana Pasūtītājam</t>
  </si>
  <si>
    <t>Kanalizācijas cauruļvadu DN100 demontāža, ieskaitot būvgružu savākšanu, transportēšanu, utilizēšanu</t>
  </si>
  <si>
    <t>TRANŠEJU RAKŠANA IZMANTOJOT AIZSARDZĪBAS MEHĀNISMUS</t>
  </si>
  <si>
    <t>Esošo elektrības kabeļu un aizsardzība tos šķērsojot, vietu atšurfējot ar rokām, vid.1,5m garumā x 1,5m dziļumā x 1,5m platumā, kabeļa ievietošana dalītajā aizsargčaulā OD110, L=4m, 750N</t>
  </si>
  <si>
    <t>vieta</t>
  </si>
  <si>
    <t>Tranšeju rakšana un pēc cauruļvadu ieguldes to aizbēršana</t>
  </si>
  <si>
    <t>Virszemes ūdens atsūknēšana, līmeņa pazemināšana</t>
  </si>
  <si>
    <t>h</t>
  </si>
  <si>
    <t>CAURUĻU IEGULDE</t>
  </si>
  <si>
    <t>Tranšejas pamatnes izbūve, smilts slāņa biezums h=15cm un cauruļvadu apbēršana,smilts slāņa biezums h=0,3m+caurules diametrs un signāllentas ar uzrakstu "Kanalizācija" uzstādīšana</t>
  </si>
  <si>
    <t>t.m</t>
  </si>
  <si>
    <t>Signāllenta ar uzrakstu "Kanalizācija"</t>
  </si>
  <si>
    <t>Smilts, max frakcija 15mm</t>
  </si>
  <si>
    <r>
      <t>m</t>
    </r>
    <r>
      <rPr>
        <i/>
        <vertAlign val="superscript"/>
        <sz val="10"/>
        <rFont val="Arial"/>
        <family val="2"/>
      </rPr>
      <t>3</t>
    </r>
  </si>
  <si>
    <t>PP lietus kanalizācijas caurule ar uzmavu RAINEO, SN8 Pipelife vai ekvivalents guldīšana gatavā tranšejā</t>
  </si>
  <si>
    <t>Caurules PP OD160  SN8</t>
  </si>
  <si>
    <t>Caurules PP OD200 SN8</t>
  </si>
  <si>
    <t>Caurules PP OD250  SN8</t>
  </si>
  <si>
    <t xml:space="preserve">Finnfoam FI vai ekvivalents siltumizolācijas plākšņu (ārējiem cauruļvadiem)  50mm biezumā uzstādīšana 100mm virs caurules un 300mm gar abiem caurules sāniem  </t>
  </si>
  <si>
    <t>PP saimnieciskās kanalizācijas caurule ar uzmavu PRAGMA, SN8 Pipelife vai ekvivalents guldīšana gatavā tranšejā</t>
  </si>
  <si>
    <t>Caurules PP OD110  SN8</t>
  </si>
  <si>
    <t>Jumta noteku pievienošana pie lietus kanalizācijas sistēmas -  gūlijas-lietus ūdens trapa uzstādīšana un pievienošana pie lietus ūdens caurules PP OD160</t>
  </si>
  <si>
    <t>gb</t>
  </si>
  <si>
    <t>Revīzija OD160 ar skrūvēm</t>
  </si>
  <si>
    <t xml:space="preserve">Lietus kanalizācijas caurule PP  OD160, SN8 </t>
  </si>
  <si>
    <t>Līkums PP OD160, 45°</t>
  </si>
  <si>
    <t>Pievienojumu ar T-gabalu montāža tranšejā</t>
  </si>
  <si>
    <t>Trejgabals Dn200/160 45°</t>
  </si>
  <si>
    <t>Pievienojums pie esošās akas, ieskaitot pievienojuma vietas  izveidi, aizsargčaulas OD110 caurulei uzstādīšanu, hermetizāciju un aizdari</t>
  </si>
  <si>
    <t>SKATAKU UN GŪLIJU IZBŪVE</t>
  </si>
  <si>
    <t>Plastmasas skataku izbūve ar akas lūkām. Akas lūkas peldošā tipa kaļamā ķeta ar slodzes klasi D400. Vākam jābūt piestiprinātam pie rāmja ar enģes palīdzību (jābūt arī iespējai pilnībā atvienot vāku no rāmja, akas vākam aizvērtā pozīcijā ir jāfiksējas pie akas rāmja).Rāmja augstums ne mazāk kā 190mm, lūkas pārsedzes atvērums ne mazāks kā 600mm, rāmja kakla ārējais diametrs ne mazāks kā 610mm. Betona regulācijas gredzena iekšējais diametrs nedrīkst būt vairāk kā 1cm lielāks par lūkas pārsedzes rāmja kalka ārējo diametru.</t>
  </si>
  <si>
    <t>Individuāla pasūtījuma plastmasas aka DN400, h=līdz 2m, komplektā ar pievienojumiem Dn200mm, augstuma regulēšanas cauruli, teleskopisko cauruli un  peldošā tipa akas vāka konstrukcija ar nestspēju 40t, iebūve asfaltbetona/bruģa segumā uz smilšu spilvena</t>
  </si>
  <si>
    <t>kompl</t>
  </si>
  <si>
    <t>Individuāla pasūtījuma plastmasas aka DN400, h=2-2,5m, komplektā ar pievienojumiem Dn250mm, augstuma regulēšanas cauruli, teleskopisko cauruli peldošā tipa akas vāka konstrukcija ar nestspēju 40t, iebūve asfaltbetona/bruģa segumā uz smilšu spilvena</t>
  </si>
  <si>
    <t>Diametru pāreja PP OD160/200</t>
  </si>
  <si>
    <t>Diametru pāreja PP OD200/250</t>
  </si>
  <si>
    <t>Plastmasas gūliju izbūve</t>
  </si>
  <si>
    <t>Individuāla pasūtījuma plastmasas gūlija Ø400mm, h=līdz1,5m, ieskaitot nosēddaļu 70dm3, komplektā ar pievienojumiem Dn160mm, augstuma regulēšanas cauruli, teleskopisko cauruli un 40 t rāmi un kvadrātveida resti 40t, iebūve asfaltbetona segumā uz smilšu spilvena</t>
  </si>
  <si>
    <t>Liekās grunts pārvietošana līdz 2km - pārpalikušais apjoms jāizvērtē no izvēlētā cauruļvada iebūves tehnoloģijas un veida</t>
  </si>
  <si>
    <t>Pārbaude uz infiltrāciju,  CCTV, pašteces kanalizācijas izpildmērījumi un dokumentācijas sgatavošana</t>
  </si>
  <si>
    <t>2-1</t>
  </si>
  <si>
    <t>2-3</t>
  </si>
  <si>
    <t>2-1-1</t>
  </si>
  <si>
    <t>2-3-3</t>
  </si>
  <si>
    <t>2-1-2</t>
  </si>
  <si>
    <t>2-1-3</t>
  </si>
  <si>
    <t>2-1-4</t>
  </si>
  <si>
    <t>2-1-5</t>
  </si>
  <si>
    <t>2-1-6</t>
  </si>
  <si>
    <t>2-1-7</t>
  </si>
  <si>
    <t>2-2</t>
  </si>
  <si>
    <t>2-2-1</t>
  </si>
  <si>
    <t>2-2-2</t>
  </si>
  <si>
    <t>2-2-3</t>
  </si>
  <si>
    <t>2-3-1</t>
  </si>
  <si>
    <t>2-3-2</t>
  </si>
  <si>
    <t>2-3-4</t>
  </si>
  <si>
    <t>2-3-5</t>
  </si>
  <si>
    <t>2-3-6</t>
  </si>
  <si>
    <t>2-3-7</t>
  </si>
  <si>
    <t>2-3-8</t>
  </si>
  <si>
    <t>2-3-9</t>
  </si>
  <si>
    <t>2-3-10</t>
  </si>
  <si>
    <t>2-3-11</t>
  </si>
  <si>
    <t>2-3-12</t>
  </si>
  <si>
    <t>2-3-13</t>
  </si>
  <si>
    <t>2-3-14</t>
  </si>
  <si>
    <t>2-3-15</t>
  </si>
  <si>
    <t>2-3-16</t>
  </si>
  <si>
    <t>2-3-17</t>
  </si>
  <si>
    <t>2-3-18</t>
  </si>
  <si>
    <t>2-4</t>
  </si>
  <si>
    <t>2-4-1</t>
  </si>
  <si>
    <t>2-4-2</t>
  </si>
  <si>
    <t>2-4-3</t>
  </si>
  <si>
    <t>2-4-4</t>
  </si>
  <si>
    <t>2-4-5</t>
  </si>
  <si>
    <t>2-4-6</t>
  </si>
  <si>
    <t>2-4-7</t>
  </si>
  <si>
    <t>2-4-8</t>
  </si>
  <si>
    <t>2-4-9</t>
  </si>
  <si>
    <t>CAURULE 750N d-110</t>
  </si>
  <si>
    <t>m.</t>
  </si>
  <si>
    <t>1-8</t>
  </si>
  <si>
    <t>1-8-1</t>
  </si>
  <si>
    <t>1-8-2</t>
  </si>
  <si>
    <t>Kabeļu aizsargcaurules Ø110 mm montāža (t.sk. aizsargcaurule Ø110, Evocab Hard, PE, 750N un savienojuma elementi)</t>
  </si>
  <si>
    <t>Sastādija ___________________________________</t>
  </si>
  <si>
    <t xml:space="preserve">Sertifikāta Nr.   </t>
  </si>
  <si>
    <t xml:space="preserve">Tāme sastādīta </t>
  </si>
  <si>
    <t>Sastādīja _________________________________________________</t>
  </si>
  <si>
    <t>Pārbaudīja _________________________________________________</t>
  </si>
  <si>
    <t>Būves nosaukums: Daudzdzīvokļu dzīvojamā māja</t>
  </si>
  <si>
    <t>Virsizdevumi (______%)</t>
  </si>
  <si>
    <t>Peļņa (_______%)</t>
  </si>
  <si>
    <t>pievērst uzmanību formulai, pēc tam šo komentāru izdzdēst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</si>
</sst>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 #,##0.00_-;_-* &quot;-&quot;??_-;_-@_-"/>
    <numFmt numFmtId="164" formatCode="_-* #,##0.00\ _€_-;\-* #,##0.00\ _€_-;_-* &quot;-&quot;??\ _€_-;_-@_-"/>
    <numFmt numFmtId="165" formatCode="0.0"/>
    <numFmt numFmtId="166" formatCode="_(* #,##0.00_);_(* \(#,##0.00\);_(* &quot;-&quot;??_);_(@_)"/>
    <numFmt numFmtId="167" formatCode="[$-426]General"/>
    <numFmt numFmtId="168" formatCode="_-* #,##0.00\ _L_s_-;\-* #,##0.00\ _L_s_-;_-* &quot;-&quot;??\ _L_s_-;_-@_-"/>
    <numFmt numFmtId="169" formatCode="[$-426]0.00"/>
    <numFmt numFmtId="170" formatCode="_-* #,##0.00\ _L_s_-;\-* #,##0.00\ _L_s_-;_-* \-??\ _L_s_-;_-@_-"/>
    <numFmt numFmtId="171" formatCode="_(* #,##0.00_);_(* \(#,##0.00\);_(* \-??_);_(@_)"/>
    <numFmt numFmtId="172" formatCode="&quot; &quot;#,##0.00&quot; &quot;;&quot; (&quot;#,##0.00&quot;)&quot;;&quot; -&quot;00&quot; &quot;;&quot; &quot;@&quot; &quot;"/>
    <numFmt numFmtId="173" formatCode="_(&quot;$&quot;* #,##0.00_);_(&quot;$&quot;* \(#,##0.00\);_(&quot;$&quot;* &quot;-&quot;??_);_(@_)"/>
    <numFmt numFmtId="174" formatCode="[$-809]General"/>
    <numFmt numFmtId="175" formatCode="0.000"/>
  </numFmts>
  <fonts count="65">
    <font>
      <sz val="11"/>
      <color indexed="8"/>
      <name val="Calibri"/>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indexed="8"/>
      <name val="Calibri"/>
      <family val="2"/>
      <charset val="186"/>
    </font>
    <font>
      <b/>
      <sz val="10"/>
      <name val="Arial"/>
      <family val="2"/>
      <charset val="186"/>
    </font>
    <font>
      <sz val="10"/>
      <color indexed="8"/>
      <name val="Arial"/>
      <family val="2"/>
      <charset val="186"/>
    </font>
    <font>
      <sz val="10"/>
      <name val="Arial"/>
      <family val="2"/>
      <charset val="186"/>
    </font>
    <font>
      <sz val="10"/>
      <name val="Helv"/>
    </font>
    <font>
      <b/>
      <sz val="10"/>
      <color indexed="8"/>
      <name val="Arial"/>
      <family val="2"/>
      <charset val="186"/>
    </font>
    <font>
      <sz val="10"/>
      <color theme="1"/>
      <name val="Arial"/>
      <family val="2"/>
      <charset val="186"/>
    </font>
    <font>
      <b/>
      <sz val="10"/>
      <color theme="1"/>
      <name val="Arial"/>
      <family val="2"/>
      <charset val="186"/>
    </font>
    <font>
      <i/>
      <sz val="10"/>
      <name val="Arial"/>
      <family val="2"/>
      <charset val="186"/>
    </font>
    <font>
      <sz val="10"/>
      <color rgb="FF000000"/>
      <name val="Arial1"/>
    </font>
    <font>
      <sz val="11"/>
      <color indexed="8"/>
      <name val="Calibri"/>
      <family val="2"/>
      <charset val="204"/>
    </font>
    <font>
      <sz val="10"/>
      <color rgb="FF000000"/>
      <name val="Arial"/>
      <family val="2"/>
      <charset val="186"/>
    </font>
    <font>
      <sz val="10"/>
      <name val="Arial"/>
      <family val="2"/>
    </font>
    <font>
      <sz val="11"/>
      <color indexed="8"/>
      <name val="Arial"/>
      <family val="2"/>
      <charset val="186"/>
    </font>
    <font>
      <sz val="10"/>
      <name val="Arial"/>
      <family val="2"/>
      <charset val="204"/>
    </font>
    <font>
      <sz val="8"/>
      <name val="Calibri"/>
      <family val="2"/>
      <charset val="186"/>
    </font>
    <font>
      <sz val="10"/>
      <name val="Mangal"/>
      <family val="2"/>
      <charset val="186"/>
    </font>
    <font>
      <sz val="10"/>
      <name val="Arial"/>
      <family val="2"/>
      <charset val="1"/>
    </font>
    <font>
      <sz val="10"/>
      <name val="LT Arial"/>
      <charset val="186"/>
    </font>
    <font>
      <sz val="10"/>
      <color indexed="8"/>
      <name val="Arial1"/>
      <charset val="1"/>
    </font>
    <font>
      <i/>
      <sz val="11"/>
      <color indexed="23"/>
      <name val="Calibri"/>
      <family val="2"/>
      <charset val="186"/>
    </font>
    <font>
      <sz val="11"/>
      <color indexed="17"/>
      <name val="Calibri"/>
      <family val="2"/>
      <charset val="186"/>
    </font>
    <font>
      <sz val="11"/>
      <color rgb="FF000000"/>
      <name val="Calibri"/>
      <family val="2"/>
      <charset val="186"/>
    </font>
    <font>
      <b/>
      <sz val="10"/>
      <color rgb="FF000000"/>
      <name val="Calibri"/>
      <family val="2"/>
      <charset val="186"/>
    </font>
    <font>
      <sz val="10"/>
      <color rgb="FFFFFFFF"/>
      <name val="Calibri"/>
      <family val="2"/>
      <charset val="186"/>
    </font>
    <font>
      <sz val="10"/>
      <color rgb="FFCC0000"/>
      <name val="Calibri"/>
      <family val="2"/>
      <charset val="186"/>
    </font>
    <font>
      <sz val="11"/>
      <color rgb="FFFFFFFF"/>
      <name val="Calibri"/>
      <family val="2"/>
      <charset val="186"/>
    </font>
    <font>
      <sz val="10"/>
      <color rgb="FF000000"/>
      <name val="Mangal"/>
      <family val="1"/>
    </font>
    <font>
      <b/>
      <sz val="10"/>
      <color rgb="FFFFFFFF"/>
      <name val="Calibri"/>
      <family val="2"/>
      <charset val="186"/>
    </font>
    <font>
      <i/>
      <sz val="10"/>
      <color rgb="FF808080"/>
      <name val="Calibri"/>
      <family val="2"/>
      <charset val="186"/>
    </font>
    <font>
      <sz val="10"/>
      <color rgb="FF006600"/>
      <name val="Calibri"/>
      <family val="2"/>
      <charset val="186"/>
    </font>
    <font>
      <b/>
      <sz val="24"/>
      <color rgb="FF000000"/>
      <name val="Calibri"/>
      <family val="2"/>
      <charset val="186"/>
    </font>
    <font>
      <sz val="18"/>
      <color rgb="FF000000"/>
      <name val="Calibri"/>
      <family val="2"/>
      <charset val="186"/>
    </font>
    <font>
      <sz val="12"/>
      <color rgb="FF000000"/>
      <name val="Calibri"/>
      <family val="2"/>
      <charset val="186"/>
    </font>
    <font>
      <sz val="10"/>
      <color rgb="FF996600"/>
      <name val="Calibri"/>
      <family val="2"/>
      <charset val="186"/>
    </font>
    <font>
      <sz val="10"/>
      <color rgb="FF333333"/>
      <name val="Calibri"/>
      <family val="2"/>
      <charset val="186"/>
    </font>
    <font>
      <vertAlign val="superscript"/>
      <sz val="10"/>
      <color indexed="8"/>
      <name val="Arial"/>
      <family val="2"/>
      <charset val="186"/>
    </font>
    <font>
      <vertAlign val="superscript"/>
      <sz val="10"/>
      <name val="Arial"/>
      <family val="2"/>
      <charset val="186"/>
    </font>
    <font>
      <vertAlign val="subscript"/>
      <sz val="10"/>
      <name val="Arial"/>
      <family val="2"/>
      <charset val="186"/>
    </font>
    <font>
      <sz val="10"/>
      <color indexed="8"/>
      <name val="Arial"/>
      <family val="2"/>
    </font>
    <font>
      <sz val="11"/>
      <color indexed="9"/>
      <name val="Calibri"/>
      <family val="2"/>
      <charset val="186"/>
    </font>
    <font>
      <b/>
      <sz val="11"/>
      <color indexed="52"/>
      <name val="Calibri"/>
      <family val="2"/>
      <charset val="186"/>
    </font>
    <font>
      <sz val="11"/>
      <color indexed="10"/>
      <name val="Calibri"/>
      <family val="2"/>
      <charset val="186"/>
    </font>
    <font>
      <sz val="11"/>
      <color indexed="62"/>
      <name val="Calibri"/>
      <family val="2"/>
      <charset val="186"/>
    </font>
    <font>
      <b/>
      <sz val="11"/>
      <color indexed="63"/>
      <name val="Calibri"/>
      <family val="2"/>
      <charset val="186"/>
    </font>
    <font>
      <b/>
      <sz val="11"/>
      <color indexed="8"/>
      <name val="Calibri"/>
      <family val="2"/>
      <charset val="186"/>
    </font>
    <font>
      <sz val="11"/>
      <color indexed="60"/>
      <name val="Calibri"/>
      <family val="2"/>
      <charset val="186"/>
    </font>
    <font>
      <b/>
      <sz val="18"/>
      <color indexed="56"/>
      <name val="Cambria"/>
      <family val="2"/>
      <charset val="186"/>
    </font>
    <font>
      <sz val="11"/>
      <color indexed="52"/>
      <name val="Calibri"/>
      <family val="2"/>
      <charset val="186"/>
    </font>
    <font>
      <sz val="11"/>
      <color indexed="17"/>
      <name val="Calibri"/>
      <family val="2"/>
      <charset val="204"/>
    </font>
    <font>
      <sz val="10"/>
      <color indexed="8"/>
      <name val="MS Sans Serif"/>
      <family val="2"/>
      <charset val="186"/>
    </font>
    <font>
      <sz val="11"/>
      <color theme="1"/>
      <name val="Calibri"/>
      <family val="2"/>
      <scheme val="minor"/>
    </font>
    <font>
      <b/>
      <sz val="10"/>
      <name val="Arial"/>
      <family val="2"/>
    </font>
    <font>
      <vertAlign val="superscript"/>
      <sz val="10"/>
      <name val="Arial"/>
      <family val="2"/>
    </font>
    <font>
      <i/>
      <sz val="10"/>
      <name val="Arial"/>
      <family val="2"/>
    </font>
    <font>
      <i/>
      <vertAlign val="superscript"/>
      <sz val="10"/>
      <name val="Arial"/>
      <family val="2"/>
    </font>
    <font>
      <sz val="10"/>
      <color rgb="FFFF0000"/>
      <name val="Arial"/>
      <family val="2"/>
      <charset val="186"/>
    </font>
  </fonts>
  <fills count="30">
    <fill>
      <patternFill patternType="none"/>
    </fill>
    <fill>
      <patternFill patternType="gray125"/>
    </fill>
    <fill>
      <patternFill patternType="solid">
        <fgColor indexed="42"/>
        <bgColor indexed="27"/>
      </patternFill>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indexed="62"/>
        <bgColor indexed="56"/>
      </patternFill>
    </fill>
    <fill>
      <patternFill patternType="solid">
        <fgColor indexed="10"/>
        <bgColor indexed="60"/>
      </patternFill>
    </fill>
    <fill>
      <patternFill patternType="solid">
        <fgColor indexed="31"/>
        <bgColor indexed="22"/>
      </patternFill>
    </fill>
    <fill>
      <patternFill patternType="solid">
        <fgColor indexed="45"/>
        <bgColor indexed="29"/>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57"/>
        <bgColor indexed="21"/>
      </patternFill>
    </fill>
    <fill>
      <patternFill patternType="solid">
        <fgColor indexed="20"/>
        <bgColor indexed="36"/>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49"/>
        <bgColor indexed="40"/>
      </patternFill>
    </fill>
    <fill>
      <patternFill patternType="solid">
        <fgColor indexed="53"/>
        <bgColor indexed="52"/>
      </patternFill>
    </fill>
    <fill>
      <patternFill patternType="solid">
        <fgColor indexed="30"/>
        <bgColor indexed="21"/>
      </patternFill>
    </fill>
    <fill>
      <patternFill patternType="solid">
        <fgColor indexed="52"/>
        <bgColor indexed="51"/>
      </patternFill>
    </fill>
    <fill>
      <patternFill patternType="solid">
        <fgColor indexed="22"/>
        <bgColor indexed="31"/>
      </patternFill>
    </fill>
    <fill>
      <patternFill patternType="solid">
        <fgColor indexed="43"/>
        <bgColor indexed="26"/>
      </patternFill>
    </fill>
    <fill>
      <patternFill patternType="solid">
        <fgColor theme="0"/>
        <bgColor indexed="64"/>
      </patternFill>
    </fill>
  </fills>
  <borders count="23">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8"/>
      </left>
      <right style="thin">
        <color indexed="8"/>
      </right>
      <top/>
      <bottom/>
      <diagonal/>
    </border>
    <border>
      <left style="thin">
        <color rgb="FF808080"/>
      </left>
      <right style="thin">
        <color rgb="FF808080"/>
      </right>
      <top style="thin">
        <color rgb="FF808080"/>
      </top>
      <bottom style="thin">
        <color rgb="FF808080"/>
      </bottom>
      <diagonal/>
    </border>
    <border>
      <left style="thin">
        <color indexed="8"/>
      </left>
      <right style="thin">
        <color indexed="8"/>
      </right>
      <top/>
      <bottom style="thin">
        <color indexed="8"/>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08">
    <xf numFmtId="0" fontId="0" fillId="0" borderId="0"/>
    <xf numFmtId="0" fontId="11" fillId="0" borderId="0"/>
    <xf numFmtId="0" fontId="11" fillId="0" borderId="0">
      <alignment vertical="center" wrapText="1"/>
    </xf>
    <xf numFmtId="0" fontId="12" fillId="0" borderId="0"/>
    <xf numFmtId="0" fontId="8" fillId="0" borderId="0"/>
    <xf numFmtId="0" fontId="12" fillId="0" borderId="0"/>
    <xf numFmtId="0" fontId="11" fillId="0" borderId="0"/>
    <xf numFmtId="166" fontId="11" fillId="0" borderId="0" applyFont="0" applyFill="0" applyBorder="0" applyAlignment="0" applyProtection="0"/>
    <xf numFmtId="167" fontId="17" fillId="0" borderId="0" applyBorder="0" applyProtection="0"/>
    <xf numFmtId="0" fontId="11" fillId="0" borderId="0"/>
    <xf numFmtId="0" fontId="18" fillId="0" borderId="0"/>
    <xf numFmtId="0" fontId="11" fillId="0" borderId="0"/>
    <xf numFmtId="168" fontId="11" fillId="0" borderId="0" applyFont="0" applyFill="0" applyBorder="0" applyAlignment="0" applyProtection="0"/>
    <xf numFmtId="168" fontId="11" fillId="0" borderId="0" applyFont="0" applyFill="0" applyBorder="0" applyAlignment="0" applyProtection="0"/>
    <xf numFmtId="0" fontId="11" fillId="0" borderId="0"/>
    <xf numFmtId="0" fontId="21" fillId="0" borderId="0"/>
    <xf numFmtId="0" fontId="11" fillId="0" borderId="0"/>
    <xf numFmtId="170" fontId="24" fillId="0" borderId="0" applyFill="0" applyBorder="0" applyAlignment="0" applyProtection="0"/>
    <xf numFmtId="170" fontId="24" fillId="0" borderId="0" applyFill="0" applyBorder="0" applyAlignment="0" applyProtection="0"/>
    <xf numFmtId="171" fontId="24" fillId="0" borderId="0" applyFill="0" applyBorder="0" applyAlignment="0" applyProtection="0"/>
    <xf numFmtId="171" fontId="24" fillId="0" borderId="0" applyFill="0" applyBorder="0" applyAlignment="0" applyProtection="0"/>
    <xf numFmtId="0" fontId="28" fillId="0" borderId="0" applyNumberFormat="0" applyFill="0" applyBorder="0" applyAlignment="0" applyProtection="0"/>
    <xf numFmtId="0" fontId="27" fillId="0" borderId="0" applyBorder="0" applyProtection="0"/>
    <xf numFmtId="0" fontId="27" fillId="0" borderId="0" applyBorder="0" applyProtection="0"/>
    <xf numFmtId="0" fontId="26" fillId="0" borderId="0"/>
    <xf numFmtId="0" fontId="24" fillId="0" borderId="0" applyNumberFormat="0" applyBorder="0" applyProtection="0"/>
    <xf numFmtId="0" fontId="11" fillId="0" borderId="0"/>
    <xf numFmtId="0" fontId="25" fillId="0" borderId="0"/>
    <xf numFmtId="0" fontId="25" fillId="0" borderId="0"/>
    <xf numFmtId="0" fontId="7" fillId="0" borderId="0"/>
    <xf numFmtId="0" fontId="11" fillId="0" borderId="0"/>
    <xf numFmtId="43" fontId="11" fillId="0" borderId="0" applyFont="0" applyFill="0" applyBorder="0" applyAlignment="0" applyProtection="0"/>
    <xf numFmtId="0" fontId="8" fillId="0" borderId="0"/>
    <xf numFmtId="43" fontId="11" fillId="0" borderId="0" applyFont="0" applyFill="0" applyBorder="0" applyAlignment="0" applyProtection="0"/>
    <xf numFmtId="0" fontId="29" fillId="2" borderId="0"/>
    <xf numFmtId="0" fontId="11" fillId="0" borderId="0"/>
    <xf numFmtId="0" fontId="8" fillId="0" borderId="0"/>
    <xf numFmtId="0" fontId="8" fillId="0" borderId="0"/>
    <xf numFmtId="0" fontId="30" fillId="0" borderId="0" applyNumberFormat="0" applyFont="0" applyBorder="0" applyProtection="0"/>
    <xf numFmtId="0" fontId="11" fillId="0" borderId="0"/>
    <xf numFmtId="0" fontId="6" fillId="0" borderId="0"/>
    <xf numFmtId="43" fontId="11" fillId="0" borderId="0" applyFont="0" applyFill="0" applyBorder="0" applyAlignment="0" applyProtection="0"/>
    <xf numFmtId="0" fontId="5" fillId="0" borderId="0"/>
    <xf numFmtId="43" fontId="11" fillId="0" borderId="0" applyFont="0" applyFill="0" applyBorder="0" applyAlignment="0" applyProtection="0"/>
    <xf numFmtId="0" fontId="12" fillId="0" borderId="0"/>
    <xf numFmtId="0" fontId="22" fillId="0" borderId="0"/>
    <xf numFmtId="0" fontId="4" fillId="0" borderId="0"/>
    <xf numFmtId="43" fontId="11" fillId="0" borderId="0" applyFont="0" applyFill="0" applyBorder="0" applyAlignment="0" applyProtection="0"/>
    <xf numFmtId="43" fontId="11" fillId="0" borderId="0" applyFont="0" applyFill="0" applyBorder="0" applyAlignment="0" applyProtection="0"/>
    <xf numFmtId="0" fontId="4" fillId="0" borderId="0"/>
    <xf numFmtId="43" fontId="11" fillId="0" borderId="0" applyFont="0" applyFill="0" applyBorder="0" applyAlignment="0" applyProtection="0"/>
    <xf numFmtId="0" fontId="4" fillId="0" borderId="0"/>
    <xf numFmtId="43" fontId="11" fillId="0" borderId="0" applyFont="0" applyFill="0" applyBorder="0" applyAlignment="0" applyProtection="0"/>
    <xf numFmtId="43" fontId="8" fillId="0" borderId="0" applyFont="0" applyFill="0" applyBorder="0" applyAlignment="0" applyProtection="0"/>
    <xf numFmtId="0" fontId="30" fillId="0" borderId="0"/>
    <xf numFmtId="0" fontId="31" fillId="0" borderId="0" applyNumberFormat="0" applyBorder="0" applyProtection="0"/>
    <xf numFmtId="0" fontId="32" fillId="3" borderId="0" applyNumberFormat="0" applyBorder="0" applyProtection="0"/>
    <xf numFmtId="0" fontId="32" fillId="4" borderId="0" applyNumberFormat="0" applyBorder="0" applyProtection="0"/>
    <xf numFmtId="0" fontId="31" fillId="5" borderId="0" applyNumberFormat="0" applyBorder="0" applyProtection="0"/>
    <xf numFmtId="0" fontId="33" fillId="6" borderId="0" applyNumberFormat="0" applyBorder="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172" fontId="35" fillId="0" borderId="0" applyFill="0" applyBorder="0" applyAlignment="0" applyProtection="0"/>
    <xf numFmtId="0" fontId="34" fillId="0" borderId="0" applyNumberFormat="0" applyBorder="0" applyProtection="0"/>
    <xf numFmtId="0" fontId="36" fillId="7" borderId="0" applyNumberFormat="0" applyBorder="0" applyProtection="0"/>
    <xf numFmtId="0" fontId="19" fillId="0" borderId="0" applyNumberFormat="0" applyBorder="0" applyProtection="0"/>
    <xf numFmtId="0" fontId="37" fillId="0" borderId="0" applyNumberFormat="0" applyBorder="0" applyProtection="0"/>
    <xf numFmtId="0" fontId="38" fillId="8" borderId="0" applyNumberFormat="0" applyBorder="0" applyProtection="0"/>
    <xf numFmtId="0" fontId="39" fillId="0" borderId="0" applyNumberFormat="0" applyBorder="0" applyProtection="0"/>
    <xf numFmtId="0" fontId="40" fillId="0" borderId="0" applyNumberFormat="0" applyBorder="0" applyProtection="0"/>
    <xf numFmtId="0" fontId="41" fillId="0" borderId="0" applyNumberFormat="0" applyBorder="0" applyProtection="0"/>
    <xf numFmtId="0" fontId="42" fillId="9" borderId="0" applyNumberFormat="0" applyBorder="0" applyProtection="0"/>
    <xf numFmtId="0" fontId="19" fillId="0" borderId="0" applyNumberFormat="0" applyBorder="0" applyProtection="0"/>
    <xf numFmtId="0" fontId="19" fillId="0" borderId="0" applyNumberFormat="0" applyBorder="0" applyProtection="0">
      <alignment vertical="center" wrapText="1"/>
    </xf>
    <xf numFmtId="0" fontId="43" fillId="9" borderId="8" applyNumberFormat="0" applyProtection="0"/>
    <xf numFmtId="0" fontId="19" fillId="0" borderId="0" applyNumberFormat="0" applyBorder="0" applyProtection="0"/>
    <xf numFmtId="0" fontId="30" fillId="0" borderId="0" applyNumberFormat="0" applyFont="0" applyBorder="0" applyProtection="0"/>
    <xf numFmtId="0" fontId="19" fillId="0" borderId="0" applyNumberFormat="0" applyBorder="0" applyProtection="0"/>
    <xf numFmtId="0" fontId="30" fillId="0" borderId="0" applyNumberFormat="0" applyFont="0" applyBorder="0" applyProtection="0"/>
    <xf numFmtId="0" fontId="33" fillId="0" borderId="0" applyNumberFormat="0" applyBorder="0" applyProtection="0"/>
    <xf numFmtId="43" fontId="11" fillId="0" borderId="0" applyFont="0" applyFill="0" applyBorder="0" applyAlignment="0" applyProtection="0"/>
    <xf numFmtId="0" fontId="10" fillId="0" borderId="0"/>
    <xf numFmtId="0" fontId="3" fillId="0" borderId="0"/>
    <xf numFmtId="0" fontId="3" fillId="0" borderId="0"/>
    <xf numFmtId="0" fontId="3" fillId="0" borderId="0"/>
    <xf numFmtId="43" fontId="11" fillId="0" borderId="0" applyFont="0" applyFill="0" applyBorder="0" applyAlignment="0" applyProtection="0"/>
    <xf numFmtId="0" fontId="22" fillId="0" borderId="0"/>
    <xf numFmtId="43" fontId="11" fillId="0" borderId="0" applyFont="0" applyFill="0" applyBorder="0" applyAlignment="0" applyProtection="0"/>
    <xf numFmtId="0" fontId="11" fillId="0" borderId="0"/>
    <xf numFmtId="0" fontId="11" fillId="0" borderId="0"/>
    <xf numFmtId="0" fontId="11" fillId="0" borderId="0"/>
    <xf numFmtId="0" fontId="8" fillId="0" borderId="0"/>
    <xf numFmtId="0" fontId="12" fillId="0" borderId="0"/>
    <xf numFmtId="43" fontId="8" fillId="0" borderId="0" applyFont="0" applyFill="0" applyBorder="0" applyAlignment="0" applyProtection="0"/>
    <xf numFmtId="0" fontId="11" fillId="0" borderId="0"/>
    <xf numFmtId="0" fontId="2" fillId="0" borderId="0"/>
    <xf numFmtId="0" fontId="20" fillId="0" borderId="0"/>
    <xf numFmtId="0" fontId="1" fillId="0" borderId="0"/>
    <xf numFmtId="43" fontId="11" fillId="0" borderId="0" applyFont="0" applyFill="0" applyBorder="0" applyAlignment="0" applyProtection="0"/>
    <xf numFmtId="43" fontId="11" fillId="0" borderId="0" applyFont="0" applyFill="0" applyBorder="0" applyAlignment="0" applyProtection="0"/>
    <xf numFmtId="0" fontId="1" fillId="0" borderId="0"/>
    <xf numFmtId="43" fontId="11" fillId="0" borderId="0" applyFont="0" applyFill="0" applyBorder="0" applyAlignment="0" applyProtection="0"/>
    <xf numFmtId="0" fontId="1" fillId="0" borderId="0"/>
    <xf numFmtId="43" fontId="11" fillId="0" borderId="0" applyFont="0" applyFill="0" applyBorder="0" applyAlignment="0" applyProtection="0"/>
    <xf numFmtId="0" fontId="1" fillId="0" borderId="0"/>
    <xf numFmtId="43" fontId="11" fillId="0" borderId="0" applyFont="0" applyFill="0" applyBorder="0" applyAlignment="0" applyProtection="0"/>
    <xf numFmtId="43" fontId="11" fillId="0" borderId="0" applyFont="0" applyFill="0" applyBorder="0" applyAlignment="0" applyProtection="0"/>
    <xf numFmtId="0" fontId="1" fillId="0" borderId="0"/>
    <xf numFmtId="43" fontId="11" fillId="0" borderId="0" applyFont="0" applyFill="0" applyBorder="0" applyAlignment="0" applyProtection="0"/>
    <xf numFmtId="0" fontId="1" fillId="0" borderId="0"/>
    <xf numFmtId="43" fontId="11" fillId="0" borderId="0" applyFont="0" applyFill="0" applyBorder="0" applyAlignment="0" applyProtection="0"/>
    <xf numFmtId="43" fontId="8"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0" fontId="1" fillId="0" borderId="0"/>
    <xf numFmtId="43" fontId="11" fillId="0" borderId="0" applyFont="0" applyFill="0" applyBorder="0" applyAlignment="0" applyProtection="0"/>
    <xf numFmtId="43" fontId="11" fillId="0" borderId="0" applyFont="0" applyFill="0" applyBorder="0" applyAlignment="0" applyProtection="0"/>
    <xf numFmtId="43" fontId="8" fillId="0" borderId="0" applyFont="0" applyFill="0" applyBorder="0" applyAlignment="0" applyProtection="0"/>
    <xf numFmtId="0" fontId="1" fillId="0" borderId="0"/>
    <xf numFmtId="0" fontId="1" fillId="0" borderId="0"/>
    <xf numFmtId="0" fontId="48" fillId="10" borderId="0" applyNumberFormat="0" applyBorder="0" applyProtection="0">
      <alignment vertical="center" wrapText="1"/>
    </xf>
    <xf numFmtId="0" fontId="48" fillId="11" borderId="0" applyNumberFormat="0" applyBorder="0" applyProtection="0">
      <alignment vertical="center" wrapText="1"/>
    </xf>
    <xf numFmtId="0" fontId="8" fillId="12" borderId="0" applyNumberFormat="0" applyBorder="0" applyProtection="0">
      <alignment vertical="center" wrapText="1"/>
    </xf>
    <xf numFmtId="0" fontId="8" fillId="13" borderId="0" applyNumberFormat="0" applyBorder="0" applyProtection="0">
      <alignment vertical="center" wrapText="1"/>
    </xf>
    <xf numFmtId="0" fontId="8" fillId="2" borderId="0" applyNumberFormat="0" applyBorder="0" applyProtection="0">
      <alignment vertical="center" wrapText="1"/>
    </xf>
    <xf numFmtId="0" fontId="8" fillId="14" borderId="0" applyNumberFormat="0" applyBorder="0" applyProtection="0">
      <alignment vertical="center" wrapText="1"/>
    </xf>
    <xf numFmtId="0" fontId="8" fillId="15" borderId="0" applyNumberFormat="0" applyBorder="0" applyProtection="0">
      <alignment vertical="center" wrapText="1"/>
    </xf>
    <xf numFmtId="0" fontId="8" fillId="16" borderId="0" applyNumberFormat="0" applyBorder="0" applyProtection="0">
      <alignment vertical="center" wrapText="1"/>
    </xf>
    <xf numFmtId="0" fontId="48" fillId="17" borderId="0" applyNumberFormat="0" applyBorder="0" applyProtection="0">
      <alignment vertical="center" wrapText="1"/>
    </xf>
    <xf numFmtId="0" fontId="48" fillId="18" borderId="0" applyNumberFormat="0" applyBorder="0" applyProtection="0">
      <alignment vertical="center" wrapText="1"/>
    </xf>
    <xf numFmtId="0" fontId="8" fillId="19" borderId="0" applyNumberFormat="0" applyBorder="0" applyProtection="0">
      <alignment vertical="center" wrapText="1"/>
    </xf>
    <xf numFmtId="0" fontId="8" fillId="20" borderId="0" applyNumberFormat="0" applyBorder="0" applyProtection="0">
      <alignment vertical="center" wrapText="1"/>
    </xf>
    <xf numFmtId="0" fontId="8" fillId="21" borderId="0" applyNumberFormat="0" applyBorder="0" applyProtection="0">
      <alignment vertical="center" wrapText="1"/>
    </xf>
    <xf numFmtId="0" fontId="8" fillId="14" borderId="0" applyNumberFormat="0" applyBorder="0" applyProtection="0">
      <alignment vertical="center" wrapText="1"/>
    </xf>
    <xf numFmtId="0" fontId="8" fillId="19" borderId="0" applyNumberFormat="0" applyBorder="0" applyProtection="0">
      <alignment vertical="center" wrapText="1"/>
    </xf>
    <xf numFmtId="0" fontId="8" fillId="22" borderId="0" applyNumberFormat="0" applyBorder="0" applyProtection="0">
      <alignment vertical="center" wrapText="1"/>
    </xf>
    <xf numFmtId="0" fontId="48" fillId="23" borderId="0" applyNumberFormat="0" applyBorder="0" applyProtection="0">
      <alignment vertical="center" wrapText="1"/>
    </xf>
    <xf numFmtId="0" fontId="48" fillId="24" borderId="0" applyNumberFormat="0" applyBorder="0" applyProtection="0">
      <alignment vertical="center" wrapText="1"/>
    </xf>
    <xf numFmtId="0" fontId="48" fillId="25" borderId="0" applyNumberFormat="0" applyBorder="0" applyProtection="0">
      <alignment vertical="center" wrapText="1"/>
    </xf>
    <xf numFmtId="0" fontId="48" fillId="20" borderId="0" applyNumberFormat="0" applyBorder="0" applyProtection="0">
      <alignment vertical="center" wrapText="1"/>
    </xf>
    <xf numFmtId="0" fontId="48" fillId="21" borderId="0" applyNumberFormat="0" applyBorder="0" applyProtection="0">
      <alignment vertical="center" wrapText="1"/>
    </xf>
    <xf numFmtId="0" fontId="48" fillId="18" borderId="0" applyNumberFormat="0" applyBorder="0" applyProtection="0">
      <alignment vertical="center" wrapText="1"/>
    </xf>
    <xf numFmtId="0" fontId="48" fillId="23" borderId="0" applyNumberFormat="0" applyBorder="0" applyProtection="0">
      <alignment vertical="center" wrapText="1"/>
    </xf>
    <xf numFmtId="0" fontId="48" fillId="26" borderId="0" applyNumberFormat="0" applyBorder="0" applyProtection="0">
      <alignment vertical="center" wrapText="1"/>
    </xf>
    <xf numFmtId="0" fontId="49" fillId="27" borderId="14" applyNumberFormat="0" applyProtection="0">
      <alignment vertical="center" wrapText="1"/>
    </xf>
    <xf numFmtId="0" fontId="50" fillId="0" borderId="0" applyNumberFormat="0" applyFill="0" applyBorder="0" applyProtection="0">
      <alignment vertical="center" wrapText="1"/>
    </xf>
    <xf numFmtId="43" fontId="11" fillId="0" borderId="0" applyFont="0" applyFill="0" applyBorder="0" applyAlignment="0" applyProtection="0"/>
    <xf numFmtId="43" fontId="11" fillId="0" borderId="0" applyFont="0" applyFill="0" applyBorder="0" applyAlignment="0" applyProtection="0"/>
    <xf numFmtId="171" fontId="11" fillId="0" borderId="0" applyFill="0" applyBorder="0" applyProtection="0">
      <alignment vertical="center" wrapText="1"/>
    </xf>
    <xf numFmtId="43" fontId="11" fillId="0" borderId="0" applyFont="0" applyFill="0" applyBorder="0" applyAlignment="0" applyProtection="0"/>
    <xf numFmtId="173" fontId="11" fillId="0" borderId="0" applyFont="0" applyFill="0" applyBorder="0" applyAlignment="0" applyProtection="0"/>
    <xf numFmtId="174" fontId="30" fillId="0" borderId="0" applyBorder="0" applyProtection="0"/>
    <xf numFmtId="0" fontId="57" fillId="2" borderId="0" applyNumberFormat="0" applyBorder="0" applyAlignment="0" applyProtection="0"/>
    <xf numFmtId="0" fontId="51" fillId="16" borderId="14" applyNumberFormat="0" applyProtection="0">
      <alignment vertical="center" wrapText="1"/>
    </xf>
    <xf numFmtId="0" fontId="52" fillId="27" borderId="15" applyNumberFormat="0" applyProtection="0">
      <alignment vertical="center" wrapText="1"/>
    </xf>
    <xf numFmtId="0" fontId="53" fillId="0" borderId="16" applyNumberFormat="0" applyFill="0" applyProtection="0">
      <alignment vertical="center" wrapText="1"/>
    </xf>
    <xf numFmtId="0" fontId="54" fillId="28" borderId="0" applyNumberFormat="0" applyBorder="0" applyProtection="0">
      <alignment vertical="center" wrapText="1"/>
    </xf>
    <xf numFmtId="0" fontId="8" fillId="0" borderId="0"/>
    <xf numFmtId="0" fontId="22" fillId="0" borderId="0"/>
    <xf numFmtId="0" fontId="11" fillId="0" borderId="0"/>
    <xf numFmtId="0" fontId="11" fillId="0" borderId="0"/>
    <xf numFmtId="0" fontId="11" fillId="0" borderId="0"/>
    <xf numFmtId="0" fontId="11" fillId="0" borderId="0">
      <alignment vertical="center"/>
    </xf>
    <xf numFmtId="0" fontId="11" fillId="0" borderId="0"/>
    <xf numFmtId="0" fontId="8" fillId="0" borderId="0"/>
    <xf numFmtId="0" fontId="8" fillId="0" borderId="0"/>
    <xf numFmtId="0" fontId="8" fillId="0" borderId="0"/>
    <xf numFmtId="0" fontId="8" fillId="0" borderId="0"/>
    <xf numFmtId="0" fontId="11" fillId="0" borderId="0"/>
    <xf numFmtId="0" fontId="8" fillId="0" borderId="0"/>
    <xf numFmtId="0" fontId="8" fillId="0" borderId="0"/>
    <xf numFmtId="0" fontId="8" fillId="0" borderId="0"/>
    <xf numFmtId="0" fontId="8" fillId="0" borderId="0"/>
    <xf numFmtId="0" fontId="11" fillId="0" borderId="0"/>
    <xf numFmtId="0" fontId="8" fillId="0" borderId="0"/>
    <xf numFmtId="0" fontId="8" fillId="0" borderId="0"/>
    <xf numFmtId="0" fontId="8" fillId="0" borderId="0"/>
    <xf numFmtId="0" fontId="22" fillId="0" borderId="0"/>
    <xf numFmtId="0" fontId="8" fillId="0" borderId="0"/>
    <xf numFmtId="0" fontId="8" fillId="0" borderId="0"/>
    <xf numFmtId="0" fontId="11" fillId="0" borderId="0"/>
    <xf numFmtId="0" fontId="8" fillId="0" borderId="0"/>
    <xf numFmtId="0" fontId="8" fillId="0" borderId="0"/>
    <xf numFmtId="0" fontId="1" fillId="0" borderId="0"/>
    <xf numFmtId="0" fontId="1" fillId="0" borderId="0"/>
    <xf numFmtId="0" fontId="8" fillId="0" borderId="0"/>
    <xf numFmtId="0" fontId="55" fillId="0" borderId="0" applyNumberFormat="0" applyFill="0" applyBorder="0" applyProtection="0">
      <alignment vertical="center" wrapText="1"/>
    </xf>
    <xf numFmtId="0" fontId="11" fillId="0" borderId="0"/>
    <xf numFmtId="0" fontId="11" fillId="0" borderId="0"/>
    <xf numFmtId="0" fontId="58" fillId="0" borderId="0"/>
    <xf numFmtId="0" fontId="59" fillId="0" borderId="0"/>
    <xf numFmtId="0" fontId="11" fillId="0" borderId="0">
      <alignment vertical="center" wrapText="1"/>
    </xf>
    <xf numFmtId="0" fontId="11" fillId="0" borderId="0">
      <alignment vertical="center"/>
    </xf>
    <xf numFmtId="0" fontId="22" fillId="0" borderId="0"/>
    <xf numFmtId="9" fontId="11" fillId="0" borderId="0" applyFont="0" applyFill="0" applyBorder="0" applyAlignment="0" applyProtection="0"/>
    <xf numFmtId="0" fontId="56" fillId="0" borderId="17" applyNumberFormat="0" applyFill="0" applyProtection="0">
      <alignment vertical="center" wrapText="1"/>
    </xf>
    <xf numFmtId="0" fontId="11" fillId="0" borderId="0"/>
    <xf numFmtId="0" fontId="25" fillId="0" borderId="0"/>
    <xf numFmtId="0" fontId="49" fillId="27" borderId="14" applyNumberFormat="0" applyProtection="0">
      <alignment vertical="center" wrapText="1"/>
    </xf>
    <xf numFmtId="0" fontId="51" fillId="16" borderId="14" applyNumberFormat="0" applyProtection="0">
      <alignment vertical="center" wrapText="1"/>
    </xf>
    <xf numFmtId="0" fontId="52" fillId="27" borderId="15" applyNumberFormat="0" applyProtection="0">
      <alignment vertical="center" wrapText="1"/>
    </xf>
    <xf numFmtId="0" fontId="53" fillId="0" borderId="16" applyNumberFormat="0" applyFill="0" applyProtection="0">
      <alignment vertical="center" wrapText="1"/>
    </xf>
    <xf numFmtId="0" fontId="12" fillId="0" borderId="0"/>
  </cellStyleXfs>
  <cellXfs count="240">
    <xf numFmtId="0" fontId="0" fillId="0" borderId="0" xfId="0"/>
    <xf numFmtId="0" fontId="9" fillId="0" borderId="0" xfId="0" applyFont="1"/>
    <xf numFmtId="0" fontId="10" fillId="0" borderId="0" xfId="0" applyFont="1"/>
    <xf numFmtId="0" fontId="11" fillId="0" borderId="0" xfId="0" applyFont="1"/>
    <xf numFmtId="2" fontId="9" fillId="0" borderId="0" xfId="3" applyNumberFormat="1" applyFont="1" applyAlignment="1">
      <alignment horizontal="center"/>
    </xf>
    <xf numFmtId="0" fontId="11" fillId="0" borderId="0" xfId="0" applyFont="1" applyAlignment="1">
      <alignment horizontal="right"/>
    </xf>
    <xf numFmtId="2" fontId="11" fillId="0" borderId="0" xfId="0" applyNumberFormat="1" applyFont="1"/>
    <xf numFmtId="0" fontId="11" fillId="0" borderId="0" xfId="3" applyFont="1" applyAlignment="1">
      <alignment horizontal="center"/>
    </xf>
    <xf numFmtId="0" fontId="11" fillId="0" borderId="0" xfId="3" applyFont="1"/>
    <xf numFmtId="2" fontId="10" fillId="0" borderId="0" xfId="0" applyNumberFormat="1" applyFont="1" applyAlignment="1">
      <alignment horizontal="center"/>
    </xf>
    <xf numFmtId="2" fontId="11" fillId="0" borderId="0" xfId="3" applyNumberFormat="1" applyFont="1" applyAlignment="1">
      <alignment horizontal="center"/>
    </xf>
    <xf numFmtId="0" fontId="11" fillId="0" borderId="0" xfId="0" applyFont="1" applyAlignment="1">
      <alignment horizontal="center" vertical="center"/>
    </xf>
    <xf numFmtId="0" fontId="10" fillId="0" borderId="0" xfId="0" applyFont="1" applyAlignment="1">
      <alignment wrapText="1"/>
    </xf>
    <xf numFmtId="0" fontId="11" fillId="0" borderId="0" xfId="0" applyFont="1" applyAlignment="1">
      <alignment wrapText="1"/>
    </xf>
    <xf numFmtId="0" fontId="10" fillId="0" borderId="0" xfId="0" applyFont="1" applyAlignment="1">
      <alignment horizontal="center" wrapText="1"/>
    </xf>
    <xf numFmtId="0" fontId="11" fillId="0" borderId="0" xfId="3" applyFont="1" applyAlignment="1">
      <alignment wrapText="1"/>
    </xf>
    <xf numFmtId="0" fontId="14" fillId="0" borderId="0" xfId="0" applyFont="1"/>
    <xf numFmtId="0" fontId="14" fillId="0" borderId="2" xfId="0" applyFont="1" applyBorder="1" applyAlignment="1">
      <alignment horizontal="center"/>
    </xf>
    <xf numFmtId="2" fontId="14" fillId="0" borderId="2" xfId="0" applyNumberFormat="1" applyFont="1" applyBorder="1" applyAlignment="1">
      <alignment horizontal="center"/>
    </xf>
    <xf numFmtId="2" fontId="9" fillId="0" borderId="2" xfId="0" applyNumberFormat="1" applyFont="1" applyBorder="1" applyAlignment="1">
      <alignment horizontal="center"/>
    </xf>
    <xf numFmtId="2" fontId="9" fillId="0" borderId="0" xfId="0" applyNumberFormat="1" applyFont="1" applyAlignment="1">
      <alignment horizontal="center"/>
    </xf>
    <xf numFmtId="0" fontId="14" fillId="0" borderId="0" xfId="0" applyFont="1" applyAlignment="1">
      <alignment horizontal="center"/>
    </xf>
    <xf numFmtId="2" fontId="14" fillId="0" borderId="0" xfId="0" applyNumberFormat="1" applyFont="1" applyAlignment="1">
      <alignment horizontal="center"/>
    </xf>
    <xf numFmtId="0" fontId="15" fillId="0" borderId="2" xfId="0" applyFont="1" applyBorder="1" applyAlignment="1">
      <alignment horizontal="right" wrapText="1"/>
    </xf>
    <xf numFmtId="0" fontId="11" fillId="0" borderId="0" xfId="0" applyFont="1" applyAlignment="1">
      <alignment horizontal="left" wrapText="1"/>
    </xf>
    <xf numFmtId="0" fontId="14" fillId="0" borderId="0" xfId="0" applyFont="1" applyAlignment="1">
      <alignment horizontal="left"/>
    </xf>
    <xf numFmtId="2" fontId="11" fillId="0" borderId="2" xfId="0" applyNumberFormat="1" applyFont="1" applyBorder="1" applyAlignment="1">
      <alignment horizontal="center"/>
    </xf>
    <xf numFmtId="0" fontId="14" fillId="0" borderId="0" xfId="0" applyFont="1" applyAlignment="1">
      <alignment horizontal="right"/>
    </xf>
    <xf numFmtId="0" fontId="11" fillId="0" borderId="2" xfId="0" applyFont="1" applyBorder="1" applyAlignment="1">
      <alignment vertical="center"/>
    </xf>
    <xf numFmtId="0" fontId="11" fillId="0" borderId="2" xfId="0" applyFont="1" applyBorder="1" applyAlignment="1">
      <alignment horizontal="center" vertical="center" wrapText="1"/>
    </xf>
    <xf numFmtId="2" fontId="11" fillId="0" borderId="0" xfId="3" applyNumberFormat="1" applyFont="1"/>
    <xf numFmtId="2" fontId="0" fillId="0" borderId="0" xfId="0" applyNumberFormat="1"/>
    <xf numFmtId="0" fontId="13" fillId="0" borderId="0" xfId="0" applyFont="1" applyAlignment="1">
      <alignment horizontal="center" vertical="center"/>
    </xf>
    <xf numFmtId="0" fontId="13" fillId="0" borderId="0" xfId="0" applyFont="1" applyAlignment="1">
      <alignment horizontal="center" textRotation="90"/>
    </xf>
    <xf numFmtId="2" fontId="13" fillId="0" borderId="0" xfId="0" applyNumberFormat="1" applyFont="1" applyAlignment="1">
      <alignment horizontal="center"/>
    </xf>
    <xf numFmtId="0" fontId="9" fillId="0" borderId="2" xfId="0" applyFont="1" applyBorder="1" applyAlignment="1">
      <alignment horizontal="left" vertical="center" wrapText="1"/>
    </xf>
    <xf numFmtId="0" fontId="11" fillId="0" borderId="0" xfId="0" applyFont="1" applyAlignment="1">
      <alignment vertical="center" wrapText="1"/>
    </xf>
    <xf numFmtId="0" fontId="14" fillId="0" borderId="2" xfId="0" applyFont="1" applyBorder="1" applyAlignment="1">
      <alignment horizontal="center" vertical="center" wrapText="1"/>
    </xf>
    <xf numFmtId="0" fontId="10" fillId="0" borderId="4" xfId="0" applyFont="1" applyBorder="1" applyAlignment="1">
      <alignment vertical="center" wrapText="1"/>
    </xf>
    <xf numFmtId="0" fontId="9" fillId="0" borderId="2" xfId="0" applyFont="1" applyBorder="1" applyAlignment="1">
      <alignment horizontal="right"/>
    </xf>
    <xf numFmtId="2" fontId="15" fillId="0" borderId="1" xfId="0" applyNumberFormat="1" applyFont="1" applyBorder="1" applyAlignment="1">
      <alignment horizontal="center" wrapText="1"/>
    </xf>
    <xf numFmtId="2" fontId="15" fillId="0" borderId="2" xfId="0" applyNumberFormat="1" applyFont="1" applyBorder="1" applyAlignment="1">
      <alignment horizontal="center"/>
    </xf>
    <xf numFmtId="0" fontId="14" fillId="0" borderId="2" xfId="0" applyFont="1" applyBorder="1"/>
    <xf numFmtId="0" fontId="9" fillId="0" borderId="2" xfId="0" applyFont="1" applyBorder="1"/>
    <xf numFmtId="0" fontId="16" fillId="0" borderId="2" xfId="0" applyFont="1" applyBorder="1"/>
    <xf numFmtId="165" fontId="14" fillId="0" borderId="0" xfId="0" applyNumberFormat="1" applyFont="1"/>
    <xf numFmtId="2" fontId="14" fillId="0" borderId="0" xfId="0" applyNumberFormat="1" applyFont="1"/>
    <xf numFmtId="2" fontId="15" fillId="0" borderId="0" xfId="0" applyNumberFormat="1" applyFont="1" applyAlignment="1">
      <alignment horizontal="center"/>
    </xf>
    <xf numFmtId="0" fontId="13" fillId="0" borderId="2" xfId="0" applyFont="1" applyBorder="1" applyAlignment="1">
      <alignment horizontal="center" textRotation="90"/>
    </xf>
    <xf numFmtId="0" fontId="9" fillId="0" borderId="2" xfId="0" applyFont="1" applyBorder="1" applyAlignment="1">
      <alignment horizontal="center" textRotation="90" wrapText="1"/>
    </xf>
    <xf numFmtId="2" fontId="10" fillId="0" borderId="0" xfId="0" applyNumberFormat="1" applyFont="1"/>
    <xf numFmtId="0" fontId="13" fillId="0" borderId="2" xfId="0" applyFont="1" applyBorder="1"/>
    <xf numFmtId="2" fontId="13" fillId="0" borderId="2" xfId="0" applyNumberFormat="1" applyFont="1" applyBorder="1" applyAlignment="1">
      <alignment horizontal="center"/>
    </xf>
    <xf numFmtId="0" fontId="10" fillId="0" borderId="0" xfId="0" applyFont="1" applyAlignment="1">
      <alignment horizontal="center"/>
    </xf>
    <xf numFmtId="2" fontId="14" fillId="0" borderId="2" xfId="0" applyNumberFormat="1" applyFont="1" applyBorder="1" applyAlignment="1">
      <alignment horizontal="center" wrapText="1"/>
    </xf>
    <xf numFmtId="2" fontId="11" fillId="0" borderId="0" xfId="0" applyNumberFormat="1" applyFont="1" applyAlignment="1">
      <alignment horizontal="center"/>
    </xf>
    <xf numFmtId="0" fontId="13" fillId="0" borderId="7" xfId="0" applyFont="1" applyBorder="1" applyAlignment="1">
      <alignment horizontal="center" vertical="center" wrapText="1"/>
    </xf>
    <xf numFmtId="0" fontId="9" fillId="0" borderId="0" xfId="0" applyFont="1" applyAlignment="1">
      <alignment horizontal="right"/>
    </xf>
    <xf numFmtId="0" fontId="13" fillId="0" borderId="0" xfId="0" applyFont="1" applyAlignment="1">
      <alignment horizontal="center" vertical="center" wrapText="1"/>
    </xf>
    <xf numFmtId="2" fontId="10" fillId="0" borderId="2" xfId="0" applyNumberFormat="1" applyFont="1" applyBorder="1" applyAlignment="1">
      <alignment horizontal="center"/>
    </xf>
    <xf numFmtId="49" fontId="11" fillId="0" borderId="2" xfId="0" applyNumberFormat="1" applyFont="1" applyBorder="1" applyAlignment="1">
      <alignment horizontal="center"/>
    </xf>
    <xf numFmtId="0" fontId="10" fillId="0" borderId="2" xfId="0" applyFont="1" applyBorder="1" applyAlignment="1">
      <alignment vertical="center" wrapText="1"/>
    </xf>
    <xf numFmtId="2" fontId="9" fillId="0" borderId="0" xfId="0" applyNumberFormat="1" applyFont="1"/>
    <xf numFmtId="0" fontId="10" fillId="0" borderId="12" xfId="0" applyFont="1" applyBorder="1" applyAlignment="1">
      <alignment horizontal="left" vertical="center" wrapText="1"/>
    </xf>
    <xf numFmtId="0" fontId="11" fillId="0" borderId="12" xfId="0" applyFont="1" applyBorder="1" applyAlignment="1">
      <alignment horizontal="left" vertical="center" wrapText="1"/>
    </xf>
    <xf numFmtId="2" fontId="10" fillId="0" borderId="12" xfId="0" applyNumberFormat="1" applyFont="1" applyBorder="1" applyAlignment="1">
      <alignment horizontal="center" wrapText="1"/>
    </xf>
    <xf numFmtId="2" fontId="11" fillId="0" borderId="12" xfId="5" applyNumberFormat="1" applyFont="1" applyBorder="1" applyAlignment="1">
      <alignment horizontal="center"/>
    </xf>
    <xf numFmtId="0" fontId="9" fillId="0" borderId="12" xfId="3" applyFont="1" applyBorder="1" applyAlignment="1">
      <alignment horizontal="center" vertical="center" wrapText="1"/>
    </xf>
    <xf numFmtId="0" fontId="10" fillId="0" borderId="12" xfId="0" applyFont="1" applyBorder="1" applyAlignment="1">
      <alignment horizontal="center" textRotation="90"/>
    </xf>
    <xf numFmtId="43" fontId="11" fillId="0" borderId="12" xfId="97" applyFont="1" applyFill="1" applyBorder="1" applyAlignment="1">
      <alignment horizontal="center"/>
    </xf>
    <xf numFmtId="164" fontId="11" fillId="0" borderId="12" xfId="98" applyNumberFormat="1" applyBorder="1" applyAlignment="1">
      <alignment horizontal="center" wrapText="1"/>
    </xf>
    <xf numFmtId="2" fontId="10" fillId="0" borderId="12" xfId="0" applyNumberFormat="1" applyFont="1" applyBorder="1" applyAlignment="1">
      <alignment horizontal="center"/>
    </xf>
    <xf numFmtId="49" fontId="11" fillId="0" borderId="12" xfId="0" applyNumberFormat="1" applyFont="1" applyBorder="1" applyAlignment="1">
      <alignment horizontal="center"/>
    </xf>
    <xf numFmtId="2" fontId="11" fillId="0" borderId="12" xfId="7" applyNumberFormat="1" applyFont="1" applyFill="1" applyBorder="1" applyAlignment="1">
      <alignment horizontal="center"/>
    </xf>
    <xf numFmtId="0" fontId="11" fillId="0" borderId="12" xfId="0" applyFont="1" applyBorder="1" applyAlignment="1">
      <alignment horizontal="center"/>
    </xf>
    <xf numFmtId="2" fontId="11" fillId="0" borderId="12" xfId="0" applyNumberFormat="1" applyFont="1" applyBorder="1" applyAlignment="1">
      <alignment horizontal="center"/>
    </xf>
    <xf numFmtId="0" fontId="10" fillId="0" borderId="12" xfId="0" applyFont="1" applyBorder="1" applyAlignment="1">
      <alignment horizontal="center" wrapText="1"/>
    </xf>
    <xf numFmtId="0" fontId="9" fillId="0" borderId="12" xfId="0" applyFont="1" applyBorder="1" applyAlignment="1">
      <alignment horizontal="center" vertical="center" wrapText="1"/>
    </xf>
    <xf numFmtId="4" fontId="10" fillId="0" borderId="12" xfId="7" applyNumberFormat="1" applyFont="1" applyFill="1" applyBorder="1" applyAlignment="1">
      <alignment horizontal="center"/>
    </xf>
    <xf numFmtId="0" fontId="10" fillId="0" borderId="12" xfId="3" applyFont="1" applyBorder="1" applyAlignment="1">
      <alignment horizontal="center" wrapText="1"/>
    </xf>
    <xf numFmtId="0" fontId="11" fillId="0" borderId="12" xfId="0" applyFont="1" applyBorder="1" applyAlignment="1">
      <alignment vertical="center" wrapText="1"/>
    </xf>
    <xf numFmtId="2" fontId="11" fillId="0" borderId="12" xfId="0" applyNumberFormat="1" applyFont="1" applyBorder="1" applyAlignment="1">
      <alignment horizontal="center" wrapText="1"/>
    </xf>
    <xf numFmtId="49" fontId="9" fillId="0" borderId="10" xfId="0" applyNumberFormat="1" applyFont="1" applyBorder="1" applyAlignment="1">
      <alignment horizontal="center"/>
    </xf>
    <xf numFmtId="49" fontId="11" fillId="0" borderId="10" xfId="0" applyNumberFormat="1" applyFont="1" applyBorder="1" applyAlignment="1">
      <alignment horizontal="center"/>
    </xf>
    <xf numFmtId="4" fontId="10" fillId="0" borderId="12" xfId="7" applyNumberFormat="1" applyFont="1" applyFill="1" applyBorder="1" applyAlignment="1" applyProtection="1">
      <alignment horizontal="center"/>
    </xf>
    <xf numFmtId="2" fontId="10" fillId="0" borderId="12" xfId="7" applyNumberFormat="1" applyFont="1" applyFill="1" applyBorder="1" applyAlignment="1" applyProtection="1">
      <alignment horizontal="center"/>
    </xf>
    <xf numFmtId="0" fontId="13" fillId="0" borderId="12" xfId="0" applyFont="1" applyBorder="1" applyAlignment="1">
      <alignment horizontal="center" vertical="center" wrapText="1"/>
    </xf>
    <xf numFmtId="39" fontId="10" fillId="0" borderId="12" xfId="0" applyNumberFormat="1" applyFont="1" applyBorder="1" applyAlignment="1">
      <alignment horizontal="center" wrapText="1"/>
    </xf>
    <xf numFmtId="39" fontId="11" fillId="0" borderId="12" xfId="0" applyNumberFormat="1" applyFont="1" applyBorder="1" applyAlignment="1">
      <alignment horizontal="center"/>
    </xf>
    <xf numFmtId="39" fontId="10" fillId="0" borderId="12" xfId="0" applyNumberFormat="1" applyFont="1" applyBorder="1" applyAlignment="1">
      <alignment horizontal="center"/>
    </xf>
    <xf numFmtId="49" fontId="9" fillId="0" borderId="12" xfId="0" applyNumberFormat="1" applyFont="1" applyBorder="1" applyAlignment="1">
      <alignment horizontal="center"/>
    </xf>
    <xf numFmtId="0" fontId="13" fillId="0" borderId="12" xfId="85" applyFont="1" applyBorder="1" applyAlignment="1">
      <alignment horizontal="center" wrapText="1" shrinkToFit="1"/>
    </xf>
    <xf numFmtId="0" fontId="11" fillId="0" borderId="10" xfId="3" applyFont="1" applyBorder="1" applyAlignment="1">
      <alignment horizontal="center" wrapText="1"/>
    </xf>
    <xf numFmtId="0" fontId="11" fillId="0" borderId="12" xfId="96" applyFont="1" applyBorder="1" applyAlignment="1">
      <alignment horizontal="center"/>
    </xf>
    <xf numFmtId="0" fontId="11" fillId="0" borderId="12" xfId="0" applyFont="1" applyBorder="1" applyAlignment="1">
      <alignment horizontal="center" wrapText="1"/>
    </xf>
    <xf numFmtId="2" fontId="10" fillId="0" borderId="12" xfId="3" applyNumberFormat="1" applyFont="1" applyBorder="1" applyAlignment="1">
      <alignment horizontal="center" wrapText="1"/>
    </xf>
    <xf numFmtId="4" fontId="11" fillId="0" borderId="12" xfId="7" applyNumberFormat="1" applyFont="1" applyFill="1" applyBorder="1" applyAlignment="1" applyProtection="1">
      <alignment horizontal="center"/>
    </xf>
    <xf numFmtId="4" fontId="11" fillId="0" borderId="12" xfId="5" applyNumberFormat="1" applyFont="1" applyBorder="1" applyAlignment="1">
      <alignment horizontal="center"/>
    </xf>
    <xf numFmtId="169" fontId="19" fillId="0" borderId="12" xfId="0" applyNumberFormat="1" applyFont="1" applyBorder="1" applyAlignment="1">
      <alignment horizontal="center" wrapText="1"/>
    </xf>
    <xf numFmtId="0" fontId="11" fillId="0" borderId="12" xfId="1" applyBorder="1" applyAlignment="1">
      <alignment horizontal="left" vertical="center" wrapText="1"/>
    </xf>
    <xf numFmtId="4" fontId="10" fillId="0" borderId="12" xfId="7" applyNumberFormat="1" applyFont="1" applyBorder="1" applyAlignment="1">
      <alignment horizontal="center"/>
    </xf>
    <xf numFmtId="0" fontId="10" fillId="0" borderId="12" xfId="0" applyFont="1" applyBorder="1" applyAlignment="1">
      <alignment horizontal="left" wrapText="1"/>
    </xf>
    <xf numFmtId="0" fontId="11" fillId="0" borderId="12" xfId="1" applyBorder="1" applyAlignment="1">
      <alignment horizontal="center" wrapText="1"/>
    </xf>
    <xf numFmtId="2" fontId="10" fillId="0" borderId="12" xfId="0" applyNumberFormat="1" applyFont="1" applyBorder="1" applyAlignment="1">
      <alignment horizontal="center" vertical="center" wrapText="1"/>
    </xf>
    <xf numFmtId="4" fontId="11" fillId="0" borderId="12" xfId="7" applyNumberFormat="1" applyFont="1" applyFill="1" applyBorder="1" applyAlignment="1">
      <alignment horizontal="center" wrapText="1"/>
    </xf>
    <xf numFmtId="0" fontId="13" fillId="0" borderId="12" xfId="85" applyFont="1" applyBorder="1" applyAlignment="1">
      <alignment horizontal="center" vertical="center" wrapText="1" shrinkToFit="1"/>
    </xf>
    <xf numFmtId="0" fontId="10" fillId="0" borderId="11" xfId="0" applyFont="1" applyBorder="1" applyAlignment="1">
      <alignment horizontal="left" vertical="center" wrapText="1"/>
    </xf>
    <xf numFmtId="2" fontId="10" fillId="0" borderId="11" xfId="0" applyNumberFormat="1" applyFont="1" applyBorder="1" applyAlignment="1">
      <alignment horizontal="center"/>
    </xf>
    <xf numFmtId="2" fontId="10" fillId="0" borderId="11" xfId="0" applyNumberFormat="1" applyFont="1" applyBorder="1" applyAlignment="1">
      <alignment horizontal="center" wrapText="1"/>
    </xf>
    <xf numFmtId="49" fontId="11" fillId="0" borderId="12" xfId="0" applyNumberFormat="1" applyFont="1" applyBorder="1" applyAlignment="1">
      <alignment horizontal="center" vertical="center"/>
    </xf>
    <xf numFmtId="0" fontId="19" fillId="0" borderId="0" xfId="0" applyFont="1"/>
    <xf numFmtId="49" fontId="9" fillId="0" borderId="12" xfId="0" applyNumberFormat="1" applyFont="1" applyBorder="1" applyAlignment="1">
      <alignment horizontal="center" vertical="center"/>
    </xf>
    <xf numFmtId="2" fontId="11" fillId="0" borderId="12" xfId="97" applyNumberFormat="1" applyFont="1" applyFill="1" applyBorder="1" applyAlignment="1">
      <alignment horizontal="center" vertical="center"/>
    </xf>
    <xf numFmtId="2" fontId="10" fillId="0" borderId="12" xfId="0" applyNumberFormat="1" applyFont="1" applyBorder="1" applyAlignment="1">
      <alignment horizontal="center" vertical="center"/>
    </xf>
    <xf numFmtId="4" fontId="10" fillId="0" borderId="12" xfId="7" applyNumberFormat="1" applyFont="1" applyFill="1" applyBorder="1" applyAlignment="1" applyProtection="1">
      <alignment horizontal="center" vertical="center"/>
    </xf>
    <xf numFmtId="49" fontId="13" fillId="0" borderId="20" xfId="0" applyNumberFormat="1" applyFont="1" applyBorder="1" applyAlignment="1">
      <alignment horizontal="center" vertical="center"/>
    </xf>
    <xf numFmtId="0" fontId="9" fillId="0" borderId="12" xfId="85" applyFont="1" applyBorder="1" applyAlignment="1">
      <alignment horizontal="center" vertical="center" wrapText="1" shrinkToFit="1"/>
    </xf>
    <xf numFmtId="0" fontId="10" fillId="0" borderId="12" xfId="207" applyFont="1" applyBorder="1" applyAlignment="1">
      <alignment horizontal="center" vertical="center"/>
    </xf>
    <xf numFmtId="0" fontId="10" fillId="0" borderId="12" xfId="207" applyFont="1" applyBorder="1" applyAlignment="1">
      <alignment horizontal="center" vertical="center" wrapText="1"/>
    </xf>
    <xf numFmtId="0" fontId="10" fillId="0" borderId="9" xfId="0" applyFont="1" applyBorder="1" applyAlignment="1">
      <alignment horizontal="left" vertical="center" wrapText="1"/>
    </xf>
    <xf numFmtId="0" fontId="10" fillId="0" borderId="9" xfId="207" applyFont="1" applyBorder="1" applyAlignment="1">
      <alignment horizontal="center" vertical="center" wrapText="1"/>
    </xf>
    <xf numFmtId="4" fontId="10" fillId="0" borderId="9" xfId="7" applyNumberFormat="1" applyFont="1" applyFill="1" applyBorder="1" applyAlignment="1" applyProtection="1">
      <alignment horizontal="center" vertical="center"/>
    </xf>
    <xf numFmtId="49" fontId="10" fillId="0" borderId="18" xfId="207" applyNumberFormat="1" applyFont="1" applyBorder="1" applyAlignment="1">
      <alignment horizontal="center" vertical="center"/>
    </xf>
    <xf numFmtId="0" fontId="10" fillId="0" borderId="18" xfId="0" applyFont="1" applyBorder="1" applyAlignment="1">
      <alignment horizontal="left" vertical="center" wrapText="1"/>
    </xf>
    <xf numFmtId="0" fontId="10" fillId="0" borderId="18" xfId="207" applyFont="1" applyBorder="1" applyAlignment="1">
      <alignment horizontal="center" vertical="center" wrapText="1"/>
    </xf>
    <xf numFmtId="4" fontId="10" fillId="0" borderId="12" xfId="7" applyNumberFormat="1" applyFont="1" applyBorder="1" applyAlignment="1">
      <alignment horizontal="center" vertical="center"/>
    </xf>
    <xf numFmtId="4" fontId="10" fillId="0" borderId="12" xfId="7" applyNumberFormat="1" applyFont="1" applyFill="1" applyBorder="1" applyAlignment="1">
      <alignment horizontal="center" vertical="center"/>
    </xf>
    <xf numFmtId="2" fontId="10" fillId="0" borderId="18" xfId="7" applyNumberFormat="1" applyFont="1" applyFill="1" applyBorder="1" applyAlignment="1" applyProtection="1">
      <alignment horizontal="center" vertical="center"/>
    </xf>
    <xf numFmtId="2" fontId="10" fillId="0" borderId="18" xfId="0" applyNumberFormat="1" applyFont="1" applyBorder="1" applyAlignment="1">
      <alignment horizontal="center" vertical="center" wrapText="1"/>
    </xf>
    <xf numFmtId="4" fontId="10" fillId="0" borderId="12" xfId="0" applyNumberFormat="1" applyFont="1" applyBorder="1" applyAlignment="1">
      <alignment horizontal="center" vertical="center" wrapText="1"/>
    </xf>
    <xf numFmtId="4" fontId="11" fillId="0" borderId="12" xfId="97" applyNumberFormat="1" applyFont="1" applyFill="1" applyBorder="1" applyAlignment="1">
      <alignment horizontal="center" vertical="center"/>
    </xf>
    <xf numFmtId="49" fontId="13" fillId="0" borderId="18" xfId="0" applyNumberFormat="1" applyFont="1" applyBorder="1" applyAlignment="1">
      <alignment horizontal="center"/>
    </xf>
    <xf numFmtId="0" fontId="13" fillId="0" borderId="20" xfId="85" applyFont="1" applyBorder="1" applyAlignment="1">
      <alignment horizontal="center" vertical="center" wrapText="1" shrinkToFit="1"/>
    </xf>
    <xf numFmtId="0" fontId="10" fillId="0" borderId="21" xfId="3" applyFont="1" applyBorder="1" applyAlignment="1">
      <alignment horizontal="center"/>
    </xf>
    <xf numFmtId="4" fontId="10" fillId="0" borderId="21" xfId="7" applyNumberFormat="1" applyFont="1" applyFill="1" applyBorder="1" applyAlignment="1" applyProtection="1">
      <alignment horizontal="center"/>
    </xf>
    <xf numFmtId="2" fontId="10" fillId="0" borderId="21" xfId="0" applyNumberFormat="1" applyFont="1" applyBorder="1" applyAlignment="1">
      <alignment horizontal="center"/>
    </xf>
    <xf numFmtId="2" fontId="10" fillId="0" borderId="21" xfId="0" applyNumberFormat="1" applyFont="1" applyBorder="1" applyAlignment="1">
      <alignment horizontal="center" wrapText="1"/>
    </xf>
    <xf numFmtId="0" fontId="10" fillId="0" borderId="19" xfId="0" applyFont="1" applyBorder="1" applyAlignment="1">
      <alignment horizontal="left" vertical="center" wrapText="1"/>
    </xf>
    <xf numFmtId="0" fontId="10" fillId="0" borderId="7" xfId="3" applyFont="1" applyBorder="1" applyAlignment="1">
      <alignment horizontal="center" wrapText="1"/>
    </xf>
    <xf numFmtId="2" fontId="10" fillId="0" borderId="7" xfId="7" applyNumberFormat="1" applyFont="1" applyFill="1" applyBorder="1" applyAlignment="1" applyProtection="1">
      <alignment horizontal="center"/>
    </xf>
    <xf numFmtId="2" fontId="10" fillId="0" borderId="7" xfId="0" applyNumberFormat="1" applyFont="1" applyBorder="1" applyAlignment="1">
      <alignment horizontal="center" wrapText="1"/>
    </xf>
    <xf numFmtId="2" fontId="10" fillId="0" borderId="13" xfId="0" applyNumberFormat="1" applyFont="1" applyBorder="1" applyAlignment="1">
      <alignment horizontal="center"/>
    </xf>
    <xf numFmtId="0" fontId="10" fillId="0" borderId="19" xfId="3" applyFont="1" applyBorder="1" applyAlignment="1">
      <alignment horizontal="center" wrapText="1"/>
    </xf>
    <xf numFmtId="2" fontId="10" fillId="0" borderId="13" xfId="0" applyNumberFormat="1" applyFont="1" applyBorder="1" applyAlignment="1">
      <alignment horizontal="center" wrapText="1"/>
    </xf>
    <xf numFmtId="2" fontId="11" fillId="0" borderId="12" xfId="97" applyNumberFormat="1" applyFont="1" applyFill="1" applyBorder="1" applyAlignment="1">
      <alignment horizontal="center"/>
    </xf>
    <xf numFmtId="0" fontId="14" fillId="0" borderId="12" xfId="0" applyFont="1" applyBorder="1" applyAlignment="1">
      <alignment horizontal="center"/>
    </xf>
    <xf numFmtId="0" fontId="14" fillId="0" borderId="12" xfId="0" applyFont="1" applyBorder="1" applyAlignment="1">
      <alignment vertical="center" wrapText="1"/>
    </xf>
    <xf numFmtId="49" fontId="10" fillId="0" borderId="18" xfId="207" applyNumberFormat="1" applyFont="1" applyBorder="1" applyAlignment="1">
      <alignment horizontal="center"/>
    </xf>
    <xf numFmtId="0" fontId="10" fillId="0" borderId="18" xfId="0" applyFont="1" applyBorder="1" applyAlignment="1">
      <alignment horizontal="left" wrapText="1"/>
    </xf>
    <xf numFmtId="0" fontId="10" fillId="0" borderId="20" xfId="0" applyFont="1" applyBorder="1" applyAlignment="1">
      <alignment horizontal="left" wrapText="1"/>
    </xf>
    <xf numFmtId="0" fontId="10" fillId="0" borderId="19" xfId="207" applyFont="1" applyBorder="1" applyAlignment="1">
      <alignment horizontal="center" wrapText="1"/>
    </xf>
    <xf numFmtId="2" fontId="10" fillId="0" borderId="19" xfId="7" applyNumberFormat="1" applyFont="1" applyFill="1" applyBorder="1" applyAlignment="1" applyProtection="1">
      <alignment horizontal="center"/>
    </xf>
    <xf numFmtId="2" fontId="10" fillId="0" borderId="19" xfId="0" applyNumberFormat="1" applyFont="1" applyBorder="1" applyAlignment="1">
      <alignment horizontal="center" wrapText="1"/>
    </xf>
    <xf numFmtId="0" fontId="10" fillId="0" borderId="12" xfId="207" applyFont="1" applyBorder="1" applyAlignment="1">
      <alignment horizontal="center" wrapText="1"/>
    </xf>
    <xf numFmtId="0" fontId="10" fillId="0" borderId="12" xfId="0" applyFont="1" applyBorder="1" applyAlignment="1">
      <alignment horizontal="center" vertical="center" wrapText="1"/>
    </xf>
    <xf numFmtId="2" fontId="10" fillId="0" borderId="0" xfId="0" applyNumberFormat="1" applyFont="1" applyAlignment="1">
      <alignment horizontal="center" wrapText="1"/>
    </xf>
    <xf numFmtId="0" fontId="15" fillId="0" borderId="12" xfId="0" applyFont="1" applyBorder="1" applyAlignment="1">
      <alignment horizontal="center" vertical="center" wrapText="1"/>
    </xf>
    <xf numFmtId="2" fontId="14" fillId="0" borderId="12" xfId="0" applyNumberFormat="1" applyFont="1" applyBorder="1" applyAlignment="1">
      <alignment horizontal="center" wrapText="1"/>
    </xf>
    <xf numFmtId="2" fontId="47" fillId="0" borderId="12" xfId="0" applyNumberFormat="1" applyFont="1" applyBorder="1" applyAlignment="1">
      <alignment horizontal="center"/>
    </xf>
    <xf numFmtId="0" fontId="20" fillId="0" borderId="12" xfId="0" applyFont="1" applyBorder="1" applyAlignment="1">
      <alignment horizontal="left" vertical="center" wrapText="1"/>
    </xf>
    <xf numFmtId="0" fontId="20" fillId="0" borderId="12" xfId="3" applyFont="1" applyBorder="1" applyAlignment="1">
      <alignment horizontal="center" wrapText="1"/>
    </xf>
    <xf numFmtId="2" fontId="47" fillId="0" borderId="12" xfId="0" applyNumberFormat="1" applyFont="1" applyBorder="1" applyAlignment="1">
      <alignment horizontal="center" wrapText="1"/>
    </xf>
    <xf numFmtId="2" fontId="20" fillId="0" borderId="12" xfId="0" applyNumberFormat="1" applyFont="1" applyBorder="1" applyAlignment="1">
      <alignment horizontal="center"/>
    </xf>
    <xf numFmtId="0" fontId="60" fillId="0" borderId="21" xfId="0" applyFont="1" applyBorder="1" applyAlignment="1">
      <alignment horizontal="center" vertical="center"/>
    </xf>
    <xf numFmtId="0" fontId="20" fillId="0" borderId="21" xfId="0" applyFont="1" applyBorder="1" applyAlignment="1">
      <alignment horizontal="center" textRotation="90"/>
    </xf>
    <xf numFmtId="2" fontId="20" fillId="0" borderId="21" xfId="0" applyNumberFormat="1" applyFont="1" applyBorder="1" applyAlignment="1">
      <alignment horizontal="center"/>
    </xf>
    <xf numFmtId="2" fontId="20" fillId="0" borderId="21" xfId="0" applyNumberFormat="1" applyFont="1" applyBorder="1" applyAlignment="1">
      <alignment horizontal="center" wrapText="1"/>
    </xf>
    <xf numFmtId="2" fontId="20" fillId="0" borderId="18" xfId="0" applyNumberFormat="1" applyFont="1" applyBorder="1" applyAlignment="1">
      <alignment horizontal="center" wrapText="1"/>
    </xf>
    <xf numFmtId="2" fontId="20" fillId="29" borderId="12" xfId="0" applyNumberFormat="1" applyFont="1" applyFill="1" applyBorder="1" applyAlignment="1">
      <alignment horizontal="center"/>
    </xf>
    <xf numFmtId="0" fontId="20" fillId="0" borderId="12" xfId="0" applyFont="1" applyBorder="1" applyAlignment="1">
      <alignment horizontal="center"/>
    </xf>
    <xf numFmtId="2" fontId="20" fillId="0" borderId="12" xfId="0" applyNumberFormat="1" applyFont="1" applyBorder="1" applyAlignment="1">
      <alignment horizontal="center" wrapText="1"/>
    </xf>
    <xf numFmtId="175" fontId="20" fillId="29" borderId="12" xfId="0" applyNumberFormat="1" applyFont="1" applyFill="1" applyBorder="1" applyAlignment="1">
      <alignment horizontal="center"/>
    </xf>
    <xf numFmtId="0" fontId="20" fillId="0" borderId="12" xfId="26" applyFont="1" applyBorder="1" applyAlignment="1">
      <alignment horizontal="center" wrapText="1"/>
    </xf>
    <xf numFmtId="0" fontId="20" fillId="0" borderId="12" xfId="26" applyFont="1" applyBorder="1" applyAlignment="1">
      <alignment horizontal="left" vertical="center" wrapText="1"/>
    </xf>
    <xf numFmtId="4" fontId="20" fillId="0" borderId="12" xfId="26" applyNumberFormat="1" applyFont="1" applyBorder="1" applyAlignment="1">
      <alignment horizontal="center"/>
    </xf>
    <xf numFmtId="2" fontId="20" fillId="0" borderId="12" xfId="26" applyNumberFormat="1" applyFont="1" applyBorder="1" applyAlignment="1">
      <alignment horizontal="center"/>
    </xf>
    <xf numFmtId="0" fontId="60" fillId="0" borderId="12" xfId="0" applyFont="1" applyBorder="1" applyAlignment="1">
      <alignment horizontal="center" vertical="center" wrapText="1"/>
    </xf>
    <xf numFmtId="2" fontId="20" fillId="0" borderId="12" xfId="0" applyNumberFormat="1" applyFont="1" applyBorder="1" applyAlignment="1">
      <alignment horizontal="left" vertical="center" wrapText="1"/>
    </xf>
    <xf numFmtId="2" fontId="20" fillId="0" borderId="12" xfId="5" applyNumberFormat="1" applyFont="1" applyBorder="1" applyAlignment="1">
      <alignment horizontal="center"/>
    </xf>
    <xf numFmtId="43" fontId="20" fillId="0" borderId="12" xfId="0" applyNumberFormat="1" applyFont="1" applyBorder="1" applyAlignment="1">
      <alignment horizontal="center"/>
    </xf>
    <xf numFmtId="43" fontId="20" fillId="0" borderId="12" xfId="0" applyNumberFormat="1" applyFont="1" applyBorder="1"/>
    <xf numFmtId="49" fontId="20" fillId="0" borderId="12" xfId="0" applyNumberFormat="1" applyFont="1" applyBorder="1" applyAlignment="1">
      <alignment horizontal="left" vertical="center" wrapText="1"/>
    </xf>
    <xf numFmtId="49" fontId="20" fillId="0" borderId="12" xfId="0" applyNumberFormat="1" applyFont="1" applyBorder="1" applyAlignment="1">
      <alignment horizontal="center"/>
    </xf>
    <xf numFmtId="49" fontId="20" fillId="0" borderId="12" xfId="0" applyNumberFormat="1" applyFont="1" applyBorder="1"/>
    <xf numFmtId="0" fontId="62" fillId="0" borderId="12" xfId="0" applyFont="1" applyBorder="1" applyAlignment="1">
      <alignment horizontal="right" vertical="center"/>
    </xf>
    <xf numFmtId="0" fontId="62" fillId="0" borderId="12" xfId="0" applyFont="1" applyBorder="1" applyAlignment="1">
      <alignment horizontal="center"/>
    </xf>
    <xf numFmtId="0" fontId="62" fillId="0" borderId="12" xfId="0" applyFont="1" applyBorder="1" applyAlignment="1">
      <alignment horizontal="right" vertical="center" wrapText="1"/>
    </xf>
    <xf numFmtId="2" fontId="62" fillId="0" borderId="12" xfId="0" applyNumberFormat="1" applyFont="1" applyBorder="1" applyAlignment="1">
      <alignment horizontal="center"/>
    </xf>
    <xf numFmtId="165" fontId="20" fillId="0" borderId="12" xfId="0" applyNumberFormat="1" applyFont="1" applyBorder="1" applyAlignment="1">
      <alignment horizontal="center"/>
    </xf>
    <xf numFmtId="2" fontId="62" fillId="0" borderId="12" xfId="0" applyNumberFormat="1" applyFont="1" applyBorder="1" applyAlignment="1">
      <alignment horizontal="center" wrapText="1"/>
    </xf>
    <xf numFmtId="0" fontId="20" fillId="29" borderId="12" xfId="0" applyFont="1" applyFill="1" applyBorder="1" applyAlignment="1">
      <alignment horizontal="left" vertical="center" wrapText="1"/>
    </xf>
    <xf numFmtId="0" fontId="20" fillId="29" borderId="12" xfId="0" applyFont="1" applyFill="1" applyBorder="1" applyAlignment="1">
      <alignment horizontal="center"/>
    </xf>
    <xf numFmtId="2" fontId="20" fillId="29" borderId="12" xfId="0" applyNumberFormat="1" applyFont="1" applyFill="1" applyBorder="1" applyAlignment="1">
      <alignment horizontal="center" wrapText="1"/>
    </xf>
    <xf numFmtId="2" fontId="20" fillId="29" borderId="18" xfId="0" applyNumberFormat="1" applyFont="1" applyFill="1" applyBorder="1" applyAlignment="1">
      <alignment horizontal="center" wrapText="1"/>
    </xf>
    <xf numFmtId="0" fontId="62" fillId="29" borderId="12" xfId="0" applyFont="1" applyFill="1" applyBorder="1" applyAlignment="1">
      <alignment horizontal="right" vertical="center" wrapText="1"/>
    </xf>
    <xf numFmtId="0" fontId="62" fillId="29" borderId="12" xfId="0" applyFont="1" applyFill="1" applyBorder="1" applyAlignment="1">
      <alignment horizontal="center"/>
    </xf>
    <xf numFmtId="175" fontId="20" fillId="0" borderId="12" xfId="0" applyNumberFormat="1" applyFont="1" applyBorder="1" applyAlignment="1">
      <alignment horizontal="center"/>
    </xf>
    <xf numFmtId="0" fontId="20" fillId="0" borderId="12" xfId="0" applyFont="1" applyBorder="1" applyAlignment="1">
      <alignment vertical="center" wrapText="1"/>
    </xf>
    <xf numFmtId="2" fontId="62" fillId="0" borderId="18" xfId="0" applyNumberFormat="1" applyFont="1" applyBorder="1" applyAlignment="1">
      <alignment horizontal="center" wrapText="1"/>
    </xf>
    <xf numFmtId="2" fontId="62" fillId="29" borderId="12" xfId="0" applyNumberFormat="1" applyFont="1" applyFill="1" applyBorder="1" applyAlignment="1">
      <alignment horizontal="center"/>
    </xf>
    <xf numFmtId="175" fontId="62" fillId="29" borderId="12" xfId="0" applyNumberFormat="1" applyFont="1" applyFill="1" applyBorder="1" applyAlignment="1">
      <alignment horizontal="center"/>
    </xf>
    <xf numFmtId="0" fontId="20" fillId="0" borderId="12" xfId="0" applyFont="1" applyBorder="1" applyAlignment="1">
      <alignment horizontal="center" wrapText="1"/>
    </xf>
    <xf numFmtId="49" fontId="11" fillId="0" borderId="18" xfId="0" applyNumberFormat="1" applyFont="1" applyBorder="1" applyAlignment="1">
      <alignment horizontal="center"/>
    </xf>
    <xf numFmtId="0" fontId="10" fillId="0" borderId="22" xfId="0" applyFont="1" applyBorder="1" applyAlignment="1">
      <alignment horizontal="center" vertical="center" wrapText="1"/>
    </xf>
    <xf numFmtId="0" fontId="11" fillId="0" borderId="21" xfId="0" applyFont="1" applyBorder="1" applyAlignment="1">
      <alignment wrapText="1"/>
    </xf>
    <xf numFmtId="169" fontId="19" fillId="0" borderId="21" xfId="3" applyNumberFormat="1" applyFont="1" applyBorder="1" applyAlignment="1">
      <alignment horizontal="center" wrapText="1"/>
    </xf>
    <xf numFmtId="0" fontId="11" fillId="0" borderId="0" xfId="0" applyFont="1" applyAlignment="1">
      <alignment horizontal="left" wrapText="1"/>
    </xf>
    <xf numFmtId="0" fontId="14" fillId="0" borderId="0" xfId="0" applyFont="1" applyAlignment="1">
      <alignment horizontal="left"/>
    </xf>
    <xf numFmtId="0" fontId="14" fillId="0" borderId="0" xfId="0" applyFont="1" applyAlignment="1">
      <alignment horizontal="center"/>
    </xf>
    <xf numFmtId="0" fontId="14" fillId="0" borderId="4" xfId="0" applyFont="1" applyBorder="1" applyAlignment="1">
      <alignment horizontal="left"/>
    </xf>
    <xf numFmtId="0" fontId="14" fillId="0" borderId="3" xfId="0" applyFont="1" applyBorder="1" applyAlignment="1">
      <alignment horizontal="left"/>
    </xf>
    <xf numFmtId="0" fontId="14" fillId="0" borderId="0" xfId="0" applyFont="1" applyAlignment="1">
      <alignment horizontal="right"/>
    </xf>
    <xf numFmtId="0" fontId="9" fillId="0" borderId="0" xfId="0" applyFont="1" applyAlignment="1">
      <alignment horizontal="center"/>
    </xf>
    <xf numFmtId="0" fontId="11" fillId="0" borderId="0" xfId="0" applyFont="1" applyAlignment="1">
      <alignment horizontal="left"/>
    </xf>
    <xf numFmtId="0" fontId="11" fillId="0" borderId="0" xfId="0" applyFont="1" applyAlignment="1">
      <alignment horizontal="left" vertical="center" wrapText="1"/>
    </xf>
    <xf numFmtId="0" fontId="10" fillId="0" borderId="0" xfId="0" applyFont="1" applyAlignment="1">
      <alignment horizontal="center"/>
    </xf>
    <xf numFmtId="0" fontId="9" fillId="0" borderId="0" xfId="0" applyFont="1" applyAlignment="1">
      <alignment horizontal="left"/>
    </xf>
    <xf numFmtId="0" fontId="14" fillId="0" borderId="0" xfId="0" applyFont="1" applyAlignment="1">
      <alignment horizontal="center" wrapText="1"/>
    </xf>
    <xf numFmtId="0" fontId="14" fillId="0" borderId="5" xfId="0" applyFont="1" applyBorder="1" applyAlignment="1">
      <alignment horizontal="center" vertical="center"/>
    </xf>
    <xf numFmtId="0" fontId="14" fillId="0" borderId="1" xfId="0" applyFont="1" applyBorder="1" applyAlignment="1">
      <alignment horizontal="center" vertical="center"/>
    </xf>
    <xf numFmtId="0" fontId="14" fillId="0" borderId="5"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4" xfId="0" applyFont="1" applyBorder="1" applyAlignment="1">
      <alignment horizontal="center" vertical="center"/>
    </xf>
    <xf numFmtId="0" fontId="14" fillId="0" borderId="6" xfId="0" applyFont="1" applyBorder="1" applyAlignment="1">
      <alignment horizontal="center" vertical="center"/>
    </xf>
    <xf numFmtId="0" fontId="14" fillId="0" borderId="3" xfId="0" applyFont="1" applyBorder="1" applyAlignment="1">
      <alignment horizontal="center" vertical="center"/>
    </xf>
    <xf numFmtId="0" fontId="10" fillId="0" borderId="0" xfId="0" applyFont="1" applyAlignment="1">
      <alignment horizontal="left" wrapText="1"/>
    </xf>
    <xf numFmtId="0" fontId="13" fillId="0" borderId="2" xfId="0" applyFont="1" applyBorder="1" applyAlignment="1">
      <alignment horizontal="right"/>
    </xf>
    <xf numFmtId="0" fontId="10" fillId="0" borderId="0" xfId="0" applyFont="1" applyAlignment="1">
      <alignment horizontal="left"/>
    </xf>
    <xf numFmtId="0" fontId="11" fillId="0" borderId="0" xfId="0" applyFont="1" applyAlignment="1">
      <alignment horizontal="center"/>
    </xf>
    <xf numFmtId="0" fontId="13" fillId="0" borderId="2" xfId="0" applyFont="1" applyBorder="1" applyAlignment="1">
      <alignment horizontal="center" vertical="center" textRotation="90"/>
    </xf>
    <xf numFmtId="0" fontId="13" fillId="0" borderId="2" xfId="0" applyFont="1" applyBorder="1" applyAlignment="1">
      <alignment horizontal="center" vertical="center" wrapText="1"/>
    </xf>
    <xf numFmtId="0" fontId="13" fillId="0" borderId="2" xfId="0" applyFont="1" applyBorder="1" applyAlignment="1">
      <alignment horizontal="center" vertical="center"/>
    </xf>
    <xf numFmtId="0" fontId="13" fillId="0" borderId="5" xfId="0" applyFont="1" applyBorder="1" applyAlignment="1">
      <alignment horizontal="center" vertical="center" textRotation="90"/>
    </xf>
    <xf numFmtId="0" fontId="13" fillId="0" borderId="1" xfId="0" applyFont="1" applyBorder="1" applyAlignment="1">
      <alignment horizontal="center" vertical="center" textRotation="90"/>
    </xf>
    <xf numFmtId="0" fontId="13" fillId="0" borderId="5"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4" xfId="0" applyFont="1" applyBorder="1" applyAlignment="1">
      <alignment horizontal="center" vertical="center"/>
    </xf>
    <xf numFmtId="0" fontId="13" fillId="0" borderId="6" xfId="0" applyFont="1" applyBorder="1" applyAlignment="1">
      <alignment horizontal="center" vertical="center"/>
    </xf>
    <xf numFmtId="0" fontId="13" fillId="0" borderId="3" xfId="0" applyFont="1" applyBorder="1" applyAlignment="1">
      <alignment horizontal="center" vertical="center"/>
    </xf>
    <xf numFmtId="0" fontId="64" fillId="0" borderId="0" xfId="0" applyFont="1"/>
  </cellXfs>
  <cellStyles count="208">
    <cellStyle name="1. izcēlums" xfId="125" xr:uid="{00000000-0005-0000-0000-000000000000}"/>
    <cellStyle name="2. izcēlums" xfId="126" xr:uid="{00000000-0005-0000-0000-000001000000}"/>
    <cellStyle name="20% no 1. izcēluma" xfId="127" xr:uid="{00000000-0005-0000-0000-000002000000}"/>
    <cellStyle name="20% no 2. izcēluma" xfId="128" xr:uid="{00000000-0005-0000-0000-000003000000}"/>
    <cellStyle name="20% no 3. izcēluma" xfId="129" xr:uid="{00000000-0005-0000-0000-000004000000}"/>
    <cellStyle name="20% no 4. izcēluma" xfId="130" xr:uid="{00000000-0005-0000-0000-000005000000}"/>
    <cellStyle name="20% no 5. izcēluma" xfId="131" xr:uid="{00000000-0005-0000-0000-000006000000}"/>
    <cellStyle name="20% no 6. izcēluma" xfId="132" xr:uid="{00000000-0005-0000-0000-000007000000}"/>
    <cellStyle name="3. izcēlums " xfId="133" xr:uid="{00000000-0005-0000-0000-000008000000}"/>
    <cellStyle name="4. izcēlums" xfId="134" xr:uid="{00000000-0005-0000-0000-000009000000}"/>
    <cellStyle name="40% no 1. izcēluma" xfId="135" xr:uid="{00000000-0005-0000-0000-00000A000000}"/>
    <cellStyle name="40% no 2. izcēluma" xfId="136" xr:uid="{00000000-0005-0000-0000-00000B000000}"/>
    <cellStyle name="40% no 3. izcēluma" xfId="137" xr:uid="{00000000-0005-0000-0000-00000C000000}"/>
    <cellStyle name="40% no 4. izcēluma" xfId="138" xr:uid="{00000000-0005-0000-0000-00000D000000}"/>
    <cellStyle name="40% no 5. izcēluma" xfId="139" xr:uid="{00000000-0005-0000-0000-00000E000000}"/>
    <cellStyle name="40% no 6. izcēluma" xfId="140" xr:uid="{00000000-0005-0000-0000-00000F000000}"/>
    <cellStyle name="5. izcēlums" xfId="141" xr:uid="{00000000-0005-0000-0000-000010000000}"/>
    <cellStyle name="6. izcēlums" xfId="142" xr:uid="{00000000-0005-0000-0000-000011000000}"/>
    <cellStyle name="60% no 1. izcēluma" xfId="143" xr:uid="{00000000-0005-0000-0000-000012000000}"/>
    <cellStyle name="60% no 2. izcēluma" xfId="144" xr:uid="{00000000-0005-0000-0000-000013000000}"/>
    <cellStyle name="60% no 3. izcēluma" xfId="145" xr:uid="{00000000-0005-0000-0000-000014000000}"/>
    <cellStyle name="60% no 4. izcēluma" xfId="146" xr:uid="{00000000-0005-0000-0000-000015000000}"/>
    <cellStyle name="60% no 5. izcēluma" xfId="147" xr:uid="{00000000-0005-0000-0000-000016000000}"/>
    <cellStyle name="60% no 6. izcēluma" xfId="148" xr:uid="{00000000-0005-0000-0000-000017000000}"/>
    <cellStyle name="Accent" xfId="55" xr:uid="{00000000-0005-0000-0000-000018000000}"/>
    <cellStyle name="Accent 1" xfId="56" xr:uid="{00000000-0005-0000-0000-000019000000}"/>
    <cellStyle name="Accent 2" xfId="57" xr:uid="{00000000-0005-0000-0000-00001A000000}"/>
    <cellStyle name="Accent 3" xfId="58" xr:uid="{00000000-0005-0000-0000-00001B000000}"/>
    <cellStyle name="Aprēķināšana 2" xfId="149" xr:uid="{00000000-0005-0000-0000-00001C000000}"/>
    <cellStyle name="Aprēķināšana 2 2" xfId="203" xr:uid="{00000000-0005-0000-0000-00001D000000}"/>
    <cellStyle name="Bad" xfId="59" xr:uid="{00000000-0005-0000-0000-00001E000000}"/>
    <cellStyle name="Brīdinājuma teksts 2" xfId="150" xr:uid="{00000000-0005-0000-0000-00001F000000}"/>
    <cellStyle name="cf1" xfId="60" xr:uid="{00000000-0005-0000-0000-000020000000}"/>
    <cellStyle name="cf2" xfId="61" xr:uid="{00000000-0005-0000-0000-000021000000}"/>
    <cellStyle name="cf3" xfId="62" xr:uid="{00000000-0005-0000-0000-000022000000}"/>
    <cellStyle name="cf4" xfId="63" xr:uid="{00000000-0005-0000-0000-000023000000}"/>
    <cellStyle name="cf5" xfId="64" xr:uid="{00000000-0005-0000-0000-000024000000}"/>
    <cellStyle name="cf6" xfId="65" xr:uid="{00000000-0005-0000-0000-000025000000}"/>
    <cellStyle name="Comma" xfId="97" builtinId="3"/>
    <cellStyle name="Comma 2" xfId="12" xr:uid="{00000000-0005-0000-0000-000026000000}"/>
    <cellStyle name="Comma 2 2" xfId="13" xr:uid="{00000000-0005-0000-0000-000027000000}"/>
    <cellStyle name="Comma 2 2 2" xfId="18" xr:uid="{00000000-0005-0000-0000-000028000000}"/>
    <cellStyle name="Comma 2 2 3" xfId="152" xr:uid="{00000000-0005-0000-0000-000029000000}"/>
    <cellStyle name="Comma 2 3" xfId="17" xr:uid="{00000000-0005-0000-0000-00002A000000}"/>
    <cellStyle name="Comma 2 3 2" xfId="153" xr:uid="{00000000-0005-0000-0000-00002B000000}"/>
    <cellStyle name="Comma 2 4" xfId="151" xr:uid="{00000000-0005-0000-0000-00002C000000}"/>
    <cellStyle name="Comma 3" xfId="154" xr:uid="{00000000-0005-0000-0000-00002D000000}"/>
    <cellStyle name="Comma 5" xfId="7" xr:uid="{00000000-0005-0000-0000-00002E000000}"/>
    <cellStyle name="Comma 5 2" xfId="20" xr:uid="{00000000-0005-0000-0000-00002F000000}"/>
    <cellStyle name="Comma 5 2 2" xfId="33" xr:uid="{00000000-0005-0000-0000-000030000000}"/>
    <cellStyle name="Comma 5 2 2 2" xfId="48" xr:uid="{00000000-0005-0000-0000-000031000000}"/>
    <cellStyle name="Comma 5 2 2 2 2" xfId="110" xr:uid="{00000000-0005-0000-0000-000032000000}"/>
    <cellStyle name="Comma 5 2 2 3" xfId="103" xr:uid="{00000000-0005-0000-0000-000033000000}"/>
    <cellStyle name="Comma 5 2 3" xfId="41" xr:uid="{00000000-0005-0000-0000-000034000000}"/>
    <cellStyle name="Comma 5 2 3 2" xfId="50" xr:uid="{00000000-0005-0000-0000-000035000000}"/>
    <cellStyle name="Comma 5 2 3 2 2" xfId="112" xr:uid="{00000000-0005-0000-0000-000036000000}"/>
    <cellStyle name="Comma 5 2 3 3" xfId="89" xr:uid="{00000000-0005-0000-0000-000037000000}"/>
    <cellStyle name="Comma 5 2 3 3 2" xfId="120" xr:uid="{00000000-0005-0000-0000-000038000000}"/>
    <cellStyle name="Comma 5 2 3 4" xfId="105" xr:uid="{00000000-0005-0000-0000-000039000000}"/>
    <cellStyle name="Comma 5 2 4" xfId="43" xr:uid="{00000000-0005-0000-0000-00003A000000}"/>
    <cellStyle name="Comma 5 2 4 2" xfId="52" xr:uid="{00000000-0005-0000-0000-00003B000000}"/>
    <cellStyle name="Comma 5 2 4 2 2" xfId="114" xr:uid="{00000000-0005-0000-0000-00003C000000}"/>
    <cellStyle name="Comma 5 2 4 3" xfId="107" xr:uid="{00000000-0005-0000-0000-00003D000000}"/>
    <cellStyle name="Comma 5 3" xfId="19" xr:uid="{00000000-0005-0000-0000-00003E000000}"/>
    <cellStyle name="Comma 5 3 2" xfId="66" xr:uid="{00000000-0005-0000-0000-00003F000000}"/>
    <cellStyle name="Comma 5 3 3" xfId="91" xr:uid="{00000000-0005-0000-0000-000040000000}"/>
    <cellStyle name="Comma 5 3 3 2" xfId="121" xr:uid="{00000000-0005-0000-0000-000041000000}"/>
    <cellStyle name="Comma 5 4" xfId="31" xr:uid="{00000000-0005-0000-0000-000042000000}"/>
    <cellStyle name="Comma 5 4 2" xfId="47" xr:uid="{00000000-0005-0000-0000-000043000000}"/>
    <cellStyle name="Comma 5 4 2 2" xfId="109" xr:uid="{00000000-0005-0000-0000-000044000000}"/>
    <cellStyle name="Comma 5 4 3" xfId="84" xr:uid="{00000000-0005-0000-0000-000045000000}"/>
    <cellStyle name="Comma 5 4 3 2" xfId="116" xr:uid="{00000000-0005-0000-0000-000046000000}"/>
    <cellStyle name="Comma 5 4 4" xfId="102" xr:uid="{00000000-0005-0000-0000-000047000000}"/>
    <cellStyle name="ConditionalStyle_1" xfId="67" xr:uid="{00000000-0005-0000-0000-000048000000}"/>
    <cellStyle name="Currency 2" xfId="155" xr:uid="{00000000-0005-0000-0000-000049000000}"/>
    <cellStyle name="Error" xfId="68" xr:uid="{00000000-0005-0000-0000-00004A000000}"/>
    <cellStyle name="Excel Built-in Explanatory Text" xfId="21" xr:uid="{00000000-0005-0000-0000-00004B000000}"/>
    <cellStyle name="Excel Built-in Explanatory Text 2" xfId="69" xr:uid="{00000000-0005-0000-0000-00004C000000}"/>
    <cellStyle name="Excel Built-in Good" xfId="34" xr:uid="{00000000-0005-0000-0000-00004D000000}"/>
    <cellStyle name="Excel Built-in Normal" xfId="8" xr:uid="{00000000-0005-0000-0000-00004E000000}"/>
    <cellStyle name="Excel Built-in Normal 1" xfId="10" xr:uid="{00000000-0005-0000-0000-00004F000000}"/>
    <cellStyle name="Excel Built-in Normal 2" xfId="22" xr:uid="{00000000-0005-0000-0000-000050000000}"/>
    <cellStyle name="Excel Built-in Normal 2 2" xfId="156" xr:uid="{00000000-0005-0000-0000-000051000000}"/>
    <cellStyle name="Excel Built-in Normal 3" xfId="23" xr:uid="{00000000-0005-0000-0000-000052000000}"/>
    <cellStyle name="Excel Built-in Normal 4" xfId="37" xr:uid="{00000000-0005-0000-0000-000053000000}"/>
    <cellStyle name="Excel_BuiltIn_Good" xfId="157" xr:uid="{00000000-0005-0000-0000-000054000000}"/>
    <cellStyle name="Footnote" xfId="70" xr:uid="{00000000-0005-0000-0000-000055000000}"/>
    <cellStyle name="Good" xfId="71" xr:uid="{00000000-0005-0000-0000-000056000000}"/>
    <cellStyle name="Heading" xfId="72" xr:uid="{00000000-0005-0000-0000-000057000000}"/>
    <cellStyle name="Heading 1" xfId="73" xr:uid="{00000000-0005-0000-0000-000058000000}"/>
    <cellStyle name="Heading 2" xfId="74" xr:uid="{00000000-0005-0000-0000-000059000000}"/>
    <cellStyle name="Ievade 2" xfId="158" xr:uid="{00000000-0005-0000-0000-00005A000000}"/>
    <cellStyle name="Ievade 2 2" xfId="204" xr:uid="{00000000-0005-0000-0000-00005B000000}"/>
    <cellStyle name="Izvade 2" xfId="159" xr:uid="{00000000-0005-0000-0000-00005C000000}"/>
    <cellStyle name="Izvade 2 2" xfId="205" xr:uid="{00000000-0005-0000-0000-00005D000000}"/>
    <cellStyle name="Komats 2" xfId="53" xr:uid="{00000000-0005-0000-0000-00005F000000}"/>
    <cellStyle name="Komats 2 2" xfId="115" xr:uid="{00000000-0005-0000-0000-000060000000}"/>
    <cellStyle name="Komats 3" xfId="122" xr:uid="{00000000-0005-0000-0000-000061000000}"/>
    <cellStyle name="Kopsumma 2" xfId="160" xr:uid="{00000000-0005-0000-0000-000062000000}"/>
    <cellStyle name="Kopsumma 2 2" xfId="206" xr:uid="{00000000-0005-0000-0000-000063000000}"/>
    <cellStyle name="Neitrāls 2" xfId="161" xr:uid="{00000000-0005-0000-0000-000064000000}"/>
    <cellStyle name="Neutral" xfId="75" xr:uid="{00000000-0005-0000-0000-000065000000}"/>
    <cellStyle name="Normal" xfId="0" builtinId="0"/>
    <cellStyle name="Normal 10 2" xfId="39" xr:uid="{00000000-0005-0000-0000-000066000000}"/>
    <cellStyle name="Normal 11" xfId="92" xr:uid="{00000000-0005-0000-0000-000067000000}"/>
    <cellStyle name="Normal 12" xfId="162" xr:uid="{00000000-0005-0000-0000-000068000000}"/>
    <cellStyle name="Normal 14" xfId="163" xr:uid="{00000000-0005-0000-0000-000069000000}"/>
    <cellStyle name="Normal 15" xfId="45" xr:uid="{00000000-0005-0000-0000-00006A000000}"/>
    <cellStyle name="Normal 2" xfId="1" xr:uid="{00000000-0005-0000-0000-00006B000000}"/>
    <cellStyle name="Normal 2 2" xfId="35" xr:uid="{00000000-0005-0000-0000-00006C000000}"/>
    <cellStyle name="Normal 2 2 2" xfId="9" xr:uid="{00000000-0005-0000-0000-00006D000000}"/>
    <cellStyle name="Normal 2 3" xfId="164" xr:uid="{00000000-0005-0000-0000-00006E000000}"/>
    <cellStyle name="Normal 2 4" xfId="165" xr:uid="{00000000-0005-0000-0000-00006F000000}"/>
    <cellStyle name="Normal 2 5" xfId="166" xr:uid="{00000000-0005-0000-0000-000070000000}"/>
    <cellStyle name="Normal 2 6" xfId="167" xr:uid="{00000000-0005-0000-0000-000071000000}"/>
    <cellStyle name="Normal 2_BD_Dzelzavas_KN" xfId="168" xr:uid="{00000000-0005-0000-0000-000072000000}"/>
    <cellStyle name="Normal 3" xfId="11" xr:uid="{00000000-0005-0000-0000-000073000000}"/>
    <cellStyle name="Normal 3 11" xfId="90" xr:uid="{00000000-0005-0000-0000-000074000000}"/>
    <cellStyle name="Normal 3 2" xfId="36" xr:uid="{00000000-0005-0000-0000-000075000000}"/>
    <cellStyle name="Normal 3 2 2" xfId="76" xr:uid="{00000000-0005-0000-0000-000076000000}"/>
    <cellStyle name="Normal 3 2 2 2" xfId="93" xr:uid="{00000000-0005-0000-0000-000077000000}"/>
    <cellStyle name="Normal 3 2 2 2 2" xfId="170" xr:uid="{00000000-0005-0000-0000-000078000000}"/>
    <cellStyle name="Normal 3 2 2 3" xfId="169" xr:uid="{00000000-0005-0000-0000-000079000000}"/>
    <cellStyle name="Normal 3 2 2_T_Laudonas energoef" xfId="171" xr:uid="{00000000-0005-0000-0000-00007A000000}"/>
    <cellStyle name="Normal 3 2 3" xfId="172" xr:uid="{00000000-0005-0000-0000-00007B000000}"/>
    <cellStyle name="Normal 3 2 4" xfId="173" xr:uid="{00000000-0005-0000-0000-00007C000000}"/>
    <cellStyle name="Normal 3 2_T_Laudonas energoef" xfId="174" xr:uid="{00000000-0005-0000-0000-00007D000000}"/>
    <cellStyle name="Normal 3 3" xfId="175" xr:uid="{00000000-0005-0000-0000-00007E000000}"/>
    <cellStyle name="Normal 3 3 2" xfId="176" xr:uid="{00000000-0005-0000-0000-00007F000000}"/>
    <cellStyle name="Normal 3 3_T_Laudonas energoef" xfId="177" xr:uid="{00000000-0005-0000-0000-000080000000}"/>
    <cellStyle name="Normal 3 4" xfId="178" xr:uid="{00000000-0005-0000-0000-000081000000}"/>
    <cellStyle name="Normal 3 5" xfId="179" xr:uid="{00000000-0005-0000-0000-000082000000}"/>
    <cellStyle name="Normal 3 6" xfId="180" xr:uid="{00000000-0005-0000-0000-000083000000}"/>
    <cellStyle name="Normal 3_T_Laudonas energoef" xfId="181" xr:uid="{00000000-0005-0000-0000-000084000000}"/>
    <cellStyle name="Normal 4" xfId="15" xr:uid="{00000000-0005-0000-0000-000085000000}"/>
    <cellStyle name="Normal 4 2" xfId="183" xr:uid="{00000000-0005-0000-0000-000086000000}"/>
    <cellStyle name="Normal 4 3" xfId="184" xr:uid="{00000000-0005-0000-0000-000087000000}"/>
    <cellStyle name="Normal 4 4" xfId="185" xr:uid="{00000000-0005-0000-0000-000088000000}"/>
    <cellStyle name="Normal 4 5" xfId="182" xr:uid="{00000000-0005-0000-0000-000089000000}"/>
    <cellStyle name="Normal 4_T_Laudonas energoef" xfId="186" xr:uid="{00000000-0005-0000-0000-00008A000000}"/>
    <cellStyle name="Normal 5" xfId="187" xr:uid="{00000000-0005-0000-0000-00008B000000}"/>
    <cellStyle name="Normal 5 2" xfId="188" xr:uid="{00000000-0005-0000-0000-00008C000000}"/>
    <cellStyle name="Normal 5 2 2 2" xfId="189" xr:uid="{00000000-0005-0000-0000-00008D000000}"/>
    <cellStyle name="Normal 6" xfId="14" xr:uid="{00000000-0005-0000-0000-00008E000000}"/>
    <cellStyle name="Normal 6 2" xfId="190" xr:uid="{00000000-0005-0000-0000-00008F000000}"/>
    <cellStyle name="Normal 9" xfId="2" xr:uid="{00000000-0005-0000-0000-000090000000}"/>
    <cellStyle name="Normal 9 2" xfId="77" xr:uid="{00000000-0005-0000-0000-000091000000}"/>
    <cellStyle name="Normal_Sheet2" xfId="85" xr:uid="{00000000-0005-0000-0000-000093000000}"/>
    <cellStyle name="Normal_Tāme" xfId="3" xr:uid="{00000000-0005-0000-0000-000094000000}"/>
    <cellStyle name="Normal_Tāme 2" xfId="207" xr:uid="{00000000-0005-0000-0000-000095000000}"/>
    <cellStyle name="Nosaukums 2" xfId="191" xr:uid="{00000000-0005-0000-0000-000096000000}"/>
    <cellStyle name="Note" xfId="78" xr:uid="{00000000-0005-0000-0000-000097000000}"/>
    <cellStyle name="Parastais 2" xfId="4" xr:uid="{00000000-0005-0000-0000-000098000000}"/>
    <cellStyle name="Parastais 2 2" xfId="192" xr:uid="{00000000-0005-0000-0000-000099000000}"/>
    <cellStyle name="Parastais 2 3" xfId="193" xr:uid="{00000000-0005-0000-0000-00009A000000}"/>
    <cellStyle name="Parastais 3" xfId="6" xr:uid="{00000000-0005-0000-0000-00009B000000}"/>
    <cellStyle name="Parastais 3 2" xfId="195" xr:uid="{00000000-0005-0000-0000-00009C000000}"/>
    <cellStyle name="Parastais 3 3" xfId="194" xr:uid="{00000000-0005-0000-0000-00009D000000}"/>
    <cellStyle name="Parastais_4_Tame_2019.03.11_specdarbi1 2" xfId="100" xr:uid="{00000000-0005-0000-0000-00009E000000}"/>
    <cellStyle name="Parasts 2" xfId="24" xr:uid="{00000000-0005-0000-0000-0000A0000000}"/>
    <cellStyle name="Parasts 2 2" xfId="25" xr:uid="{00000000-0005-0000-0000-0000A1000000}"/>
    <cellStyle name="Parasts 2 2 2" xfId="38" xr:uid="{00000000-0005-0000-0000-0000A2000000}"/>
    <cellStyle name="Parasts 2 3" xfId="32" xr:uid="{00000000-0005-0000-0000-0000A3000000}"/>
    <cellStyle name="Parasts 2 3 2" xfId="94" xr:uid="{00000000-0005-0000-0000-0000A4000000}"/>
    <cellStyle name="Parasts 2 4" xfId="196" xr:uid="{00000000-0005-0000-0000-0000A5000000}"/>
    <cellStyle name="Parasts 3" xfId="26" xr:uid="{00000000-0005-0000-0000-0000A6000000}"/>
    <cellStyle name="Parasts 3 2" xfId="79" xr:uid="{00000000-0005-0000-0000-0000A7000000}"/>
    <cellStyle name="Parasts 3 2 2" xfId="95" xr:uid="{00000000-0005-0000-0000-0000A8000000}"/>
    <cellStyle name="Parasts 4" xfId="16" xr:uid="{00000000-0005-0000-0000-0000A9000000}"/>
    <cellStyle name="Parasts 4 2" xfId="198" xr:uid="{00000000-0005-0000-0000-0000AA000000}"/>
    <cellStyle name="Parasts 4 3" xfId="197" xr:uid="{00000000-0005-0000-0000-0000AB000000}"/>
    <cellStyle name="Parasts 5" xfId="29" xr:uid="{00000000-0005-0000-0000-0000AC000000}"/>
    <cellStyle name="Parasts 5 2" xfId="46" xr:uid="{00000000-0005-0000-0000-0000AD000000}"/>
    <cellStyle name="Parasts 5 2 2" xfId="108" xr:uid="{00000000-0005-0000-0000-0000AE000000}"/>
    <cellStyle name="Parasts 5 3" xfId="54" xr:uid="{00000000-0005-0000-0000-0000AF000000}"/>
    <cellStyle name="Parasts 5 4" xfId="86" xr:uid="{00000000-0005-0000-0000-0000B0000000}"/>
    <cellStyle name="Parasts 5 4 2" xfId="117" xr:uid="{00000000-0005-0000-0000-0000B1000000}"/>
    <cellStyle name="Parasts 5 5" xfId="101" xr:uid="{00000000-0005-0000-0000-0000B2000000}"/>
    <cellStyle name="Parasts 6" xfId="40" xr:uid="{00000000-0005-0000-0000-0000B3000000}"/>
    <cellStyle name="Parasts 6 2" xfId="49" xr:uid="{00000000-0005-0000-0000-0000B4000000}"/>
    <cellStyle name="Parasts 6 2 2" xfId="111" xr:uid="{00000000-0005-0000-0000-0000B5000000}"/>
    <cellStyle name="Parasts 6 3" xfId="88" xr:uid="{00000000-0005-0000-0000-0000B6000000}"/>
    <cellStyle name="Parasts 6 3 2" xfId="119" xr:uid="{00000000-0005-0000-0000-0000B7000000}"/>
    <cellStyle name="Parasts 6 4" xfId="104" xr:uid="{00000000-0005-0000-0000-0000B8000000}"/>
    <cellStyle name="Parasts 7" xfId="42" xr:uid="{00000000-0005-0000-0000-0000B9000000}"/>
    <cellStyle name="Parasts 7 2" xfId="51" xr:uid="{00000000-0005-0000-0000-0000BA000000}"/>
    <cellStyle name="Parasts 7 2 2" xfId="113" xr:uid="{00000000-0005-0000-0000-0000BB000000}"/>
    <cellStyle name="Parasts 7 3" xfId="87" xr:uid="{00000000-0005-0000-0000-0000BC000000}"/>
    <cellStyle name="Parasts 7 3 2" xfId="118" xr:uid="{00000000-0005-0000-0000-0000BD000000}"/>
    <cellStyle name="Parasts 7 4" xfId="106" xr:uid="{00000000-0005-0000-0000-0000BE000000}"/>
    <cellStyle name="Parasts 8" xfId="99" xr:uid="{00000000-0005-0000-0000-0000BF000000}"/>
    <cellStyle name="Parasts 8 2" xfId="123" xr:uid="{00000000-0005-0000-0000-0000C0000000}"/>
    <cellStyle name="Parasts 9" xfId="124" xr:uid="{00000000-0005-0000-0000-0000C1000000}"/>
    <cellStyle name="Percent 2" xfId="199" xr:uid="{00000000-0005-0000-0000-0000C2000000}"/>
    <cellStyle name="Saistītā šūna" xfId="200" xr:uid="{00000000-0005-0000-0000-0000C3000000}"/>
    <cellStyle name="Status" xfId="80" xr:uid="{00000000-0005-0000-0000-0000C4000000}"/>
    <cellStyle name="Style 1" xfId="5" xr:uid="{00000000-0005-0000-0000-0000C5000000}"/>
    <cellStyle name="Style 1 2" xfId="28" xr:uid="{00000000-0005-0000-0000-0000C6000000}"/>
    <cellStyle name="Style 1 2 2" xfId="96" xr:uid="{00000000-0005-0000-0000-0000C7000000}"/>
    <cellStyle name="Style 1 2 3" xfId="44" xr:uid="{00000000-0005-0000-0000-0000C8000000}"/>
    <cellStyle name="Style 1 3" xfId="27" xr:uid="{00000000-0005-0000-0000-0000C9000000}"/>
    <cellStyle name="Style 1 3 2" xfId="81" xr:uid="{00000000-0005-0000-0000-0000CA000000}"/>
    <cellStyle name="Style 1 3 3" xfId="201" xr:uid="{00000000-0005-0000-0000-0000CB000000}"/>
    <cellStyle name="Style 1 4" xfId="202" xr:uid="{00000000-0005-0000-0000-0000CC000000}"/>
    <cellStyle name="Text" xfId="82" xr:uid="{00000000-0005-0000-0000-0000CD000000}"/>
    <cellStyle name="Warning" xfId="83" xr:uid="{00000000-0005-0000-0000-0000CE000000}"/>
    <cellStyle name="Обычный_33. OZOLNIEKU NOVADA DOME_OZO SKOLA_TELPU, GAITENU, KAPNU TELPU REMONTS_TAME_VADIMS_2011_02_25_melnraksts" xfId="30" xr:uid="{00000000-0005-0000-0000-0000CF000000}"/>
    <cellStyle name="Хороший" xfId="98" xr:uid="{00000000-0005-0000-0000-0000D0000000}"/>
  </cellStyles>
  <dxfs count="11">
    <dxf>
      <font>
        <condense val="0"/>
        <extend val="0"/>
        <color indexed="9"/>
      </font>
    </dxf>
    <dxf>
      <font>
        <condense val="0"/>
        <extend val="0"/>
        <color indexed="9"/>
      </font>
    </dxf>
    <dxf>
      <font>
        <b val="0"/>
        <condense val="0"/>
        <extend val="0"/>
        <sz val="11"/>
        <color indexed="9"/>
      </font>
    </dxf>
    <dxf>
      <font>
        <b val="0"/>
        <condense val="0"/>
        <extend val="0"/>
        <sz val="11"/>
        <color indexed="9"/>
      </font>
    </dxf>
    <dxf>
      <font>
        <b val="0"/>
        <condense val="0"/>
        <extend val="0"/>
        <sz val="11"/>
        <color indexed="9"/>
      </font>
    </dxf>
    <dxf>
      <font>
        <b val="0"/>
        <i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s>
  <tableStyles count="0" defaultTableStyle="TableStyleMedium9" defaultPivotStyle="PivotStyleLight16"/>
  <colors>
    <mruColors>
      <color rgb="FF00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Q32"/>
  <sheetViews>
    <sheetView tabSelected="1" zoomScale="145" zoomScaleNormal="145" workbookViewId="0">
      <selection activeCell="C32" sqref="C32"/>
    </sheetView>
  </sheetViews>
  <sheetFormatPr defaultRowHeight="15"/>
  <cols>
    <col min="1" max="1" width="6.5703125" bestFit="1" customWidth="1"/>
    <col min="2" max="2" width="38.28515625" customWidth="1"/>
    <col min="3" max="3" width="31.28515625" customWidth="1"/>
    <col min="6" max="6" width="11.42578125" customWidth="1"/>
  </cols>
  <sheetData>
    <row r="1" spans="1:15">
      <c r="A1" s="16"/>
      <c r="B1" s="16"/>
      <c r="C1" s="16"/>
    </row>
    <row r="2" spans="1:15">
      <c r="A2" s="16"/>
      <c r="B2" s="16"/>
      <c r="C2" s="27" t="s">
        <v>16</v>
      </c>
    </row>
    <row r="3" spans="1:15">
      <c r="A3" s="16"/>
      <c r="B3" s="16"/>
      <c r="C3" s="16"/>
    </row>
    <row r="4" spans="1:15">
      <c r="A4" s="208" t="s">
        <v>17</v>
      </c>
      <c r="B4" s="208"/>
      <c r="C4" s="208"/>
    </row>
    <row r="5" spans="1:15">
      <c r="A5" s="208" t="s">
        <v>18</v>
      </c>
      <c r="B5" s="208"/>
      <c r="C5" s="208"/>
    </row>
    <row r="6" spans="1:15">
      <c r="A6" s="21"/>
      <c r="B6" s="21"/>
      <c r="C6" s="27" t="s">
        <v>19</v>
      </c>
    </row>
    <row r="7" spans="1:15">
      <c r="A7" s="16"/>
      <c r="B7" s="16"/>
      <c r="C7" s="16"/>
    </row>
    <row r="8" spans="1:15">
      <c r="A8" s="211" t="s">
        <v>20</v>
      </c>
      <c r="B8" s="211"/>
      <c r="C8" s="211"/>
    </row>
    <row r="9" spans="1:15">
      <c r="A9" s="16"/>
      <c r="B9" s="16"/>
      <c r="C9" s="16"/>
    </row>
    <row r="10" spans="1:15">
      <c r="A10" s="212" t="s">
        <v>55</v>
      </c>
      <c r="B10" s="212"/>
      <c r="C10" s="212"/>
    </row>
    <row r="11" spans="1:15">
      <c r="A11" s="16"/>
      <c r="B11" s="16"/>
      <c r="C11" s="16"/>
    </row>
    <row r="12" spans="1:15">
      <c r="A12" s="16"/>
      <c r="B12" s="16"/>
      <c r="C12" s="16"/>
    </row>
    <row r="13" spans="1:15" s="3" customFormat="1" ht="12.75" customHeight="1">
      <c r="A13" s="214" t="s">
        <v>108</v>
      </c>
      <c r="B13" s="214"/>
      <c r="C13" s="214"/>
      <c r="D13" s="36"/>
      <c r="E13" s="36"/>
      <c r="F13" s="36"/>
      <c r="G13" s="36"/>
      <c r="H13" s="36"/>
      <c r="I13" s="36"/>
      <c r="J13" s="36"/>
    </row>
    <row r="14" spans="1:15" s="3" customFormat="1" ht="12.75" customHeight="1">
      <c r="A14" s="214" t="s">
        <v>109</v>
      </c>
      <c r="B14" s="214"/>
      <c r="C14" s="214"/>
      <c r="D14" s="36"/>
      <c r="E14" s="36"/>
      <c r="F14" s="36"/>
      <c r="G14" s="36"/>
      <c r="H14" s="36"/>
    </row>
    <row r="15" spans="1:15" s="3" customFormat="1" ht="12.75" customHeight="1">
      <c r="A15" s="206" t="s">
        <v>110</v>
      </c>
      <c r="B15" s="206"/>
      <c r="C15" s="206"/>
      <c r="D15" s="13"/>
      <c r="E15" s="13"/>
      <c r="F15" s="13"/>
      <c r="G15" s="13"/>
      <c r="N15" s="4"/>
      <c r="O15" s="4"/>
    </row>
    <row r="16" spans="1:15" s="3" customFormat="1" ht="15" customHeight="1">
      <c r="A16" s="213" t="s">
        <v>113</v>
      </c>
      <c r="B16" s="213"/>
      <c r="C16" s="213"/>
      <c r="D16" s="213"/>
    </row>
    <row r="17" spans="1:17" s="3" customFormat="1" ht="15" customHeight="1">
      <c r="N17" s="4"/>
      <c r="O17" s="4"/>
    </row>
    <row r="18" spans="1:17">
      <c r="A18" s="16"/>
      <c r="B18" s="16"/>
      <c r="C18" s="16"/>
    </row>
    <row r="19" spans="1:17">
      <c r="A19" s="28" t="s">
        <v>3</v>
      </c>
      <c r="B19" s="29" t="s">
        <v>21</v>
      </c>
      <c r="C19" s="29" t="s">
        <v>33</v>
      </c>
    </row>
    <row r="20" spans="1:17" ht="25.5">
      <c r="A20" s="17">
        <v>1</v>
      </c>
      <c r="B20" s="35" t="s">
        <v>114</v>
      </c>
      <c r="C20" s="26">
        <f>Kopsavilkums!D21</f>
        <v>0</v>
      </c>
    </row>
    <row r="21" spans="1:17">
      <c r="A21" s="17"/>
      <c r="B21" s="23" t="s">
        <v>22</v>
      </c>
      <c r="C21" s="19">
        <f>SUM(C20)</f>
        <v>0</v>
      </c>
    </row>
    <row r="22" spans="1:17">
      <c r="A22" s="21"/>
      <c r="B22" s="21"/>
      <c r="C22" s="24"/>
    </row>
    <row r="23" spans="1:17">
      <c r="A23" s="209" t="s">
        <v>25</v>
      </c>
      <c r="B23" s="210"/>
      <c r="C23" s="19">
        <f>C21*21%</f>
        <v>0</v>
      </c>
    </row>
    <row r="24" spans="1:17">
      <c r="A24" s="21"/>
      <c r="B24" s="21"/>
      <c r="C24" s="24"/>
    </row>
    <row r="25" spans="1:17">
      <c r="A25" s="21"/>
      <c r="B25" s="21"/>
      <c r="C25" s="24"/>
    </row>
    <row r="26" spans="1:17">
      <c r="A26" s="16"/>
      <c r="B26" s="207" t="s">
        <v>331</v>
      </c>
      <c r="C26" s="207"/>
      <c r="D26" s="207"/>
      <c r="E26" s="16"/>
      <c r="F26" s="16"/>
      <c r="G26" s="16"/>
    </row>
    <row r="27" spans="1:17">
      <c r="A27" s="16"/>
      <c r="B27" s="208" t="s">
        <v>11</v>
      </c>
      <c r="C27" s="208"/>
      <c r="D27" s="16"/>
      <c r="E27" s="16"/>
      <c r="F27" s="16"/>
      <c r="G27" s="16"/>
    </row>
    <row r="28" spans="1:17" s="2" customFormat="1" ht="12.75">
      <c r="C28" s="14"/>
      <c r="D28" s="53"/>
      <c r="E28" s="53"/>
      <c r="F28" s="53"/>
      <c r="G28" s="53"/>
      <c r="H28" s="53"/>
      <c r="I28" s="53"/>
      <c r="J28" s="53"/>
      <c r="K28" s="53"/>
      <c r="L28" s="53"/>
      <c r="M28" s="53"/>
      <c r="N28" s="53"/>
      <c r="O28" s="53"/>
      <c r="P28" s="53"/>
      <c r="Q28" s="53"/>
    </row>
    <row r="29" spans="1:17" s="2" customFormat="1" ht="12.75" customHeight="1">
      <c r="A29" s="12"/>
      <c r="B29" s="25" t="s">
        <v>332</v>
      </c>
      <c r="C29" s="25"/>
      <c r="D29" s="12"/>
      <c r="E29" s="12"/>
      <c r="F29" s="12"/>
      <c r="G29" s="12"/>
      <c r="H29" s="12"/>
      <c r="I29" s="12"/>
      <c r="J29" s="12"/>
      <c r="K29" s="12"/>
      <c r="L29" s="12"/>
      <c r="M29" s="12"/>
      <c r="N29" s="12"/>
      <c r="O29" s="1"/>
      <c r="P29" s="1"/>
      <c r="Q29" s="1"/>
    </row>
    <row r="30" spans="1:17" s="2" customFormat="1" ht="12.75"/>
    <row r="32" spans="1:17" s="2" customFormat="1" ht="12.75">
      <c r="B32" s="2" t="s">
        <v>333</v>
      </c>
      <c r="Q32" s="53"/>
    </row>
  </sheetData>
  <mergeCells count="11">
    <mergeCell ref="A15:C15"/>
    <mergeCell ref="B26:D26"/>
    <mergeCell ref="B27:C27"/>
    <mergeCell ref="A23:B23"/>
    <mergeCell ref="A4:C4"/>
    <mergeCell ref="A5:C5"/>
    <mergeCell ref="A8:C8"/>
    <mergeCell ref="A10:C10"/>
    <mergeCell ref="A16:D16"/>
    <mergeCell ref="A13:C13"/>
    <mergeCell ref="A14:C14"/>
  </mergeCells>
  <pageMargins left="0.73" right="0.11811023622047245" top="0.67" bottom="0.74803149606299213" header="0.51181102362204722" footer="0.31496062992125984"/>
  <pageSetup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Q38"/>
  <sheetViews>
    <sheetView showZeros="0" zoomScale="115" zoomScaleNormal="115" workbookViewId="0">
      <selection activeCell="F26" sqref="F26"/>
    </sheetView>
  </sheetViews>
  <sheetFormatPr defaultColWidth="9.140625" defaultRowHeight="12.75"/>
  <cols>
    <col min="1" max="1" width="6.140625" style="2" customWidth="1"/>
    <col min="2" max="2" width="7.85546875" style="2" customWidth="1"/>
    <col min="3" max="3" width="37.140625" style="2" customWidth="1"/>
    <col min="4" max="4" width="15.28515625" style="2" customWidth="1"/>
    <col min="5" max="5" width="10" style="2" customWidth="1"/>
    <col min="6" max="6" width="13.85546875" style="2" customWidth="1"/>
    <col min="7" max="7" width="10" style="2" bestFit="1" customWidth="1"/>
    <col min="8" max="8" width="11.5703125" style="2" customWidth="1"/>
    <col min="9" max="9" width="11.5703125" style="2" bestFit="1" customWidth="1"/>
    <col min="10" max="10" width="11" style="2" bestFit="1" customWidth="1"/>
    <col min="11" max="16384" width="9.140625" style="2"/>
  </cols>
  <sheetData>
    <row r="1" spans="1:16" s="8" customFormat="1">
      <c r="A1" s="16"/>
      <c r="B1" s="16"/>
      <c r="C1" s="216" t="s">
        <v>56</v>
      </c>
      <c r="D1" s="216"/>
      <c r="E1" s="216"/>
      <c r="F1" s="216"/>
      <c r="G1" s="216"/>
      <c r="H1" s="216"/>
      <c r="I1" s="16"/>
      <c r="J1" s="16"/>
      <c r="K1" s="16"/>
      <c r="L1" s="16"/>
      <c r="M1" s="16"/>
      <c r="N1" s="16"/>
      <c r="O1" s="16"/>
    </row>
    <row r="2" spans="1:16">
      <c r="A2" s="16"/>
      <c r="B2" s="16"/>
      <c r="C2" s="16"/>
      <c r="D2" s="16"/>
      <c r="E2" s="16"/>
      <c r="F2" s="16"/>
      <c r="G2" s="16"/>
      <c r="H2" s="16"/>
      <c r="I2" s="16"/>
      <c r="J2" s="16"/>
      <c r="K2" s="16"/>
      <c r="L2" s="16"/>
      <c r="M2" s="16"/>
      <c r="N2" s="16"/>
      <c r="O2" s="16"/>
      <c r="P2" s="1"/>
    </row>
    <row r="3" spans="1:16">
      <c r="A3" s="217" t="s">
        <v>26</v>
      </c>
      <c r="B3" s="217"/>
      <c r="C3" s="217"/>
      <c r="D3" s="217"/>
      <c r="E3" s="217"/>
      <c r="F3" s="217"/>
      <c r="G3" s="217"/>
      <c r="H3" s="217"/>
      <c r="I3" s="16"/>
      <c r="J3" s="16"/>
      <c r="K3" s="16"/>
      <c r="L3" s="16"/>
      <c r="M3" s="16"/>
      <c r="N3" s="16"/>
      <c r="O3" s="16"/>
    </row>
    <row r="4" spans="1:16" s="3" customFormat="1">
      <c r="A4" s="208" t="s">
        <v>1</v>
      </c>
      <c r="B4" s="208"/>
      <c r="C4" s="208"/>
      <c r="D4" s="208"/>
      <c r="E4" s="208"/>
      <c r="F4" s="208"/>
      <c r="G4" s="208"/>
      <c r="H4" s="208"/>
      <c r="I4" s="16"/>
      <c r="J4" s="16"/>
      <c r="K4" s="16"/>
      <c r="L4" s="16"/>
      <c r="M4" s="16"/>
      <c r="N4" s="16"/>
      <c r="O4" s="16"/>
    </row>
    <row r="5" spans="1:16" s="3" customFormat="1">
      <c r="A5" s="21"/>
      <c r="B5" s="21"/>
      <c r="C5" s="21"/>
      <c r="D5" s="21"/>
      <c r="E5" s="21"/>
      <c r="F5" s="21"/>
      <c r="G5" s="21"/>
      <c r="H5" s="21"/>
      <c r="I5" s="16"/>
      <c r="J5" s="16"/>
      <c r="K5" s="16"/>
      <c r="L5" s="16"/>
      <c r="M5" s="16"/>
      <c r="N5" s="16"/>
      <c r="O5" s="16"/>
    </row>
    <row r="6" spans="1:16" s="3" customFormat="1" ht="12.75" customHeight="1">
      <c r="A6" s="214" t="s">
        <v>108</v>
      </c>
      <c r="B6" s="214"/>
      <c r="C6" s="214"/>
      <c r="D6" s="214"/>
      <c r="E6" s="214"/>
      <c r="F6" s="214"/>
      <c r="G6" s="214"/>
      <c r="H6" s="214"/>
      <c r="I6" s="36"/>
      <c r="J6" s="36"/>
    </row>
    <row r="7" spans="1:16" s="3" customFormat="1" ht="12.75" customHeight="1">
      <c r="A7" s="214" t="s">
        <v>336</v>
      </c>
      <c r="B7" s="214"/>
      <c r="C7" s="214"/>
      <c r="D7" s="214"/>
      <c r="E7" s="214"/>
      <c r="F7" s="214"/>
      <c r="G7" s="214"/>
      <c r="H7" s="36"/>
      <c r="I7" s="36"/>
    </row>
    <row r="8" spans="1:16" s="3" customFormat="1" ht="12.75" customHeight="1">
      <c r="A8" s="206" t="s">
        <v>110</v>
      </c>
      <c r="B8" s="206"/>
      <c r="C8" s="206"/>
      <c r="D8" s="206"/>
      <c r="E8" s="206"/>
      <c r="F8" s="206"/>
      <c r="G8" s="206"/>
      <c r="N8" s="4"/>
      <c r="O8" s="4"/>
    </row>
    <row r="9" spans="1:16" s="3" customFormat="1" ht="15" customHeight="1">
      <c r="A9" s="3" t="s">
        <v>53</v>
      </c>
    </row>
    <row r="10" spans="1:16">
      <c r="A10" s="16"/>
      <c r="B10" s="3"/>
      <c r="C10" s="5" t="s">
        <v>30</v>
      </c>
      <c r="D10" s="47">
        <f>D21</f>
        <v>0</v>
      </c>
      <c r="E10" s="16"/>
      <c r="F10" s="16"/>
      <c r="G10" s="16"/>
      <c r="H10" s="16"/>
      <c r="I10" s="16"/>
      <c r="J10" s="16"/>
      <c r="K10" s="16"/>
      <c r="L10" s="16"/>
      <c r="M10" s="16"/>
      <c r="N10" s="16"/>
      <c r="O10" s="16"/>
    </row>
    <row r="11" spans="1:16">
      <c r="A11" s="16"/>
      <c r="B11" s="1"/>
      <c r="C11" s="5" t="s">
        <v>12</v>
      </c>
      <c r="D11" s="47">
        <f>H17</f>
        <v>0</v>
      </c>
      <c r="E11" s="16"/>
      <c r="F11" s="16"/>
      <c r="G11" s="16"/>
      <c r="H11" s="16"/>
      <c r="I11" s="16"/>
      <c r="J11" s="16"/>
      <c r="K11" s="16"/>
      <c r="L11" s="16"/>
      <c r="M11" s="16"/>
      <c r="N11" s="16"/>
      <c r="O11" s="16"/>
    </row>
    <row r="12" spans="1:16">
      <c r="A12" s="16"/>
      <c r="B12" s="16"/>
      <c r="C12" s="16"/>
      <c r="D12" s="16"/>
      <c r="E12" s="16"/>
      <c r="F12" s="16"/>
      <c r="G12" s="16"/>
      <c r="H12" s="16"/>
      <c r="I12" s="16"/>
      <c r="J12" s="16"/>
      <c r="K12" s="16"/>
      <c r="L12" s="16"/>
      <c r="M12" s="16"/>
      <c r="N12" s="16"/>
      <c r="O12" s="16"/>
    </row>
    <row r="13" spans="1:16">
      <c r="A13" s="218" t="s">
        <v>3</v>
      </c>
      <c r="B13" s="220" t="s">
        <v>31</v>
      </c>
      <c r="C13" s="220" t="s">
        <v>43</v>
      </c>
      <c r="D13" s="220" t="s">
        <v>32</v>
      </c>
      <c r="E13" s="222" t="s">
        <v>13</v>
      </c>
      <c r="F13" s="223"/>
      <c r="G13" s="224"/>
      <c r="H13" s="220" t="s">
        <v>14</v>
      </c>
      <c r="I13" s="16"/>
      <c r="J13" s="16"/>
      <c r="K13" s="16"/>
      <c r="L13" s="16"/>
      <c r="M13" s="16"/>
      <c r="N13" s="16"/>
      <c r="O13" s="16"/>
    </row>
    <row r="14" spans="1:16" ht="25.5">
      <c r="A14" s="219"/>
      <c r="B14" s="221"/>
      <c r="C14" s="221"/>
      <c r="D14" s="221"/>
      <c r="E14" s="37" t="s">
        <v>28</v>
      </c>
      <c r="F14" s="37" t="s">
        <v>44</v>
      </c>
      <c r="G14" s="37" t="s">
        <v>29</v>
      </c>
      <c r="H14" s="221"/>
      <c r="I14" s="16"/>
      <c r="J14" s="16"/>
      <c r="K14" s="16"/>
      <c r="L14" s="16"/>
      <c r="M14" s="16"/>
      <c r="N14" s="16"/>
      <c r="O14" s="16"/>
    </row>
    <row r="15" spans="1:16">
      <c r="A15" s="17">
        <v>1</v>
      </c>
      <c r="B15" s="17" t="s">
        <v>62</v>
      </c>
      <c r="C15" s="38" t="s">
        <v>60</v>
      </c>
      <c r="D15" s="54">
        <f>'LT1 AR_TS'!P102</f>
        <v>0</v>
      </c>
      <c r="E15" s="59">
        <f>'LT1 AR_TS'!M102</f>
        <v>0</v>
      </c>
      <c r="F15" s="18">
        <f>'LT1 AR_TS'!N102</f>
        <v>0</v>
      </c>
      <c r="G15" s="59">
        <f>'LT1 AR_TS'!O102</f>
        <v>0</v>
      </c>
      <c r="H15" s="18">
        <f>'LT1 AR_TS'!L102</f>
        <v>0</v>
      </c>
      <c r="I15" s="16"/>
      <c r="J15" s="22"/>
      <c r="K15" s="16"/>
      <c r="L15" s="16"/>
      <c r="M15" s="16"/>
      <c r="N15" s="16"/>
      <c r="O15" s="16"/>
    </row>
    <row r="16" spans="1:16">
      <c r="A16" s="17">
        <v>2</v>
      </c>
      <c r="B16" s="17" t="s">
        <v>63</v>
      </c>
      <c r="C16" s="61" t="s">
        <v>82</v>
      </c>
      <c r="D16" s="54">
        <f t="shared" ref="D16" si="0">E16+F16+G16</f>
        <v>0</v>
      </c>
      <c r="E16" s="59">
        <f>'LT2 lkt'!M58</f>
        <v>0</v>
      </c>
      <c r="F16" s="18">
        <f>'LT2 lkt'!N58</f>
        <v>0</v>
      </c>
      <c r="G16" s="59">
        <f>'LT2 lkt'!O58</f>
        <v>0</v>
      </c>
      <c r="H16" s="18">
        <f>'LT2 lkt'!L58</f>
        <v>0</v>
      </c>
      <c r="I16" s="16"/>
      <c r="J16" s="22"/>
      <c r="K16" s="16"/>
      <c r="L16" s="16"/>
      <c r="M16" s="16"/>
      <c r="N16" s="16"/>
      <c r="O16" s="16"/>
    </row>
    <row r="17" spans="1:17">
      <c r="A17" s="17"/>
      <c r="B17" s="17"/>
      <c r="C17" s="39" t="s">
        <v>57</v>
      </c>
      <c r="D17" s="40">
        <f>SUM(D15:D16)</f>
        <v>0</v>
      </c>
      <c r="E17" s="40">
        <f>SUM(E15:E16)</f>
        <v>0</v>
      </c>
      <c r="F17" s="41">
        <f>SUM(F15:F16)</f>
        <v>0</v>
      </c>
      <c r="G17" s="41">
        <f>SUM(G15:G16)</f>
        <v>0</v>
      </c>
      <c r="H17" s="41">
        <f>SUM(H15:H16)</f>
        <v>0</v>
      </c>
      <c r="I17" s="16"/>
      <c r="J17" s="22"/>
      <c r="K17" s="16"/>
      <c r="L17" s="16"/>
      <c r="M17" s="16"/>
      <c r="N17" s="16"/>
      <c r="O17" s="16"/>
    </row>
    <row r="18" spans="1:17">
      <c r="A18" s="17"/>
      <c r="B18" s="42"/>
      <c r="C18" s="43" t="s">
        <v>337</v>
      </c>
      <c r="D18" s="19">
        <f>D17*0%</f>
        <v>0</v>
      </c>
      <c r="E18" s="239" t="s">
        <v>339</v>
      </c>
      <c r="F18" s="16"/>
      <c r="G18" s="16"/>
      <c r="H18" s="16"/>
      <c r="I18" s="16"/>
      <c r="J18" s="16"/>
      <c r="K18" s="16"/>
      <c r="L18" s="16"/>
      <c r="M18" s="16"/>
      <c r="N18" s="16"/>
      <c r="O18" s="16"/>
    </row>
    <row r="19" spans="1:17">
      <c r="A19" s="42"/>
      <c r="B19" s="42"/>
      <c r="C19" s="44" t="s">
        <v>15</v>
      </c>
      <c r="D19" s="18"/>
      <c r="E19" s="16"/>
      <c r="F19" s="16"/>
      <c r="G19" s="16"/>
      <c r="H19" s="16"/>
      <c r="I19" s="16"/>
      <c r="J19" s="16"/>
      <c r="K19" s="16"/>
      <c r="L19" s="16"/>
      <c r="M19" s="16"/>
      <c r="N19" s="16"/>
      <c r="O19" s="16"/>
    </row>
    <row r="20" spans="1:17">
      <c r="A20" s="42"/>
      <c r="B20" s="42"/>
      <c r="C20" s="43" t="s">
        <v>338</v>
      </c>
      <c r="D20" s="19">
        <f>D17*0%</f>
        <v>0</v>
      </c>
      <c r="E20" s="239" t="s">
        <v>339</v>
      </c>
      <c r="F20" s="45"/>
      <c r="G20" s="16"/>
      <c r="H20" s="16"/>
      <c r="I20" s="46"/>
      <c r="J20" s="46"/>
      <c r="K20" s="16"/>
      <c r="L20" s="16"/>
      <c r="M20" s="16"/>
      <c r="N20" s="16"/>
      <c r="O20" s="16"/>
    </row>
    <row r="21" spans="1:17">
      <c r="A21" s="42"/>
      <c r="B21" s="42"/>
      <c r="C21" s="43" t="s">
        <v>58</v>
      </c>
      <c r="D21" s="19">
        <f>D17+D18+D20</f>
        <v>0</v>
      </c>
      <c r="E21" s="16"/>
      <c r="F21" s="46"/>
      <c r="G21" s="62"/>
      <c r="H21" s="20"/>
      <c r="I21" s="16"/>
      <c r="J21" s="16"/>
      <c r="K21" s="16"/>
      <c r="L21" s="16"/>
      <c r="M21" s="16"/>
      <c r="N21" s="16"/>
      <c r="O21" s="16"/>
    </row>
    <row r="22" spans="1:17">
      <c r="A22" s="16"/>
      <c r="B22" s="16"/>
      <c r="C22" s="1"/>
      <c r="D22" s="20"/>
      <c r="E22" s="16"/>
      <c r="F22" s="16"/>
      <c r="G22" s="1"/>
      <c r="H22" s="1"/>
      <c r="I22" s="16"/>
      <c r="J22" s="16"/>
      <c r="K22" s="16"/>
      <c r="L22" s="16"/>
      <c r="M22" s="16"/>
      <c r="N22" s="16"/>
      <c r="O22" s="16"/>
    </row>
    <row r="23" spans="1:17">
      <c r="C23" s="2" t="s">
        <v>334</v>
      </c>
      <c r="Q23" s="53"/>
    </row>
    <row r="24" spans="1:17">
      <c r="C24" s="215" t="s">
        <v>11</v>
      </c>
      <c r="D24" s="215"/>
      <c r="E24" s="215"/>
      <c r="F24" s="215"/>
      <c r="G24" s="215"/>
      <c r="Q24" s="53"/>
    </row>
    <row r="25" spans="1:17">
      <c r="C25" s="2" t="str">
        <f>'Būvn. Koptāme'!B32</f>
        <v xml:space="preserve">Tāme sastādīta </v>
      </c>
      <c r="Q25" s="53"/>
    </row>
    <row r="26" spans="1:17">
      <c r="C26" s="53"/>
      <c r="D26" s="53"/>
      <c r="E26" s="53"/>
      <c r="F26" s="53"/>
      <c r="G26" s="53"/>
      <c r="H26" s="53"/>
      <c r="I26" s="53"/>
      <c r="J26" s="53"/>
      <c r="K26" s="53"/>
      <c r="L26" s="53"/>
      <c r="M26" s="53"/>
      <c r="N26" s="53"/>
      <c r="O26" s="53"/>
      <c r="P26" s="53"/>
      <c r="Q26" s="53"/>
    </row>
    <row r="27" spans="1:17">
      <c r="C27" s="14"/>
      <c r="D27" s="53"/>
      <c r="E27" s="53"/>
      <c r="F27" s="53"/>
      <c r="G27" s="53"/>
      <c r="H27" s="53"/>
      <c r="I27" s="53"/>
      <c r="J27" s="53"/>
      <c r="K27" s="53"/>
      <c r="L27" s="53"/>
      <c r="M27" s="53"/>
      <c r="N27" s="53"/>
      <c r="O27" s="53"/>
      <c r="P27" s="53"/>
      <c r="Q27" s="53"/>
    </row>
    <row r="28" spans="1:17">
      <c r="C28" s="2" t="s">
        <v>335</v>
      </c>
      <c r="Q28" s="53"/>
    </row>
    <row r="29" spans="1:17">
      <c r="C29" s="215" t="s">
        <v>11</v>
      </c>
      <c r="D29" s="215"/>
      <c r="E29" s="215"/>
      <c r="F29" s="215"/>
      <c r="G29" s="215"/>
      <c r="Q29" s="53"/>
    </row>
    <row r="30" spans="1:17">
      <c r="C30" s="14"/>
      <c r="D30" s="53"/>
      <c r="E30" s="53"/>
      <c r="F30" s="53"/>
      <c r="G30" s="53"/>
      <c r="H30" s="53"/>
      <c r="I30" s="53"/>
      <c r="J30" s="53"/>
      <c r="K30" s="53"/>
      <c r="L30" s="53"/>
      <c r="M30" s="53"/>
      <c r="N30" s="53"/>
      <c r="O30" s="53"/>
      <c r="P30" s="53"/>
      <c r="Q30" s="53"/>
    </row>
    <row r="31" spans="1:17" ht="12.75" customHeight="1">
      <c r="C31" s="12" t="str">
        <f>'Būvn. Koptāme'!B29</f>
        <v xml:space="preserve">Sertifikāta Nr.   </v>
      </c>
      <c r="D31" s="12"/>
      <c r="E31" s="12"/>
      <c r="F31" s="12"/>
      <c r="G31" s="12"/>
      <c r="H31" s="12"/>
      <c r="I31" s="12"/>
      <c r="J31" s="12"/>
      <c r="K31" s="12"/>
      <c r="L31" s="12"/>
      <c r="M31" s="12"/>
      <c r="N31" s="12"/>
      <c r="O31" s="1"/>
      <c r="P31" s="1"/>
      <c r="Q31" s="1"/>
    </row>
    <row r="34" spans="5:8">
      <c r="E34" s="50"/>
      <c r="F34" s="50"/>
      <c r="G34" s="50"/>
      <c r="H34" s="50"/>
    </row>
    <row r="38" spans="5:8">
      <c r="H38" s="50"/>
    </row>
  </sheetData>
  <mergeCells count="14">
    <mergeCell ref="A8:G8"/>
    <mergeCell ref="C24:G24"/>
    <mergeCell ref="C29:G29"/>
    <mergeCell ref="C1:H1"/>
    <mergeCell ref="A3:H3"/>
    <mergeCell ref="A4:H4"/>
    <mergeCell ref="A13:A14"/>
    <mergeCell ref="B13:B14"/>
    <mergeCell ref="C13:C14"/>
    <mergeCell ref="D13:D14"/>
    <mergeCell ref="E13:G13"/>
    <mergeCell ref="H13:H14"/>
    <mergeCell ref="A6:H6"/>
    <mergeCell ref="A7:G7"/>
  </mergeCells>
  <phoneticPr fontId="23" type="noConversion"/>
  <pageMargins left="0.47244094488188981" right="0.19685039370078741" top="0.9055118110236221" bottom="0.35433070866141736" header="0.59055118110236227" footer="0.19685039370078741"/>
  <pageSetup paperSize="9"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R119"/>
  <sheetViews>
    <sheetView showZeros="0" topLeftCell="A4" zoomScaleNormal="100" workbookViewId="0">
      <selection activeCell="C9" sqref="C9:I9"/>
    </sheetView>
  </sheetViews>
  <sheetFormatPr defaultColWidth="9.140625" defaultRowHeight="12.75"/>
  <cols>
    <col min="1" max="1" width="8.140625" style="2" bestFit="1" customWidth="1"/>
    <col min="2" max="2" width="7.5703125" style="2" bestFit="1" customWidth="1"/>
    <col min="3" max="3" width="39.7109375" style="2" customWidth="1"/>
    <col min="4" max="4" width="4.7109375" style="2" customWidth="1"/>
    <col min="5" max="5" width="8.42578125" style="2" bestFit="1" customWidth="1"/>
    <col min="6" max="6" width="8.28515625" style="2" bestFit="1" customWidth="1"/>
    <col min="7" max="7" width="7" style="2" bestFit="1" customWidth="1"/>
    <col min="8" max="8" width="7.5703125" style="2" bestFit="1" customWidth="1"/>
    <col min="9" max="10" width="10.42578125" style="2" bestFit="1" customWidth="1"/>
    <col min="11" max="11" width="8.28515625" style="2" customWidth="1"/>
    <col min="12" max="12" width="8.5703125" style="2" bestFit="1" customWidth="1"/>
    <col min="13" max="13" width="9.5703125" style="2" bestFit="1" customWidth="1"/>
    <col min="14" max="14" width="10" style="2" bestFit="1" customWidth="1"/>
    <col min="15" max="15" width="8.5703125" style="2" bestFit="1" customWidth="1"/>
    <col min="16" max="16" width="9.5703125" style="2" bestFit="1" customWidth="1"/>
    <col min="17" max="16384" width="9.140625" style="2"/>
  </cols>
  <sheetData>
    <row r="1" spans="1:16" s="8" customFormat="1">
      <c r="B1" s="7"/>
      <c r="C1" s="15"/>
    </row>
    <row r="2" spans="1:16">
      <c r="A2" s="212" t="s">
        <v>59</v>
      </c>
      <c r="B2" s="212"/>
      <c r="C2" s="212"/>
      <c r="D2" s="212"/>
      <c r="E2" s="212"/>
      <c r="F2" s="212"/>
      <c r="G2" s="212"/>
      <c r="H2" s="212"/>
      <c r="I2" s="212"/>
      <c r="J2" s="212"/>
      <c r="K2" s="212"/>
      <c r="L2" s="212"/>
      <c r="M2" s="1"/>
      <c r="N2" s="1"/>
      <c r="O2" s="1"/>
      <c r="P2" s="1"/>
    </row>
    <row r="3" spans="1:16">
      <c r="C3" s="12"/>
    </row>
    <row r="4" spans="1:16">
      <c r="A4" s="228" t="s">
        <v>23</v>
      </c>
      <c r="B4" s="228"/>
      <c r="C4" s="228"/>
      <c r="D4" s="228"/>
      <c r="E4" s="228"/>
      <c r="F4" s="228"/>
      <c r="G4" s="228"/>
      <c r="H4" s="228"/>
      <c r="I4" s="228"/>
      <c r="J4" s="228"/>
      <c r="K4" s="228"/>
      <c r="L4" s="228"/>
    </row>
    <row r="5" spans="1:16">
      <c r="A5" s="215" t="s">
        <v>42</v>
      </c>
      <c r="B5" s="215"/>
      <c r="C5" s="215"/>
      <c r="D5" s="215"/>
      <c r="E5" s="215"/>
      <c r="F5" s="215"/>
      <c r="G5" s="215"/>
      <c r="H5" s="215"/>
      <c r="I5" s="215"/>
      <c r="J5" s="215"/>
      <c r="K5" s="215"/>
      <c r="L5" s="215"/>
    </row>
    <row r="6" spans="1:16">
      <c r="C6" s="12"/>
    </row>
    <row r="7" spans="1:16" s="3" customFormat="1">
      <c r="C7" s="214" t="s">
        <v>108</v>
      </c>
      <c r="D7" s="214"/>
      <c r="E7" s="214"/>
      <c r="F7" s="214"/>
      <c r="G7" s="214"/>
      <c r="H7" s="214"/>
      <c r="I7" s="214"/>
      <c r="J7" s="214"/>
      <c r="K7" s="214"/>
      <c r="L7" s="36"/>
      <c r="M7" s="36"/>
      <c r="N7" s="36"/>
    </row>
    <row r="8" spans="1:16" s="3" customFormat="1" ht="12.75" customHeight="1">
      <c r="C8" s="214" t="s">
        <v>336</v>
      </c>
      <c r="D8" s="214"/>
      <c r="E8" s="214"/>
      <c r="F8" s="214"/>
      <c r="G8" s="214"/>
      <c r="H8" s="214"/>
      <c r="I8" s="214"/>
      <c r="J8" s="36"/>
      <c r="K8" s="36"/>
      <c r="L8" s="36"/>
      <c r="M8" s="36"/>
      <c r="N8" s="36"/>
    </row>
    <row r="9" spans="1:16" s="3" customFormat="1">
      <c r="C9" s="206" t="s">
        <v>110</v>
      </c>
      <c r="D9" s="206"/>
      <c r="E9" s="206"/>
      <c r="F9" s="206"/>
      <c r="G9" s="206"/>
      <c r="H9" s="206"/>
      <c r="I9" s="206"/>
      <c r="N9" s="4"/>
      <c r="O9" s="4"/>
    </row>
    <row r="10" spans="1:16" s="3" customFormat="1">
      <c r="C10" s="13" t="s">
        <v>111</v>
      </c>
    </row>
    <row r="11" spans="1:16" s="3" customFormat="1">
      <c r="C11" s="228" t="s">
        <v>112</v>
      </c>
      <c r="D11" s="228"/>
      <c r="E11" s="228"/>
      <c r="F11" s="228"/>
      <c r="G11" s="228"/>
      <c r="H11" s="228"/>
      <c r="I11" s="228"/>
      <c r="J11" s="228"/>
      <c r="K11" s="3" t="s">
        <v>2</v>
      </c>
      <c r="M11" s="5" t="s">
        <v>24</v>
      </c>
      <c r="N11" s="6">
        <f>P102</f>
        <v>0</v>
      </c>
    </row>
    <row r="12" spans="1:16" s="3" customFormat="1">
      <c r="C12" s="13"/>
    </row>
    <row r="13" spans="1:16" s="3" customFormat="1">
      <c r="C13" s="13"/>
      <c r="F13" s="228" t="str">
        <f>Kopsavilkums!C25</f>
        <v xml:space="preserve">Tāme sastādīta </v>
      </c>
      <c r="G13" s="228"/>
      <c r="H13" s="228"/>
      <c r="I13" s="228"/>
      <c r="J13" s="228"/>
      <c r="K13" s="228"/>
      <c r="L13" s="228"/>
      <c r="M13" s="228"/>
      <c r="N13" s="228"/>
      <c r="O13" s="228"/>
    </row>
    <row r="14" spans="1:16">
      <c r="C14" s="12"/>
    </row>
    <row r="15" spans="1:16" ht="12.75" customHeight="1">
      <c r="A15" s="229" t="s">
        <v>3</v>
      </c>
      <c r="B15" s="229" t="s">
        <v>4</v>
      </c>
      <c r="C15" s="230" t="s">
        <v>36</v>
      </c>
      <c r="D15" s="229" t="s">
        <v>5</v>
      </c>
      <c r="E15" s="229" t="s">
        <v>6</v>
      </c>
      <c r="F15" s="231" t="s">
        <v>7</v>
      </c>
      <c r="G15" s="231"/>
      <c r="H15" s="231"/>
      <c r="I15" s="231"/>
      <c r="J15" s="231"/>
      <c r="K15" s="231"/>
      <c r="L15" s="231" t="s">
        <v>8</v>
      </c>
      <c r="M15" s="231"/>
      <c r="N15" s="231"/>
      <c r="O15" s="231"/>
      <c r="P15" s="231"/>
    </row>
    <row r="16" spans="1:16" ht="87" customHeight="1">
      <c r="A16" s="229"/>
      <c r="B16" s="229"/>
      <c r="C16" s="230"/>
      <c r="D16" s="229"/>
      <c r="E16" s="229"/>
      <c r="F16" s="48" t="s">
        <v>9</v>
      </c>
      <c r="G16" s="49" t="s">
        <v>37</v>
      </c>
      <c r="H16" s="48" t="s">
        <v>38</v>
      </c>
      <c r="I16" s="48" t="s">
        <v>39</v>
      </c>
      <c r="J16" s="48" t="s">
        <v>40</v>
      </c>
      <c r="K16" s="48" t="s">
        <v>22</v>
      </c>
      <c r="L16" s="48" t="s">
        <v>10</v>
      </c>
      <c r="M16" s="48" t="s">
        <v>38</v>
      </c>
      <c r="N16" s="48" t="s">
        <v>39</v>
      </c>
      <c r="O16" s="48" t="s">
        <v>40</v>
      </c>
      <c r="P16" s="48" t="s">
        <v>41</v>
      </c>
    </row>
    <row r="17" spans="1:16">
      <c r="A17" s="86">
        <v>1</v>
      </c>
      <c r="B17" s="86">
        <v>2</v>
      </c>
      <c r="C17" s="86">
        <v>3</v>
      </c>
      <c r="D17" s="86">
        <v>4</v>
      </c>
      <c r="E17" s="86">
        <v>5</v>
      </c>
      <c r="F17" s="86">
        <v>6</v>
      </c>
      <c r="G17" s="86">
        <v>7</v>
      </c>
      <c r="H17" s="86">
        <v>8</v>
      </c>
      <c r="I17" s="86">
        <v>9</v>
      </c>
      <c r="J17" s="86">
        <v>10</v>
      </c>
      <c r="K17" s="86">
        <v>11</v>
      </c>
      <c r="L17" s="86">
        <v>12</v>
      </c>
      <c r="M17" s="86">
        <v>13</v>
      </c>
      <c r="N17" s="86">
        <v>14</v>
      </c>
      <c r="O17" s="86">
        <v>15</v>
      </c>
      <c r="P17" s="86">
        <v>16</v>
      </c>
    </row>
    <row r="18" spans="1:16">
      <c r="A18" s="90" t="s">
        <v>45</v>
      </c>
      <c r="B18" s="76"/>
      <c r="C18" s="67" t="s">
        <v>118</v>
      </c>
      <c r="D18" s="68"/>
      <c r="E18" s="68"/>
      <c r="F18" s="69"/>
      <c r="G18" s="69"/>
      <c r="H18" s="65"/>
      <c r="I18" s="69"/>
      <c r="J18" s="69"/>
      <c r="K18" s="65"/>
      <c r="L18" s="65"/>
      <c r="M18" s="65"/>
      <c r="N18" s="65"/>
      <c r="O18" s="65"/>
      <c r="P18" s="65"/>
    </row>
    <row r="19" spans="1:16" ht="25.5">
      <c r="A19" s="72" t="s">
        <v>46</v>
      </c>
      <c r="B19" s="76" t="s">
        <v>93</v>
      </c>
      <c r="C19" s="101" t="s">
        <v>119</v>
      </c>
      <c r="D19" s="94" t="s">
        <v>35</v>
      </c>
      <c r="E19" s="78">
        <v>92.41</v>
      </c>
      <c r="F19" s="71"/>
      <c r="G19" s="65"/>
      <c r="H19" s="65"/>
      <c r="I19" s="71"/>
      <c r="J19" s="71"/>
      <c r="K19" s="65"/>
      <c r="L19" s="65"/>
      <c r="M19" s="65"/>
      <c r="N19" s="65"/>
      <c r="O19" s="65"/>
      <c r="P19" s="65"/>
    </row>
    <row r="20" spans="1:16" ht="38.25">
      <c r="A20" s="72" t="s">
        <v>47</v>
      </c>
      <c r="B20" s="76" t="s">
        <v>93</v>
      </c>
      <c r="C20" s="101" t="s">
        <v>94</v>
      </c>
      <c r="D20" s="94" t="s">
        <v>35</v>
      </c>
      <c r="E20" s="78">
        <v>176</v>
      </c>
      <c r="F20" s="71"/>
      <c r="G20" s="65"/>
      <c r="H20" s="65"/>
      <c r="I20" s="71"/>
      <c r="J20" s="71"/>
      <c r="K20" s="65"/>
      <c r="L20" s="65"/>
      <c r="M20" s="65"/>
      <c r="N20" s="65"/>
      <c r="O20" s="65"/>
      <c r="P20" s="65"/>
    </row>
    <row r="21" spans="1:16" ht="38.25">
      <c r="A21" s="72" t="s">
        <v>69</v>
      </c>
      <c r="B21" s="76" t="s">
        <v>93</v>
      </c>
      <c r="C21" s="101" t="s">
        <v>122</v>
      </c>
      <c r="D21" s="94" t="s">
        <v>35</v>
      </c>
      <c r="E21" s="78">
        <v>34</v>
      </c>
      <c r="F21" s="71"/>
      <c r="G21" s="65"/>
      <c r="H21" s="65"/>
      <c r="I21" s="71"/>
      <c r="J21" s="71"/>
      <c r="K21" s="65"/>
      <c r="L21" s="65"/>
      <c r="M21" s="65"/>
      <c r="N21" s="65"/>
      <c r="O21" s="65"/>
      <c r="P21" s="65"/>
    </row>
    <row r="22" spans="1:16">
      <c r="A22" s="72" t="s">
        <v>70</v>
      </c>
      <c r="B22" s="76" t="s">
        <v>93</v>
      </c>
      <c r="C22" s="101" t="s">
        <v>120</v>
      </c>
      <c r="D22" s="94" t="s">
        <v>0</v>
      </c>
      <c r="E22" s="78">
        <v>13.2</v>
      </c>
      <c r="F22" s="71"/>
      <c r="G22" s="65"/>
      <c r="H22" s="65"/>
      <c r="I22" s="71"/>
      <c r="J22" s="71"/>
      <c r="K22" s="65"/>
      <c r="L22" s="65"/>
      <c r="M22" s="65"/>
      <c r="N22" s="65"/>
      <c r="O22" s="65"/>
      <c r="P22" s="65"/>
    </row>
    <row r="23" spans="1:16">
      <c r="A23" s="72" t="s">
        <v>71</v>
      </c>
      <c r="B23" s="76" t="s">
        <v>93</v>
      </c>
      <c r="C23" s="101" t="s">
        <v>121</v>
      </c>
      <c r="D23" s="94" t="s">
        <v>0</v>
      </c>
      <c r="E23" s="78">
        <v>168</v>
      </c>
      <c r="F23" s="71"/>
      <c r="G23" s="65"/>
      <c r="H23" s="65"/>
      <c r="I23" s="71"/>
      <c r="J23" s="71"/>
      <c r="K23" s="65"/>
      <c r="L23" s="65"/>
      <c r="M23" s="65"/>
      <c r="N23" s="65"/>
      <c r="O23" s="65"/>
      <c r="P23" s="65"/>
    </row>
    <row r="24" spans="1:16" ht="25.5">
      <c r="A24" s="72" t="s">
        <v>72</v>
      </c>
      <c r="B24" s="76" t="s">
        <v>93</v>
      </c>
      <c r="C24" s="101" t="s">
        <v>123</v>
      </c>
      <c r="D24" s="94" t="s">
        <v>0</v>
      </c>
      <c r="E24" s="78">
        <v>162</v>
      </c>
      <c r="F24" s="71"/>
      <c r="G24" s="65"/>
      <c r="H24" s="65"/>
      <c r="I24" s="71"/>
      <c r="J24" s="71"/>
      <c r="K24" s="65"/>
      <c r="L24" s="65"/>
      <c r="M24" s="65"/>
      <c r="N24" s="65"/>
      <c r="O24" s="65"/>
      <c r="P24" s="65"/>
    </row>
    <row r="25" spans="1:16" ht="25.5">
      <c r="A25" s="72" t="s">
        <v>73</v>
      </c>
      <c r="B25" s="76" t="s">
        <v>93</v>
      </c>
      <c r="C25" s="101" t="s">
        <v>124</v>
      </c>
      <c r="D25" s="94" t="s">
        <v>125</v>
      </c>
      <c r="E25" s="78">
        <v>1</v>
      </c>
      <c r="F25" s="71"/>
      <c r="G25" s="65"/>
      <c r="H25" s="65"/>
      <c r="I25" s="71"/>
      <c r="J25" s="71"/>
      <c r="K25" s="65"/>
      <c r="L25" s="65"/>
      <c r="M25" s="65"/>
      <c r="N25" s="65"/>
      <c r="O25" s="65"/>
      <c r="P25" s="65"/>
    </row>
    <row r="26" spans="1:16" ht="14.25">
      <c r="A26" s="72" t="s">
        <v>74</v>
      </c>
      <c r="B26" s="76" t="s">
        <v>93</v>
      </c>
      <c r="C26" s="101" t="s">
        <v>126</v>
      </c>
      <c r="D26" s="79" t="s">
        <v>64</v>
      </c>
      <c r="E26" s="97">
        <v>20.7</v>
      </c>
      <c r="F26" s="71"/>
      <c r="G26" s="65"/>
      <c r="H26" s="65"/>
      <c r="I26" s="75"/>
      <c r="J26" s="75"/>
      <c r="K26" s="65"/>
      <c r="L26" s="65"/>
      <c r="M26" s="65"/>
      <c r="N26" s="65"/>
      <c r="O26" s="65"/>
      <c r="P26" s="65"/>
    </row>
    <row r="27" spans="1:16" s="110" customFormat="1" ht="38.25">
      <c r="A27" s="72" t="s">
        <v>75</v>
      </c>
      <c r="B27" s="76" t="s">
        <v>93</v>
      </c>
      <c r="C27" s="101" t="s">
        <v>127</v>
      </c>
      <c r="D27" s="94" t="s">
        <v>65</v>
      </c>
      <c r="E27" s="97">
        <v>8.1</v>
      </c>
      <c r="F27" s="97"/>
      <c r="G27" s="97"/>
      <c r="H27" s="97"/>
      <c r="I27" s="97"/>
      <c r="J27" s="97"/>
      <c r="K27" s="97"/>
      <c r="L27" s="97"/>
      <c r="M27" s="97"/>
      <c r="N27" s="97"/>
      <c r="O27" s="97"/>
      <c r="P27" s="97"/>
    </row>
    <row r="28" spans="1:16">
      <c r="A28" s="72" t="s">
        <v>76</v>
      </c>
      <c r="B28" s="76" t="s">
        <v>93</v>
      </c>
      <c r="C28" s="101" t="s">
        <v>153</v>
      </c>
      <c r="D28" s="94" t="s">
        <v>35</v>
      </c>
      <c r="E28" s="78">
        <v>3.3</v>
      </c>
      <c r="F28" s="71"/>
      <c r="G28" s="65"/>
      <c r="H28" s="65"/>
      <c r="I28" s="71"/>
      <c r="J28" s="71"/>
      <c r="K28" s="65"/>
      <c r="L28" s="65"/>
      <c r="M28" s="65"/>
      <c r="N28" s="65"/>
      <c r="O28" s="65"/>
      <c r="P28" s="65"/>
    </row>
    <row r="29" spans="1:16" ht="25.5">
      <c r="A29" s="72" t="s">
        <v>77</v>
      </c>
      <c r="B29" s="76" t="s">
        <v>93</v>
      </c>
      <c r="C29" s="101" t="s">
        <v>128</v>
      </c>
      <c r="D29" s="94" t="s">
        <v>125</v>
      </c>
      <c r="E29" s="78">
        <v>1</v>
      </c>
      <c r="F29" s="71"/>
      <c r="G29" s="65"/>
      <c r="H29" s="65"/>
      <c r="I29" s="71"/>
      <c r="J29" s="71"/>
      <c r="K29" s="65"/>
      <c r="L29" s="65"/>
      <c r="M29" s="65"/>
      <c r="N29" s="65"/>
      <c r="O29" s="65"/>
      <c r="P29" s="65"/>
    </row>
    <row r="30" spans="1:16" ht="17.25" customHeight="1">
      <c r="A30" s="72" t="s">
        <v>78</v>
      </c>
      <c r="B30" s="76" t="s">
        <v>93</v>
      </c>
      <c r="C30" s="101" t="s">
        <v>129</v>
      </c>
      <c r="D30" s="94" t="s">
        <v>125</v>
      </c>
      <c r="E30" s="78">
        <v>2</v>
      </c>
      <c r="F30" s="71"/>
      <c r="G30" s="65"/>
      <c r="H30" s="65"/>
      <c r="I30" s="71"/>
      <c r="J30" s="71"/>
      <c r="K30" s="65"/>
      <c r="L30" s="65"/>
      <c r="M30" s="65"/>
      <c r="N30" s="65"/>
      <c r="O30" s="65"/>
      <c r="P30" s="65"/>
    </row>
    <row r="31" spans="1:16" ht="38.25">
      <c r="A31" s="72" t="s">
        <v>79</v>
      </c>
      <c r="B31" s="76" t="s">
        <v>93</v>
      </c>
      <c r="C31" s="80" t="s">
        <v>130</v>
      </c>
      <c r="D31" s="74" t="s">
        <v>27</v>
      </c>
      <c r="E31" s="96">
        <v>4.9000000000000004</v>
      </c>
      <c r="F31" s="71"/>
      <c r="G31" s="65"/>
      <c r="H31" s="65"/>
      <c r="I31" s="70"/>
      <c r="J31" s="95"/>
      <c r="K31" s="65"/>
      <c r="L31" s="65"/>
      <c r="M31" s="65"/>
      <c r="N31" s="65"/>
      <c r="O31" s="65"/>
      <c r="P31" s="65"/>
    </row>
    <row r="32" spans="1:16" ht="25.5">
      <c r="A32" s="72" t="s">
        <v>80</v>
      </c>
      <c r="B32" s="76" t="s">
        <v>93</v>
      </c>
      <c r="C32" s="80" t="s">
        <v>171</v>
      </c>
      <c r="D32" s="94" t="s">
        <v>125</v>
      </c>
      <c r="E32" s="78">
        <v>1</v>
      </c>
      <c r="F32" s="71"/>
      <c r="G32" s="65"/>
      <c r="H32" s="65"/>
      <c r="I32" s="71"/>
      <c r="J32" s="71"/>
      <c r="K32" s="65"/>
      <c r="L32" s="65"/>
      <c r="M32" s="65"/>
      <c r="N32" s="65"/>
      <c r="O32" s="65"/>
      <c r="P32" s="65"/>
    </row>
    <row r="33" spans="1:17" ht="14.25">
      <c r="A33" s="72" t="s">
        <v>81</v>
      </c>
      <c r="B33" s="76" t="s">
        <v>93</v>
      </c>
      <c r="C33" s="63" t="s">
        <v>174</v>
      </c>
      <c r="D33" s="79" t="s">
        <v>64</v>
      </c>
      <c r="E33" s="84">
        <v>16</v>
      </c>
      <c r="F33" s="71"/>
      <c r="G33" s="65"/>
      <c r="H33" s="71"/>
      <c r="I33" s="71"/>
      <c r="J33" s="71"/>
      <c r="K33" s="65"/>
      <c r="L33" s="65"/>
      <c r="M33" s="65"/>
      <c r="N33" s="65"/>
      <c r="O33" s="65"/>
      <c r="P33" s="65"/>
    </row>
    <row r="34" spans="1:17">
      <c r="A34" s="90" t="s">
        <v>50</v>
      </c>
      <c r="B34" s="76"/>
      <c r="C34" s="77" t="s">
        <v>117</v>
      </c>
      <c r="D34" s="74"/>
      <c r="E34" s="66"/>
      <c r="F34" s="71"/>
      <c r="G34" s="65"/>
      <c r="H34" s="65"/>
      <c r="I34" s="81"/>
      <c r="J34" s="95"/>
      <c r="K34" s="65"/>
      <c r="L34" s="65"/>
      <c r="M34" s="65"/>
      <c r="N34" s="65"/>
      <c r="O34" s="65"/>
      <c r="P34" s="65"/>
    </row>
    <row r="35" spans="1:17" ht="38.25">
      <c r="A35" s="72" t="s">
        <v>175</v>
      </c>
      <c r="B35" s="76" t="s">
        <v>93</v>
      </c>
      <c r="C35" s="80" t="s">
        <v>85</v>
      </c>
      <c r="D35" s="74" t="s">
        <v>27</v>
      </c>
      <c r="E35" s="96">
        <v>90.4</v>
      </c>
      <c r="F35" s="71"/>
      <c r="G35" s="69"/>
      <c r="H35" s="65"/>
      <c r="I35" s="70"/>
      <c r="J35" s="95"/>
      <c r="K35" s="65"/>
      <c r="L35" s="65"/>
      <c r="M35" s="65"/>
      <c r="N35" s="65"/>
      <c r="O35" s="65"/>
      <c r="P35" s="65"/>
    </row>
    <row r="36" spans="1:17" ht="38.25">
      <c r="A36" s="72" t="s">
        <v>178</v>
      </c>
      <c r="B36" s="76" t="s">
        <v>93</v>
      </c>
      <c r="C36" s="80" t="s">
        <v>86</v>
      </c>
      <c r="D36" s="74" t="s">
        <v>27</v>
      </c>
      <c r="E36" s="96">
        <v>25</v>
      </c>
      <c r="F36" s="71"/>
      <c r="G36" s="69"/>
      <c r="H36" s="65"/>
      <c r="I36" s="70"/>
      <c r="J36" s="95"/>
      <c r="K36" s="65"/>
      <c r="L36" s="65"/>
      <c r="M36" s="65"/>
      <c r="N36" s="65"/>
      <c r="O36" s="65"/>
      <c r="P36" s="65"/>
    </row>
    <row r="37" spans="1:17" ht="25.5">
      <c r="A37" s="72" t="s">
        <v>179</v>
      </c>
      <c r="B37" s="76" t="s">
        <v>93</v>
      </c>
      <c r="C37" s="80" t="s">
        <v>92</v>
      </c>
      <c r="D37" s="74" t="s">
        <v>34</v>
      </c>
      <c r="E37" s="96">
        <v>1</v>
      </c>
      <c r="F37" s="88"/>
      <c r="G37" s="69"/>
      <c r="H37" s="87"/>
      <c r="I37" s="87"/>
      <c r="J37" s="89"/>
      <c r="K37" s="65"/>
      <c r="L37" s="65"/>
      <c r="M37" s="65"/>
      <c r="N37" s="65"/>
      <c r="O37" s="65"/>
      <c r="P37" s="65"/>
    </row>
    <row r="38" spans="1:17" ht="25.5">
      <c r="A38" s="72" t="s">
        <v>180</v>
      </c>
      <c r="B38" s="76" t="s">
        <v>93</v>
      </c>
      <c r="C38" s="80" t="s">
        <v>84</v>
      </c>
      <c r="D38" s="74" t="s">
        <v>35</v>
      </c>
      <c r="E38" s="75">
        <v>120.8</v>
      </c>
      <c r="F38" s="71"/>
      <c r="G38" s="65"/>
      <c r="H38" s="65"/>
      <c r="I38" s="81"/>
      <c r="J38" s="95"/>
      <c r="K38" s="65"/>
      <c r="L38" s="65"/>
      <c r="M38" s="65"/>
      <c r="N38" s="65"/>
      <c r="O38" s="65"/>
      <c r="P38" s="65"/>
    </row>
    <row r="39" spans="1:17" ht="63.75">
      <c r="A39" s="72" t="s">
        <v>181</v>
      </c>
      <c r="B39" s="76" t="s">
        <v>93</v>
      </c>
      <c r="C39" s="80" t="s">
        <v>88</v>
      </c>
      <c r="D39" s="74" t="s">
        <v>35</v>
      </c>
      <c r="E39" s="75">
        <v>120.8</v>
      </c>
      <c r="F39" s="71"/>
      <c r="G39" s="65"/>
      <c r="H39" s="65"/>
      <c r="I39" s="81"/>
      <c r="J39" s="95"/>
      <c r="K39" s="65"/>
      <c r="L39" s="65"/>
      <c r="M39" s="65"/>
      <c r="N39" s="65"/>
      <c r="O39" s="65"/>
      <c r="P39" s="65"/>
    </row>
    <row r="40" spans="1:17" ht="38.25">
      <c r="A40" s="72" t="s">
        <v>182</v>
      </c>
      <c r="B40" s="76" t="s">
        <v>93</v>
      </c>
      <c r="C40" s="80" t="s">
        <v>87</v>
      </c>
      <c r="D40" s="74" t="s">
        <v>35</v>
      </c>
      <c r="E40" s="75">
        <v>101</v>
      </c>
      <c r="F40" s="71"/>
      <c r="G40" s="65"/>
      <c r="H40" s="65"/>
      <c r="I40" s="81"/>
      <c r="J40" s="95"/>
      <c r="K40" s="65"/>
      <c r="L40" s="65"/>
      <c r="M40" s="65"/>
      <c r="N40" s="65"/>
      <c r="O40" s="65"/>
      <c r="P40" s="65"/>
    </row>
    <row r="41" spans="1:17" ht="36.75" customHeight="1">
      <c r="A41" s="72" t="s">
        <v>183</v>
      </c>
      <c r="B41" s="76" t="s">
        <v>93</v>
      </c>
      <c r="C41" s="80" t="s">
        <v>89</v>
      </c>
      <c r="D41" s="74" t="s">
        <v>35</v>
      </c>
      <c r="E41" s="75">
        <v>101</v>
      </c>
      <c r="F41" s="71"/>
      <c r="G41" s="65"/>
      <c r="H41" s="65"/>
      <c r="I41" s="81"/>
      <c r="J41" s="95"/>
      <c r="K41" s="65"/>
      <c r="L41" s="65"/>
      <c r="M41" s="65"/>
      <c r="N41" s="65"/>
      <c r="O41" s="65"/>
      <c r="P41" s="65"/>
    </row>
    <row r="42" spans="1:17" ht="63.75">
      <c r="A42" s="72" t="s">
        <v>184</v>
      </c>
      <c r="B42" s="76" t="s">
        <v>93</v>
      </c>
      <c r="C42" s="80" t="s">
        <v>99</v>
      </c>
      <c r="D42" s="74" t="s">
        <v>35</v>
      </c>
      <c r="E42" s="75">
        <v>101</v>
      </c>
      <c r="F42" s="71"/>
      <c r="G42" s="65"/>
      <c r="H42" s="65"/>
      <c r="I42" s="81"/>
      <c r="J42" s="95"/>
      <c r="K42" s="65"/>
      <c r="L42" s="65"/>
      <c r="M42" s="65"/>
      <c r="N42" s="65"/>
      <c r="O42" s="65"/>
      <c r="P42" s="65"/>
    </row>
    <row r="43" spans="1:17" ht="51">
      <c r="A43" s="72" t="s">
        <v>185</v>
      </c>
      <c r="B43" s="76" t="s">
        <v>93</v>
      </c>
      <c r="C43" s="80" t="s">
        <v>90</v>
      </c>
      <c r="D43" s="74" t="s">
        <v>35</v>
      </c>
      <c r="E43" s="75">
        <v>118.17</v>
      </c>
      <c r="F43" s="71"/>
      <c r="G43" s="65"/>
      <c r="H43" s="65"/>
      <c r="I43" s="81"/>
      <c r="J43" s="95"/>
      <c r="K43" s="65"/>
      <c r="L43" s="65"/>
      <c r="M43" s="65"/>
      <c r="N43" s="65"/>
      <c r="O43" s="65"/>
      <c r="P43" s="65"/>
    </row>
    <row r="44" spans="1:17" ht="25.5">
      <c r="A44" s="72" t="s">
        <v>186</v>
      </c>
      <c r="B44" s="76" t="s">
        <v>93</v>
      </c>
      <c r="C44" s="80" t="s">
        <v>91</v>
      </c>
      <c r="D44" s="74" t="s">
        <v>27</v>
      </c>
      <c r="E44" s="96">
        <v>50.9</v>
      </c>
      <c r="F44" s="71"/>
      <c r="G44" s="69"/>
      <c r="H44" s="65"/>
      <c r="I44" s="81"/>
      <c r="J44" s="95"/>
      <c r="K44" s="65"/>
      <c r="L44" s="65"/>
      <c r="M44" s="65"/>
      <c r="N44" s="65"/>
      <c r="O44" s="65"/>
      <c r="P44" s="65"/>
    </row>
    <row r="45" spans="1:17" ht="25.5">
      <c r="A45" s="72" t="s">
        <v>187</v>
      </c>
      <c r="B45" s="76" t="s">
        <v>93</v>
      </c>
      <c r="C45" s="63" t="s">
        <v>115</v>
      </c>
      <c r="D45" s="79" t="s">
        <v>65</v>
      </c>
      <c r="E45" s="84">
        <v>29.66</v>
      </c>
      <c r="F45" s="71"/>
      <c r="G45" s="71"/>
      <c r="H45" s="71"/>
      <c r="I45" s="71"/>
      <c r="J45" s="71"/>
      <c r="K45" s="65"/>
      <c r="L45" s="65"/>
      <c r="M45" s="65"/>
      <c r="N45" s="65"/>
      <c r="O45" s="65"/>
      <c r="P45" s="65"/>
      <c r="Q45" s="58"/>
    </row>
    <row r="46" spans="1:17" ht="51">
      <c r="A46" s="72" t="s">
        <v>188</v>
      </c>
      <c r="B46" s="76" t="s">
        <v>93</v>
      </c>
      <c r="C46" s="64" t="s">
        <v>116</v>
      </c>
      <c r="D46" s="94" t="s">
        <v>35</v>
      </c>
      <c r="E46" s="104">
        <v>67.8</v>
      </c>
      <c r="F46" s="71"/>
      <c r="G46" s="65"/>
      <c r="H46" s="65"/>
      <c r="I46" s="81"/>
      <c r="J46" s="95"/>
      <c r="K46" s="65"/>
      <c r="L46" s="65"/>
      <c r="M46" s="65"/>
      <c r="N46" s="65"/>
      <c r="O46" s="65"/>
      <c r="P46" s="65"/>
    </row>
    <row r="47" spans="1:17" ht="25.5">
      <c r="A47" s="72" t="s">
        <v>189</v>
      </c>
      <c r="B47" s="76" t="s">
        <v>93</v>
      </c>
      <c r="C47" s="64" t="s">
        <v>96</v>
      </c>
      <c r="D47" s="94" t="s">
        <v>35</v>
      </c>
      <c r="E47" s="104">
        <v>67.8</v>
      </c>
      <c r="F47" s="71"/>
      <c r="G47" s="81"/>
      <c r="H47" s="65"/>
      <c r="I47" s="81"/>
      <c r="J47" s="95"/>
      <c r="K47" s="65"/>
      <c r="L47" s="65"/>
      <c r="M47" s="65"/>
      <c r="N47" s="65"/>
      <c r="O47" s="65"/>
      <c r="P47" s="65"/>
    </row>
    <row r="48" spans="1:17" ht="25.5">
      <c r="A48" s="72" t="s">
        <v>190</v>
      </c>
      <c r="B48" s="76" t="s">
        <v>93</v>
      </c>
      <c r="C48" s="64" t="s">
        <v>97</v>
      </c>
      <c r="D48" s="74" t="s">
        <v>35</v>
      </c>
      <c r="E48" s="104">
        <v>67.8</v>
      </c>
      <c r="F48" s="75"/>
      <c r="G48" s="81"/>
      <c r="H48" s="65"/>
      <c r="I48" s="75"/>
      <c r="J48" s="75"/>
      <c r="K48" s="65"/>
      <c r="L48" s="65"/>
      <c r="M48" s="65"/>
      <c r="N48" s="65"/>
      <c r="O48" s="65"/>
      <c r="P48" s="65"/>
    </row>
    <row r="49" spans="1:17" ht="25.5">
      <c r="A49" s="72" t="s">
        <v>191</v>
      </c>
      <c r="B49" s="76" t="s">
        <v>93</v>
      </c>
      <c r="C49" s="63" t="s">
        <v>106</v>
      </c>
      <c r="D49" s="79" t="s">
        <v>67</v>
      </c>
      <c r="E49" s="84">
        <v>93.9</v>
      </c>
      <c r="F49" s="71"/>
      <c r="G49" s="71"/>
      <c r="H49" s="71"/>
      <c r="I49" s="71"/>
      <c r="J49" s="71"/>
      <c r="K49" s="65"/>
      <c r="L49" s="65"/>
      <c r="M49" s="65"/>
      <c r="N49" s="65"/>
      <c r="O49" s="65"/>
      <c r="P49" s="65"/>
      <c r="Q49" s="58"/>
    </row>
    <row r="50" spans="1:17" ht="28.5">
      <c r="A50" s="72" t="s">
        <v>192</v>
      </c>
      <c r="B50" s="76" t="s">
        <v>93</v>
      </c>
      <c r="C50" s="63" t="s">
        <v>68</v>
      </c>
      <c r="D50" s="79" t="s">
        <v>64</v>
      </c>
      <c r="E50" s="85">
        <v>79.099999999999994</v>
      </c>
      <c r="F50" s="71"/>
      <c r="G50" s="71"/>
      <c r="H50" s="71"/>
      <c r="I50" s="71"/>
      <c r="J50" s="71"/>
      <c r="K50" s="65"/>
      <c r="L50" s="65"/>
      <c r="M50" s="65"/>
      <c r="N50" s="65"/>
      <c r="O50" s="65"/>
      <c r="P50" s="65"/>
      <c r="Q50" s="58"/>
    </row>
    <row r="51" spans="1:17" ht="25.5">
      <c r="A51" s="72" t="s">
        <v>193</v>
      </c>
      <c r="B51" s="76" t="s">
        <v>93</v>
      </c>
      <c r="C51" s="63" t="s">
        <v>66</v>
      </c>
      <c r="D51" s="79" t="s">
        <v>64</v>
      </c>
      <c r="E51" s="85">
        <v>79.099999999999994</v>
      </c>
      <c r="F51" s="71"/>
      <c r="G51" s="71"/>
      <c r="H51" s="71"/>
      <c r="I51" s="71"/>
      <c r="J51" s="71"/>
      <c r="K51" s="65"/>
      <c r="L51" s="65"/>
      <c r="M51" s="65"/>
      <c r="N51" s="65"/>
      <c r="O51" s="65"/>
      <c r="P51" s="65"/>
      <c r="Q51" s="58"/>
    </row>
    <row r="52" spans="1:17" ht="25.5">
      <c r="A52" s="72" t="s">
        <v>194</v>
      </c>
      <c r="B52" s="76" t="s">
        <v>93</v>
      </c>
      <c r="C52" s="63" t="s">
        <v>83</v>
      </c>
      <c r="D52" s="79" t="s">
        <v>64</v>
      </c>
      <c r="E52" s="85">
        <v>79.099999999999994</v>
      </c>
      <c r="F52" s="71"/>
      <c r="G52" s="71"/>
      <c r="H52" s="71"/>
      <c r="I52" s="71"/>
      <c r="J52" s="71"/>
      <c r="K52" s="65"/>
      <c r="L52" s="65"/>
      <c r="M52" s="65"/>
      <c r="N52" s="65"/>
      <c r="O52" s="65"/>
      <c r="P52" s="65"/>
      <c r="Q52" s="58"/>
    </row>
    <row r="53" spans="1:17" s="110" customFormat="1">
      <c r="A53" s="111" t="s">
        <v>101</v>
      </c>
      <c r="B53" s="115"/>
      <c r="C53" s="116" t="s">
        <v>133</v>
      </c>
      <c r="D53" s="117"/>
      <c r="E53" s="114"/>
      <c r="F53" s="113"/>
      <c r="G53" s="112"/>
      <c r="H53" s="112"/>
      <c r="I53" s="113"/>
      <c r="J53" s="103"/>
      <c r="K53" s="103"/>
      <c r="L53" s="103"/>
      <c r="M53" s="103"/>
      <c r="N53" s="103"/>
      <c r="O53" s="103"/>
      <c r="P53" s="103"/>
    </row>
    <row r="54" spans="1:17" s="110" customFormat="1">
      <c r="A54" s="109" t="s">
        <v>177</v>
      </c>
      <c r="B54" s="115"/>
      <c r="C54" s="116" t="s">
        <v>131</v>
      </c>
      <c r="D54" s="117"/>
      <c r="E54" s="114"/>
      <c r="F54" s="113"/>
      <c r="G54" s="112"/>
      <c r="H54" s="112"/>
      <c r="I54" s="113"/>
      <c r="J54" s="103"/>
      <c r="K54" s="103"/>
      <c r="L54" s="103"/>
      <c r="M54" s="103"/>
      <c r="N54" s="103"/>
      <c r="O54" s="103"/>
      <c r="P54" s="103"/>
    </row>
    <row r="55" spans="1:17" s="110" customFormat="1" ht="63.75">
      <c r="A55" s="109" t="s">
        <v>195</v>
      </c>
      <c r="B55" s="76" t="s">
        <v>93</v>
      </c>
      <c r="C55" s="63" t="s">
        <v>132</v>
      </c>
      <c r="D55" s="118" t="s">
        <v>65</v>
      </c>
      <c r="E55" s="114">
        <v>778</v>
      </c>
      <c r="F55" s="113"/>
      <c r="G55" s="112"/>
      <c r="H55" s="112"/>
      <c r="I55" s="113"/>
      <c r="J55" s="103"/>
      <c r="K55" s="103"/>
      <c r="L55" s="103"/>
      <c r="M55" s="103"/>
      <c r="N55" s="103"/>
      <c r="O55" s="103"/>
      <c r="P55" s="103"/>
    </row>
    <row r="56" spans="1:17" ht="25.5">
      <c r="A56" s="109" t="s">
        <v>196</v>
      </c>
      <c r="B56" s="76"/>
      <c r="C56" s="105" t="s">
        <v>134</v>
      </c>
      <c r="D56" s="74"/>
      <c r="E56" s="96"/>
      <c r="F56" s="71"/>
      <c r="G56" s="69"/>
      <c r="H56" s="65"/>
      <c r="I56" s="81"/>
      <c r="J56" s="95"/>
      <c r="K56" s="65"/>
      <c r="L56" s="65"/>
      <c r="M56" s="65"/>
      <c r="N56" s="65"/>
      <c r="O56" s="65"/>
      <c r="P56" s="65"/>
    </row>
    <row r="57" spans="1:17" s="110" customFormat="1" ht="14.25">
      <c r="A57" s="109" t="s">
        <v>197</v>
      </c>
      <c r="B57" s="76" t="s">
        <v>93</v>
      </c>
      <c r="C57" s="119" t="s">
        <v>135</v>
      </c>
      <c r="D57" s="120" t="s">
        <v>64</v>
      </c>
      <c r="E57" s="121">
        <v>1006.5</v>
      </c>
      <c r="F57" s="129"/>
      <c r="G57" s="130"/>
      <c r="H57" s="130"/>
      <c r="I57" s="129"/>
      <c r="J57" s="129"/>
      <c r="K57" s="103"/>
      <c r="L57" s="103"/>
      <c r="M57" s="103"/>
      <c r="N57" s="103"/>
      <c r="O57" s="103"/>
      <c r="P57" s="103"/>
    </row>
    <row r="58" spans="1:17" s="110" customFormat="1" ht="25.5">
      <c r="A58" s="109" t="s">
        <v>198</v>
      </c>
      <c r="B58" s="76" t="s">
        <v>93</v>
      </c>
      <c r="C58" s="123" t="s">
        <v>66</v>
      </c>
      <c r="D58" s="124" t="s">
        <v>65</v>
      </c>
      <c r="E58" s="114">
        <v>40.26</v>
      </c>
      <c r="F58" s="113"/>
      <c r="G58" s="112"/>
      <c r="H58" s="112"/>
      <c r="I58" s="113"/>
      <c r="J58" s="103"/>
      <c r="K58" s="103"/>
      <c r="L58" s="103"/>
      <c r="M58" s="103"/>
      <c r="N58" s="103"/>
      <c r="O58" s="103"/>
      <c r="P58" s="103"/>
    </row>
    <row r="59" spans="1:17" s="110" customFormat="1" ht="28.5">
      <c r="A59" s="109" t="s">
        <v>199</v>
      </c>
      <c r="B59" s="76" t="s">
        <v>93</v>
      </c>
      <c r="C59" s="123" t="s">
        <v>136</v>
      </c>
      <c r="D59" s="124" t="s">
        <v>65</v>
      </c>
      <c r="E59" s="125">
        <v>100.65</v>
      </c>
      <c r="F59" s="113"/>
      <c r="G59" s="112"/>
      <c r="H59" s="112"/>
      <c r="I59" s="113"/>
      <c r="J59" s="103"/>
      <c r="K59" s="103"/>
      <c r="L59" s="103"/>
      <c r="M59" s="103"/>
      <c r="N59" s="103"/>
      <c r="O59" s="103"/>
      <c r="P59" s="103"/>
    </row>
    <row r="60" spans="1:17" s="110" customFormat="1" ht="28.5">
      <c r="A60" s="109" t="s">
        <v>200</v>
      </c>
      <c r="B60" s="76" t="s">
        <v>93</v>
      </c>
      <c r="C60" s="123" t="s">
        <v>137</v>
      </c>
      <c r="D60" s="124" t="s">
        <v>65</v>
      </c>
      <c r="E60" s="126">
        <v>150.97999999999999</v>
      </c>
      <c r="F60" s="113"/>
      <c r="G60" s="112"/>
      <c r="H60" s="112"/>
      <c r="I60" s="113"/>
      <c r="J60" s="103"/>
      <c r="K60" s="103"/>
      <c r="L60" s="103"/>
      <c r="M60" s="103"/>
      <c r="N60" s="103"/>
      <c r="O60" s="103"/>
      <c r="P60" s="103"/>
    </row>
    <row r="61" spans="1:17" s="110" customFormat="1" ht="25.5">
      <c r="A61" s="109" t="s">
        <v>201</v>
      </c>
      <c r="B61" s="76" t="s">
        <v>93</v>
      </c>
      <c r="C61" s="123" t="s">
        <v>138</v>
      </c>
      <c r="D61" s="124" t="s">
        <v>65</v>
      </c>
      <c r="E61" s="127">
        <v>353.9</v>
      </c>
      <c r="F61" s="128"/>
      <c r="G61" s="112"/>
      <c r="H61" s="112"/>
      <c r="I61" s="113"/>
      <c r="J61" s="103"/>
      <c r="K61" s="103"/>
      <c r="L61" s="103"/>
      <c r="M61" s="103"/>
      <c r="N61" s="103"/>
      <c r="O61" s="103"/>
      <c r="P61" s="103"/>
    </row>
    <row r="62" spans="1:17" s="110" customFormat="1">
      <c r="A62" s="109" t="s">
        <v>202</v>
      </c>
      <c r="B62" s="122"/>
      <c r="C62" s="105" t="s">
        <v>144</v>
      </c>
      <c r="D62" s="103"/>
      <c r="E62" s="103"/>
      <c r="F62" s="103"/>
      <c r="G62" s="112"/>
      <c r="H62" s="112"/>
      <c r="I62" s="113"/>
      <c r="J62" s="103"/>
      <c r="K62" s="103"/>
      <c r="L62" s="103"/>
      <c r="M62" s="103"/>
      <c r="N62" s="103"/>
      <c r="O62" s="103"/>
      <c r="P62" s="103"/>
    </row>
    <row r="63" spans="1:17" ht="25.5">
      <c r="A63" s="109" t="s">
        <v>203</v>
      </c>
      <c r="B63" s="76" t="s">
        <v>93</v>
      </c>
      <c r="C63" s="80" t="s">
        <v>145</v>
      </c>
      <c r="D63" s="145" t="s">
        <v>35</v>
      </c>
      <c r="E63" s="81">
        <v>90.4</v>
      </c>
      <c r="F63" s="75"/>
      <c r="G63" s="75"/>
      <c r="H63" s="65"/>
      <c r="I63" s="75"/>
      <c r="J63" s="75"/>
      <c r="K63" s="65"/>
      <c r="L63" s="65"/>
      <c r="M63" s="65"/>
      <c r="N63" s="65"/>
      <c r="O63" s="65"/>
      <c r="P63" s="65"/>
    </row>
    <row r="64" spans="1:17" ht="25.5">
      <c r="A64" s="109" t="s">
        <v>204</v>
      </c>
      <c r="B64" s="76" t="s">
        <v>93</v>
      </c>
      <c r="C64" s="80" t="s">
        <v>146</v>
      </c>
      <c r="D64" s="145" t="s">
        <v>35</v>
      </c>
      <c r="E64" s="81">
        <v>90.4</v>
      </c>
      <c r="F64" s="75"/>
      <c r="G64" s="75"/>
      <c r="H64" s="65"/>
      <c r="I64" s="75"/>
      <c r="J64" s="75"/>
      <c r="K64" s="65"/>
      <c r="L64" s="65"/>
      <c r="M64" s="65"/>
      <c r="N64" s="65"/>
      <c r="O64" s="65"/>
      <c r="P64" s="65"/>
    </row>
    <row r="65" spans="1:18" ht="38.25">
      <c r="A65" s="109" t="s">
        <v>205</v>
      </c>
      <c r="B65" s="76" t="s">
        <v>93</v>
      </c>
      <c r="C65" s="146" t="s">
        <v>147</v>
      </c>
      <c r="D65" s="145" t="s">
        <v>35</v>
      </c>
      <c r="E65" s="81">
        <v>90.4</v>
      </c>
      <c r="F65" s="75"/>
      <c r="G65" s="75"/>
      <c r="H65" s="65"/>
      <c r="I65" s="75"/>
      <c r="J65" s="75"/>
      <c r="K65" s="65"/>
      <c r="L65" s="65"/>
      <c r="M65" s="65"/>
      <c r="N65" s="65"/>
      <c r="O65" s="65"/>
      <c r="P65" s="65"/>
    </row>
    <row r="66" spans="1:18" ht="38.25">
      <c r="A66" s="109" t="s">
        <v>206</v>
      </c>
      <c r="B66" s="76" t="s">
        <v>93</v>
      </c>
      <c r="C66" s="146" t="s">
        <v>148</v>
      </c>
      <c r="D66" s="145" t="s">
        <v>35</v>
      </c>
      <c r="E66" s="81">
        <v>90.4</v>
      </c>
      <c r="F66" s="75"/>
      <c r="G66" s="75"/>
      <c r="H66" s="65"/>
      <c r="I66" s="75"/>
      <c r="J66" s="75"/>
      <c r="K66" s="65"/>
      <c r="L66" s="65"/>
      <c r="M66" s="65"/>
      <c r="N66" s="65"/>
      <c r="O66" s="65"/>
      <c r="P66" s="65"/>
    </row>
    <row r="67" spans="1:18" s="110" customFormat="1" ht="25.5">
      <c r="A67" s="109" t="s">
        <v>207</v>
      </c>
      <c r="B67" s="76" t="s">
        <v>93</v>
      </c>
      <c r="C67" s="148" t="s">
        <v>149</v>
      </c>
      <c r="D67" s="150" t="s">
        <v>65</v>
      </c>
      <c r="E67" s="151">
        <v>36.159999999999997</v>
      </c>
      <c r="F67" s="152"/>
      <c r="G67" s="144"/>
      <c r="H67" s="144"/>
      <c r="I67" s="71"/>
      <c r="J67" s="65"/>
      <c r="K67" s="65"/>
      <c r="L67" s="65"/>
      <c r="M67" s="65"/>
      <c r="N67" s="65"/>
      <c r="O67" s="65"/>
      <c r="P67" s="65"/>
    </row>
    <row r="68" spans="1:18" s="110" customFormat="1" ht="17.25" customHeight="1">
      <c r="A68" s="109" t="s">
        <v>208</v>
      </c>
      <c r="B68" s="147"/>
      <c r="C68" s="105" t="s">
        <v>150</v>
      </c>
      <c r="D68" s="153"/>
      <c r="E68" s="85"/>
      <c r="F68" s="65"/>
      <c r="G68" s="144"/>
      <c r="H68" s="144"/>
      <c r="I68" s="71"/>
      <c r="J68" s="65"/>
      <c r="K68" s="65"/>
      <c r="L68" s="65"/>
      <c r="M68" s="65"/>
      <c r="N68" s="65"/>
      <c r="O68" s="65"/>
      <c r="P68" s="65"/>
    </row>
    <row r="69" spans="1:18" s="110" customFormat="1" ht="14.25">
      <c r="A69" s="109" t="s">
        <v>209</v>
      </c>
      <c r="B69" s="76" t="s">
        <v>93</v>
      </c>
      <c r="C69" s="149" t="s">
        <v>151</v>
      </c>
      <c r="D69" s="120" t="s">
        <v>64</v>
      </c>
      <c r="E69" s="121">
        <v>3.1</v>
      </c>
      <c r="F69" s="129"/>
      <c r="G69" s="130"/>
      <c r="H69" s="130"/>
      <c r="I69" s="129"/>
      <c r="J69" s="129"/>
      <c r="K69" s="103"/>
      <c r="L69" s="103"/>
      <c r="M69" s="103"/>
      <c r="N69" s="103"/>
      <c r="O69" s="103"/>
      <c r="P69" s="103"/>
    </row>
    <row r="70" spans="1:18" s="110" customFormat="1" ht="25.5">
      <c r="A70" s="109" t="s">
        <v>210</v>
      </c>
      <c r="B70" s="76" t="s">
        <v>93</v>
      </c>
      <c r="C70" s="123" t="s">
        <v>66</v>
      </c>
      <c r="D70" s="124" t="s">
        <v>65</v>
      </c>
      <c r="E70" s="114">
        <v>0.15</v>
      </c>
      <c r="F70" s="113"/>
      <c r="G70" s="112"/>
      <c r="H70" s="112"/>
      <c r="I70" s="113"/>
      <c r="J70" s="103"/>
      <c r="K70" s="103"/>
      <c r="L70" s="103"/>
      <c r="M70" s="103"/>
      <c r="N70" s="103"/>
      <c r="O70" s="103"/>
      <c r="P70" s="103"/>
    </row>
    <row r="71" spans="1:18" s="110" customFormat="1" ht="14.25">
      <c r="A71" s="109" t="s">
        <v>211</v>
      </c>
      <c r="B71" s="76" t="s">
        <v>93</v>
      </c>
      <c r="C71" s="123" t="s">
        <v>159</v>
      </c>
      <c r="D71" s="124" t="s">
        <v>65</v>
      </c>
      <c r="E71" s="125">
        <v>0.32</v>
      </c>
      <c r="F71" s="113"/>
      <c r="G71" s="112"/>
      <c r="H71" s="112"/>
      <c r="I71" s="113"/>
      <c r="J71" s="103"/>
      <c r="K71" s="103"/>
      <c r="L71" s="103"/>
      <c r="M71" s="103"/>
      <c r="N71" s="103"/>
      <c r="O71" s="103"/>
      <c r="P71" s="103"/>
    </row>
    <row r="72" spans="1:18" s="110" customFormat="1" ht="25.5">
      <c r="A72" s="109" t="s">
        <v>212</v>
      </c>
      <c r="B72" s="76" t="s">
        <v>93</v>
      </c>
      <c r="C72" s="123" t="s">
        <v>158</v>
      </c>
      <c r="D72" s="124" t="s">
        <v>65</v>
      </c>
      <c r="E72" s="126">
        <v>0.46</v>
      </c>
      <c r="F72" s="113"/>
      <c r="G72" s="112"/>
      <c r="H72" s="112"/>
      <c r="I72" s="113"/>
      <c r="J72" s="103"/>
      <c r="K72" s="103"/>
      <c r="L72" s="103"/>
      <c r="M72" s="103"/>
      <c r="N72" s="103"/>
      <c r="O72" s="103"/>
      <c r="P72" s="103"/>
    </row>
    <row r="73" spans="1:18" s="110" customFormat="1" ht="14.25">
      <c r="A73" s="109" t="s">
        <v>213</v>
      </c>
      <c r="B73" s="76" t="s">
        <v>93</v>
      </c>
      <c r="C73" s="123" t="s">
        <v>157</v>
      </c>
      <c r="D73" s="124" t="s">
        <v>65</v>
      </c>
      <c r="E73" s="127">
        <v>1.2</v>
      </c>
      <c r="F73" s="128"/>
      <c r="G73" s="112"/>
      <c r="H73" s="112"/>
      <c r="I73" s="113"/>
      <c r="J73" s="103"/>
      <c r="K73" s="103"/>
      <c r="L73" s="103"/>
      <c r="M73" s="103"/>
      <c r="N73" s="103"/>
      <c r="O73" s="103"/>
      <c r="P73" s="103"/>
    </row>
    <row r="74" spans="1:18" s="110" customFormat="1" ht="20.25" customHeight="1">
      <c r="A74" s="109" t="s">
        <v>214</v>
      </c>
      <c r="B74" s="147"/>
      <c r="C74" s="105" t="s">
        <v>152</v>
      </c>
      <c r="D74" s="153"/>
      <c r="E74" s="85"/>
      <c r="F74" s="65"/>
      <c r="G74" s="144"/>
      <c r="H74" s="144"/>
      <c r="I74" s="71"/>
      <c r="J74" s="65"/>
      <c r="K74" s="65"/>
      <c r="L74" s="65"/>
      <c r="M74" s="65"/>
      <c r="N74" s="65"/>
      <c r="O74" s="65"/>
      <c r="P74" s="65"/>
    </row>
    <row r="75" spans="1:18" s="110" customFormat="1" ht="14.25">
      <c r="A75" s="109" t="s">
        <v>215</v>
      </c>
      <c r="B75" s="76" t="s">
        <v>93</v>
      </c>
      <c r="C75" s="149" t="s">
        <v>154</v>
      </c>
      <c r="D75" s="120" t="s">
        <v>64</v>
      </c>
      <c r="E75" s="121">
        <v>1.74</v>
      </c>
      <c r="F75" s="129"/>
      <c r="G75" s="130"/>
      <c r="H75" s="130"/>
      <c r="I75" s="129"/>
      <c r="J75" s="129"/>
      <c r="K75" s="103"/>
      <c r="L75" s="103"/>
      <c r="M75" s="103"/>
      <c r="N75" s="103"/>
      <c r="O75" s="103"/>
      <c r="P75" s="103"/>
    </row>
    <row r="76" spans="1:18" s="110" customFormat="1" ht="25.5">
      <c r="A76" s="109" t="s">
        <v>216</v>
      </c>
      <c r="B76" s="76" t="s">
        <v>93</v>
      </c>
      <c r="C76" s="123" t="s">
        <v>156</v>
      </c>
      <c r="D76" s="124" t="s">
        <v>65</v>
      </c>
      <c r="E76" s="126">
        <v>0.34</v>
      </c>
      <c r="F76" s="113"/>
      <c r="G76" s="112"/>
      <c r="H76" s="112"/>
      <c r="I76" s="113"/>
      <c r="J76" s="103"/>
      <c r="K76" s="103"/>
      <c r="L76" s="103"/>
      <c r="M76" s="103"/>
      <c r="N76" s="103"/>
      <c r="O76" s="103"/>
      <c r="P76" s="103"/>
    </row>
    <row r="77" spans="1:18" s="110" customFormat="1" ht="14.25">
      <c r="A77" s="109" t="s">
        <v>217</v>
      </c>
      <c r="B77" s="76" t="s">
        <v>93</v>
      </c>
      <c r="C77" s="123" t="s">
        <v>155</v>
      </c>
      <c r="D77" s="124" t="s">
        <v>65</v>
      </c>
      <c r="E77" s="127">
        <v>0.65</v>
      </c>
      <c r="F77" s="128"/>
      <c r="G77" s="112"/>
      <c r="H77" s="112"/>
      <c r="I77" s="113"/>
      <c r="J77" s="103"/>
      <c r="K77" s="103"/>
      <c r="L77" s="103"/>
      <c r="M77" s="103"/>
      <c r="N77" s="103"/>
      <c r="O77" s="103"/>
      <c r="P77" s="103"/>
    </row>
    <row r="78" spans="1:18">
      <c r="A78" s="109" t="s">
        <v>218</v>
      </c>
      <c r="B78" s="131"/>
      <c r="C78" s="132" t="s">
        <v>139</v>
      </c>
      <c r="D78" s="133"/>
      <c r="E78" s="134"/>
      <c r="F78" s="135"/>
      <c r="G78" s="136"/>
      <c r="H78" s="135"/>
      <c r="I78" s="135"/>
      <c r="J78" s="135"/>
      <c r="K78" s="136"/>
      <c r="L78" s="136"/>
      <c r="M78" s="136"/>
      <c r="N78" s="136"/>
      <c r="O78" s="136"/>
      <c r="P78" s="136"/>
      <c r="Q78" s="58"/>
      <c r="R78" s="50"/>
    </row>
    <row r="79" spans="1:18" ht="25.5">
      <c r="A79" s="109" t="s">
        <v>219</v>
      </c>
      <c r="B79" s="76" t="s">
        <v>93</v>
      </c>
      <c r="C79" s="63" t="s">
        <v>141</v>
      </c>
      <c r="D79" s="79" t="s">
        <v>67</v>
      </c>
      <c r="E79" s="84">
        <v>91.1</v>
      </c>
      <c r="F79" s="71"/>
      <c r="G79" s="144"/>
      <c r="H79" s="71"/>
      <c r="I79" s="71"/>
      <c r="J79" s="71"/>
      <c r="K79" s="65"/>
      <c r="L79" s="65"/>
      <c r="M79" s="65"/>
      <c r="N79" s="65"/>
      <c r="O79" s="65"/>
      <c r="P79" s="65"/>
      <c r="Q79" s="58"/>
      <c r="R79" s="50"/>
    </row>
    <row r="80" spans="1:18" ht="25.5">
      <c r="A80" s="109" t="s">
        <v>220</v>
      </c>
      <c r="B80" s="76" t="s">
        <v>93</v>
      </c>
      <c r="C80" s="137" t="s">
        <v>142</v>
      </c>
      <c r="D80" s="142" t="s">
        <v>67</v>
      </c>
      <c r="E80" s="100">
        <v>278.7</v>
      </c>
      <c r="F80" s="71"/>
      <c r="G80" s="144"/>
      <c r="H80" s="71"/>
      <c r="I80" s="71"/>
      <c r="J80" s="71"/>
      <c r="K80" s="65"/>
      <c r="L80" s="65"/>
      <c r="M80" s="65"/>
      <c r="N80" s="65"/>
      <c r="O80" s="65"/>
      <c r="P80" s="65"/>
      <c r="Q80" s="58"/>
      <c r="R80" s="50"/>
    </row>
    <row r="81" spans="1:18" ht="38.25">
      <c r="A81" s="109" t="s">
        <v>221</v>
      </c>
      <c r="B81" s="76" t="s">
        <v>93</v>
      </c>
      <c r="C81" s="63" t="s">
        <v>143</v>
      </c>
      <c r="D81" s="79" t="s">
        <v>67</v>
      </c>
      <c r="E81" s="78">
        <v>2</v>
      </c>
      <c r="F81" s="71"/>
      <c r="G81" s="144"/>
      <c r="H81" s="71"/>
      <c r="I81" s="71"/>
      <c r="J81" s="141"/>
      <c r="K81" s="143"/>
      <c r="L81" s="143"/>
      <c r="M81" s="143"/>
      <c r="N81" s="143"/>
      <c r="O81" s="143"/>
      <c r="P81" s="143"/>
      <c r="Q81" s="58"/>
      <c r="R81" s="50"/>
    </row>
    <row r="82" spans="1:18" ht="25.5">
      <c r="A82" s="109" t="s">
        <v>222</v>
      </c>
      <c r="B82" s="76" t="s">
        <v>93</v>
      </c>
      <c r="C82" s="137" t="s">
        <v>140</v>
      </c>
      <c r="D82" s="138" t="s">
        <v>67</v>
      </c>
      <c r="E82" s="139">
        <v>10</v>
      </c>
      <c r="F82" s="140"/>
      <c r="G82" s="144"/>
      <c r="H82" s="141"/>
      <c r="I82" s="71"/>
      <c r="J82" s="71"/>
      <c r="K82" s="65"/>
      <c r="L82" s="65"/>
      <c r="M82" s="65"/>
      <c r="N82" s="65"/>
      <c r="O82" s="65"/>
      <c r="P82" s="65"/>
      <c r="Q82" s="58"/>
      <c r="R82" s="50"/>
    </row>
    <row r="83" spans="1:18">
      <c r="A83" s="109" t="s">
        <v>223</v>
      </c>
      <c r="B83" s="76"/>
      <c r="C83" s="91" t="s">
        <v>160</v>
      </c>
      <c r="D83" s="76"/>
      <c r="E83" s="85"/>
      <c r="F83" s="65"/>
      <c r="G83" s="65"/>
      <c r="H83" s="71"/>
      <c r="I83" s="71"/>
      <c r="J83" s="71"/>
      <c r="K83" s="65"/>
      <c r="L83" s="65"/>
      <c r="M83" s="65"/>
      <c r="N83" s="65"/>
      <c r="O83" s="65"/>
      <c r="P83" s="65"/>
      <c r="Q83" s="58"/>
    </row>
    <row r="84" spans="1:18" ht="38.25">
      <c r="A84" s="109" t="s">
        <v>224</v>
      </c>
      <c r="B84" s="76" t="s">
        <v>93</v>
      </c>
      <c r="C84" s="106" t="s">
        <v>161</v>
      </c>
      <c r="D84" s="107" t="s">
        <v>64</v>
      </c>
      <c r="E84" s="100">
        <v>184.5</v>
      </c>
      <c r="F84" s="71"/>
      <c r="G84" s="108"/>
      <c r="H84" s="71"/>
      <c r="I84" s="71"/>
      <c r="J84" s="71"/>
      <c r="K84" s="65"/>
      <c r="L84" s="65"/>
      <c r="M84" s="65"/>
      <c r="N84" s="65"/>
      <c r="O84" s="65"/>
      <c r="P84" s="65"/>
      <c r="Q84" s="58"/>
    </row>
    <row r="85" spans="1:18">
      <c r="A85" s="109" t="s">
        <v>225</v>
      </c>
      <c r="B85" s="76"/>
      <c r="C85" s="156" t="s">
        <v>172</v>
      </c>
      <c r="D85" s="9"/>
      <c r="E85" s="100"/>
      <c r="F85" s="71"/>
      <c r="G85" s="155"/>
      <c r="H85" s="71"/>
      <c r="I85" s="71"/>
      <c r="J85" s="71"/>
      <c r="K85" s="65"/>
      <c r="L85" s="65"/>
      <c r="M85" s="65"/>
      <c r="N85" s="65"/>
      <c r="O85" s="65"/>
      <c r="P85" s="65"/>
      <c r="Q85" s="58"/>
    </row>
    <row r="86" spans="1:18">
      <c r="A86" s="109" t="s">
        <v>226</v>
      </c>
      <c r="B86" s="94" t="s">
        <v>93</v>
      </c>
      <c r="C86" s="146" t="s">
        <v>173</v>
      </c>
      <c r="D86" s="145" t="s">
        <v>0</v>
      </c>
      <c r="E86" s="157">
        <v>109</v>
      </c>
      <c r="F86" s="75"/>
      <c r="G86" s="75"/>
      <c r="H86" s="65"/>
      <c r="I86" s="75"/>
      <c r="J86" s="75"/>
      <c r="K86" s="65"/>
      <c r="L86" s="65"/>
      <c r="M86" s="65"/>
      <c r="N86" s="65"/>
      <c r="O86" s="65"/>
      <c r="P86" s="65"/>
    </row>
    <row r="87" spans="1:18">
      <c r="A87" s="90" t="s">
        <v>102</v>
      </c>
      <c r="B87" s="76"/>
      <c r="C87" s="91" t="s">
        <v>163</v>
      </c>
      <c r="D87" s="74"/>
      <c r="E87" s="96"/>
      <c r="F87" s="71"/>
      <c r="G87" s="69"/>
      <c r="H87" s="65"/>
      <c r="I87" s="81"/>
      <c r="J87" s="95"/>
      <c r="K87" s="65"/>
      <c r="L87" s="65"/>
      <c r="M87" s="65"/>
      <c r="N87" s="65"/>
      <c r="O87" s="65"/>
      <c r="P87" s="65"/>
    </row>
    <row r="88" spans="1:18" ht="89.25">
      <c r="A88" s="72" t="s">
        <v>176</v>
      </c>
      <c r="B88" s="76" t="s">
        <v>93</v>
      </c>
      <c r="C88" s="159" t="s">
        <v>162</v>
      </c>
      <c r="D88" s="160" t="s">
        <v>67</v>
      </c>
      <c r="E88" s="158">
        <v>168</v>
      </c>
      <c r="F88" s="158"/>
      <c r="G88" s="161"/>
      <c r="H88" s="161"/>
      <c r="I88" s="158"/>
      <c r="J88" s="158"/>
      <c r="K88" s="162"/>
      <c r="L88" s="158"/>
      <c r="M88" s="158"/>
      <c r="N88" s="158"/>
      <c r="O88" s="158"/>
      <c r="P88" s="158"/>
    </row>
    <row r="89" spans="1:18">
      <c r="A89" s="90" t="s">
        <v>103</v>
      </c>
      <c r="B89" s="76"/>
      <c r="C89" s="91" t="s">
        <v>164</v>
      </c>
      <c r="D89" s="74"/>
      <c r="E89" s="96"/>
      <c r="F89" s="71"/>
      <c r="G89" s="69"/>
      <c r="H89" s="65"/>
      <c r="I89" s="81"/>
      <c r="J89" s="95"/>
      <c r="K89" s="65"/>
      <c r="L89" s="65"/>
      <c r="M89" s="65"/>
      <c r="N89" s="65"/>
      <c r="O89" s="65"/>
      <c r="P89" s="65"/>
    </row>
    <row r="90" spans="1:18" ht="25.5">
      <c r="A90" s="72" t="s">
        <v>227</v>
      </c>
      <c r="B90" s="76" t="s">
        <v>93</v>
      </c>
      <c r="C90" s="64" t="s">
        <v>98</v>
      </c>
      <c r="D90" s="94" t="s">
        <v>35</v>
      </c>
      <c r="E90" s="75">
        <v>1.8</v>
      </c>
      <c r="F90" s="75"/>
      <c r="G90" s="65"/>
      <c r="H90" s="65"/>
      <c r="I90" s="65"/>
      <c r="J90" s="65"/>
      <c r="K90" s="65"/>
      <c r="L90" s="65"/>
      <c r="M90" s="65"/>
      <c r="N90" s="65"/>
      <c r="O90" s="65"/>
      <c r="P90" s="65"/>
      <c r="Q90" s="58"/>
    </row>
    <row r="91" spans="1:18" ht="25.5">
      <c r="A91" s="72" t="s">
        <v>228</v>
      </c>
      <c r="B91" s="76" t="s">
        <v>93</v>
      </c>
      <c r="C91" s="64" t="s">
        <v>100</v>
      </c>
      <c r="D91" s="94" t="s">
        <v>95</v>
      </c>
      <c r="E91" s="75">
        <v>111.6</v>
      </c>
      <c r="F91" s="75"/>
      <c r="G91" s="65"/>
      <c r="H91" s="65"/>
      <c r="I91" s="65"/>
      <c r="J91" s="71"/>
      <c r="K91" s="65"/>
      <c r="L91" s="65"/>
      <c r="M91" s="65"/>
      <c r="N91" s="65"/>
      <c r="O91" s="65"/>
      <c r="P91" s="65"/>
      <c r="Q91" s="58"/>
    </row>
    <row r="92" spans="1:18" ht="51">
      <c r="A92" s="72" t="s">
        <v>229</v>
      </c>
      <c r="B92" s="76" t="s">
        <v>93</v>
      </c>
      <c r="C92" s="64" t="s">
        <v>165</v>
      </c>
      <c r="D92" s="74" t="s">
        <v>27</v>
      </c>
      <c r="E92" s="75">
        <v>1.26</v>
      </c>
      <c r="F92" s="75"/>
      <c r="G92" s="65"/>
      <c r="H92" s="65"/>
      <c r="I92" s="65"/>
      <c r="J92" s="71"/>
      <c r="K92" s="65"/>
      <c r="L92" s="65"/>
      <c r="M92" s="65"/>
      <c r="N92" s="65"/>
      <c r="O92" s="65"/>
      <c r="P92" s="65"/>
    </row>
    <row r="93" spans="1:18" ht="51">
      <c r="A93" s="72" t="s">
        <v>230</v>
      </c>
      <c r="B93" s="76" t="s">
        <v>93</v>
      </c>
      <c r="C93" s="63" t="s">
        <v>167</v>
      </c>
      <c r="D93" s="94" t="s">
        <v>0</v>
      </c>
      <c r="E93" s="66">
        <v>36</v>
      </c>
      <c r="F93" s="71"/>
      <c r="G93" s="65"/>
      <c r="H93" s="65"/>
      <c r="I93" s="65"/>
      <c r="J93" s="65"/>
      <c r="K93" s="65"/>
      <c r="L93" s="65"/>
      <c r="M93" s="65"/>
      <c r="N93" s="65"/>
      <c r="O93" s="65"/>
      <c r="P93" s="65"/>
      <c r="Q93" s="58"/>
    </row>
    <row r="94" spans="1:18" ht="38.25">
      <c r="A94" s="72" t="s">
        <v>231</v>
      </c>
      <c r="B94" s="76" t="s">
        <v>93</v>
      </c>
      <c r="C94" s="99" t="s">
        <v>166</v>
      </c>
      <c r="D94" s="102" t="s">
        <v>95</v>
      </c>
      <c r="E94" s="71">
        <v>48.7</v>
      </c>
      <c r="F94" s="71"/>
      <c r="G94" s="65"/>
      <c r="H94" s="65"/>
      <c r="I94" s="65"/>
      <c r="J94" s="65"/>
      <c r="K94" s="65"/>
      <c r="L94" s="65"/>
      <c r="M94" s="65"/>
      <c r="N94" s="65"/>
      <c r="O94" s="65"/>
      <c r="P94" s="65"/>
      <c r="Q94" s="58"/>
    </row>
    <row r="95" spans="1:18">
      <c r="A95" s="90" t="s">
        <v>104</v>
      </c>
      <c r="B95" s="76"/>
      <c r="C95" s="91" t="s">
        <v>168</v>
      </c>
      <c r="D95" s="93"/>
      <c r="E95" s="73"/>
      <c r="F95" s="69"/>
      <c r="G95" s="69"/>
      <c r="H95" s="65"/>
      <c r="I95" s="70"/>
      <c r="J95" s="70"/>
      <c r="K95" s="65"/>
      <c r="L95" s="65"/>
      <c r="M95" s="65"/>
      <c r="N95" s="65"/>
      <c r="O95" s="65"/>
      <c r="P95" s="65"/>
    </row>
    <row r="96" spans="1:18" ht="204">
      <c r="A96" s="72" t="s">
        <v>232</v>
      </c>
      <c r="B96" s="76" t="s">
        <v>93</v>
      </c>
      <c r="C96" s="63" t="s">
        <v>169</v>
      </c>
      <c r="D96" s="98" t="s">
        <v>35</v>
      </c>
      <c r="E96" s="75">
        <v>4.0999999999999996</v>
      </c>
      <c r="F96" s="71"/>
      <c r="G96" s="65"/>
      <c r="H96" s="65"/>
      <c r="I96" s="81"/>
      <c r="J96" s="95"/>
      <c r="K96" s="65"/>
      <c r="L96" s="65"/>
      <c r="M96" s="65"/>
      <c r="N96" s="65"/>
      <c r="O96" s="65"/>
      <c r="P96" s="65"/>
    </row>
    <row r="97" spans="1:17">
      <c r="A97" s="90" t="s">
        <v>105</v>
      </c>
      <c r="B97" s="76"/>
      <c r="C97" s="86" t="s">
        <v>325</v>
      </c>
      <c r="D97" s="98"/>
      <c r="E97" s="75"/>
      <c r="F97" s="71"/>
      <c r="G97" s="65"/>
      <c r="H97" s="65"/>
      <c r="I97" s="81"/>
      <c r="J97" s="95"/>
      <c r="K97" s="65"/>
      <c r="L97" s="65"/>
      <c r="M97" s="65"/>
      <c r="N97" s="65"/>
      <c r="O97" s="65"/>
      <c r="P97" s="65"/>
    </row>
    <row r="98" spans="1:17" ht="38.25">
      <c r="A98" s="202" t="s">
        <v>233</v>
      </c>
      <c r="B98" s="203" t="s">
        <v>93</v>
      </c>
      <c r="C98" s="204" t="s">
        <v>330</v>
      </c>
      <c r="D98" s="205" t="s">
        <v>326</v>
      </c>
      <c r="E98" s="205">
        <v>125</v>
      </c>
      <c r="F98" s="205"/>
      <c r="G98" s="65"/>
      <c r="H98" s="205"/>
      <c r="I98" s="205"/>
      <c r="J98" s="205"/>
      <c r="K98" s="205"/>
      <c r="L98" s="205"/>
      <c r="M98" s="205"/>
      <c r="N98" s="205"/>
      <c r="O98" s="205"/>
      <c r="P98" s="205"/>
      <c r="Q98" s="58"/>
    </row>
    <row r="99" spans="1:17">
      <c r="A99" s="90" t="s">
        <v>327</v>
      </c>
      <c r="B99" s="76"/>
      <c r="C99" s="86" t="s">
        <v>54</v>
      </c>
      <c r="D99" s="74"/>
      <c r="E99" s="75"/>
      <c r="F99" s="71"/>
      <c r="G99" s="65"/>
      <c r="H99" s="65"/>
      <c r="I99" s="65"/>
      <c r="J99" s="65"/>
      <c r="K99" s="65"/>
      <c r="L99" s="65"/>
      <c r="M99" s="65"/>
      <c r="N99" s="65"/>
      <c r="O99" s="65"/>
      <c r="P99" s="65"/>
      <c r="Q99" s="58"/>
    </row>
    <row r="100" spans="1:17">
      <c r="A100" s="72" t="s">
        <v>328</v>
      </c>
      <c r="B100" s="154" t="s">
        <v>93</v>
      </c>
      <c r="C100" s="80" t="s">
        <v>52</v>
      </c>
      <c r="D100" s="74" t="s">
        <v>107</v>
      </c>
      <c r="E100" s="71">
        <v>1</v>
      </c>
      <c r="F100" s="71"/>
      <c r="G100" s="65"/>
      <c r="H100" s="65"/>
      <c r="I100" s="65"/>
      <c r="J100" s="65"/>
      <c r="K100" s="65"/>
      <c r="L100" s="65"/>
      <c r="M100" s="65"/>
      <c r="N100" s="65"/>
      <c r="O100" s="65"/>
      <c r="P100" s="65"/>
      <c r="Q100" s="58"/>
    </row>
    <row r="101" spans="1:17" ht="25.5">
      <c r="A101" s="72" t="s">
        <v>329</v>
      </c>
      <c r="B101" s="154" t="s">
        <v>93</v>
      </c>
      <c r="C101" s="80" t="s">
        <v>170</v>
      </c>
      <c r="D101" s="74" t="s">
        <v>107</v>
      </c>
      <c r="E101" s="71">
        <v>1</v>
      </c>
      <c r="F101" s="71"/>
      <c r="G101" s="65"/>
      <c r="H101" s="65"/>
      <c r="I101" s="65"/>
      <c r="J101" s="65"/>
      <c r="K101" s="65"/>
      <c r="L101" s="65"/>
      <c r="M101" s="65"/>
      <c r="N101" s="65"/>
      <c r="O101" s="65"/>
      <c r="P101" s="65"/>
      <c r="Q101" s="58"/>
    </row>
    <row r="102" spans="1:17">
      <c r="A102" s="60"/>
      <c r="B102" s="51"/>
      <c r="C102" s="226" t="s">
        <v>51</v>
      </c>
      <c r="D102" s="226"/>
      <c r="E102" s="226"/>
      <c r="F102" s="226"/>
      <c r="G102" s="226"/>
      <c r="H102" s="226"/>
      <c r="I102" s="226"/>
      <c r="J102" s="226"/>
      <c r="K102" s="226"/>
      <c r="L102" s="59">
        <f>SUM(L34:L101)</f>
        <v>0</v>
      </c>
      <c r="M102" s="52">
        <f>SUM(M34:M101)</f>
        <v>0</v>
      </c>
      <c r="N102" s="52">
        <f>SUM(N34:N101)</f>
        <v>0</v>
      </c>
      <c r="O102" s="52">
        <f>SUM(O34:O101)</f>
        <v>0</v>
      </c>
      <c r="P102" s="52">
        <f t="shared" ref="P102" si="0">ROUND(O102+N102+M102,2)</f>
        <v>0</v>
      </c>
    </row>
    <row r="103" spans="1:17">
      <c r="C103" s="12"/>
      <c r="E103" s="57"/>
      <c r="F103" s="57"/>
      <c r="G103" s="57"/>
      <c r="H103" s="57"/>
      <c r="I103" s="57"/>
      <c r="J103" s="57"/>
      <c r="K103" s="57"/>
      <c r="L103" s="57"/>
      <c r="M103" s="4"/>
      <c r="N103" s="7"/>
      <c r="O103" s="7"/>
      <c r="P103" s="7"/>
    </row>
    <row r="104" spans="1:17">
      <c r="C104" s="12"/>
      <c r="H104" s="1"/>
      <c r="I104" s="1"/>
      <c r="J104" s="1"/>
      <c r="K104" s="1"/>
      <c r="L104" s="1"/>
      <c r="M104" s="1"/>
      <c r="N104" s="1"/>
      <c r="O104" s="1"/>
      <c r="P104" s="1"/>
    </row>
    <row r="105" spans="1:17">
      <c r="C105" s="227" t="str">
        <f>Kopsavilkums!C23:G23</f>
        <v>Sastādīja _________________________________________________</v>
      </c>
      <c r="D105" s="227"/>
      <c r="E105" s="227"/>
      <c r="F105" s="227"/>
      <c r="G105" s="227"/>
      <c r="H105" s="227"/>
      <c r="I105" s="227"/>
      <c r="J105" s="227"/>
      <c r="K105" s="227"/>
      <c r="L105" s="227"/>
      <c r="M105" s="227"/>
      <c r="N105" s="227"/>
      <c r="O105" s="227"/>
      <c r="P105" s="227"/>
    </row>
    <row r="106" spans="1:17">
      <c r="C106" s="227" t="s">
        <v>48</v>
      </c>
      <c r="D106" s="227"/>
      <c r="E106" s="227"/>
      <c r="F106" s="227"/>
      <c r="G106" s="227"/>
      <c r="H106" s="227"/>
      <c r="I106" s="227"/>
      <c r="J106" s="227"/>
      <c r="K106" s="227"/>
      <c r="L106" s="227"/>
      <c r="M106" s="227"/>
      <c r="N106" s="227"/>
      <c r="O106" s="227"/>
      <c r="P106" s="227"/>
    </row>
    <row r="107" spans="1:17">
      <c r="C107" s="227" t="str">
        <f>Kopsavilkums!C25</f>
        <v xml:space="preserve">Tāme sastādīta </v>
      </c>
      <c r="D107" s="227"/>
      <c r="E107" s="227"/>
      <c r="F107" s="227"/>
      <c r="G107" s="227"/>
      <c r="H107" s="227"/>
      <c r="I107" s="227"/>
      <c r="J107" s="227"/>
      <c r="K107" s="227"/>
      <c r="L107" s="227"/>
      <c r="M107" s="227"/>
      <c r="N107" s="227"/>
      <c r="O107" s="227"/>
      <c r="P107" s="227"/>
    </row>
    <row r="108" spans="1:17">
      <c r="C108" s="53"/>
      <c r="D108" s="53"/>
      <c r="E108" s="53"/>
      <c r="F108" s="53"/>
      <c r="G108" s="53"/>
      <c r="H108" s="53"/>
      <c r="I108" s="53"/>
      <c r="J108" s="53"/>
      <c r="K108" s="53"/>
      <c r="L108" s="53"/>
      <c r="M108" s="53"/>
      <c r="N108" s="53"/>
      <c r="O108" s="53"/>
      <c r="P108" s="53"/>
    </row>
    <row r="109" spans="1:17">
      <c r="C109" s="14"/>
      <c r="D109" s="53"/>
      <c r="E109" s="53"/>
      <c r="F109" s="53"/>
      <c r="G109" s="53"/>
      <c r="H109" s="53"/>
      <c r="I109" s="53"/>
      <c r="J109" s="53"/>
      <c r="K109" s="53"/>
      <c r="L109" s="53"/>
      <c r="M109" s="53"/>
      <c r="N109" s="53"/>
      <c r="O109" s="53"/>
      <c r="P109" s="53"/>
    </row>
    <row r="110" spans="1:17">
      <c r="C110" s="227" t="str">
        <f>Kopsavilkums!C28:G28</f>
        <v>Pārbaudīja _________________________________________________</v>
      </c>
      <c r="D110" s="227"/>
      <c r="E110" s="227"/>
      <c r="F110" s="227"/>
      <c r="G110" s="227"/>
      <c r="H110" s="227"/>
      <c r="I110" s="227"/>
      <c r="J110" s="227"/>
      <c r="K110" s="227"/>
      <c r="L110" s="227"/>
      <c r="M110" s="227"/>
      <c r="N110" s="227"/>
      <c r="O110" s="227"/>
      <c r="P110" s="227"/>
    </row>
    <row r="111" spans="1:17">
      <c r="C111" s="227" t="s">
        <v>48</v>
      </c>
      <c r="D111" s="227"/>
      <c r="E111" s="227"/>
      <c r="F111" s="227"/>
      <c r="G111" s="227"/>
      <c r="H111" s="227"/>
      <c r="I111" s="227"/>
      <c r="J111" s="227"/>
      <c r="K111" s="227"/>
      <c r="L111" s="227"/>
      <c r="M111" s="227"/>
      <c r="N111" s="227"/>
      <c r="O111" s="227"/>
      <c r="P111" s="227"/>
    </row>
    <row r="112" spans="1:17">
      <c r="C112" s="14"/>
      <c r="D112" s="53"/>
      <c r="E112" s="53"/>
      <c r="F112" s="53"/>
      <c r="G112" s="53"/>
      <c r="H112" s="53"/>
      <c r="I112" s="53"/>
      <c r="J112" s="53"/>
      <c r="K112" s="53"/>
      <c r="L112" s="53"/>
      <c r="M112" s="53"/>
      <c r="N112" s="53"/>
      <c r="O112" s="53"/>
      <c r="P112" s="53"/>
    </row>
    <row r="113" spans="2:16">
      <c r="C113" s="225" t="str">
        <f>Kopsavilkums!C31</f>
        <v xml:space="preserve">Sertifikāta Nr.   </v>
      </c>
      <c r="D113" s="225"/>
      <c r="E113" s="225"/>
      <c r="F113" s="225"/>
      <c r="G113" s="225"/>
      <c r="H113" s="225"/>
      <c r="I113" s="225"/>
      <c r="J113" s="225"/>
      <c r="K113" s="225"/>
      <c r="L113" s="225"/>
      <c r="M113" s="225"/>
      <c r="N113" s="225"/>
      <c r="O113" s="1"/>
      <c r="P113" s="1"/>
    </row>
    <row r="114" spans="2:16" s="8" customFormat="1">
      <c r="B114" s="7"/>
      <c r="C114" s="15"/>
      <c r="M114" s="30"/>
      <c r="N114" s="30"/>
      <c r="O114" s="30"/>
      <c r="P114" s="30"/>
    </row>
    <row r="115" spans="2:16" s="8" customFormat="1">
      <c r="B115" s="7"/>
      <c r="C115" s="15"/>
      <c r="I115" s="2"/>
      <c r="J115" s="2"/>
      <c r="K115" s="2"/>
      <c r="L115" s="2"/>
      <c r="M115" s="2"/>
      <c r="N115" s="2"/>
      <c r="O115" s="2"/>
    </row>
    <row r="116" spans="2:16" s="8" customFormat="1">
      <c r="B116" s="11"/>
      <c r="C116" s="15"/>
      <c r="H116" s="9"/>
      <c r="I116" s="10"/>
      <c r="J116" s="10"/>
      <c r="K116" s="10"/>
      <c r="L116" s="10"/>
    </row>
    <row r="117" spans="2:16">
      <c r="P117" s="50"/>
    </row>
    <row r="119" spans="2:16">
      <c r="P119" s="50"/>
    </row>
  </sheetData>
  <mergeCells count="22">
    <mergeCell ref="C9:I9"/>
    <mergeCell ref="A2:L2"/>
    <mergeCell ref="A4:L4"/>
    <mergeCell ref="A5:L5"/>
    <mergeCell ref="C7:K7"/>
    <mergeCell ref="C8:I8"/>
    <mergeCell ref="C11:J11"/>
    <mergeCell ref="F13:O13"/>
    <mergeCell ref="A15:A16"/>
    <mergeCell ref="B15:B16"/>
    <mergeCell ref="C15:C16"/>
    <mergeCell ref="D15:D16"/>
    <mergeCell ref="E15:E16"/>
    <mergeCell ref="F15:K15"/>
    <mergeCell ref="L15:P15"/>
    <mergeCell ref="C113:N113"/>
    <mergeCell ref="C102:K102"/>
    <mergeCell ref="C105:P105"/>
    <mergeCell ref="C106:P106"/>
    <mergeCell ref="C107:P107"/>
    <mergeCell ref="C110:P110"/>
    <mergeCell ref="C111:P111"/>
  </mergeCells>
  <conditionalFormatting sqref="C19:C30">
    <cfRule type="cellIs" dxfId="10" priority="8" stopIfTrue="1" operator="equal">
      <formula>0</formula>
    </cfRule>
  </conditionalFormatting>
  <conditionalFormatting sqref="C33">
    <cfRule type="cellIs" dxfId="9" priority="1" stopIfTrue="1" operator="equal">
      <formula>0</formula>
    </cfRule>
  </conditionalFormatting>
  <conditionalFormatting sqref="C45">
    <cfRule type="cellIs" dxfId="8" priority="28" stopIfTrue="1" operator="equal">
      <formula>0</formula>
    </cfRule>
  </conditionalFormatting>
  <conditionalFormatting sqref="C49">
    <cfRule type="cellIs" dxfId="7" priority="22" stopIfTrue="1" operator="equal">
      <formula>0</formula>
    </cfRule>
  </conditionalFormatting>
  <conditionalFormatting sqref="C50:C51">
    <cfRule type="cellIs" dxfId="6" priority="26" stopIfTrue="1" operator="equal">
      <formula>0</formula>
    </cfRule>
  </conditionalFormatting>
  <conditionalFormatting sqref="C51:C52">
    <cfRule type="cellIs" dxfId="5" priority="24" stopIfTrue="1" operator="equal">
      <formula>0</formula>
    </cfRule>
  </conditionalFormatting>
  <conditionalFormatting sqref="C83:C84">
    <cfRule type="cellIs" dxfId="4" priority="7" stopIfTrue="1" operator="equal">
      <formula>0</formula>
    </cfRule>
  </conditionalFormatting>
  <conditionalFormatting sqref="C87:C89">
    <cfRule type="cellIs" dxfId="3" priority="3" stopIfTrue="1" operator="equal">
      <formula>0</formula>
    </cfRule>
  </conditionalFormatting>
  <conditionalFormatting sqref="C95">
    <cfRule type="cellIs" dxfId="2" priority="2" stopIfTrue="1" operator="equal">
      <formula>0</formula>
    </cfRule>
  </conditionalFormatting>
  <pageMargins left="0.15748031496062992" right="0.11811023622047245" top="0.33" bottom="0.32" header="0.15748031496062992" footer="0.15748031496062992"/>
  <pageSetup paperSize="9" scale="8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Q140"/>
  <sheetViews>
    <sheetView showZeros="0" zoomScale="85" zoomScaleNormal="85" workbookViewId="0">
      <selection activeCell="C8" sqref="C8:I8"/>
    </sheetView>
  </sheetViews>
  <sheetFormatPr defaultColWidth="10.140625" defaultRowHeight="29.25" customHeight="1"/>
  <cols>
    <col min="1" max="1" width="6.5703125" style="2" bestFit="1" customWidth="1"/>
    <col min="2" max="2" width="8.5703125" style="2" customWidth="1"/>
    <col min="3" max="3" width="33.42578125" style="2" customWidth="1"/>
    <col min="4" max="4" width="5.7109375" style="2" bestFit="1" customWidth="1"/>
    <col min="5" max="5" width="7.140625" style="2" bestFit="1" customWidth="1"/>
    <col min="6" max="6" width="6.5703125" style="2" customWidth="1"/>
    <col min="7" max="7" width="6.28515625" style="2" customWidth="1"/>
    <col min="8" max="8" width="7.28515625" style="2" customWidth="1"/>
    <col min="9" max="9" width="8.140625" style="2" bestFit="1" customWidth="1"/>
    <col min="10" max="10" width="8.28515625" style="2" customWidth="1"/>
    <col min="11" max="11" width="8.7109375" style="2" customWidth="1"/>
    <col min="12" max="12" width="7.7109375" style="2" bestFit="1" customWidth="1"/>
    <col min="13" max="16" width="8.7109375" style="2" bestFit="1" customWidth="1"/>
    <col min="17" max="17" width="12.85546875" style="2" customWidth="1"/>
    <col min="18" max="254" width="10.140625" style="2"/>
    <col min="255" max="255" width="8" style="2" customWidth="1"/>
    <col min="256" max="256" width="4.140625" style="2" customWidth="1"/>
    <col min="257" max="257" width="33.42578125" style="2" customWidth="1"/>
    <col min="258" max="258" width="7" style="2" bestFit="1" customWidth="1"/>
    <col min="259" max="259" width="9.42578125" style="2" customWidth="1"/>
    <col min="260" max="260" width="6.5703125" style="2" customWidth="1"/>
    <col min="261" max="261" width="6.28515625" style="2" customWidth="1"/>
    <col min="262" max="262" width="7.28515625" style="2" customWidth="1"/>
    <col min="263" max="263" width="6.5703125" style="2" bestFit="1" customWidth="1"/>
    <col min="264" max="264" width="8.28515625" style="2" customWidth="1"/>
    <col min="265" max="265" width="8.7109375" style="2" customWidth="1"/>
    <col min="266" max="266" width="10.140625" style="2"/>
    <col min="267" max="267" width="10.5703125" style="2" customWidth="1"/>
    <col min="268" max="270" width="8.5703125" style="2" bestFit="1" customWidth="1"/>
    <col min="271" max="271" width="12.85546875" style="2" customWidth="1"/>
    <col min="272" max="272" width="10.140625" style="2"/>
    <col min="273" max="273" width="10.5703125" style="2" customWidth="1"/>
    <col min="274" max="510" width="10.140625" style="2"/>
    <col min="511" max="511" width="8" style="2" customWidth="1"/>
    <col min="512" max="512" width="4.140625" style="2" customWidth="1"/>
    <col min="513" max="513" width="33.42578125" style="2" customWidth="1"/>
    <col min="514" max="514" width="7" style="2" bestFit="1" customWidth="1"/>
    <col min="515" max="515" width="9.42578125" style="2" customWidth="1"/>
    <col min="516" max="516" width="6.5703125" style="2" customWidth="1"/>
    <col min="517" max="517" width="6.28515625" style="2" customWidth="1"/>
    <col min="518" max="518" width="7.28515625" style="2" customWidth="1"/>
    <col min="519" max="519" width="6.5703125" style="2" bestFit="1" customWidth="1"/>
    <col min="520" max="520" width="8.28515625" style="2" customWidth="1"/>
    <col min="521" max="521" width="8.7109375" style="2" customWidth="1"/>
    <col min="522" max="522" width="10.140625" style="2"/>
    <col min="523" max="523" width="10.5703125" style="2" customWidth="1"/>
    <col min="524" max="526" width="8.5703125" style="2" bestFit="1" customWidth="1"/>
    <col min="527" max="527" width="12.85546875" style="2" customWidth="1"/>
    <col min="528" max="528" width="10.140625" style="2"/>
    <col min="529" max="529" width="10.5703125" style="2" customWidth="1"/>
    <col min="530" max="766" width="10.140625" style="2"/>
    <col min="767" max="767" width="8" style="2" customWidth="1"/>
    <col min="768" max="768" width="4.140625" style="2" customWidth="1"/>
    <col min="769" max="769" width="33.42578125" style="2" customWidth="1"/>
    <col min="770" max="770" width="7" style="2" bestFit="1" customWidth="1"/>
    <col min="771" max="771" width="9.42578125" style="2" customWidth="1"/>
    <col min="772" max="772" width="6.5703125" style="2" customWidth="1"/>
    <col min="773" max="773" width="6.28515625" style="2" customWidth="1"/>
    <col min="774" max="774" width="7.28515625" style="2" customWidth="1"/>
    <col min="775" max="775" width="6.5703125" style="2" bestFit="1" customWidth="1"/>
    <col min="776" max="776" width="8.28515625" style="2" customWidth="1"/>
    <col min="777" max="777" width="8.7109375" style="2" customWidth="1"/>
    <col min="778" max="778" width="10.140625" style="2"/>
    <col min="779" max="779" width="10.5703125" style="2" customWidth="1"/>
    <col min="780" max="782" width="8.5703125" style="2" bestFit="1" customWidth="1"/>
    <col min="783" max="783" width="12.85546875" style="2" customWidth="1"/>
    <col min="784" max="784" width="10.140625" style="2"/>
    <col min="785" max="785" width="10.5703125" style="2" customWidth="1"/>
    <col min="786" max="1022" width="10.140625" style="2"/>
    <col min="1023" max="1023" width="8" style="2" customWidth="1"/>
    <col min="1024" max="1024" width="4.140625" style="2" customWidth="1"/>
    <col min="1025" max="1025" width="33.42578125" style="2" customWidth="1"/>
    <col min="1026" max="1026" width="7" style="2" bestFit="1" customWidth="1"/>
    <col min="1027" max="1027" width="9.42578125" style="2" customWidth="1"/>
    <col min="1028" max="1028" width="6.5703125" style="2" customWidth="1"/>
    <col min="1029" max="1029" width="6.28515625" style="2" customWidth="1"/>
    <col min="1030" max="1030" width="7.28515625" style="2" customWidth="1"/>
    <col min="1031" max="1031" width="6.5703125" style="2" bestFit="1" customWidth="1"/>
    <col min="1032" max="1032" width="8.28515625" style="2" customWidth="1"/>
    <col min="1033" max="1033" width="8.7109375" style="2" customWidth="1"/>
    <col min="1034" max="1034" width="10.140625" style="2"/>
    <col min="1035" max="1035" width="10.5703125" style="2" customWidth="1"/>
    <col min="1036" max="1038" width="8.5703125" style="2" bestFit="1" customWidth="1"/>
    <col min="1039" max="1039" width="12.85546875" style="2" customWidth="1"/>
    <col min="1040" max="1040" width="10.140625" style="2"/>
    <col min="1041" max="1041" width="10.5703125" style="2" customWidth="1"/>
    <col min="1042" max="1278" width="10.140625" style="2"/>
    <col min="1279" max="1279" width="8" style="2" customWidth="1"/>
    <col min="1280" max="1280" width="4.140625" style="2" customWidth="1"/>
    <col min="1281" max="1281" width="33.42578125" style="2" customWidth="1"/>
    <col min="1282" max="1282" width="7" style="2" bestFit="1" customWidth="1"/>
    <col min="1283" max="1283" width="9.42578125" style="2" customWidth="1"/>
    <col min="1284" max="1284" width="6.5703125" style="2" customWidth="1"/>
    <col min="1285" max="1285" width="6.28515625" style="2" customWidth="1"/>
    <col min="1286" max="1286" width="7.28515625" style="2" customWidth="1"/>
    <col min="1287" max="1287" width="6.5703125" style="2" bestFit="1" customWidth="1"/>
    <col min="1288" max="1288" width="8.28515625" style="2" customWidth="1"/>
    <col min="1289" max="1289" width="8.7109375" style="2" customWidth="1"/>
    <col min="1290" max="1290" width="10.140625" style="2"/>
    <col min="1291" max="1291" width="10.5703125" style="2" customWidth="1"/>
    <col min="1292" max="1294" width="8.5703125" style="2" bestFit="1" customWidth="1"/>
    <col min="1295" max="1295" width="12.85546875" style="2" customWidth="1"/>
    <col min="1296" max="1296" width="10.140625" style="2"/>
    <col min="1297" max="1297" width="10.5703125" style="2" customWidth="1"/>
    <col min="1298" max="1534" width="10.140625" style="2"/>
    <col min="1535" max="1535" width="8" style="2" customWidth="1"/>
    <col min="1536" max="1536" width="4.140625" style="2" customWidth="1"/>
    <col min="1537" max="1537" width="33.42578125" style="2" customWidth="1"/>
    <col min="1538" max="1538" width="7" style="2" bestFit="1" customWidth="1"/>
    <col min="1539" max="1539" width="9.42578125" style="2" customWidth="1"/>
    <col min="1540" max="1540" width="6.5703125" style="2" customWidth="1"/>
    <col min="1541" max="1541" width="6.28515625" style="2" customWidth="1"/>
    <col min="1542" max="1542" width="7.28515625" style="2" customWidth="1"/>
    <col min="1543" max="1543" width="6.5703125" style="2" bestFit="1" customWidth="1"/>
    <col min="1544" max="1544" width="8.28515625" style="2" customWidth="1"/>
    <col min="1545" max="1545" width="8.7109375" style="2" customWidth="1"/>
    <col min="1546" max="1546" width="10.140625" style="2"/>
    <col min="1547" max="1547" width="10.5703125" style="2" customWidth="1"/>
    <col min="1548" max="1550" width="8.5703125" style="2" bestFit="1" customWidth="1"/>
    <col min="1551" max="1551" width="12.85546875" style="2" customWidth="1"/>
    <col min="1552" max="1552" width="10.140625" style="2"/>
    <col min="1553" max="1553" width="10.5703125" style="2" customWidth="1"/>
    <col min="1554" max="1790" width="10.140625" style="2"/>
    <col min="1791" max="1791" width="8" style="2" customWidth="1"/>
    <col min="1792" max="1792" width="4.140625" style="2" customWidth="1"/>
    <col min="1793" max="1793" width="33.42578125" style="2" customWidth="1"/>
    <col min="1794" max="1794" width="7" style="2" bestFit="1" customWidth="1"/>
    <col min="1795" max="1795" width="9.42578125" style="2" customWidth="1"/>
    <col min="1796" max="1796" width="6.5703125" style="2" customWidth="1"/>
    <col min="1797" max="1797" width="6.28515625" style="2" customWidth="1"/>
    <col min="1798" max="1798" width="7.28515625" style="2" customWidth="1"/>
    <col min="1799" max="1799" width="6.5703125" style="2" bestFit="1" customWidth="1"/>
    <col min="1800" max="1800" width="8.28515625" style="2" customWidth="1"/>
    <col min="1801" max="1801" width="8.7109375" style="2" customWidth="1"/>
    <col min="1802" max="1802" width="10.140625" style="2"/>
    <col min="1803" max="1803" width="10.5703125" style="2" customWidth="1"/>
    <col min="1804" max="1806" width="8.5703125" style="2" bestFit="1" customWidth="1"/>
    <col min="1807" max="1807" width="12.85546875" style="2" customWidth="1"/>
    <col min="1808" max="1808" width="10.140625" style="2"/>
    <col min="1809" max="1809" width="10.5703125" style="2" customWidth="1"/>
    <col min="1810" max="2046" width="10.140625" style="2"/>
    <col min="2047" max="2047" width="8" style="2" customWidth="1"/>
    <col min="2048" max="2048" width="4.140625" style="2" customWidth="1"/>
    <col min="2049" max="2049" width="33.42578125" style="2" customWidth="1"/>
    <col min="2050" max="2050" width="7" style="2" bestFit="1" customWidth="1"/>
    <col min="2051" max="2051" width="9.42578125" style="2" customWidth="1"/>
    <col min="2052" max="2052" width="6.5703125" style="2" customWidth="1"/>
    <col min="2053" max="2053" width="6.28515625" style="2" customWidth="1"/>
    <col min="2054" max="2054" width="7.28515625" style="2" customWidth="1"/>
    <col min="2055" max="2055" width="6.5703125" style="2" bestFit="1" customWidth="1"/>
    <col min="2056" max="2056" width="8.28515625" style="2" customWidth="1"/>
    <col min="2057" max="2057" width="8.7109375" style="2" customWidth="1"/>
    <col min="2058" max="2058" width="10.140625" style="2"/>
    <col min="2059" max="2059" width="10.5703125" style="2" customWidth="1"/>
    <col min="2060" max="2062" width="8.5703125" style="2" bestFit="1" customWidth="1"/>
    <col min="2063" max="2063" width="12.85546875" style="2" customWidth="1"/>
    <col min="2064" max="2064" width="10.140625" style="2"/>
    <col min="2065" max="2065" width="10.5703125" style="2" customWidth="1"/>
    <col min="2066" max="2302" width="10.140625" style="2"/>
    <col min="2303" max="2303" width="8" style="2" customWidth="1"/>
    <col min="2304" max="2304" width="4.140625" style="2" customWidth="1"/>
    <col min="2305" max="2305" width="33.42578125" style="2" customWidth="1"/>
    <col min="2306" max="2306" width="7" style="2" bestFit="1" customWidth="1"/>
    <col min="2307" max="2307" width="9.42578125" style="2" customWidth="1"/>
    <col min="2308" max="2308" width="6.5703125" style="2" customWidth="1"/>
    <col min="2309" max="2309" width="6.28515625" style="2" customWidth="1"/>
    <col min="2310" max="2310" width="7.28515625" style="2" customWidth="1"/>
    <col min="2311" max="2311" width="6.5703125" style="2" bestFit="1" customWidth="1"/>
    <col min="2312" max="2312" width="8.28515625" style="2" customWidth="1"/>
    <col min="2313" max="2313" width="8.7109375" style="2" customWidth="1"/>
    <col min="2314" max="2314" width="10.140625" style="2"/>
    <col min="2315" max="2315" width="10.5703125" style="2" customWidth="1"/>
    <col min="2316" max="2318" width="8.5703125" style="2" bestFit="1" customWidth="1"/>
    <col min="2319" max="2319" width="12.85546875" style="2" customWidth="1"/>
    <col min="2320" max="2320" width="10.140625" style="2"/>
    <col min="2321" max="2321" width="10.5703125" style="2" customWidth="1"/>
    <col min="2322" max="2558" width="10.140625" style="2"/>
    <col min="2559" max="2559" width="8" style="2" customWidth="1"/>
    <col min="2560" max="2560" width="4.140625" style="2" customWidth="1"/>
    <col min="2561" max="2561" width="33.42578125" style="2" customWidth="1"/>
    <col min="2562" max="2562" width="7" style="2" bestFit="1" customWidth="1"/>
    <col min="2563" max="2563" width="9.42578125" style="2" customWidth="1"/>
    <col min="2564" max="2564" width="6.5703125" style="2" customWidth="1"/>
    <col min="2565" max="2565" width="6.28515625" style="2" customWidth="1"/>
    <col min="2566" max="2566" width="7.28515625" style="2" customWidth="1"/>
    <col min="2567" max="2567" width="6.5703125" style="2" bestFit="1" customWidth="1"/>
    <col min="2568" max="2568" width="8.28515625" style="2" customWidth="1"/>
    <col min="2569" max="2569" width="8.7109375" style="2" customWidth="1"/>
    <col min="2570" max="2570" width="10.140625" style="2"/>
    <col min="2571" max="2571" width="10.5703125" style="2" customWidth="1"/>
    <col min="2572" max="2574" width="8.5703125" style="2" bestFit="1" customWidth="1"/>
    <col min="2575" max="2575" width="12.85546875" style="2" customWidth="1"/>
    <col min="2576" max="2576" width="10.140625" style="2"/>
    <col min="2577" max="2577" width="10.5703125" style="2" customWidth="1"/>
    <col min="2578" max="2814" width="10.140625" style="2"/>
    <col min="2815" max="2815" width="8" style="2" customWidth="1"/>
    <col min="2816" max="2816" width="4.140625" style="2" customWidth="1"/>
    <col min="2817" max="2817" width="33.42578125" style="2" customWidth="1"/>
    <col min="2818" max="2818" width="7" style="2" bestFit="1" customWidth="1"/>
    <col min="2819" max="2819" width="9.42578125" style="2" customWidth="1"/>
    <col min="2820" max="2820" width="6.5703125" style="2" customWidth="1"/>
    <col min="2821" max="2821" width="6.28515625" style="2" customWidth="1"/>
    <col min="2822" max="2822" width="7.28515625" style="2" customWidth="1"/>
    <col min="2823" max="2823" width="6.5703125" style="2" bestFit="1" customWidth="1"/>
    <col min="2824" max="2824" width="8.28515625" style="2" customWidth="1"/>
    <col min="2825" max="2825" width="8.7109375" style="2" customWidth="1"/>
    <col min="2826" max="2826" width="10.140625" style="2"/>
    <col min="2827" max="2827" width="10.5703125" style="2" customWidth="1"/>
    <col min="2828" max="2830" width="8.5703125" style="2" bestFit="1" customWidth="1"/>
    <col min="2831" max="2831" width="12.85546875" style="2" customWidth="1"/>
    <col min="2832" max="2832" width="10.140625" style="2"/>
    <col min="2833" max="2833" width="10.5703125" style="2" customWidth="1"/>
    <col min="2834" max="3070" width="10.140625" style="2"/>
    <col min="3071" max="3071" width="8" style="2" customWidth="1"/>
    <col min="3072" max="3072" width="4.140625" style="2" customWidth="1"/>
    <col min="3073" max="3073" width="33.42578125" style="2" customWidth="1"/>
    <col min="3074" max="3074" width="7" style="2" bestFit="1" customWidth="1"/>
    <col min="3075" max="3075" width="9.42578125" style="2" customWidth="1"/>
    <col min="3076" max="3076" width="6.5703125" style="2" customWidth="1"/>
    <col min="3077" max="3077" width="6.28515625" style="2" customWidth="1"/>
    <col min="3078" max="3078" width="7.28515625" style="2" customWidth="1"/>
    <col min="3079" max="3079" width="6.5703125" style="2" bestFit="1" customWidth="1"/>
    <col min="3080" max="3080" width="8.28515625" style="2" customWidth="1"/>
    <col min="3081" max="3081" width="8.7109375" style="2" customWidth="1"/>
    <col min="3082" max="3082" width="10.140625" style="2"/>
    <col min="3083" max="3083" width="10.5703125" style="2" customWidth="1"/>
    <col min="3084" max="3086" width="8.5703125" style="2" bestFit="1" customWidth="1"/>
    <col min="3087" max="3087" width="12.85546875" style="2" customWidth="1"/>
    <col min="3088" max="3088" width="10.140625" style="2"/>
    <col min="3089" max="3089" width="10.5703125" style="2" customWidth="1"/>
    <col min="3090" max="3326" width="10.140625" style="2"/>
    <col min="3327" max="3327" width="8" style="2" customWidth="1"/>
    <col min="3328" max="3328" width="4.140625" style="2" customWidth="1"/>
    <col min="3329" max="3329" width="33.42578125" style="2" customWidth="1"/>
    <col min="3330" max="3330" width="7" style="2" bestFit="1" customWidth="1"/>
    <col min="3331" max="3331" width="9.42578125" style="2" customWidth="1"/>
    <col min="3332" max="3332" width="6.5703125" style="2" customWidth="1"/>
    <col min="3333" max="3333" width="6.28515625" style="2" customWidth="1"/>
    <col min="3334" max="3334" width="7.28515625" style="2" customWidth="1"/>
    <col min="3335" max="3335" width="6.5703125" style="2" bestFit="1" customWidth="1"/>
    <col min="3336" max="3336" width="8.28515625" style="2" customWidth="1"/>
    <col min="3337" max="3337" width="8.7109375" style="2" customWidth="1"/>
    <col min="3338" max="3338" width="10.140625" style="2"/>
    <col min="3339" max="3339" width="10.5703125" style="2" customWidth="1"/>
    <col min="3340" max="3342" width="8.5703125" style="2" bestFit="1" customWidth="1"/>
    <col min="3343" max="3343" width="12.85546875" style="2" customWidth="1"/>
    <col min="3344" max="3344" width="10.140625" style="2"/>
    <col min="3345" max="3345" width="10.5703125" style="2" customWidth="1"/>
    <col min="3346" max="3582" width="10.140625" style="2"/>
    <col min="3583" max="3583" width="8" style="2" customWidth="1"/>
    <col min="3584" max="3584" width="4.140625" style="2" customWidth="1"/>
    <col min="3585" max="3585" width="33.42578125" style="2" customWidth="1"/>
    <col min="3586" max="3586" width="7" style="2" bestFit="1" customWidth="1"/>
    <col min="3587" max="3587" width="9.42578125" style="2" customWidth="1"/>
    <col min="3588" max="3588" width="6.5703125" style="2" customWidth="1"/>
    <col min="3589" max="3589" width="6.28515625" style="2" customWidth="1"/>
    <col min="3590" max="3590" width="7.28515625" style="2" customWidth="1"/>
    <col min="3591" max="3591" width="6.5703125" style="2" bestFit="1" customWidth="1"/>
    <col min="3592" max="3592" width="8.28515625" style="2" customWidth="1"/>
    <col min="3593" max="3593" width="8.7109375" style="2" customWidth="1"/>
    <col min="3594" max="3594" width="10.140625" style="2"/>
    <col min="3595" max="3595" width="10.5703125" style="2" customWidth="1"/>
    <col min="3596" max="3598" width="8.5703125" style="2" bestFit="1" customWidth="1"/>
    <col min="3599" max="3599" width="12.85546875" style="2" customWidth="1"/>
    <col min="3600" max="3600" width="10.140625" style="2"/>
    <col min="3601" max="3601" width="10.5703125" style="2" customWidth="1"/>
    <col min="3602" max="3838" width="10.140625" style="2"/>
    <col min="3839" max="3839" width="8" style="2" customWidth="1"/>
    <col min="3840" max="3840" width="4.140625" style="2" customWidth="1"/>
    <col min="3841" max="3841" width="33.42578125" style="2" customWidth="1"/>
    <col min="3842" max="3842" width="7" style="2" bestFit="1" customWidth="1"/>
    <col min="3843" max="3843" width="9.42578125" style="2" customWidth="1"/>
    <col min="3844" max="3844" width="6.5703125" style="2" customWidth="1"/>
    <col min="3845" max="3845" width="6.28515625" style="2" customWidth="1"/>
    <col min="3846" max="3846" width="7.28515625" style="2" customWidth="1"/>
    <col min="3847" max="3847" width="6.5703125" style="2" bestFit="1" customWidth="1"/>
    <col min="3848" max="3848" width="8.28515625" style="2" customWidth="1"/>
    <col min="3849" max="3849" width="8.7109375" style="2" customWidth="1"/>
    <col min="3850" max="3850" width="10.140625" style="2"/>
    <col min="3851" max="3851" width="10.5703125" style="2" customWidth="1"/>
    <col min="3852" max="3854" width="8.5703125" style="2" bestFit="1" customWidth="1"/>
    <col min="3855" max="3855" width="12.85546875" style="2" customWidth="1"/>
    <col min="3856" max="3856" width="10.140625" style="2"/>
    <col min="3857" max="3857" width="10.5703125" style="2" customWidth="1"/>
    <col min="3858" max="4094" width="10.140625" style="2"/>
    <col min="4095" max="4095" width="8" style="2" customWidth="1"/>
    <col min="4096" max="4096" width="4.140625" style="2" customWidth="1"/>
    <col min="4097" max="4097" width="33.42578125" style="2" customWidth="1"/>
    <col min="4098" max="4098" width="7" style="2" bestFit="1" customWidth="1"/>
    <col min="4099" max="4099" width="9.42578125" style="2" customWidth="1"/>
    <col min="4100" max="4100" width="6.5703125" style="2" customWidth="1"/>
    <col min="4101" max="4101" width="6.28515625" style="2" customWidth="1"/>
    <col min="4102" max="4102" width="7.28515625" style="2" customWidth="1"/>
    <col min="4103" max="4103" width="6.5703125" style="2" bestFit="1" customWidth="1"/>
    <col min="4104" max="4104" width="8.28515625" style="2" customWidth="1"/>
    <col min="4105" max="4105" width="8.7109375" style="2" customWidth="1"/>
    <col min="4106" max="4106" width="10.140625" style="2"/>
    <col min="4107" max="4107" width="10.5703125" style="2" customWidth="1"/>
    <col min="4108" max="4110" width="8.5703125" style="2" bestFit="1" customWidth="1"/>
    <col min="4111" max="4111" width="12.85546875" style="2" customWidth="1"/>
    <col min="4112" max="4112" width="10.140625" style="2"/>
    <col min="4113" max="4113" width="10.5703125" style="2" customWidth="1"/>
    <col min="4114" max="4350" width="10.140625" style="2"/>
    <col min="4351" max="4351" width="8" style="2" customWidth="1"/>
    <col min="4352" max="4352" width="4.140625" style="2" customWidth="1"/>
    <col min="4353" max="4353" width="33.42578125" style="2" customWidth="1"/>
    <col min="4354" max="4354" width="7" style="2" bestFit="1" customWidth="1"/>
    <col min="4355" max="4355" width="9.42578125" style="2" customWidth="1"/>
    <col min="4356" max="4356" width="6.5703125" style="2" customWidth="1"/>
    <col min="4357" max="4357" width="6.28515625" style="2" customWidth="1"/>
    <col min="4358" max="4358" width="7.28515625" style="2" customWidth="1"/>
    <col min="4359" max="4359" width="6.5703125" style="2" bestFit="1" customWidth="1"/>
    <col min="4360" max="4360" width="8.28515625" style="2" customWidth="1"/>
    <col min="4361" max="4361" width="8.7109375" style="2" customWidth="1"/>
    <col min="4362" max="4362" width="10.140625" style="2"/>
    <col min="4363" max="4363" width="10.5703125" style="2" customWidth="1"/>
    <col min="4364" max="4366" width="8.5703125" style="2" bestFit="1" customWidth="1"/>
    <col min="4367" max="4367" width="12.85546875" style="2" customWidth="1"/>
    <col min="4368" max="4368" width="10.140625" style="2"/>
    <col min="4369" max="4369" width="10.5703125" style="2" customWidth="1"/>
    <col min="4370" max="4606" width="10.140625" style="2"/>
    <col min="4607" max="4607" width="8" style="2" customWidth="1"/>
    <col min="4608" max="4608" width="4.140625" style="2" customWidth="1"/>
    <col min="4609" max="4609" width="33.42578125" style="2" customWidth="1"/>
    <col min="4610" max="4610" width="7" style="2" bestFit="1" customWidth="1"/>
    <col min="4611" max="4611" width="9.42578125" style="2" customWidth="1"/>
    <col min="4612" max="4612" width="6.5703125" style="2" customWidth="1"/>
    <col min="4613" max="4613" width="6.28515625" style="2" customWidth="1"/>
    <col min="4614" max="4614" width="7.28515625" style="2" customWidth="1"/>
    <col min="4615" max="4615" width="6.5703125" style="2" bestFit="1" customWidth="1"/>
    <col min="4616" max="4616" width="8.28515625" style="2" customWidth="1"/>
    <col min="4617" max="4617" width="8.7109375" style="2" customWidth="1"/>
    <col min="4618" max="4618" width="10.140625" style="2"/>
    <col min="4619" max="4619" width="10.5703125" style="2" customWidth="1"/>
    <col min="4620" max="4622" width="8.5703125" style="2" bestFit="1" customWidth="1"/>
    <col min="4623" max="4623" width="12.85546875" style="2" customWidth="1"/>
    <col min="4624" max="4624" width="10.140625" style="2"/>
    <col min="4625" max="4625" width="10.5703125" style="2" customWidth="1"/>
    <col min="4626" max="4862" width="10.140625" style="2"/>
    <col min="4863" max="4863" width="8" style="2" customWidth="1"/>
    <col min="4864" max="4864" width="4.140625" style="2" customWidth="1"/>
    <col min="4865" max="4865" width="33.42578125" style="2" customWidth="1"/>
    <col min="4866" max="4866" width="7" style="2" bestFit="1" customWidth="1"/>
    <col min="4867" max="4867" width="9.42578125" style="2" customWidth="1"/>
    <col min="4868" max="4868" width="6.5703125" style="2" customWidth="1"/>
    <col min="4869" max="4869" width="6.28515625" style="2" customWidth="1"/>
    <col min="4870" max="4870" width="7.28515625" style="2" customWidth="1"/>
    <col min="4871" max="4871" width="6.5703125" style="2" bestFit="1" customWidth="1"/>
    <col min="4872" max="4872" width="8.28515625" style="2" customWidth="1"/>
    <col min="4873" max="4873" width="8.7109375" style="2" customWidth="1"/>
    <col min="4874" max="4874" width="10.140625" style="2"/>
    <col min="4875" max="4875" width="10.5703125" style="2" customWidth="1"/>
    <col min="4876" max="4878" width="8.5703125" style="2" bestFit="1" customWidth="1"/>
    <col min="4879" max="4879" width="12.85546875" style="2" customWidth="1"/>
    <col min="4880" max="4880" width="10.140625" style="2"/>
    <col min="4881" max="4881" width="10.5703125" style="2" customWidth="1"/>
    <col min="4882" max="5118" width="10.140625" style="2"/>
    <col min="5119" max="5119" width="8" style="2" customWidth="1"/>
    <col min="5120" max="5120" width="4.140625" style="2" customWidth="1"/>
    <col min="5121" max="5121" width="33.42578125" style="2" customWidth="1"/>
    <col min="5122" max="5122" width="7" style="2" bestFit="1" customWidth="1"/>
    <col min="5123" max="5123" width="9.42578125" style="2" customWidth="1"/>
    <col min="5124" max="5124" width="6.5703125" style="2" customWidth="1"/>
    <col min="5125" max="5125" width="6.28515625" style="2" customWidth="1"/>
    <col min="5126" max="5126" width="7.28515625" style="2" customWidth="1"/>
    <col min="5127" max="5127" width="6.5703125" style="2" bestFit="1" customWidth="1"/>
    <col min="5128" max="5128" width="8.28515625" style="2" customWidth="1"/>
    <col min="5129" max="5129" width="8.7109375" style="2" customWidth="1"/>
    <col min="5130" max="5130" width="10.140625" style="2"/>
    <col min="5131" max="5131" width="10.5703125" style="2" customWidth="1"/>
    <col min="5132" max="5134" width="8.5703125" style="2" bestFit="1" customWidth="1"/>
    <col min="5135" max="5135" width="12.85546875" style="2" customWidth="1"/>
    <col min="5136" max="5136" width="10.140625" style="2"/>
    <col min="5137" max="5137" width="10.5703125" style="2" customWidth="1"/>
    <col min="5138" max="5374" width="10.140625" style="2"/>
    <col min="5375" max="5375" width="8" style="2" customWidth="1"/>
    <col min="5376" max="5376" width="4.140625" style="2" customWidth="1"/>
    <col min="5377" max="5377" width="33.42578125" style="2" customWidth="1"/>
    <col min="5378" max="5378" width="7" style="2" bestFit="1" customWidth="1"/>
    <col min="5379" max="5379" width="9.42578125" style="2" customWidth="1"/>
    <col min="5380" max="5380" width="6.5703125" style="2" customWidth="1"/>
    <col min="5381" max="5381" width="6.28515625" style="2" customWidth="1"/>
    <col min="5382" max="5382" width="7.28515625" style="2" customWidth="1"/>
    <col min="5383" max="5383" width="6.5703125" style="2" bestFit="1" customWidth="1"/>
    <col min="5384" max="5384" width="8.28515625" style="2" customWidth="1"/>
    <col min="5385" max="5385" width="8.7109375" style="2" customWidth="1"/>
    <col min="5386" max="5386" width="10.140625" style="2"/>
    <col min="5387" max="5387" width="10.5703125" style="2" customWidth="1"/>
    <col min="5388" max="5390" width="8.5703125" style="2" bestFit="1" customWidth="1"/>
    <col min="5391" max="5391" width="12.85546875" style="2" customWidth="1"/>
    <col min="5392" max="5392" width="10.140625" style="2"/>
    <col min="5393" max="5393" width="10.5703125" style="2" customWidth="1"/>
    <col min="5394" max="5630" width="10.140625" style="2"/>
    <col min="5631" max="5631" width="8" style="2" customWidth="1"/>
    <col min="5632" max="5632" width="4.140625" style="2" customWidth="1"/>
    <col min="5633" max="5633" width="33.42578125" style="2" customWidth="1"/>
    <col min="5634" max="5634" width="7" style="2" bestFit="1" customWidth="1"/>
    <col min="5635" max="5635" width="9.42578125" style="2" customWidth="1"/>
    <col min="5636" max="5636" width="6.5703125" style="2" customWidth="1"/>
    <col min="5637" max="5637" width="6.28515625" style="2" customWidth="1"/>
    <col min="5638" max="5638" width="7.28515625" style="2" customWidth="1"/>
    <col min="5639" max="5639" width="6.5703125" style="2" bestFit="1" customWidth="1"/>
    <col min="5640" max="5640" width="8.28515625" style="2" customWidth="1"/>
    <col min="5641" max="5641" width="8.7109375" style="2" customWidth="1"/>
    <col min="5642" max="5642" width="10.140625" style="2"/>
    <col min="5643" max="5643" width="10.5703125" style="2" customWidth="1"/>
    <col min="5644" max="5646" width="8.5703125" style="2" bestFit="1" customWidth="1"/>
    <col min="5647" max="5647" width="12.85546875" style="2" customWidth="1"/>
    <col min="5648" max="5648" width="10.140625" style="2"/>
    <col min="5649" max="5649" width="10.5703125" style="2" customWidth="1"/>
    <col min="5650" max="5886" width="10.140625" style="2"/>
    <col min="5887" max="5887" width="8" style="2" customWidth="1"/>
    <col min="5888" max="5888" width="4.140625" style="2" customWidth="1"/>
    <col min="5889" max="5889" width="33.42578125" style="2" customWidth="1"/>
    <col min="5890" max="5890" width="7" style="2" bestFit="1" customWidth="1"/>
    <col min="5891" max="5891" width="9.42578125" style="2" customWidth="1"/>
    <col min="5892" max="5892" width="6.5703125" style="2" customWidth="1"/>
    <col min="5893" max="5893" width="6.28515625" style="2" customWidth="1"/>
    <col min="5894" max="5894" width="7.28515625" style="2" customWidth="1"/>
    <col min="5895" max="5895" width="6.5703125" style="2" bestFit="1" customWidth="1"/>
    <col min="5896" max="5896" width="8.28515625" style="2" customWidth="1"/>
    <col min="5897" max="5897" width="8.7109375" style="2" customWidth="1"/>
    <col min="5898" max="5898" width="10.140625" style="2"/>
    <col min="5899" max="5899" width="10.5703125" style="2" customWidth="1"/>
    <col min="5900" max="5902" width="8.5703125" style="2" bestFit="1" customWidth="1"/>
    <col min="5903" max="5903" width="12.85546875" style="2" customWidth="1"/>
    <col min="5904" max="5904" width="10.140625" style="2"/>
    <col min="5905" max="5905" width="10.5703125" style="2" customWidth="1"/>
    <col min="5906" max="6142" width="10.140625" style="2"/>
    <col min="6143" max="6143" width="8" style="2" customWidth="1"/>
    <col min="6144" max="6144" width="4.140625" style="2" customWidth="1"/>
    <col min="6145" max="6145" width="33.42578125" style="2" customWidth="1"/>
    <col min="6146" max="6146" width="7" style="2" bestFit="1" customWidth="1"/>
    <col min="6147" max="6147" width="9.42578125" style="2" customWidth="1"/>
    <col min="6148" max="6148" width="6.5703125" style="2" customWidth="1"/>
    <col min="6149" max="6149" width="6.28515625" style="2" customWidth="1"/>
    <col min="6150" max="6150" width="7.28515625" style="2" customWidth="1"/>
    <col min="6151" max="6151" width="6.5703125" style="2" bestFit="1" customWidth="1"/>
    <col min="6152" max="6152" width="8.28515625" style="2" customWidth="1"/>
    <col min="6153" max="6153" width="8.7109375" style="2" customWidth="1"/>
    <col min="6154" max="6154" width="10.140625" style="2"/>
    <col min="6155" max="6155" width="10.5703125" style="2" customWidth="1"/>
    <col min="6156" max="6158" width="8.5703125" style="2" bestFit="1" customWidth="1"/>
    <col min="6159" max="6159" width="12.85546875" style="2" customWidth="1"/>
    <col min="6160" max="6160" width="10.140625" style="2"/>
    <col min="6161" max="6161" width="10.5703125" style="2" customWidth="1"/>
    <col min="6162" max="6398" width="10.140625" style="2"/>
    <col min="6399" max="6399" width="8" style="2" customWidth="1"/>
    <col min="6400" max="6400" width="4.140625" style="2" customWidth="1"/>
    <col min="6401" max="6401" width="33.42578125" style="2" customWidth="1"/>
    <col min="6402" max="6402" width="7" style="2" bestFit="1" customWidth="1"/>
    <col min="6403" max="6403" width="9.42578125" style="2" customWidth="1"/>
    <col min="6404" max="6404" width="6.5703125" style="2" customWidth="1"/>
    <col min="6405" max="6405" width="6.28515625" style="2" customWidth="1"/>
    <col min="6406" max="6406" width="7.28515625" style="2" customWidth="1"/>
    <col min="6407" max="6407" width="6.5703125" style="2" bestFit="1" customWidth="1"/>
    <col min="6408" max="6408" width="8.28515625" style="2" customWidth="1"/>
    <col min="6409" max="6409" width="8.7109375" style="2" customWidth="1"/>
    <col min="6410" max="6410" width="10.140625" style="2"/>
    <col min="6411" max="6411" width="10.5703125" style="2" customWidth="1"/>
    <col min="6412" max="6414" width="8.5703125" style="2" bestFit="1" customWidth="1"/>
    <col min="6415" max="6415" width="12.85546875" style="2" customWidth="1"/>
    <col min="6416" max="6416" width="10.140625" style="2"/>
    <col min="6417" max="6417" width="10.5703125" style="2" customWidth="1"/>
    <col min="6418" max="6654" width="10.140625" style="2"/>
    <col min="6655" max="6655" width="8" style="2" customWidth="1"/>
    <col min="6656" max="6656" width="4.140625" style="2" customWidth="1"/>
    <col min="6657" max="6657" width="33.42578125" style="2" customWidth="1"/>
    <col min="6658" max="6658" width="7" style="2" bestFit="1" customWidth="1"/>
    <col min="6659" max="6659" width="9.42578125" style="2" customWidth="1"/>
    <col min="6660" max="6660" width="6.5703125" style="2" customWidth="1"/>
    <col min="6661" max="6661" width="6.28515625" style="2" customWidth="1"/>
    <col min="6662" max="6662" width="7.28515625" style="2" customWidth="1"/>
    <col min="6663" max="6663" width="6.5703125" style="2" bestFit="1" customWidth="1"/>
    <col min="6664" max="6664" width="8.28515625" style="2" customWidth="1"/>
    <col min="6665" max="6665" width="8.7109375" style="2" customWidth="1"/>
    <col min="6666" max="6666" width="10.140625" style="2"/>
    <col min="6667" max="6667" width="10.5703125" style="2" customWidth="1"/>
    <col min="6668" max="6670" width="8.5703125" style="2" bestFit="1" customWidth="1"/>
    <col min="6671" max="6671" width="12.85546875" style="2" customWidth="1"/>
    <col min="6672" max="6672" width="10.140625" style="2"/>
    <col min="6673" max="6673" width="10.5703125" style="2" customWidth="1"/>
    <col min="6674" max="6910" width="10.140625" style="2"/>
    <col min="6911" max="6911" width="8" style="2" customWidth="1"/>
    <col min="6912" max="6912" width="4.140625" style="2" customWidth="1"/>
    <col min="6913" max="6913" width="33.42578125" style="2" customWidth="1"/>
    <col min="6914" max="6914" width="7" style="2" bestFit="1" customWidth="1"/>
    <col min="6915" max="6915" width="9.42578125" style="2" customWidth="1"/>
    <col min="6916" max="6916" width="6.5703125" style="2" customWidth="1"/>
    <col min="6917" max="6917" width="6.28515625" style="2" customWidth="1"/>
    <col min="6918" max="6918" width="7.28515625" style="2" customWidth="1"/>
    <col min="6919" max="6919" width="6.5703125" style="2" bestFit="1" customWidth="1"/>
    <col min="6920" max="6920" width="8.28515625" style="2" customWidth="1"/>
    <col min="6921" max="6921" width="8.7109375" style="2" customWidth="1"/>
    <col min="6922" max="6922" width="10.140625" style="2"/>
    <col min="6923" max="6923" width="10.5703125" style="2" customWidth="1"/>
    <col min="6924" max="6926" width="8.5703125" style="2" bestFit="1" customWidth="1"/>
    <col min="6927" max="6927" width="12.85546875" style="2" customWidth="1"/>
    <col min="6928" max="6928" width="10.140625" style="2"/>
    <col min="6929" max="6929" width="10.5703125" style="2" customWidth="1"/>
    <col min="6930" max="7166" width="10.140625" style="2"/>
    <col min="7167" max="7167" width="8" style="2" customWidth="1"/>
    <col min="7168" max="7168" width="4.140625" style="2" customWidth="1"/>
    <col min="7169" max="7169" width="33.42578125" style="2" customWidth="1"/>
    <col min="7170" max="7170" width="7" style="2" bestFit="1" customWidth="1"/>
    <col min="7171" max="7171" width="9.42578125" style="2" customWidth="1"/>
    <col min="7172" max="7172" width="6.5703125" style="2" customWidth="1"/>
    <col min="7173" max="7173" width="6.28515625" style="2" customWidth="1"/>
    <col min="7174" max="7174" width="7.28515625" style="2" customWidth="1"/>
    <col min="7175" max="7175" width="6.5703125" style="2" bestFit="1" customWidth="1"/>
    <col min="7176" max="7176" width="8.28515625" style="2" customWidth="1"/>
    <col min="7177" max="7177" width="8.7109375" style="2" customWidth="1"/>
    <col min="7178" max="7178" width="10.140625" style="2"/>
    <col min="7179" max="7179" width="10.5703125" style="2" customWidth="1"/>
    <col min="7180" max="7182" width="8.5703125" style="2" bestFit="1" customWidth="1"/>
    <col min="7183" max="7183" width="12.85546875" style="2" customWidth="1"/>
    <col min="7184" max="7184" width="10.140625" style="2"/>
    <col min="7185" max="7185" width="10.5703125" style="2" customWidth="1"/>
    <col min="7186" max="7422" width="10.140625" style="2"/>
    <col min="7423" max="7423" width="8" style="2" customWidth="1"/>
    <col min="7424" max="7424" width="4.140625" style="2" customWidth="1"/>
    <col min="7425" max="7425" width="33.42578125" style="2" customWidth="1"/>
    <col min="7426" max="7426" width="7" style="2" bestFit="1" customWidth="1"/>
    <col min="7427" max="7427" width="9.42578125" style="2" customWidth="1"/>
    <col min="7428" max="7428" width="6.5703125" style="2" customWidth="1"/>
    <col min="7429" max="7429" width="6.28515625" style="2" customWidth="1"/>
    <col min="7430" max="7430" width="7.28515625" style="2" customWidth="1"/>
    <col min="7431" max="7431" width="6.5703125" style="2" bestFit="1" customWidth="1"/>
    <col min="7432" max="7432" width="8.28515625" style="2" customWidth="1"/>
    <col min="7433" max="7433" width="8.7109375" style="2" customWidth="1"/>
    <col min="7434" max="7434" width="10.140625" style="2"/>
    <col min="7435" max="7435" width="10.5703125" style="2" customWidth="1"/>
    <col min="7436" max="7438" width="8.5703125" style="2" bestFit="1" customWidth="1"/>
    <col min="7439" max="7439" width="12.85546875" style="2" customWidth="1"/>
    <col min="7440" max="7440" width="10.140625" style="2"/>
    <col min="7441" max="7441" width="10.5703125" style="2" customWidth="1"/>
    <col min="7442" max="7678" width="10.140625" style="2"/>
    <col min="7679" max="7679" width="8" style="2" customWidth="1"/>
    <col min="7680" max="7680" width="4.140625" style="2" customWidth="1"/>
    <col min="7681" max="7681" width="33.42578125" style="2" customWidth="1"/>
    <col min="7682" max="7682" width="7" style="2" bestFit="1" customWidth="1"/>
    <col min="7683" max="7683" width="9.42578125" style="2" customWidth="1"/>
    <col min="7684" max="7684" width="6.5703125" style="2" customWidth="1"/>
    <col min="7685" max="7685" width="6.28515625" style="2" customWidth="1"/>
    <col min="7686" max="7686" width="7.28515625" style="2" customWidth="1"/>
    <col min="7687" max="7687" width="6.5703125" style="2" bestFit="1" customWidth="1"/>
    <col min="7688" max="7688" width="8.28515625" style="2" customWidth="1"/>
    <col min="7689" max="7689" width="8.7109375" style="2" customWidth="1"/>
    <col min="7690" max="7690" width="10.140625" style="2"/>
    <col min="7691" max="7691" width="10.5703125" style="2" customWidth="1"/>
    <col min="7692" max="7694" width="8.5703125" style="2" bestFit="1" customWidth="1"/>
    <col min="7695" max="7695" width="12.85546875" style="2" customWidth="1"/>
    <col min="7696" max="7696" width="10.140625" style="2"/>
    <col min="7697" max="7697" width="10.5703125" style="2" customWidth="1"/>
    <col min="7698" max="7934" width="10.140625" style="2"/>
    <col min="7935" max="7935" width="8" style="2" customWidth="1"/>
    <col min="7936" max="7936" width="4.140625" style="2" customWidth="1"/>
    <col min="7937" max="7937" width="33.42578125" style="2" customWidth="1"/>
    <col min="7938" max="7938" width="7" style="2" bestFit="1" customWidth="1"/>
    <col min="7939" max="7939" width="9.42578125" style="2" customWidth="1"/>
    <col min="7940" max="7940" width="6.5703125" style="2" customWidth="1"/>
    <col min="7941" max="7941" width="6.28515625" style="2" customWidth="1"/>
    <col min="7942" max="7942" width="7.28515625" style="2" customWidth="1"/>
    <col min="7943" max="7943" width="6.5703125" style="2" bestFit="1" customWidth="1"/>
    <col min="7944" max="7944" width="8.28515625" style="2" customWidth="1"/>
    <col min="7945" max="7945" width="8.7109375" style="2" customWidth="1"/>
    <col min="7946" max="7946" width="10.140625" style="2"/>
    <col min="7947" max="7947" width="10.5703125" style="2" customWidth="1"/>
    <col min="7948" max="7950" width="8.5703125" style="2" bestFit="1" customWidth="1"/>
    <col min="7951" max="7951" width="12.85546875" style="2" customWidth="1"/>
    <col min="7952" max="7952" width="10.140625" style="2"/>
    <col min="7953" max="7953" width="10.5703125" style="2" customWidth="1"/>
    <col min="7954" max="8190" width="10.140625" style="2"/>
    <col min="8191" max="8191" width="8" style="2" customWidth="1"/>
    <col min="8192" max="8192" width="4.140625" style="2" customWidth="1"/>
    <col min="8193" max="8193" width="33.42578125" style="2" customWidth="1"/>
    <col min="8194" max="8194" width="7" style="2" bestFit="1" customWidth="1"/>
    <col min="8195" max="8195" width="9.42578125" style="2" customWidth="1"/>
    <col min="8196" max="8196" width="6.5703125" style="2" customWidth="1"/>
    <col min="8197" max="8197" width="6.28515625" style="2" customWidth="1"/>
    <col min="8198" max="8198" width="7.28515625" style="2" customWidth="1"/>
    <col min="8199" max="8199" width="6.5703125" style="2" bestFit="1" customWidth="1"/>
    <col min="8200" max="8200" width="8.28515625" style="2" customWidth="1"/>
    <col min="8201" max="8201" width="8.7109375" style="2" customWidth="1"/>
    <col min="8202" max="8202" width="10.140625" style="2"/>
    <col min="8203" max="8203" width="10.5703125" style="2" customWidth="1"/>
    <col min="8204" max="8206" width="8.5703125" style="2" bestFit="1" customWidth="1"/>
    <col min="8207" max="8207" width="12.85546875" style="2" customWidth="1"/>
    <col min="8208" max="8208" width="10.140625" style="2"/>
    <col min="8209" max="8209" width="10.5703125" style="2" customWidth="1"/>
    <col min="8210" max="8446" width="10.140625" style="2"/>
    <col min="8447" max="8447" width="8" style="2" customWidth="1"/>
    <col min="8448" max="8448" width="4.140625" style="2" customWidth="1"/>
    <col min="8449" max="8449" width="33.42578125" style="2" customWidth="1"/>
    <col min="8450" max="8450" width="7" style="2" bestFit="1" customWidth="1"/>
    <col min="8451" max="8451" width="9.42578125" style="2" customWidth="1"/>
    <col min="8452" max="8452" width="6.5703125" style="2" customWidth="1"/>
    <col min="8453" max="8453" width="6.28515625" style="2" customWidth="1"/>
    <col min="8454" max="8454" width="7.28515625" style="2" customWidth="1"/>
    <col min="8455" max="8455" width="6.5703125" style="2" bestFit="1" customWidth="1"/>
    <col min="8456" max="8456" width="8.28515625" style="2" customWidth="1"/>
    <col min="8457" max="8457" width="8.7109375" style="2" customWidth="1"/>
    <col min="8458" max="8458" width="10.140625" style="2"/>
    <col min="8459" max="8459" width="10.5703125" style="2" customWidth="1"/>
    <col min="8460" max="8462" width="8.5703125" style="2" bestFit="1" customWidth="1"/>
    <col min="8463" max="8463" width="12.85546875" style="2" customWidth="1"/>
    <col min="8464" max="8464" width="10.140625" style="2"/>
    <col min="8465" max="8465" width="10.5703125" style="2" customWidth="1"/>
    <col min="8466" max="8702" width="10.140625" style="2"/>
    <col min="8703" max="8703" width="8" style="2" customWidth="1"/>
    <col min="8704" max="8704" width="4.140625" style="2" customWidth="1"/>
    <col min="8705" max="8705" width="33.42578125" style="2" customWidth="1"/>
    <col min="8706" max="8706" width="7" style="2" bestFit="1" customWidth="1"/>
    <col min="8707" max="8707" width="9.42578125" style="2" customWidth="1"/>
    <col min="8708" max="8708" width="6.5703125" style="2" customWidth="1"/>
    <col min="8709" max="8709" width="6.28515625" style="2" customWidth="1"/>
    <col min="8710" max="8710" width="7.28515625" style="2" customWidth="1"/>
    <col min="8711" max="8711" width="6.5703125" style="2" bestFit="1" customWidth="1"/>
    <col min="8712" max="8712" width="8.28515625" style="2" customWidth="1"/>
    <col min="8713" max="8713" width="8.7109375" style="2" customWidth="1"/>
    <col min="8714" max="8714" width="10.140625" style="2"/>
    <col min="8715" max="8715" width="10.5703125" style="2" customWidth="1"/>
    <col min="8716" max="8718" width="8.5703125" style="2" bestFit="1" customWidth="1"/>
    <col min="8719" max="8719" width="12.85546875" style="2" customWidth="1"/>
    <col min="8720" max="8720" width="10.140625" style="2"/>
    <col min="8721" max="8721" width="10.5703125" style="2" customWidth="1"/>
    <col min="8722" max="8958" width="10.140625" style="2"/>
    <col min="8959" max="8959" width="8" style="2" customWidth="1"/>
    <col min="8960" max="8960" width="4.140625" style="2" customWidth="1"/>
    <col min="8961" max="8961" width="33.42578125" style="2" customWidth="1"/>
    <col min="8962" max="8962" width="7" style="2" bestFit="1" customWidth="1"/>
    <col min="8963" max="8963" width="9.42578125" style="2" customWidth="1"/>
    <col min="8964" max="8964" width="6.5703125" style="2" customWidth="1"/>
    <col min="8965" max="8965" width="6.28515625" style="2" customWidth="1"/>
    <col min="8966" max="8966" width="7.28515625" style="2" customWidth="1"/>
    <col min="8967" max="8967" width="6.5703125" style="2" bestFit="1" customWidth="1"/>
    <col min="8968" max="8968" width="8.28515625" style="2" customWidth="1"/>
    <col min="8969" max="8969" width="8.7109375" style="2" customWidth="1"/>
    <col min="8970" max="8970" width="10.140625" style="2"/>
    <col min="8971" max="8971" width="10.5703125" style="2" customWidth="1"/>
    <col min="8972" max="8974" width="8.5703125" style="2" bestFit="1" customWidth="1"/>
    <col min="8975" max="8975" width="12.85546875" style="2" customWidth="1"/>
    <col min="8976" max="8976" width="10.140625" style="2"/>
    <col min="8977" max="8977" width="10.5703125" style="2" customWidth="1"/>
    <col min="8978" max="9214" width="10.140625" style="2"/>
    <col min="9215" max="9215" width="8" style="2" customWidth="1"/>
    <col min="9216" max="9216" width="4.140625" style="2" customWidth="1"/>
    <col min="9217" max="9217" width="33.42578125" style="2" customWidth="1"/>
    <col min="9218" max="9218" width="7" style="2" bestFit="1" customWidth="1"/>
    <col min="9219" max="9219" width="9.42578125" style="2" customWidth="1"/>
    <col min="9220" max="9220" width="6.5703125" style="2" customWidth="1"/>
    <col min="9221" max="9221" width="6.28515625" style="2" customWidth="1"/>
    <col min="9222" max="9222" width="7.28515625" style="2" customWidth="1"/>
    <col min="9223" max="9223" width="6.5703125" style="2" bestFit="1" customWidth="1"/>
    <col min="9224" max="9224" width="8.28515625" style="2" customWidth="1"/>
    <col min="9225" max="9225" width="8.7109375" style="2" customWidth="1"/>
    <col min="9226" max="9226" width="10.140625" style="2"/>
    <col min="9227" max="9227" width="10.5703125" style="2" customWidth="1"/>
    <col min="9228" max="9230" width="8.5703125" style="2" bestFit="1" customWidth="1"/>
    <col min="9231" max="9231" width="12.85546875" style="2" customWidth="1"/>
    <col min="9232" max="9232" width="10.140625" style="2"/>
    <col min="9233" max="9233" width="10.5703125" style="2" customWidth="1"/>
    <col min="9234" max="9470" width="10.140625" style="2"/>
    <col min="9471" max="9471" width="8" style="2" customWidth="1"/>
    <col min="9472" max="9472" width="4.140625" style="2" customWidth="1"/>
    <col min="9473" max="9473" width="33.42578125" style="2" customWidth="1"/>
    <col min="9474" max="9474" width="7" style="2" bestFit="1" customWidth="1"/>
    <col min="9475" max="9475" width="9.42578125" style="2" customWidth="1"/>
    <col min="9476" max="9476" width="6.5703125" style="2" customWidth="1"/>
    <col min="9477" max="9477" width="6.28515625" style="2" customWidth="1"/>
    <col min="9478" max="9478" width="7.28515625" style="2" customWidth="1"/>
    <col min="9479" max="9479" width="6.5703125" style="2" bestFit="1" customWidth="1"/>
    <col min="9480" max="9480" width="8.28515625" style="2" customWidth="1"/>
    <col min="9481" max="9481" width="8.7109375" style="2" customWidth="1"/>
    <col min="9482" max="9482" width="10.140625" style="2"/>
    <col min="9483" max="9483" width="10.5703125" style="2" customWidth="1"/>
    <col min="9484" max="9486" width="8.5703125" style="2" bestFit="1" customWidth="1"/>
    <col min="9487" max="9487" width="12.85546875" style="2" customWidth="1"/>
    <col min="9488" max="9488" width="10.140625" style="2"/>
    <col min="9489" max="9489" width="10.5703125" style="2" customWidth="1"/>
    <col min="9490" max="9726" width="10.140625" style="2"/>
    <col min="9727" max="9727" width="8" style="2" customWidth="1"/>
    <col min="9728" max="9728" width="4.140625" style="2" customWidth="1"/>
    <col min="9729" max="9729" width="33.42578125" style="2" customWidth="1"/>
    <col min="9730" max="9730" width="7" style="2" bestFit="1" customWidth="1"/>
    <col min="9731" max="9731" width="9.42578125" style="2" customWidth="1"/>
    <col min="9732" max="9732" width="6.5703125" style="2" customWidth="1"/>
    <col min="9733" max="9733" width="6.28515625" style="2" customWidth="1"/>
    <col min="9734" max="9734" width="7.28515625" style="2" customWidth="1"/>
    <col min="9735" max="9735" width="6.5703125" style="2" bestFit="1" customWidth="1"/>
    <col min="9736" max="9736" width="8.28515625" style="2" customWidth="1"/>
    <col min="9737" max="9737" width="8.7109375" style="2" customWidth="1"/>
    <col min="9738" max="9738" width="10.140625" style="2"/>
    <col min="9739" max="9739" width="10.5703125" style="2" customWidth="1"/>
    <col min="9740" max="9742" width="8.5703125" style="2" bestFit="1" customWidth="1"/>
    <col min="9743" max="9743" width="12.85546875" style="2" customWidth="1"/>
    <col min="9744" max="9744" width="10.140625" style="2"/>
    <col min="9745" max="9745" width="10.5703125" style="2" customWidth="1"/>
    <col min="9746" max="9982" width="10.140625" style="2"/>
    <col min="9983" max="9983" width="8" style="2" customWidth="1"/>
    <col min="9984" max="9984" width="4.140625" style="2" customWidth="1"/>
    <col min="9985" max="9985" width="33.42578125" style="2" customWidth="1"/>
    <col min="9986" max="9986" width="7" style="2" bestFit="1" customWidth="1"/>
    <col min="9987" max="9987" width="9.42578125" style="2" customWidth="1"/>
    <col min="9988" max="9988" width="6.5703125" style="2" customWidth="1"/>
    <col min="9989" max="9989" width="6.28515625" style="2" customWidth="1"/>
    <col min="9990" max="9990" width="7.28515625" style="2" customWidth="1"/>
    <col min="9991" max="9991" width="6.5703125" style="2" bestFit="1" customWidth="1"/>
    <col min="9992" max="9992" width="8.28515625" style="2" customWidth="1"/>
    <col min="9993" max="9993" width="8.7109375" style="2" customWidth="1"/>
    <col min="9994" max="9994" width="10.140625" style="2"/>
    <col min="9995" max="9995" width="10.5703125" style="2" customWidth="1"/>
    <col min="9996" max="9998" width="8.5703125" style="2" bestFit="1" customWidth="1"/>
    <col min="9999" max="9999" width="12.85546875" style="2" customWidth="1"/>
    <col min="10000" max="10000" width="10.140625" style="2"/>
    <col min="10001" max="10001" width="10.5703125" style="2" customWidth="1"/>
    <col min="10002" max="10238" width="10.140625" style="2"/>
    <col min="10239" max="10239" width="8" style="2" customWidth="1"/>
    <col min="10240" max="10240" width="4.140625" style="2" customWidth="1"/>
    <col min="10241" max="10241" width="33.42578125" style="2" customWidth="1"/>
    <col min="10242" max="10242" width="7" style="2" bestFit="1" customWidth="1"/>
    <col min="10243" max="10243" width="9.42578125" style="2" customWidth="1"/>
    <col min="10244" max="10244" width="6.5703125" style="2" customWidth="1"/>
    <col min="10245" max="10245" width="6.28515625" style="2" customWidth="1"/>
    <col min="10246" max="10246" width="7.28515625" style="2" customWidth="1"/>
    <col min="10247" max="10247" width="6.5703125" style="2" bestFit="1" customWidth="1"/>
    <col min="10248" max="10248" width="8.28515625" style="2" customWidth="1"/>
    <col min="10249" max="10249" width="8.7109375" style="2" customWidth="1"/>
    <col min="10250" max="10250" width="10.140625" style="2"/>
    <col min="10251" max="10251" width="10.5703125" style="2" customWidth="1"/>
    <col min="10252" max="10254" width="8.5703125" style="2" bestFit="1" customWidth="1"/>
    <col min="10255" max="10255" width="12.85546875" style="2" customWidth="1"/>
    <col min="10256" max="10256" width="10.140625" style="2"/>
    <col min="10257" max="10257" width="10.5703125" style="2" customWidth="1"/>
    <col min="10258" max="10494" width="10.140625" style="2"/>
    <col min="10495" max="10495" width="8" style="2" customWidth="1"/>
    <col min="10496" max="10496" width="4.140625" style="2" customWidth="1"/>
    <col min="10497" max="10497" width="33.42578125" style="2" customWidth="1"/>
    <col min="10498" max="10498" width="7" style="2" bestFit="1" customWidth="1"/>
    <col min="10499" max="10499" width="9.42578125" style="2" customWidth="1"/>
    <col min="10500" max="10500" width="6.5703125" style="2" customWidth="1"/>
    <col min="10501" max="10501" width="6.28515625" style="2" customWidth="1"/>
    <col min="10502" max="10502" width="7.28515625" style="2" customWidth="1"/>
    <col min="10503" max="10503" width="6.5703125" style="2" bestFit="1" customWidth="1"/>
    <col min="10504" max="10504" width="8.28515625" style="2" customWidth="1"/>
    <col min="10505" max="10505" width="8.7109375" style="2" customWidth="1"/>
    <col min="10506" max="10506" width="10.140625" style="2"/>
    <col min="10507" max="10507" width="10.5703125" style="2" customWidth="1"/>
    <col min="10508" max="10510" width="8.5703125" style="2" bestFit="1" customWidth="1"/>
    <col min="10511" max="10511" width="12.85546875" style="2" customWidth="1"/>
    <col min="10512" max="10512" width="10.140625" style="2"/>
    <col min="10513" max="10513" width="10.5703125" style="2" customWidth="1"/>
    <col min="10514" max="10750" width="10.140625" style="2"/>
    <col min="10751" max="10751" width="8" style="2" customWidth="1"/>
    <col min="10752" max="10752" width="4.140625" style="2" customWidth="1"/>
    <col min="10753" max="10753" width="33.42578125" style="2" customWidth="1"/>
    <col min="10754" max="10754" width="7" style="2" bestFit="1" customWidth="1"/>
    <col min="10755" max="10755" width="9.42578125" style="2" customWidth="1"/>
    <col min="10756" max="10756" width="6.5703125" style="2" customWidth="1"/>
    <col min="10757" max="10757" width="6.28515625" style="2" customWidth="1"/>
    <col min="10758" max="10758" width="7.28515625" style="2" customWidth="1"/>
    <col min="10759" max="10759" width="6.5703125" style="2" bestFit="1" customWidth="1"/>
    <col min="10760" max="10760" width="8.28515625" style="2" customWidth="1"/>
    <col min="10761" max="10761" width="8.7109375" style="2" customWidth="1"/>
    <col min="10762" max="10762" width="10.140625" style="2"/>
    <col min="10763" max="10763" width="10.5703125" style="2" customWidth="1"/>
    <col min="10764" max="10766" width="8.5703125" style="2" bestFit="1" customWidth="1"/>
    <col min="10767" max="10767" width="12.85546875" style="2" customWidth="1"/>
    <col min="10768" max="10768" width="10.140625" style="2"/>
    <col min="10769" max="10769" width="10.5703125" style="2" customWidth="1"/>
    <col min="10770" max="11006" width="10.140625" style="2"/>
    <col min="11007" max="11007" width="8" style="2" customWidth="1"/>
    <col min="11008" max="11008" width="4.140625" style="2" customWidth="1"/>
    <col min="11009" max="11009" width="33.42578125" style="2" customWidth="1"/>
    <col min="11010" max="11010" width="7" style="2" bestFit="1" customWidth="1"/>
    <col min="11011" max="11011" width="9.42578125" style="2" customWidth="1"/>
    <col min="11012" max="11012" width="6.5703125" style="2" customWidth="1"/>
    <col min="11013" max="11013" width="6.28515625" style="2" customWidth="1"/>
    <col min="11014" max="11014" width="7.28515625" style="2" customWidth="1"/>
    <col min="11015" max="11015" width="6.5703125" style="2" bestFit="1" customWidth="1"/>
    <col min="11016" max="11016" width="8.28515625" style="2" customWidth="1"/>
    <col min="11017" max="11017" width="8.7109375" style="2" customWidth="1"/>
    <col min="11018" max="11018" width="10.140625" style="2"/>
    <col min="11019" max="11019" width="10.5703125" style="2" customWidth="1"/>
    <col min="11020" max="11022" width="8.5703125" style="2" bestFit="1" customWidth="1"/>
    <col min="11023" max="11023" width="12.85546875" style="2" customWidth="1"/>
    <col min="11024" max="11024" width="10.140625" style="2"/>
    <col min="11025" max="11025" width="10.5703125" style="2" customWidth="1"/>
    <col min="11026" max="11262" width="10.140625" style="2"/>
    <col min="11263" max="11263" width="8" style="2" customWidth="1"/>
    <col min="11264" max="11264" width="4.140625" style="2" customWidth="1"/>
    <col min="11265" max="11265" width="33.42578125" style="2" customWidth="1"/>
    <col min="11266" max="11266" width="7" style="2" bestFit="1" customWidth="1"/>
    <col min="11267" max="11267" width="9.42578125" style="2" customWidth="1"/>
    <col min="11268" max="11268" width="6.5703125" style="2" customWidth="1"/>
    <col min="11269" max="11269" width="6.28515625" style="2" customWidth="1"/>
    <col min="11270" max="11270" width="7.28515625" style="2" customWidth="1"/>
    <col min="11271" max="11271" width="6.5703125" style="2" bestFit="1" customWidth="1"/>
    <col min="11272" max="11272" width="8.28515625" style="2" customWidth="1"/>
    <col min="11273" max="11273" width="8.7109375" style="2" customWidth="1"/>
    <col min="11274" max="11274" width="10.140625" style="2"/>
    <col min="11275" max="11275" width="10.5703125" style="2" customWidth="1"/>
    <col min="11276" max="11278" width="8.5703125" style="2" bestFit="1" customWidth="1"/>
    <col min="11279" max="11279" width="12.85546875" style="2" customWidth="1"/>
    <col min="11280" max="11280" width="10.140625" style="2"/>
    <col min="11281" max="11281" width="10.5703125" style="2" customWidth="1"/>
    <col min="11282" max="11518" width="10.140625" style="2"/>
    <col min="11519" max="11519" width="8" style="2" customWidth="1"/>
    <col min="11520" max="11520" width="4.140625" style="2" customWidth="1"/>
    <col min="11521" max="11521" width="33.42578125" style="2" customWidth="1"/>
    <col min="11522" max="11522" width="7" style="2" bestFit="1" customWidth="1"/>
    <col min="11523" max="11523" width="9.42578125" style="2" customWidth="1"/>
    <col min="11524" max="11524" width="6.5703125" style="2" customWidth="1"/>
    <col min="11525" max="11525" width="6.28515625" style="2" customWidth="1"/>
    <col min="11526" max="11526" width="7.28515625" style="2" customWidth="1"/>
    <col min="11527" max="11527" width="6.5703125" style="2" bestFit="1" customWidth="1"/>
    <col min="11528" max="11528" width="8.28515625" style="2" customWidth="1"/>
    <col min="11529" max="11529" width="8.7109375" style="2" customWidth="1"/>
    <col min="11530" max="11530" width="10.140625" style="2"/>
    <col min="11531" max="11531" width="10.5703125" style="2" customWidth="1"/>
    <col min="11532" max="11534" width="8.5703125" style="2" bestFit="1" customWidth="1"/>
    <col min="11535" max="11535" width="12.85546875" style="2" customWidth="1"/>
    <col min="11536" max="11536" width="10.140625" style="2"/>
    <col min="11537" max="11537" width="10.5703125" style="2" customWidth="1"/>
    <col min="11538" max="11774" width="10.140625" style="2"/>
    <col min="11775" max="11775" width="8" style="2" customWidth="1"/>
    <col min="11776" max="11776" width="4.140625" style="2" customWidth="1"/>
    <col min="11777" max="11777" width="33.42578125" style="2" customWidth="1"/>
    <col min="11778" max="11778" width="7" style="2" bestFit="1" customWidth="1"/>
    <col min="11779" max="11779" width="9.42578125" style="2" customWidth="1"/>
    <col min="11780" max="11780" width="6.5703125" style="2" customWidth="1"/>
    <col min="11781" max="11781" width="6.28515625" style="2" customWidth="1"/>
    <col min="11782" max="11782" width="7.28515625" style="2" customWidth="1"/>
    <col min="11783" max="11783" width="6.5703125" style="2" bestFit="1" customWidth="1"/>
    <col min="11784" max="11784" width="8.28515625" style="2" customWidth="1"/>
    <col min="11785" max="11785" width="8.7109375" style="2" customWidth="1"/>
    <col min="11786" max="11786" width="10.140625" style="2"/>
    <col min="11787" max="11787" width="10.5703125" style="2" customWidth="1"/>
    <col min="11788" max="11790" width="8.5703125" style="2" bestFit="1" customWidth="1"/>
    <col min="11791" max="11791" width="12.85546875" style="2" customWidth="1"/>
    <col min="11792" max="11792" width="10.140625" style="2"/>
    <col min="11793" max="11793" width="10.5703125" style="2" customWidth="1"/>
    <col min="11794" max="12030" width="10.140625" style="2"/>
    <col min="12031" max="12031" width="8" style="2" customWidth="1"/>
    <col min="12032" max="12032" width="4.140625" style="2" customWidth="1"/>
    <col min="12033" max="12033" width="33.42578125" style="2" customWidth="1"/>
    <col min="12034" max="12034" width="7" style="2" bestFit="1" customWidth="1"/>
    <col min="12035" max="12035" width="9.42578125" style="2" customWidth="1"/>
    <col min="12036" max="12036" width="6.5703125" style="2" customWidth="1"/>
    <col min="12037" max="12037" width="6.28515625" style="2" customWidth="1"/>
    <col min="12038" max="12038" width="7.28515625" style="2" customWidth="1"/>
    <col min="12039" max="12039" width="6.5703125" style="2" bestFit="1" customWidth="1"/>
    <col min="12040" max="12040" width="8.28515625" style="2" customWidth="1"/>
    <col min="12041" max="12041" width="8.7109375" style="2" customWidth="1"/>
    <col min="12042" max="12042" width="10.140625" style="2"/>
    <col min="12043" max="12043" width="10.5703125" style="2" customWidth="1"/>
    <col min="12044" max="12046" width="8.5703125" style="2" bestFit="1" customWidth="1"/>
    <col min="12047" max="12047" width="12.85546875" style="2" customWidth="1"/>
    <col min="12048" max="12048" width="10.140625" style="2"/>
    <col min="12049" max="12049" width="10.5703125" style="2" customWidth="1"/>
    <col min="12050" max="12286" width="10.140625" style="2"/>
    <col min="12287" max="12287" width="8" style="2" customWidth="1"/>
    <col min="12288" max="12288" width="4.140625" style="2" customWidth="1"/>
    <col min="12289" max="12289" width="33.42578125" style="2" customWidth="1"/>
    <col min="12290" max="12290" width="7" style="2" bestFit="1" customWidth="1"/>
    <col min="12291" max="12291" width="9.42578125" style="2" customWidth="1"/>
    <col min="12292" max="12292" width="6.5703125" style="2" customWidth="1"/>
    <col min="12293" max="12293" width="6.28515625" style="2" customWidth="1"/>
    <col min="12294" max="12294" width="7.28515625" style="2" customWidth="1"/>
    <col min="12295" max="12295" width="6.5703125" style="2" bestFit="1" customWidth="1"/>
    <col min="12296" max="12296" width="8.28515625" style="2" customWidth="1"/>
    <col min="12297" max="12297" width="8.7109375" style="2" customWidth="1"/>
    <col min="12298" max="12298" width="10.140625" style="2"/>
    <col min="12299" max="12299" width="10.5703125" style="2" customWidth="1"/>
    <col min="12300" max="12302" width="8.5703125" style="2" bestFit="1" customWidth="1"/>
    <col min="12303" max="12303" width="12.85546875" style="2" customWidth="1"/>
    <col min="12304" max="12304" width="10.140625" style="2"/>
    <col min="12305" max="12305" width="10.5703125" style="2" customWidth="1"/>
    <col min="12306" max="12542" width="10.140625" style="2"/>
    <col min="12543" max="12543" width="8" style="2" customWidth="1"/>
    <col min="12544" max="12544" width="4.140625" style="2" customWidth="1"/>
    <col min="12545" max="12545" width="33.42578125" style="2" customWidth="1"/>
    <col min="12546" max="12546" width="7" style="2" bestFit="1" customWidth="1"/>
    <col min="12547" max="12547" width="9.42578125" style="2" customWidth="1"/>
    <col min="12548" max="12548" width="6.5703125" style="2" customWidth="1"/>
    <col min="12549" max="12549" width="6.28515625" style="2" customWidth="1"/>
    <col min="12550" max="12550" width="7.28515625" style="2" customWidth="1"/>
    <col min="12551" max="12551" width="6.5703125" style="2" bestFit="1" customWidth="1"/>
    <col min="12552" max="12552" width="8.28515625" style="2" customWidth="1"/>
    <col min="12553" max="12553" width="8.7109375" style="2" customWidth="1"/>
    <col min="12554" max="12554" width="10.140625" style="2"/>
    <col min="12555" max="12555" width="10.5703125" style="2" customWidth="1"/>
    <col min="12556" max="12558" width="8.5703125" style="2" bestFit="1" customWidth="1"/>
    <col min="12559" max="12559" width="12.85546875" style="2" customWidth="1"/>
    <col min="12560" max="12560" width="10.140625" style="2"/>
    <col min="12561" max="12561" width="10.5703125" style="2" customWidth="1"/>
    <col min="12562" max="12798" width="10.140625" style="2"/>
    <col min="12799" max="12799" width="8" style="2" customWidth="1"/>
    <col min="12800" max="12800" width="4.140625" style="2" customWidth="1"/>
    <col min="12801" max="12801" width="33.42578125" style="2" customWidth="1"/>
    <col min="12802" max="12802" width="7" style="2" bestFit="1" customWidth="1"/>
    <col min="12803" max="12803" width="9.42578125" style="2" customWidth="1"/>
    <col min="12804" max="12804" width="6.5703125" style="2" customWidth="1"/>
    <col min="12805" max="12805" width="6.28515625" style="2" customWidth="1"/>
    <col min="12806" max="12806" width="7.28515625" style="2" customWidth="1"/>
    <col min="12807" max="12807" width="6.5703125" style="2" bestFit="1" customWidth="1"/>
    <col min="12808" max="12808" width="8.28515625" style="2" customWidth="1"/>
    <col min="12809" max="12809" width="8.7109375" style="2" customWidth="1"/>
    <col min="12810" max="12810" width="10.140625" style="2"/>
    <col min="12811" max="12811" width="10.5703125" style="2" customWidth="1"/>
    <col min="12812" max="12814" width="8.5703125" style="2" bestFit="1" customWidth="1"/>
    <col min="12815" max="12815" width="12.85546875" style="2" customWidth="1"/>
    <col min="12816" max="12816" width="10.140625" style="2"/>
    <col min="12817" max="12817" width="10.5703125" style="2" customWidth="1"/>
    <col min="12818" max="13054" width="10.140625" style="2"/>
    <col min="13055" max="13055" width="8" style="2" customWidth="1"/>
    <col min="13056" max="13056" width="4.140625" style="2" customWidth="1"/>
    <col min="13057" max="13057" width="33.42578125" style="2" customWidth="1"/>
    <col min="13058" max="13058" width="7" style="2" bestFit="1" customWidth="1"/>
    <col min="13059" max="13059" width="9.42578125" style="2" customWidth="1"/>
    <col min="13060" max="13060" width="6.5703125" style="2" customWidth="1"/>
    <col min="13061" max="13061" width="6.28515625" style="2" customWidth="1"/>
    <col min="13062" max="13062" width="7.28515625" style="2" customWidth="1"/>
    <col min="13063" max="13063" width="6.5703125" style="2" bestFit="1" customWidth="1"/>
    <col min="13064" max="13064" width="8.28515625" style="2" customWidth="1"/>
    <col min="13065" max="13065" width="8.7109375" style="2" customWidth="1"/>
    <col min="13066" max="13066" width="10.140625" style="2"/>
    <col min="13067" max="13067" width="10.5703125" style="2" customWidth="1"/>
    <col min="13068" max="13070" width="8.5703125" style="2" bestFit="1" customWidth="1"/>
    <col min="13071" max="13071" width="12.85546875" style="2" customWidth="1"/>
    <col min="13072" max="13072" width="10.140625" style="2"/>
    <col min="13073" max="13073" width="10.5703125" style="2" customWidth="1"/>
    <col min="13074" max="13310" width="10.140625" style="2"/>
    <col min="13311" max="13311" width="8" style="2" customWidth="1"/>
    <col min="13312" max="13312" width="4.140625" style="2" customWidth="1"/>
    <col min="13313" max="13313" width="33.42578125" style="2" customWidth="1"/>
    <col min="13314" max="13314" width="7" style="2" bestFit="1" customWidth="1"/>
    <col min="13315" max="13315" width="9.42578125" style="2" customWidth="1"/>
    <col min="13316" max="13316" width="6.5703125" style="2" customWidth="1"/>
    <col min="13317" max="13317" width="6.28515625" style="2" customWidth="1"/>
    <col min="13318" max="13318" width="7.28515625" style="2" customWidth="1"/>
    <col min="13319" max="13319" width="6.5703125" style="2" bestFit="1" customWidth="1"/>
    <col min="13320" max="13320" width="8.28515625" style="2" customWidth="1"/>
    <col min="13321" max="13321" width="8.7109375" style="2" customWidth="1"/>
    <col min="13322" max="13322" width="10.140625" style="2"/>
    <col min="13323" max="13323" width="10.5703125" style="2" customWidth="1"/>
    <col min="13324" max="13326" width="8.5703125" style="2" bestFit="1" customWidth="1"/>
    <col min="13327" max="13327" width="12.85546875" style="2" customWidth="1"/>
    <col min="13328" max="13328" width="10.140625" style="2"/>
    <col min="13329" max="13329" width="10.5703125" style="2" customWidth="1"/>
    <col min="13330" max="13566" width="10.140625" style="2"/>
    <col min="13567" max="13567" width="8" style="2" customWidth="1"/>
    <col min="13568" max="13568" width="4.140625" style="2" customWidth="1"/>
    <col min="13569" max="13569" width="33.42578125" style="2" customWidth="1"/>
    <col min="13570" max="13570" width="7" style="2" bestFit="1" customWidth="1"/>
    <col min="13571" max="13571" width="9.42578125" style="2" customWidth="1"/>
    <col min="13572" max="13572" width="6.5703125" style="2" customWidth="1"/>
    <col min="13573" max="13573" width="6.28515625" style="2" customWidth="1"/>
    <col min="13574" max="13574" width="7.28515625" style="2" customWidth="1"/>
    <col min="13575" max="13575" width="6.5703125" style="2" bestFit="1" customWidth="1"/>
    <col min="13576" max="13576" width="8.28515625" style="2" customWidth="1"/>
    <col min="13577" max="13577" width="8.7109375" style="2" customWidth="1"/>
    <col min="13578" max="13578" width="10.140625" style="2"/>
    <col min="13579" max="13579" width="10.5703125" style="2" customWidth="1"/>
    <col min="13580" max="13582" width="8.5703125" style="2" bestFit="1" customWidth="1"/>
    <col min="13583" max="13583" width="12.85546875" style="2" customWidth="1"/>
    <col min="13584" max="13584" width="10.140625" style="2"/>
    <col min="13585" max="13585" width="10.5703125" style="2" customWidth="1"/>
    <col min="13586" max="13822" width="10.140625" style="2"/>
    <col min="13823" max="13823" width="8" style="2" customWidth="1"/>
    <col min="13824" max="13824" width="4.140625" style="2" customWidth="1"/>
    <col min="13825" max="13825" width="33.42578125" style="2" customWidth="1"/>
    <col min="13826" max="13826" width="7" style="2" bestFit="1" customWidth="1"/>
    <col min="13827" max="13827" width="9.42578125" style="2" customWidth="1"/>
    <col min="13828" max="13828" width="6.5703125" style="2" customWidth="1"/>
    <col min="13829" max="13829" width="6.28515625" style="2" customWidth="1"/>
    <col min="13830" max="13830" width="7.28515625" style="2" customWidth="1"/>
    <col min="13831" max="13831" width="6.5703125" style="2" bestFit="1" customWidth="1"/>
    <col min="13832" max="13832" width="8.28515625" style="2" customWidth="1"/>
    <col min="13833" max="13833" width="8.7109375" style="2" customWidth="1"/>
    <col min="13834" max="13834" width="10.140625" style="2"/>
    <col min="13835" max="13835" width="10.5703125" style="2" customWidth="1"/>
    <col min="13836" max="13838" width="8.5703125" style="2" bestFit="1" customWidth="1"/>
    <col min="13839" max="13839" width="12.85546875" style="2" customWidth="1"/>
    <col min="13840" max="13840" width="10.140625" style="2"/>
    <col min="13841" max="13841" width="10.5703125" style="2" customWidth="1"/>
    <col min="13842" max="14078" width="10.140625" style="2"/>
    <col min="14079" max="14079" width="8" style="2" customWidth="1"/>
    <col min="14080" max="14080" width="4.140625" style="2" customWidth="1"/>
    <col min="14081" max="14081" width="33.42578125" style="2" customWidth="1"/>
    <col min="14082" max="14082" width="7" style="2" bestFit="1" customWidth="1"/>
    <col min="14083" max="14083" width="9.42578125" style="2" customWidth="1"/>
    <col min="14084" max="14084" width="6.5703125" style="2" customWidth="1"/>
    <col min="14085" max="14085" width="6.28515625" style="2" customWidth="1"/>
    <col min="14086" max="14086" width="7.28515625" style="2" customWidth="1"/>
    <col min="14087" max="14087" width="6.5703125" style="2" bestFit="1" customWidth="1"/>
    <col min="14088" max="14088" width="8.28515625" style="2" customWidth="1"/>
    <col min="14089" max="14089" width="8.7109375" style="2" customWidth="1"/>
    <col min="14090" max="14090" width="10.140625" style="2"/>
    <col min="14091" max="14091" width="10.5703125" style="2" customWidth="1"/>
    <col min="14092" max="14094" width="8.5703125" style="2" bestFit="1" customWidth="1"/>
    <col min="14095" max="14095" width="12.85546875" style="2" customWidth="1"/>
    <col min="14096" max="14096" width="10.140625" style="2"/>
    <col min="14097" max="14097" width="10.5703125" style="2" customWidth="1"/>
    <col min="14098" max="14334" width="10.140625" style="2"/>
    <col min="14335" max="14335" width="8" style="2" customWidth="1"/>
    <col min="14336" max="14336" width="4.140625" style="2" customWidth="1"/>
    <col min="14337" max="14337" width="33.42578125" style="2" customWidth="1"/>
    <col min="14338" max="14338" width="7" style="2" bestFit="1" customWidth="1"/>
    <col min="14339" max="14339" width="9.42578125" style="2" customWidth="1"/>
    <col min="14340" max="14340" width="6.5703125" style="2" customWidth="1"/>
    <col min="14341" max="14341" width="6.28515625" style="2" customWidth="1"/>
    <col min="14342" max="14342" width="7.28515625" style="2" customWidth="1"/>
    <col min="14343" max="14343" width="6.5703125" style="2" bestFit="1" customWidth="1"/>
    <col min="14344" max="14344" width="8.28515625" style="2" customWidth="1"/>
    <col min="14345" max="14345" width="8.7109375" style="2" customWidth="1"/>
    <col min="14346" max="14346" width="10.140625" style="2"/>
    <col min="14347" max="14347" width="10.5703125" style="2" customWidth="1"/>
    <col min="14348" max="14350" width="8.5703125" style="2" bestFit="1" customWidth="1"/>
    <col min="14351" max="14351" width="12.85546875" style="2" customWidth="1"/>
    <col min="14352" max="14352" width="10.140625" style="2"/>
    <col min="14353" max="14353" width="10.5703125" style="2" customWidth="1"/>
    <col min="14354" max="14590" width="10.140625" style="2"/>
    <col min="14591" max="14591" width="8" style="2" customWidth="1"/>
    <col min="14592" max="14592" width="4.140625" style="2" customWidth="1"/>
    <col min="14593" max="14593" width="33.42578125" style="2" customWidth="1"/>
    <col min="14594" max="14594" width="7" style="2" bestFit="1" customWidth="1"/>
    <col min="14595" max="14595" width="9.42578125" style="2" customWidth="1"/>
    <col min="14596" max="14596" width="6.5703125" style="2" customWidth="1"/>
    <col min="14597" max="14597" width="6.28515625" style="2" customWidth="1"/>
    <col min="14598" max="14598" width="7.28515625" style="2" customWidth="1"/>
    <col min="14599" max="14599" width="6.5703125" style="2" bestFit="1" customWidth="1"/>
    <col min="14600" max="14600" width="8.28515625" style="2" customWidth="1"/>
    <col min="14601" max="14601" width="8.7109375" style="2" customWidth="1"/>
    <col min="14602" max="14602" width="10.140625" style="2"/>
    <col min="14603" max="14603" width="10.5703125" style="2" customWidth="1"/>
    <col min="14604" max="14606" width="8.5703125" style="2" bestFit="1" customWidth="1"/>
    <col min="14607" max="14607" width="12.85546875" style="2" customWidth="1"/>
    <col min="14608" max="14608" width="10.140625" style="2"/>
    <col min="14609" max="14609" width="10.5703125" style="2" customWidth="1"/>
    <col min="14610" max="14846" width="10.140625" style="2"/>
    <col min="14847" max="14847" width="8" style="2" customWidth="1"/>
    <col min="14848" max="14848" width="4.140625" style="2" customWidth="1"/>
    <col min="14849" max="14849" width="33.42578125" style="2" customWidth="1"/>
    <col min="14850" max="14850" width="7" style="2" bestFit="1" customWidth="1"/>
    <col min="14851" max="14851" width="9.42578125" style="2" customWidth="1"/>
    <col min="14852" max="14852" width="6.5703125" style="2" customWidth="1"/>
    <col min="14853" max="14853" width="6.28515625" style="2" customWidth="1"/>
    <col min="14854" max="14854" width="7.28515625" style="2" customWidth="1"/>
    <col min="14855" max="14855" width="6.5703125" style="2" bestFit="1" customWidth="1"/>
    <col min="14856" max="14856" width="8.28515625" style="2" customWidth="1"/>
    <col min="14857" max="14857" width="8.7109375" style="2" customWidth="1"/>
    <col min="14858" max="14858" width="10.140625" style="2"/>
    <col min="14859" max="14859" width="10.5703125" style="2" customWidth="1"/>
    <col min="14860" max="14862" width="8.5703125" style="2" bestFit="1" customWidth="1"/>
    <col min="14863" max="14863" width="12.85546875" style="2" customWidth="1"/>
    <col min="14864" max="14864" width="10.140625" style="2"/>
    <col min="14865" max="14865" width="10.5703125" style="2" customWidth="1"/>
    <col min="14866" max="15102" width="10.140625" style="2"/>
    <col min="15103" max="15103" width="8" style="2" customWidth="1"/>
    <col min="15104" max="15104" width="4.140625" style="2" customWidth="1"/>
    <col min="15105" max="15105" width="33.42578125" style="2" customWidth="1"/>
    <col min="15106" max="15106" width="7" style="2" bestFit="1" customWidth="1"/>
    <col min="15107" max="15107" width="9.42578125" style="2" customWidth="1"/>
    <col min="15108" max="15108" width="6.5703125" style="2" customWidth="1"/>
    <col min="15109" max="15109" width="6.28515625" style="2" customWidth="1"/>
    <col min="15110" max="15110" width="7.28515625" style="2" customWidth="1"/>
    <col min="15111" max="15111" width="6.5703125" style="2" bestFit="1" customWidth="1"/>
    <col min="15112" max="15112" width="8.28515625" style="2" customWidth="1"/>
    <col min="15113" max="15113" width="8.7109375" style="2" customWidth="1"/>
    <col min="15114" max="15114" width="10.140625" style="2"/>
    <col min="15115" max="15115" width="10.5703125" style="2" customWidth="1"/>
    <col min="15116" max="15118" width="8.5703125" style="2" bestFit="1" customWidth="1"/>
    <col min="15119" max="15119" width="12.85546875" style="2" customWidth="1"/>
    <col min="15120" max="15120" width="10.140625" style="2"/>
    <col min="15121" max="15121" width="10.5703125" style="2" customWidth="1"/>
    <col min="15122" max="15358" width="10.140625" style="2"/>
    <col min="15359" max="15359" width="8" style="2" customWidth="1"/>
    <col min="15360" max="15360" width="4.140625" style="2" customWidth="1"/>
    <col min="15361" max="15361" width="33.42578125" style="2" customWidth="1"/>
    <col min="15362" max="15362" width="7" style="2" bestFit="1" customWidth="1"/>
    <col min="15363" max="15363" width="9.42578125" style="2" customWidth="1"/>
    <col min="15364" max="15364" width="6.5703125" style="2" customWidth="1"/>
    <col min="15365" max="15365" width="6.28515625" style="2" customWidth="1"/>
    <col min="15366" max="15366" width="7.28515625" style="2" customWidth="1"/>
    <col min="15367" max="15367" width="6.5703125" style="2" bestFit="1" customWidth="1"/>
    <col min="15368" max="15368" width="8.28515625" style="2" customWidth="1"/>
    <col min="15369" max="15369" width="8.7109375" style="2" customWidth="1"/>
    <col min="15370" max="15370" width="10.140625" style="2"/>
    <col min="15371" max="15371" width="10.5703125" style="2" customWidth="1"/>
    <col min="15372" max="15374" width="8.5703125" style="2" bestFit="1" customWidth="1"/>
    <col min="15375" max="15375" width="12.85546875" style="2" customWidth="1"/>
    <col min="15376" max="15376" width="10.140625" style="2"/>
    <col min="15377" max="15377" width="10.5703125" style="2" customWidth="1"/>
    <col min="15378" max="15614" width="10.140625" style="2"/>
    <col min="15615" max="15615" width="8" style="2" customWidth="1"/>
    <col min="15616" max="15616" width="4.140625" style="2" customWidth="1"/>
    <col min="15617" max="15617" width="33.42578125" style="2" customWidth="1"/>
    <col min="15618" max="15618" width="7" style="2" bestFit="1" customWidth="1"/>
    <col min="15619" max="15619" width="9.42578125" style="2" customWidth="1"/>
    <col min="15620" max="15620" width="6.5703125" style="2" customWidth="1"/>
    <col min="15621" max="15621" width="6.28515625" style="2" customWidth="1"/>
    <col min="15622" max="15622" width="7.28515625" style="2" customWidth="1"/>
    <col min="15623" max="15623" width="6.5703125" style="2" bestFit="1" customWidth="1"/>
    <col min="15624" max="15624" width="8.28515625" style="2" customWidth="1"/>
    <col min="15625" max="15625" width="8.7109375" style="2" customWidth="1"/>
    <col min="15626" max="15626" width="10.140625" style="2"/>
    <col min="15627" max="15627" width="10.5703125" style="2" customWidth="1"/>
    <col min="15628" max="15630" width="8.5703125" style="2" bestFit="1" customWidth="1"/>
    <col min="15631" max="15631" width="12.85546875" style="2" customWidth="1"/>
    <col min="15632" max="15632" width="10.140625" style="2"/>
    <col min="15633" max="15633" width="10.5703125" style="2" customWidth="1"/>
    <col min="15634" max="15870" width="10.140625" style="2"/>
    <col min="15871" max="15871" width="8" style="2" customWidth="1"/>
    <col min="15872" max="15872" width="4.140625" style="2" customWidth="1"/>
    <col min="15873" max="15873" width="33.42578125" style="2" customWidth="1"/>
    <col min="15874" max="15874" width="7" style="2" bestFit="1" customWidth="1"/>
    <col min="15875" max="15875" width="9.42578125" style="2" customWidth="1"/>
    <col min="15876" max="15876" width="6.5703125" style="2" customWidth="1"/>
    <col min="15877" max="15877" width="6.28515625" style="2" customWidth="1"/>
    <col min="15878" max="15878" width="7.28515625" style="2" customWidth="1"/>
    <col min="15879" max="15879" width="6.5703125" style="2" bestFit="1" customWidth="1"/>
    <col min="15880" max="15880" width="8.28515625" style="2" customWidth="1"/>
    <col min="15881" max="15881" width="8.7109375" style="2" customWidth="1"/>
    <col min="15882" max="15882" width="10.140625" style="2"/>
    <col min="15883" max="15883" width="10.5703125" style="2" customWidth="1"/>
    <col min="15884" max="15886" width="8.5703125" style="2" bestFit="1" customWidth="1"/>
    <col min="15887" max="15887" width="12.85546875" style="2" customWidth="1"/>
    <col min="15888" max="15888" width="10.140625" style="2"/>
    <col min="15889" max="15889" width="10.5703125" style="2" customWidth="1"/>
    <col min="15890" max="16126" width="10.140625" style="2"/>
    <col min="16127" max="16127" width="8" style="2" customWidth="1"/>
    <col min="16128" max="16128" width="4.140625" style="2" customWidth="1"/>
    <col min="16129" max="16129" width="33.42578125" style="2" customWidth="1"/>
    <col min="16130" max="16130" width="7" style="2" bestFit="1" customWidth="1"/>
    <col min="16131" max="16131" width="9.42578125" style="2" customWidth="1"/>
    <col min="16132" max="16132" width="6.5703125" style="2" customWidth="1"/>
    <col min="16133" max="16133" width="6.28515625" style="2" customWidth="1"/>
    <col min="16134" max="16134" width="7.28515625" style="2" customWidth="1"/>
    <col min="16135" max="16135" width="6.5703125" style="2" bestFit="1" customWidth="1"/>
    <col min="16136" max="16136" width="8.28515625" style="2" customWidth="1"/>
    <col min="16137" max="16137" width="8.7109375" style="2" customWidth="1"/>
    <col min="16138" max="16138" width="10.140625" style="2"/>
    <col min="16139" max="16139" width="10.5703125" style="2" customWidth="1"/>
    <col min="16140" max="16142" width="8.5703125" style="2" bestFit="1" customWidth="1"/>
    <col min="16143" max="16143" width="12.85546875" style="2" customWidth="1"/>
    <col min="16144" max="16144" width="10.140625" style="2"/>
    <col min="16145" max="16145" width="10.5703125" style="2" customWidth="1"/>
    <col min="16146" max="16384" width="10.140625" style="2"/>
  </cols>
  <sheetData>
    <row r="1" spans="1:17" ht="12.75">
      <c r="A1" s="212" t="s">
        <v>61</v>
      </c>
      <c r="B1" s="212"/>
      <c r="C1" s="212"/>
      <c r="D1" s="212"/>
      <c r="E1" s="212"/>
      <c r="F1" s="212"/>
      <c r="G1" s="212"/>
      <c r="H1" s="212"/>
      <c r="I1" s="212"/>
      <c r="J1" s="212"/>
      <c r="K1" s="212"/>
      <c r="L1" s="212"/>
      <c r="M1" s="1"/>
      <c r="N1" s="1"/>
      <c r="O1" s="1"/>
      <c r="P1" s="1"/>
      <c r="Q1" s="1"/>
    </row>
    <row r="2" spans="1:17" ht="12.75">
      <c r="C2" s="12"/>
    </row>
    <row r="3" spans="1:17" ht="12.75">
      <c r="A3" s="215" t="s">
        <v>82</v>
      </c>
      <c r="B3" s="215"/>
      <c r="C3" s="215"/>
      <c r="D3" s="215"/>
      <c r="E3" s="215"/>
      <c r="F3" s="215"/>
      <c r="G3" s="215"/>
      <c r="H3" s="215"/>
      <c r="I3" s="215"/>
      <c r="J3" s="215"/>
      <c r="K3" s="215"/>
      <c r="L3" s="215"/>
    </row>
    <row r="4" spans="1:17" ht="12.75">
      <c r="A4" s="215" t="s">
        <v>1</v>
      </c>
      <c r="B4" s="215"/>
      <c r="C4" s="215"/>
      <c r="D4" s="215"/>
      <c r="E4" s="215"/>
      <c r="F4" s="215"/>
      <c r="G4" s="215"/>
      <c r="H4" s="215"/>
      <c r="I4" s="215"/>
      <c r="J4" s="215"/>
      <c r="K4" s="215"/>
      <c r="L4" s="215"/>
    </row>
    <row r="5" spans="1:17" ht="12.75">
      <c r="C5" s="12"/>
    </row>
    <row r="6" spans="1:17" s="3" customFormat="1" ht="12.75" customHeight="1">
      <c r="C6" s="214" t="s">
        <v>108</v>
      </c>
      <c r="D6" s="214"/>
      <c r="E6" s="214"/>
      <c r="F6" s="214"/>
      <c r="G6" s="214"/>
      <c r="H6" s="214"/>
      <c r="I6" s="214"/>
      <c r="J6" s="214"/>
      <c r="K6" s="214"/>
      <c r="L6" s="36"/>
      <c r="M6" s="36"/>
      <c r="N6" s="36"/>
    </row>
    <row r="7" spans="1:17" s="3" customFormat="1" ht="12.75" customHeight="1">
      <c r="C7" s="214" t="s">
        <v>336</v>
      </c>
      <c r="D7" s="214"/>
      <c r="E7" s="214"/>
      <c r="F7" s="214"/>
      <c r="G7" s="214"/>
      <c r="H7" s="214"/>
      <c r="I7" s="214"/>
      <c r="J7" s="36"/>
      <c r="K7" s="36"/>
      <c r="L7" s="36"/>
      <c r="M7" s="36"/>
      <c r="N7" s="36"/>
    </row>
    <row r="8" spans="1:17" s="3" customFormat="1" ht="12.75" customHeight="1">
      <c r="C8" s="206" t="s">
        <v>110</v>
      </c>
      <c r="D8" s="206"/>
      <c r="E8" s="206"/>
      <c r="F8" s="206"/>
      <c r="G8" s="206"/>
      <c r="H8" s="206"/>
      <c r="I8" s="206"/>
      <c r="N8" s="4"/>
      <c r="O8" s="4"/>
    </row>
    <row r="9" spans="1:17" s="3" customFormat="1" ht="12.75">
      <c r="C9" s="13" t="s">
        <v>111</v>
      </c>
    </row>
    <row r="10" spans="1:17" s="3" customFormat="1" ht="12.75">
      <c r="C10" s="228" t="s">
        <v>234</v>
      </c>
      <c r="D10" s="228"/>
      <c r="E10" s="228"/>
      <c r="F10" s="228"/>
      <c r="G10" s="228"/>
      <c r="H10" s="228"/>
      <c r="I10" s="228"/>
      <c r="J10" s="228"/>
      <c r="K10" s="3" t="s">
        <v>2</v>
      </c>
      <c r="M10" s="5" t="s">
        <v>24</v>
      </c>
      <c r="N10" s="55">
        <f>P58</f>
        <v>0</v>
      </c>
    </row>
    <row r="11" spans="1:17" s="3" customFormat="1" ht="12.75">
      <c r="C11" s="13"/>
    </row>
    <row r="12" spans="1:17" s="3" customFormat="1" ht="12.75">
      <c r="C12" s="13"/>
      <c r="F12" s="228" t="str">
        <f>'LT1 AR_TS'!F13:O13</f>
        <v xml:space="preserve">Tāme sastādīta </v>
      </c>
      <c r="G12" s="228"/>
      <c r="H12" s="228"/>
      <c r="I12" s="228"/>
      <c r="J12" s="228"/>
      <c r="K12" s="228"/>
      <c r="L12" s="228"/>
      <c r="M12" s="228"/>
      <c r="N12" s="228"/>
      <c r="O12" s="228"/>
    </row>
    <row r="13" spans="1:17" ht="12.75">
      <c r="C13" s="12"/>
    </row>
    <row r="14" spans="1:17" ht="12.75">
      <c r="A14" s="229" t="s">
        <v>3</v>
      </c>
      <c r="B14" s="232" t="s">
        <v>4</v>
      </c>
      <c r="C14" s="234" t="s">
        <v>36</v>
      </c>
      <c r="D14" s="232" t="s">
        <v>5</v>
      </c>
      <c r="E14" s="232" t="s">
        <v>6</v>
      </c>
      <c r="F14" s="236" t="s">
        <v>7</v>
      </c>
      <c r="G14" s="237"/>
      <c r="H14" s="237"/>
      <c r="I14" s="237"/>
      <c r="J14" s="237"/>
      <c r="K14" s="238"/>
      <c r="L14" s="236" t="s">
        <v>8</v>
      </c>
      <c r="M14" s="237"/>
      <c r="N14" s="237"/>
      <c r="O14" s="237"/>
      <c r="P14" s="238"/>
      <c r="Q14" s="32"/>
    </row>
    <row r="15" spans="1:17" ht="84.75" customHeight="1">
      <c r="A15" s="229"/>
      <c r="B15" s="233"/>
      <c r="C15" s="235"/>
      <c r="D15" s="233"/>
      <c r="E15" s="233"/>
      <c r="F15" s="48" t="s">
        <v>9</v>
      </c>
      <c r="G15" s="49" t="s">
        <v>37</v>
      </c>
      <c r="H15" s="48" t="s">
        <v>38</v>
      </c>
      <c r="I15" s="48" t="s">
        <v>39</v>
      </c>
      <c r="J15" s="48" t="s">
        <v>40</v>
      </c>
      <c r="K15" s="48" t="s">
        <v>22</v>
      </c>
      <c r="L15" s="48" t="s">
        <v>10</v>
      </c>
      <c r="M15" s="48" t="s">
        <v>38</v>
      </c>
      <c r="N15" s="48" t="s">
        <v>39</v>
      </c>
      <c r="O15" s="48" t="s">
        <v>40</v>
      </c>
      <c r="P15" s="48" t="s">
        <v>41</v>
      </c>
      <c r="Q15" s="33"/>
    </row>
    <row r="16" spans="1:17" ht="12.75">
      <c r="A16" s="56">
        <v>1</v>
      </c>
      <c r="B16" s="56">
        <v>2</v>
      </c>
      <c r="C16" s="56">
        <v>3</v>
      </c>
      <c r="D16" s="56">
        <v>4</v>
      </c>
      <c r="E16" s="56">
        <v>5</v>
      </c>
      <c r="F16" s="56">
        <v>6</v>
      </c>
      <c r="G16" s="56">
        <v>7</v>
      </c>
      <c r="H16" s="56">
        <v>8</v>
      </c>
      <c r="I16" s="56">
        <v>9</v>
      </c>
      <c r="J16" s="56">
        <v>10</v>
      </c>
      <c r="K16" s="56">
        <v>11</v>
      </c>
      <c r="L16" s="56">
        <v>12</v>
      </c>
      <c r="M16" s="56">
        <v>13</v>
      </c>
      <c r="N16" s="56">
        <v>14</v>
      </c>
      <c r="O16" s="56">
        <v>15</v>
      </c>
      <c r="P16" s="56">
        <v>16</v>
      </c>
      <c r="Q16" s="58"/>
    </row>
    <row r="17" spans="1:16" ht="12.75">
      <c r="A17" s="82" t="s">
        <v>284</v>
      </c>
      <c r="B17" s="92"/>
      <c r="C17" s="163" t="s">
        <v>235</v>
      </c>
      <c r="D17" s="164"/>
      <c r="E17" s="165"/>
      <c r="F17" s="166"/>
      <c r="G17" s="166"/>
      <c r="H17" s="167">
        <f>ROUND(F17*G17,2)</f>
        <v>0</v>
      </c>
      <c r="I17" s="168"/>
      <c r="J17" s="168"/>
      <c r="K17" s="167">
        <f t="shared" ref="K17" si="0">ROUND(J17+I17+H17,2)</f>
        <v>0</v>
      </c>
      <c r="L17" s="167">
        <f t="shared" ref="L17" si="1">ROUND(F17*E17,2)</f>
        <v>0</v>
      </c>
      <c r="M17" s="167">
        <f t="shared" ref="M17" si="2">ROUND(H17*E17,2)</f>
        <v>0</v>
      </c>
      <c r="N17" s="167">
        <f t="shared" ref="N17" si="3">ROUND(I17*E17,2)</f>
        <v>0</v>
      </c>
      <c r="O17" s="167">
        <f t="shared" ref="O17" si="4">ROUND(J17*E17,2)</f>
        <v>0</v>
      </c>
      <c r="P17" s="167">
        <f>SUM(O17+N17+M17)</f>
        <v>0</v>
      </c>
    </row>
    <row r="18" spans="1:16" ht="25.5">
      <c r="A18" s="83" t="s">
        <v>286</v>
      </c>
      <c r="B18" s="76" t="s">
        <v>93</v>
      </c>
      <c r="C18" s="159" t="s">
        <v>236</v>
      </c>
      <c r="D18" s="169" t="s">
        <v>0</v>
      </c>
      <c r="E18" s="162">
        <f>E30</f>
        <v>229</v>
      </c>
      <c r="F18" s="170"/>
      <c r="G18" s="170"/>
      <c r="H18" s="167"/>
      <c r="I18" s="168"/>
      <c r="J18" s="171"/>
      <c r="K18" s="167"/>
      <c r="L18" s="167"/>
      <c r="M18" s="167"/>
      <c r="N18" s="167"/>
      <c r="O18" s="167"/>
      <c r="P18" s="167"/>
    </row>
    <row r="19" spans="1:16" ht="38.25">
      <c r="A19" s="83" t="s">
        <v>288</v>
      </c>
      <c r="B19" s="76" t="s">
        <v>93</v>
      </c>
      <c r="C19" s="159" t="s">
        <v>237</v>
      </c>
      <c r="D19" s="169" t="s">
        <v>238</v>
      </c>
      <c r="E19" s="162">
        <f>28+3</f>
        <v>31</v>
      </c>
      <c r="F19" s="170"/>
      <c r="G19" s="170"/>
      <c r="H19" s="167"/>
      <c r="I19" s="168"/>
      <c r="J19" s="171"/>
      <c r="K19" s="167"/>
      <c r="L19" s="167"/>
      <c r="M19" s="167"/>
      <c r="N19" s="167"/>
      <c r="O19" s="167"/>
      <c r="P19" s="167"/>
    </row>
    <row r="20" spans="1:16" ht="25.5">
      <c r="A20" s="83" t="s">
        <v>289</v>
      </c>
      <c r="B20" s="76" t="s">
        <v>93</v>
      </c>
      <c r="C20" s="159" t="s">
        <v>239</v>
      </c>
      <c r="D20" s="169" t="s">
        <v>240</v>
      </c>
      <c r="E20" s="162">
        <f>(103.8+4.1+4.1+3.9)*2.5*0.1</f>
        <v>28.975000000000001</v>
      </c>
      <c r="F20" s="170"/>
      <c r="G20" s="170"/>
      <c r="H20" s="167"/>
      <c r="I20" s="168"/>
      <c r="J20" s="171"/>
      <c r="K20" s="167"/>
      <c r="L20" s="167"/>
      <c r="M20" s="167"/>
      <c r="N20" s="167"/>
      <c r="O20" s="167"/>
      <c r="P20" s="167"/>
    </row>
    <row r="21" spans="1:16" ht="25.5">
      <c r="A21" s="83" t="s">
        <v>290</v>
      </c>
      <c r="B21" s="76" t="s">
        <v>93</v>
      </c>
      <c r="C21" s="159" t="s">
        <v>241</v>
      </c>
      <c r="D21" s="172" t="s">
        <v>242</v>
      </c>
      <c r="E21" s="162">
        <f>71.8*2.5</f>
        <v>179.5</v>
      </c>
      <c r="F21" s="170"/>
      <c r="G21" s="170"/>
      <c r="H21" s="167"/>
      <c r="I21" s="168"/>
      <c r="J21" s="171"/>
      <c r="K21" s="167"/>
      <c r="L21" s="167"/>
      <c r="M21" s="167"/>
      <c r="N21" s="167"/>
      <c r="O21" s="167"/>
      <c r="P21" s="167"/>
    </row>
    <row r="22" spans="1:16" ht="51">
      <c r="A22" s="83" t="s">
        <v>291</v>
      </c>
      <c r="B22" s="76" t="s">
        <v>93</v>
      </c>
      <c r="C22" s="173" t="s">
        <v>243</v>
      </c>
      <c r="D22" s="172" t="s">
        <v>242</v>
      </c>
      <c r="E22" s="174">
        <f>(6.7+12+19.4)*2.5</f>
        <v>95.249999999999986</v>
      </c>
      <c r="F22" s="175"/>
      <c r="G22" s="170"/>
      <c r="H22" s="170"/>
      <c r="I22" s="170"/>
      <c r="J22" s="170"/>
      <c r="K22" s="170"/>
      <c r="L22" s="170"/>
      <c r="M22" s="170"/>
      <c r="N22" s="170"/>
      <c r="O22" s="170"/>
      <c r="P22" s="170"/>
    </row>
    <row r="23" spans="1:16" ht="25.5">
      <c r="A23" s="83" t="s">
        <v>292</v>
      </c>
      <c r="B23" s="76" t="s">
        <v>93</v>
      </c>
      <c r="C23" s="159" t="s">
        <v>244</v>
      </c>
      <c r="D23" s="172" t="s">
        <v>242</v>
      </c>
      <c r="E23" s="162">
        <f>3.2*2.5</f>
        <v>8</v>
      </c>
      <c r="F23" s="170"/>
      <c r="G23" s="170"/>
      <c r="H23" s="167"/>
      <c r="I23" s="168"/>
      <c r="J23" s="171"/>
      <c r="K23" s="167"/>
      <c r="L23" s="167"/>
      <c r="M23" s="167"/>
      <c r="N23" s="167"/>
      <c r="O23" s="167"/>
      <c r="P23" s="167"/>
    </row>
    <row r="24" spans="1:16" ht="51">
      <c r="A24" s="83" t="s">
        <v>293</v>
      </c>
      <c r="B24" s="76" t="s">
        <v>93</v>
      </c>
      <c r="C24" s="159" t="s">
        <v>245</v>
      </c>
      <c r="D24" s="169" t="s">
        <v>0</v>
      </c>
      <c r="E24" s="162">
        <f>3.9+4.1+4.1</f>
        <v>12.1</v>
      </c>
      <c r="F24" s="162"/>
      <c r="G24" s="162"/>
      <c r="H24" s="162"/>
      <c r="I24" s="162"/>
      <c r="J24" s="162"/>
      <c r="K24" s="162"/>
      <c r="L24" s="162"/>
      <c r="M24" s="162"/>
      <c r="N24" s="162"/>
      <c r="O24" s="162"/>
      <c r="P24" s="162"/>
    </row>
    <row r="25" spans="1:16" ht="33.75" customHeight="1">
      <c r="A25" s="82" t="s">
        <v>294</v>
      </c>
      <c r="B25" s="92"/>
      <c r="C25" s="176" t="s">
        <v>246</v>
      </c>
      <c r="D25" s="169"/>
      <c r="E25" s="162"/>
      <c r="F25" s="170"/>
      <c r="G25" s="170"/>
      <c r="H25" s="167"/>
      <c r="I25" s="168"/>
      <c r="J25" s="171"/>
      <c r="K25" s="167"/>
      <c r="L25" s="167"/>
      <c r="M25" s="167"/>
      <c r="N25" s="167"/>
      <c r="O25" s="167"/>
      <c r="P25" s="167"/>
    </row>
    <row r="26" spans="1:16" ht="67.5" customHeight="1">
      <c r="A26" s="83" t="s">
        <v>295</v>
      </c>
      <c r="B26" s="76" t="s">
        <v>93</v>
      </c>
      <c r="C26" s="177" t="s">
        <v>247</v>
      </c>
      <c r="D26" s="162" t="s">
        <v>248</v>
      </c>
      <c r="E26" s="178">
        <v>3</v>
      </c>
      <c r="F26" s="170"/>
      <c r="G26" s="170"/>
      <c r="H26" s="179"/>
      <c r="I26" s="180"/>
      <c r="J26" s="162"/>
      <c r="K26" s="167"/>
      <c r="L26" s="167"/>
      <c r="M26" s="167"/>
      <c r="N26" s="167"/>
      <c r="O26" s="167"/>
      <c r="P26" s="167"/>
    </row>
    <row r="27" spans="1:16" ht="25.5">
      <c r="A27" s="83" t="s">
        <v>296</v>
      </c>
      <c r="B27" s="76" t="s">
        <v>93</v>
      </c>
      <c r="C27" s="181" t="s">
        <v>249</v>
      </c>
      <c r="D27" s="182" t="s">
        <v>0</v>
      </c>
      <c r="E27" s="162">
        <f>E18</f>
        <v>229</v>
      </c>
      <c r="F27" s="170"/>
      <c r="G27" s="170"/>
      <c r="H27" s="167"/>
      <c r="I27" s="168"/>
      <c r="J27" s="171"/>
      <c r="K27" s="167"/>
      <c r="L27" s="167"/>
      <c r="M27" s="167"/>
      <c r="N27" s="167"/>
      <c r="O27" s="167"/>
      <c r="P27" s="167"/>
    </row>
    <row r="28" spans="1:16" ht="25.5">
      <c r="A28" s="83" t="s">
        <v>297</v>
      </c>
      <c r="B28" s="76" t="s">
        <v>93</v>
      </c>
      <c r="C28" s="181" t="s">
        <v>250</v>
      </c>
      <c r="D28" s="182" t="s">
        <v>251</v>
      </c>
      <c r="E28" s="162">
        <v>48</v>
      </c>
      <c r="F28" s="170"/>
      <c r="G28" s="170"/>
      <c r="H28" s="167"/>
      <c r="I28" s="168"/>
      <c r="J28" s="171"/>
      <c r="K28" s="167"/>
      <c r="L28" s="167"/>
      <c r="M28" s="167"/>
      <c r="N28" s="167"/>
      <c r="O28" s="167"/>
      <c r="P28" s="167"/>
    </row>
    <row r="29" spans="1:16" ht="12.75">
      <c r="A29" s="82" t="s">
        <v>285</v>
      </c>
      <c r="B29" s="76" t="s">
        <v>93</v>
      </c>
      <c r="C29" s="176" t="s">
        <v>252</v>
      </c>
      <c r="D29" s="183"/>
      <c r="E29" s="162"/>
      <c r="F29" s="170"/>
      <c r="G29" s="170"/>
      <c r="H29" s="167"/>
      <c r="I29" s="168"/>
      <c r="J29" s="171"/>
      <c r="K29" s="167"/>
      <c r="L29" s="167"/>
      <c r="M29" s="167"/>
      <c r="N29" s="167"/>
      <c r="O29" s="167"/>
      <c r="P29" s="167"/>
    </row>
    <row r="30" spans="1:16" ht="76.5">
      <c r="A30" s="83" t="s">
        <v>298</v>
      </c>
      <c r="B30" s="76" t="s">
        <v>93</v>
      </c>
      <c r="C30" s="159" t="s">
        <v>253</v>
      </c>
      <c r="D30" s="169" t="s">
        <v>254</v>
      </c>
      <c r="E30" s="162">
        <f>E33+E38</f>
        <v>229</v>
      </c>
      <c r="F30" s="170"/>
      <c r="G30" s="170"/>
      <c r="H30" s="167"/>
      <c r="I30" s="168"/>
      <c r="J30" s="171"/>
      <c r="K30" s="167"/>
      <c r="L30" s="167"/>
      <c r="M30" s="167"/>
      <c r="N30" s="167"/>
      <c r="O30" s="167"/>
      <c r="P30" s="167"/>
    </row>
    <row r="31" spans="1:16" ht="12.75">
      <c r="A31" s="83" t="s">
        <v>299</v>
      </c>
      <c r="B31" s="76" t="s">
        <v>93</v>
      </c>
      <c r="C31" s="184" t="s">
        <v>255</v>
      </c>
      <c r="D31" s="185" t="s">
        <v>0</v>
      </c>
      <c r="E31" s="162">
        <f>E33+E38</f>
        <v>229</v>
      </c>
      <c r="F31" s="170"/>
      <c r="G31" s="170"/>
      <c r="H31" s="167"/>
      <c r="I31" s="168"/>
      <c r="J31" s="171"/>
      <c r="K31" s="167"/>
      <c r="L31" s="167"/>
      <c r="M31" s="167"/>
      <c r="N31" s="167"/>
      <c r="O31" s="167"/>
      <c r="P31" s="167"/>
    </row>
    <row r="32" spans="1:16" ht="14.25">
      <c r="A32" s="83" t="s">
        <v>287</v>
      </c>
      <c r="B32" s="76" t="s">
        <v>93</v>
      </c>
      <c r="C32" s="184" t="s">
        <v>256</v>
      </c>
      <c r="D32" s="185" t="s">
        <v>257</v>
      </c>
      <c r="E32" s="162">
        <f>(E33*1.5*0.15)+((0.3+0.25)*1.5*E36)+((0.3+0.2)*1.5*E35)+((0.3+0.16)*1.5*E34)-(E36*0.049)-(E35*0.03)-(E34*0.02)</f>
        <v>201.89019999999999</v>
      </c>
      <c r="F32" s="170"/>
      <c r="G32" s="170"/>
      <c r="H32" s="167"/>
      <c r="I32" s="168"/>
      <c r="J32" s="171"/>
      <c r="K32" s="167"/>
      <c r="L32" s="167"/>
      <c r="M32" s="167"/>
      <c r="N32" s="167"/>
      <c r="O32" s="167"/>
      <c r="P32" s="167"/>
    </row>
    <row r="33" spans="1:16" ht="38.25">
      <c r="A33" s="83" t="s">
        <v>300</v>
      </c>
      <c r="B33" s="76" t="s">
        <v>93</v>
      </c>
      <c r="C33" s="159" t="s">
        <v>258</v>
      </c>
      <c r="D33" s="169" t="s">
        <v>254</v>
      </c>
      <c r="E33" s="162">
        <f>SUM(E34:E36)</f>
        <v>216.6</v>
      </c>
      <c r="F33" s="170"/>
      <c r="G33" s="170"/>
      <c r="H33" s="167"/>
      <c r="I33" s="168"/>
      <c r="J33" s="171"/>
      <c r="K33" s="167"/>
      <c r="L33" s="167"/>
      <c r="M33" s="167"/>
      <c r="N33" s="167"/>
      <c r="O33" s="167"/>
      <c r="P33" s="167"/>
    </row>
    <row r="34" spans="1:16" ht="12.75">
      <c r="A34" s="83" t="s">
        <v>301</v>
      </c>
      <c r="B34" s="76" t="s">
        <v>93</v>
      </c>
      <c r="C34" s="186" t="s">
        <v>259</v>
      </c>
      <c r="D34" s="185" t="s">
        <v>0</v>
      </c>
      <c r="E34" s="187">
        <f>13.4+3+2+3+3.7+4.5+2+3.1+5+7.5+1.3+0.7+7.1+0.7+7.3+6.6+7.1</f>
        <v>77.999999999999986</v>
      </c>
      <c r="F34" s="170"/>
      <c r="G34" s="170"/>
      <c r="H34" s="167"/>
      <c r="I34" s="162"/>
      <c r="J34" s="171"/>
      <c r="K34" s="167"/>
      <c r="L34" s="167"/>
      <c r="M34" s="167"/>
      <c r="N34" s="167"/>
      <c r="O34" s="167"/>
      <c r="P34" s="167"/>
    </row>
    <row r="35" spans="1:16" ht="12.75">
      <c r="A35" s="83" t="s">
        <v>302</v>
      </c>
      <c r="B35" s="76" t="s">
        <v>93</v>
      </c>
      <c r="C35" s="186" t="s">
        <v>260</v>
      </c>
      <c r="D35" s="185" t="s">
        <v>0</v>
      </c>
      <c r="E35" s="187">
        <f>6.4+16.1+12.5+10.3+9+16.7+3.7+3+15.4+15.4+10.4</f>
        <v>118.90000000000002</v>
      </c>
      <c r="F35" s="170"/>
      <c r="G35" s="170"/>
      <c r="H35" s="167"/>
      <c r="I35" s="162"/>
      <c r="J35" s="171"/>
      <c r="K35" s="167"/>
      <c r="L35" s="167"/>
      <c r="M35" s="167"/>
      <c r="N35" s="167"/>
      <c r="O35" s="167"/>
      <c r="P35" s="167"/>
    </row>
    <row r="36" spans="1:16" ht="12.75">
      <c r="A36" s="83" t="s">
        <v>303</v>
      </c>
      <c r="B36" s="76" t="s">
        <v>93</v>
      </c>
      <c r="C36" s="186" t="s">
        <v>261</v>
      </c>
      <c r="D36" s="185" t="s">
        <v>0</v>
      </c>
      <c r="E36" s="187">
        <f>5.2+14.5</f>
        <v>19.7</v>
      </c>
      <c r="F36" s="170"/>
      <c r="G36" s="170"/>
      <c r="H36" s="167"/>
      <c r="I36" s="162"/>
      <c r="J36" s="171"/>
      <c r="K36" s="167"/>
      <c r="L36" s="167"/>
      <c r="M36" s="167"/>
      <c r="N36" s="167"/>
      <c r="O36" s="167"/>
      <c r="P36" s="167"/>
    </row>
    <row r="37" spans="1:16" ht="63.75">
      <c r="A37" s="83" t="s">
        <v>304</v>
      </c>
      <c r="B37" s="76" t="s">
        <v>93</v>
      </c>
      <c r="C37" s="159" t="s">
        <v>262</v>
      </c>
      <c r="D37" s="170" t="s">
        <v>0</v>
      </c>
      <c r="E37" s="188">
        <v>7.1</v>
      </c>
      <c r="F37" s="170"/>
      <c r="G37" s="170"/>
      <c r="H37" s="162"/>
      <c r="I37" s="162"/>
      <c r="J37" s="162"/>
      <c r="K37" s="189"/>
      <c r="L37" s="170"/>
      <c r="M37" s="170"/>
      <c r="N37" s="170"/>
      <c r="O37" s="170"/>
      <c r="P37" s="170"/>
    </row>
    <row r="38" spans="1:16" ht="51">
      <c r="A38" s="83" t="s">
        <v>305</v>
      </c>
      <c r="B38" s="76" t="s">
        <v>93</v>
      </c>
      <c r="C38" s="159" t="s">
        <v>263</v>
      </c>
      <c r="D38" s="169" t="s">
        <v>254</v>
      </c>
      <c r="E38" s="162">
        <f>4.4+4.1+3.9</f>
        <v>12.4</v>
      </c>
      <c r="F38" s="170"/>
      <c r="G38" s="170"/>
      <c r="H38" s="167"/>
      <c r="I38" s="168"/>
      <c r="J38" s="171"/>
      <c r="K38" s="167"/>
      <c r="L38" s="167"/>
      <c r="M38" s="167"/>
      <c r="N38" s="167"/>
      <c r="O38" s="167"/>
      <c r="P38" s="167"/>
    </row>
    <row r="39" spans="1:16" ht="12.75">
      <c r="A39" s="83" t="s">
        <v>306</v>
      </c>
      <c r="B39" s="76" t="s">
        <v>93</v>
      </c>
      <c r="C39" s="186" t="s">
        <v>264</v>
      </c>
      <c r="D39" s="185" t="s">
        <v>0</v>
      </c>
      <c r="E39" s="187">
        <f>E38</f>
        <v>12.4</v>
      </c>
      <c r="F39" s="170"/>
      <c r="G39" s="170"/>
      <c r="H39" s="167"/>
      <c r="I39" s="162"/>
      <c r="J39" s="171"/>
      <c r="K39" s="167"/>
      <c r="L39" s="167"/>
      <c r="M39" s="167"/>
      <c r="N39" s="167"/>
      <c r="O39" s="167"/>
      <c r="P39" s="167"/>
    </row>
    <row r="40" spans="1:16" ht="63.75">
      <c r="A40" s="83" t="s">
        <v>307</v>
      </c>
      <c r="B40" s="76" t="s">
        <v>93</v>
      </c>
      <c r="C40" s="190" t="s">
        <v>265</v>
      </c>
      <c r="D40" s="191" t="s">
        <v>266</v>
      </c>
      <c r="E40" s="168">
        <v>8</v>
      </c>
      <c r="F40" s="192"/>
      <c r="G40" s="192"/>
      <c r="H40" s="193"/>
      <c r="I40" s="168"/>
      <c r="J40" s="171"/>
      <c r="K40" s="193"/>
      <c r="L40" s="193"/>
      <c r="M40" s="193"/>
      <c r="N40" s="193"/>
      <c r="O40" s="193"/>
      <c r="P40" s="193"/>
    </row>
    <row r="41" spans="1:16" ht="12.75">
      <c r="A41" s="83" t="s">
        <v>308</v>
      </c>
      <c r="B41" s="76" t="s">
        <v>93</v>
      </c>
      <c r="C41" s="194" t="s">
        <v>267</v>
      </c>
      <c r="D41" s="195" t="s">
        <v>266</v>
      </c>
      <c r="E41" s="168">
        <v>8</v>
      </c>
      <c r="F41" s="192"/>
      <c r="G41" s="192"/>
      <c r="H41" s="193"/>
      <c r="I41" s="168"/>
      <c r="J41" s="171"/>
      <c r="K41" s="193"/>
      <c r="L41" s="193"/>
      <c r="M41" s="193"/>
      <c r="N41" s="193"/>
      <c r="O41" s="193"/>
      <c r="P41" s="193"/>
    </row>
    <row r="42" spans="1:16" ht="25.5">
      <c r="A42" s="83" t="s">
        <v>309</v>
      </c>
      <c r="B42" s="76" t="s">
        <v>93</v>
      </c>
      <c r="C42" s="194" t="s">
        <v>268</v>
      </c>
      <c r="D42" s="195" t="s">
        <v>0</v>
      </c>
      <c r="E42" s="168">
        <f>8+1.26+1.01+0.73+1.38+1.7+1.46+1.5+1.38</f>
        <v>18.419999999999998</v>
      </c>
      <c r="F42" s="192"/>
      <c r="G42" s="192"/>
      <c r="H42" s="193"/>
      <c r="I42" s="162"/>
      <c r="J42" s="171"/>
      <c r="K42" s="193"/>
      <c r="L42" s="193"/>
      <c r="M42" s="193"/>
      <c r="N42" s="193"/>
      <c r="O42" s="193"/>
      <c r="P42" s="193"/>
    </row>
    <row r="43" spans="1:16" ht="12.75">
      <c r="A43" s="83" t="s">
        <v>310</v>
      </c>
      <c r="B43" s="76" t="s">
        <v>93</v>
      </c>
      <c r="C43" s="186" t="s">
        <v>269</v>
      </c>
      <c r="D43" s="185" t="s">
        <v>266</v>
      </c>
      <c r="E43" s="162">
        <f>2*8</f>
        <v>16</v>
      </c>
      <c r="F43" s="170"/>
      <c r="G43" s="170"/>
      <c r="H43" s="167"/>
      <c r="I43" s="162"/>
      <c r="J43" s="196"/>
      <c r="K43" s="167"/>
      <c r="L43" s="167"/>
      <c r="M43" s="167"/>
      <c r="N43" s="167"/>
      <c r="O43" s="167"/>
      <c r="P43" s="167"/>
    </row>
    <row r="44" spans="1:16" ht="25.5">
      <c r="A44" s="83" t="s">
        <v>311</v>
      </c>
      <c r="B44" s="76" t="s">
        <v>93</v>
      </c>
      <c r="C44" s="159" t="s">
        <v>270</v>
      </c>
      <c r="D44" s="169" t="s">
        <v>266</v>
      </c>
      <c r="E44" s="162">
        <v>2</v>
      </c>
      <c r="F44" s="170"/>
      <c r="G44" s="170"/>
      <c r="H44" s="167"/>
      <c r="I44" s="162"/>
      <c r="J44" s="196"/>
      <c r="K44" s="167"/>
      <c r="L44" s="167"/>
      <c r="M44" s="167"/>
      <c r="N44" s="167"/>
      <c r="O44" s="167"/>
      <c r="P44" s="167"/>
    </row>
    <row r="45" spans="1:16" ht="12.75">
      <c r="A45" s="83" t="s">
        <v>312</v>
      </c>
      <c r="B45" s="76" t="s">
        <v>93</v>
      </c>
      <c r="C45" s="186" t="s">
        <v>271</v>
      </c>
      <c r="D45" s="185" t="s">
        <v>266</v>
      </c>
      <c r="E45" s="162">
        <v>2</v>
      </c>
      <c r="F45" s="170"/>
      <c r="G45" s="170"/>
      <c r="H45" s="167"/>
      <c r="I45" s="162"/>
      <c r="J45" s="196"/>
      <c r="K45" s="167"/>
      <c r="L45" s="167"/>
      <c r="M45" s="167"/>
      <c r="N45" s="167"/>
      <c r="O45" s="167"/>
      <c r="P45" s="167"/>
    </row>
    <row r="46" spans="1:16" ht="12.75">
      <c r="A46" s="83" t="s">
        <v>313</v>
      </c>
      <c r="B46" s="76" t="s">
        <v>93</v>
      </c>
      <c r="C46" s="194" t="s">
        <v>269</v>
      </c>
      <c r="D46" s="185" t="s">
        <v>266</v>
      </c>
      <c r="E46" s="162">
        <v>2</v>
      </c>
      <c r="F46" s="170"/>
      <c r="G46" s="170"/>
      <c r="H46" s="167"/>
      <c r="I46" s="162"/>
      <c r="J46" s="196"/>
      <c r="K46" s="167"/>
      <c r="L46" s="167"/>
      <c r="M46" s="167"/>
      <c r="N46" s="167"/>
      <c r="O46" s="167"/>
      <c r="P46" s="167"/>
    </row>
    <row r="47" spans="1:16" ht="51">
      <c r="A47" s="83" t="s">
        <v>314</v>
      </c>
      <c r="B47" s="76" t="s">
        <v>93</v>
      </c>
      <c r="C47" s="159" t="s">
        <v>272</v>
      </c>
      <c r="D47" s="170" t="s">
        <v>248</v>
      </c>
      <c r="E47" s="162">
        <v>4</v>
      </c>
      <c r="F47" s="170"/>
      <c r="G47" s="170"/>
      <c r="H47" s="167"/>
      <c r="I47" s="168"/>
      <c r="J47" s="171"/>
      <c r="K47" s="167"/>
      <c r="L47" s="167"/>
      <c r="M47" s="167"/>
      <c r="N47" s="167"/>
      <c r="O47" s="167"/>
      <c r="P47" s="167"/>
    </row>
    <row r="48" spans="1:16" ht="12.75">
      <c r="A48" s="82" t="s">
        <v>315</v>
      </c>
      <c r="B48" s="92"/>
      <c r="C48" s="176" t="s">
        <v>273</v>
      </c>
      <c r="D48" s="169"/>
      <c r="E48" s="162"/>
      <c r="F48" s="170"/>
      <c r="G48" s="170"/>
      <c r="H48" s="167"/>
      <c r="I48" s="168"/>
      <c r="J48" s="171"/>
      <c r="K48" s="167"/>
      <c r="L48" s="167"/>
      <c r="M48" s="167"/>
      <c r="N48" s="167"/>
      <c r="O48" s="167"/>
      <c r="P48" s="167"/>
    </row>
    <row r="49" spans="1:17" ht="204">
      <c r="A49" s="83" t="s">
        <v>316</v>
      </c>
      <c r="B49" s="76" t="s">
        <v>93</v>
      </c>
      <c r="C49" s="197" t="s">
        <v>274</v>
      </c>
      <c r="D49" s="169" t="s">
        <v>34</v>
      </c>
      <c r="E49" s="162">
        <v>11</v>
      </c>
      <c r="F49" s="170"/>
      <c r="G49" s="170"/>
      <c r="H49" s="167"/>
      <c r="I49" s="168"/>
      <c r="J49" s="171"/>
      <c r="K49" s="167"/>
      <c r="L49" s="167"/>
      <c r="M49" s="167"/>
      <c r="N49" s="167"/>
      <c r="O49" s="167"/>
      <c r="P49" s="167"/>
    </row>
    <row r="50" spans="1:17" ht="102">
      <c r="A50" s="83" t="s">
        <v>317</v>
      </c>
      <c r="B50" s="76" t="s">
        <v>93</v>
      </c>
      <c r="C50" s="186" t="s">
        <v>275</v>
      </c>
      <c r="D50" s="185" t="s">
        <v>276</v>
      </c>
      <c r="E50" s="187">
        <v>9</v>
      </c>
      <c r="F50" s="170"/>
      <c r="G50" s="189"/>
      <c r="H50" s="198"/>
      <c r="I50" s="199"/>
      <c r="J50" s="200"/>
      <c r="K50" s="198"/>
      <c r="L50" s="198"/>
      <c r="M50" s="198"/>
      <c r="N50" s="198"/>
      <c r="O50" s="198"/>
      <c r="P50" s="198"/>
    </row>
    <row r="51" spans="1:17" ht="102">
      <c r="A51" s="83" t="s">
        <v>318</v>
      </c>
      <c r="B51" s="76" t="s">
        <v>93</v>
      </c>
      <c r="C51" s="186" t="s">
        <v>277</v>
      </c>
      <c r="D51" s="185" t="s">
        <v>276</v>
      </c>
      <c r="E51" s="187">
        <v>2</v>
      </c>
      <c r="F51" s="170"/>
      <c r="G51" s="189"/>
      <c r="H51" s="198"/>
      <c r="I51" s="199"/>
      <c r="J51" s="200"/>
      <c r="K51" s="198"/>
      <c r="L51" s="198"/>
      <c r="M51" s="198"/>
      <c r="N51" s="198"/>
      <c r="O51" s="198"/>
      <c r="P51" s="198"/>
    </row>
    <row r="52" spans="1:17" ht="12.75">
      <c r="A52" s="83" t="s">
        <v>319</v>
      </c>
      <c r="B52" s="76" t="s">
        <v>93</v>
      </c>
      <c r="C52" s="186" t="s">
        <v>278</v>
      </c>
      <c r="D52" s="185" t="s">
        <v>266</v>
      </c>
      <c r="E52" s="187">
        <v>14</v>
      </c>
      <c r="F52" s="189"/>
      <c r="G52" s="189"/>
      <c r="H52" s="198"/>
      <c r="I52" s="187"/>
      <c r="J52" s="200"/>
      <c r="K52" s="198"/>
      <c r="L52" s="198"/>
      <c r="M52" s="198"/>
      <c r="N52" s="198"/>
      <c r="O52" s="198"/>
      <c r="P52" s="198"/>
    </row>
    <row r="53" spans="1:17" ht="12.75">
      <c r="A53" s="83" t="s">
        <v>320</v>
      </c>
      <c r="B53" s="76" t="s">
        <v>93</v>
      </c>
      <c r="C53" s="186" t="s">
        <v>279</v>
      </c>
      <c r="D53" s="185" t="s">
        <v>266</v>
      </c>
      <c r="E53" s="187">
        <v>3</v>
      </c>
      <c r="F53" s="189"/>
      <c r="G53" s="189"/>
      <c r="H53" s="198"/>
      <c r="I53" s="199"/>
      <c r="J53" s="200"/>
      <c r="K53" s="198"/>
      <c r="L53" s="198"/>
      <c r="M53" s="198"/>
      <c r="N53" s="198"/>
      <c r="O53" s="198"/>
      <c r="P53" s="198"/>
    </row>
    <row r="54" spans="1:17" ht="12.75">
      <c r="A54" s="83" t="s">
        <v>321</v>
      </c>
      <c r="B54" s="76" t="s">
        <v>93</v>
      </c>
      <c r="C54" s="197" t="s">
        <v>280</v>
      </c>
      <c r="D54" s="169" t="s">
        <v>266</v>
      </c>
      <c r="E54" s="162">
        <v>9</v>
      </c>
      <c r="F54" s="170"/>
      <c r="G54" s="170"/>
      <c r="H54" s="167"/>
      <c r="I54" s="168"/>
      <c r="J54" s="171"/>
      <c r="K54" s="167"/>
      <c r="L54" s="167"/>
      <c r="M54" s="167"/>
      <c r="N54" s="167"/>
      <c r="O54" s="167"/>
      <c r="P54" s="167"/>
    </row>
    <row r="55" spans="1:17" ht="102">
      <c r="A55" s="83" t="s">
        <v>322</v>
      </c>
      <c r="B55" s="76" t="s">
        <v>93</v>
      </c>
      <c r="C55" s="186" t="s">
        <v>281</v>
      </c>
      <c r="D55" s="185" t="s">
        <v>125</v>
      </c>
      <c r="E55" s="187">
        <v>10</v>
      </c>
      <c r="F55" s="189"/>
      <c r="G55" s="189"/>
      <c r="H55" s="198"/>
      <c r="I55" s="199"/>
      <c r="J55" s="200"/>
      <c r="K55" s="198"/>
      <c r="L55" s="198"/>
      <c r="M55" s="198"/>
      <c r="N55" s="198"/>
      <c r="O55" s="198"/>
      <c r="P55" s="198"/>
    </row>
    <row r="56" spans="1:17" ht="51">
      <c r="A56" s="83" t="s">
        <v>323</v>
      </c>
      <c r="B56" s="76" t="s">
        <v>93</v>
      </c>
      <c r="C56" s="197" t="s">
        <v>282</v>
      </c>
      <c r="D56" s="201" t="s">
        <v>240</v>
      </c>
      <c r="E56" s="162">
        <f>E32</f>
        <v>201.89019999999999</v>
      </c>
      <c r="F56" s="170"/>
      <c r="G56" s="170"/>
      <c r="H56" s="167"/>
      <c r="I56" s="168"/>
      <c r="J56" s="171"/>
      <c r="K56" s="167"/>
      <c r="L56" s="167"/>
      <c r="M56" s="167"/>
      <c r="N56" s="167"/>
      <c r="O56" s="167"/>
      <c r="P56" s="167"/>
    </row>
    <row r="57" spans="1:17" ht="38.25">
      <c r="A57" s="83" t="s">
        <v>324</v>
      </c>
      <c r="B57" s="76" t="s">
        <v>93</v>
      </c>
      <c r="C57" s="159" t="s">
        <v>283</v>
      </c>
      <c r="D57" s="169" t="s">
        <v>34</v>
      </c>
      <c r="E57" s="162">
        <v>1</v>
      </c>
      <c r="F57" s="170"/>
      <c r="G57" s="170"/>
      <c r="H57" s="167"/>
      <c r="I57" s="168"/>
      <c r="J57" s="171"/>
      <c r="K57" s="167"/>
      <c r="L57" s="167"/>
      <c r="M57" s="167"/>
      <c r="N57" s="167"/>
      <c r="O57" s="167"/>
      <c r="P57" s="167"/>
    </row>
    <row r="58" spans="1:17" ht="12.75">
      <c r="A58" s="60"/>
      <c r="B58" s="51"/>
      <c r="C58" s="226" t="s">
        <v>51</v>
      </c>
      <c r="D58" s="226"/>
      <c r="E58" s="226"/>
      <c r="F58" s="226"/>
      <c r="G58" s="226"/>
      <c r="H58" s="226"/>
      <c r="I58" s="226"/>
      <c r="J58" s="226"/>
      <c r="K58" s="226"/>
      <c r="L58" s="59">
        <f>SUM(L18:L57)</f>
        <v>0</v>
      </c>
      <c r="M58" s="52">
        <f>SUM(M18:M57)</f>
        <v>0</v>
      </c>
      <c r="N58" s="52">
        <f>SUM(N18:N57)</f>
        <v>0</v>
      </c>
      <c r="O58" s="52">
        <f>SUM(O18:O57)</f>
        <v>0</v>
      </c>
      <c r="P58" s="52">
        <f t="shared" ref="P58" si="5">ROUND(O58+N58+M58,2)</f>
        <v>0</v>
      </c>
      <c r="Q58" s="34"/>
    </row>
    <row r="59" spans="1:17" ht="12.75">
      <c r="C59" s="12"/>
      <c r="E59" s="57"/>
      <c r="F59" s="57"/>
      <c r="G59" s="57"/>
      <c r="H59" s="57"/>
      <c r="I59" s="57"/>
      <c r="J59" s="57"/>
      <c r="K59" s="57"/>
      <c r="L59" s="57"/>
      <c r="M59" s="4"/>
      <c r="N59" s="7"/>
      <c r="O59" s="7"/>
      <c r="P59" s="7"/>
      <c r="Q59" s="7"/>
    </row>
    <row r="60" spans="1:17" ht="12.75">
      <c r="C60" s="12"/>
      <c r="H60" s="1"/>
      <c r="I60" s="1"/>
      <c r="J60" s="1"/>
      <c r="K60" s="1"/>
      <c r="L60" s="1"/>
      <c r="M60" s="1"/>
      <c r="N60" s="1"/>
      <c r="O60" s="1"/>
      <c r="P60" s="1"/>
      <c r="Q60" s="1"/>
    </row>
    <row r="61" spans="1:17" ht="12.75">
      <c r="C61" s="227" t="str">
        <f>'LT1 AR_TS'!C105:P105</f>
        <v>Sastādīja _________________________________________________</v>
      </c>
      <c r="D61" s="227"/>
      <c r="E61" s="227"/>
      <c r="F61" s="227"/>
      <c r="G61" s="227"/>
      <c r="H61" s="227"/>
      <c r="I61" s="227"/>
      <c r="J61" s="227"/>
      <c r="K61" s="227"/>
      <c r="L61" s="227"/>
      <c r="M61" s="227"/>
      <c r="N61" s="227"/>
      <c r="O61" s="227"/>
      <c r="P61" s="227"/>
      <c r="Q61" s="53"/>
    </row>
    <row r="62" spans="1:17" ht="12.75">
      <c r="C62" s="227" t="s">
        <v>49</v>
      </c>
      <c r="D62" s="227"/>
      <c r="E62" s="227"/>
      <c r="F62" s="227"/>
      <c r="G62" s="227"/>
      <c r="H62" s="227"/>
      <c r="I62" s="227"/>
      <c r="J62" s="227"/>
      <c r="K62" s="227"/>
      <c r="L62" s="227"/>
      <c r="M62" s="227"/>
      <c r="N62" s="227"/>
      <c r="O62" s="227"/>
      <c r="P62" s="227"/>
      <c r="Q62" s="53"/>
    </row>
    <row r="63" spans="1:17" ht="12.75">
      <c r="C63" s="227" t="str">
        <f>'LT1 AR_TS'!C107:P107</f>
        <v xml:space="preserve">Tāme sastādīta </v>
      </c>
      <c r="D63" s="227"/>
      <c r="E63" s="227"/>
      <c r="F63" s="227"/>
      <c r="G63" s="227"/>
      <c r="H63" s="227"/>
      <c r="I63" s="227"/>
      <c r="J63" s="227"/>
      <c r="K63" s="227"/>
      <c r="L63" s="227"/>
      <c r="M63" s="227"/>
      <c r="N63" s="227"/>
      <c r="O63" s="227"/>
      <c r="P63" s="227"/>
      <c r="Q63" s="53"/>
    </row>
    <row r="64" spans="1:17" ht="12.75">
      <c r="C64" s="53"/>
      <c r="D64" s="53"/>
      <c r="E64" s="53"/>
      <c r="F64" s="53"/>
      <c r="G64" s="53"/>
      <c r="H64" s="53"/>
      <c r="I64" s="53"/>
      <c r="J64" s="53"/>
      <c r="K64" s="53"/>
      <c r="L64" s="53"/>
      <c r="M64" s="53"/>
      <c r="N64" s="53"/>
      <c r="O64" s="53"/>
      <c r="P64" s="53"/>
      <c r="Q64" s="53"/>
    </row>
    <row r="65" spans="3:17" ht="12.75">
      <c r="C65" s="14"/>
      <c r="D65" s="53"/>
      <c r="E65" s="53"/>
      <c r="F65" s="53"/>
      <c r="G65" s="53"/>
      <c r="H65" s="53"/>
      <c r="I65" s="53"/>
      <c r="J65" s="53"/>
      <c r="K65" s="53"/>
      <c r="L65" s="53"/>
      <c r="M65" s="53"/>
      <c r="N65" s="53"/>
      <c r="O65" s="53"/>
      <c r="P65" s="53"/>
      <c r="Q65" s="53"/>
    </row>
    <row r="66" spans="3:17" ht="12.75">
      <c r="C66" s="227" t="str">
        <f>'LT1 AR_TS'!C110:P110</f>
        <v>Pārbaudīja _________________________________________________</v>
      </c>
      <c r="D66" s="227"/>
      <c r="E66" s="227"/>
      <c r="F66" s="227"/>
      <c r="G66" s="227"/>
      <c r="H66" s="227"/>
      <c r="I66" s="227"/>
      <c r="J66" s="227"/>
      <c r="K66" s="227"/>
      <c r="L66" s="227"/>
      <c r="M66" s="227"/>
      <c r="N66" s="227"/>
      <c r="O66" s="227"/>
      <c r="P66" s="227"/>
      <c r="Q66" s="53"/>
    </row>
    <row r="67" spans="3:17" ht="12.75">
      <c r="C67" s="227" t="s">
        <v>49</v>
      </c>
      <c r="D67" s="227"/>
      <c r="E67" s="227"/>
      <c r="F67" s="227"/>
      <c r="G67" s="227"/>
      <c r="H67" s="227"/>
      <c r="I67" s="227"/>
      <c r="J67" s="227"/>
      <c r="K67" s="227"/>
      <c r="L67" s="227"/>
      <c r="M67" s="227"/>
      <c r="N67" s="227"/>
      <c r="O67" s="227"/>
      <c r="P67" s="227"/>
      <c r="Q67" s="53"/>
    </row>
    <row r="68" spans="3:17" ht="12.75">
      <c r="C68" s="14"/>
      <c r="D68" s="53"/>
      <c r="E68" s="53"/>
      <c r="F68" s="53"/>
      <c r="G68" s="53"/>
      <c r="H68" s="53"/>
      <c r="I68" s="53"/>
      <c r="J68" s="53"/>
      <c r="K68" s="53"/>
      <c r="L68" s="53"/>
      <c r="M68" s="53"/>
      <c r="N68" s="53"/>
      <c r="O68" s="53"/>
      <c r="P68" s="53"/>
      <c r="Q68" s="53"/>
    </row>
    <row r="69" spans="3:17" ht="12.75" customHeight="1">
      <c r="C69" s="225" t="str">
        <f>'LT1 AR_TS'!C113:N113</f>
        <v xml:space="preserve">Sertifikāta Nr.   </v>
      </c>
      <c r="D69" s="225"/>
      <c r="E69" s="225"/>
      <c r="F69" s="225"/>
      <c r="G69" s="225"/>
      <c r="H69" s="225"/>
      <c r="I69" s="225"/>
      <c r="J69" s="225"/>
      <c r="K69" s="225"/>
      <c r="L69" s="225"/>
      <c r="M69" s="225"/>
      <c r="N69" s="225"/>
      <c r="O69" s="1"/>
      <c r="P69" s="1"/>
      <c r="Q69" s="1"/>
    </row>
    <row r="70" spans="3:17" customFormat="1" ht="15">
      <c r="O70" s="31"/>
    </row>
    <row r="71" spans="3:17" ht="12.75">
      <c r="O71" s="50"/>
    </row>
    <row r="72" spans="3:17" ht="12.75">
      <c r="O72" s="50"/>
    </row>
    <row r="73" spans="3:17" ht="12.75"/>
    <row r="74" spans="3:17" ht="12.75"/>
    <row r="75" spans="3:17" ht="12.75"/>
    <row r="76" spans="3:17" ht="12.75"/>
    <row r="77" spans="3:17" ht="12.75"/>
    <row r="78" spans="3:17" ht="12.75"/>
    <row r="79" spans="3:17" ht="12.75"/>
    <row r="80" spans="3:17" ht="12.75"/>
    <row r="81" ht="12.75"/>
    <row r="82" ht="12.75"/>
    <row r="83" ht="12.75"/>
    <row r="84" ht="12.75"/>
    <row r="85" ht="12.75"/>
    <row r="86" ht="12.75"/>
    <row r="87" ht="12.75"/>
    <row r="88" ht="12.75"/>
    <row r="89" ht="12.75"/>
    <row r="90" ht="12.75"/>
    <row r="91" ht="12.75"/>
    <row r="92" ht="12.75"/>
    <row r="93" ht="12.75"/>
    <row r="94" ht="12.75"/>
    <row r="95" ht="12.75"/>
    <row r="96" ht="12.75"/>
    <row r="97" ht="12.75"/>
    <row r="98" ht="12.75"/>
    <row r="99" ht="12.75"/>
    <row r="100" ht="12.75"/>
    <row r="101" ht="12.75"/>
    <row r="102" ht="12.75"/>
    <row r="103" ht="12.75"/>
    <row r="104" ht="12.75"/>
    <row r="105" ht="12.75"/>
    <row r="106" ht="12.75"/>
    <row r="107" ht="12.75"/>
    <row r="108" ht="12.75"/>
    <row r="109" ht="12.75"/>
    <row r="110" ht="12.75"/>
    <row r="111" ht="12.75"/>
    <row r="112" ht="12.75"/>
    <row r="113" ht="12.75"/>
    <row r="114" ht="12.75"/>
    <row r="115" ht="12.75"/>
    <row r="116" ht="12.75"/>
    <row r="117" ht="12.75"/>
    <row r="118" ht="12.75"/>
    <row r="119" ht="12.75"/>
    <row r="120" ht="12.75"/>
    <row r="121" ht="12.75"/>
    <row r="122" ht="12.75"/>
    <row r="123" ht="12.75"/>
    <row r="124" ht="12.75"/>
    <row r="125" ht="12.75"/>
    <row r="126" ht="12.75"/>
    <row r="127" ht="12.75"/>
    <row r="128" ht="12.75"/>
    <row r="129" ht="12.75"/>
    <row r="130" ht="12.75"/>
    <row r="131" ht="12.75"/>
    <row r="132" ht="12.75"/>
    <row r="133" ht="12.75"/>
    <row r="134" ht="12.75"/>
    <row r="135" ht="12.75"/>
    <row r="136" ht="12.75"/>
    <row r="137" ht="12.75"/>
    <row r="138" ht="12.75"/>
    <row r="139" ht="12.75"/>
    <row r="140" ht="12.75"/>
  </sheetData>
  <mergeCells count="22">
    <mergeCell ref="C67:P67"/>
    <mergeCell ref="C69:N69"/>
    <mergeCell ref="C10:J10"/>
    <mergeCell ref="F12:O12"/>
    <mergeCell ref="A14:A15"/>
    <mergeCell ref="B14:B15"/>
    <mergeCell ref="C14:C15"/>
    <mergeCell ref="D14:D15"/>
    <mergeCell ref="E14:E15"/>
    <mergeCell ref="F14:K14"/>
    <mergeCell ref="L14:P14"/>
    <mergeCell ref="C58:K58"/>
    <mergeCell ref="C61:P61"/>
    <mergeCell ref="C62:P62"/>
    <mergeCell ref="C63:P63"/>
    <mergeCell ref="C66:P66"/>
    <mergeCell ref="C8:I8"/>
    <mergeCell ref="A1:L1"/>
    <mergeCell ref="A3:L3"/>
    <mergeCell ref="A4:L4"/>
    <mergeCell ref="C6:K6"/>
    <mergeCell ref="C7:I7"/>
  </mergeCells>
  <phoneticPr fontId="23" type="noConversion"/>
  <conditionalFormatting sqref="C22">
    <cfRule type="cellIs" dxfId="1" priority="1" stopIfTrue="1" operator="equal">
      <formula>0</formula>
    </cfRule>
  </conditionalFormatting>
  <conditionalFormatting sqref="C27:C28">
    <cfRule type="cellIs" dxfId="0" priority="2" stopIfTrue="1" operator="equal">
      <formula>0</formula>
    </cfRule>
  </conditionalFormatting>
  <dataValidations count="1">
    <dataValidation type="list" allowBlank="1" sqref="C67 C26" xr:uid="{00000000-0002-0000-0300-000000000000}">
      <formula1>IF(B26="",Materiali,$A$1)</formula1>
    </dataValidation>
  </dataValidations>
  <pageMargins left="0.70866141732283472" right="0.45" top="0.43" bottom="0.43" header="0.31496062992125984" footer="0.31496062992125984"/>
  <pageSetup paperSize="9"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6</vt:i4>
      </vt:variant>
    </vt:vector>
  </HeadingPairs>
  <TitlesOfParts>
    <vt:vector size="10" baseType="lpstr">
      <vt:lpstr>Būvn. Koptāme</vt:lpstr>
      <vt:lpstr>Kopsavilkums</vt:lpstr>
      <vt:lpstr>LT1 AR_TS</vt:lpstr>
      <vt:lpstr>LT2 lkt</vt:lpstr>
      <vt:lpstr>'Būvn. Koptāme'!Print_Area</vt:lpstr>
      <vt:lpstr>Kopsavilkums!Print_Area</vt:lpstr>
      <vt:lpstr>'LT1 AR_TS'!Print_Area</vt:lpstr>
      <vt:lpstr>'LT2 lkt'!Print_Area</vt:lpstr>
      <vt:lpstr>'LT1 AR_TS'!Print_Titles</vt:lpstr>
      <vt:lpstr>'LT2 lkt'!Print_Titles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4Stils</dc:creator>
  <cp:lastModifiedBy>User</cp:lastModifiedBy>
  <cp:lastPrinted>2024-02-15T07:53:21Z</cp:lastPrinted>
  <dcterms:created xsi:type="dcterms:W3CDTF">2011-08-11T11:00:57Z</dcterms:created>
  <dcterms:modified xsi:type="dcterms:W3CDTF">2026-08-31T10:58:28Z</dcterms:modified>
</cp:coreProperties>
</file>