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C:\Users\gints.hermanis\Documents\Titurga\buvdarbu iepirkumus\"/>
    </mc:Choice>
  </mc:AlternateContent>
  <xr:revisionPtr revIDLastSave="0" documentId="13_ncr:1_{BDE70325-0597-4295-8FB6-E168525920B4}" xr6:coauthVersionLast="47" xr6:coauthVersionMax="47" xr10:uidLastSave="{00000000-0000-0000-0000-000000000000}"/>
  <bookViews>
    <workbookView xWindow="-108" yWindow="-108" windowWidth="23256" windowHeight="12576" tabRatio="724" activeTab="3"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5" sheetId="48" r:id="rId29"/>
    <sheet name="2,17" sheetId="68" r:id="rId30"/>
    <sheet name="2,18" sheetId="69" r:id="rId31"/>
    <sheet name="kops3" sheetId="54" r:id="rId32"/>
    <sheet name="3,1" sheetId="55" r:id="rId33"/>
    <sheet name="3,2" sheetId="56" r:id="rId34"/>
    <sheet name="3,3" sheetId="57" r:id="rId35"/>
    <sheet name="3,4" sheetId="58" r:id="rId36"/>
    <sheet name="3,5" sheetId="59" r:id="rId37"/>
    <sheet name="kops4" sheetId="65" r:id="rId38"/>
    <sheet name="4,1" sheetId="66" r:id="rId39"/>
  </sheets>
  <externalReferences>
    <externalReference r:id="rId40"/>
  </externalReferences>
  <definedNames>
    <definedName name="_xlnm._FilterDatabase" localSheetId="2" hidden="1">'1,1'!$G$1:$G$31</definedName>
    <definedName name="_xlnm._FilterDatabase" localSheetId="29" hidden="1">'2,17'!$E$1:$E$82</definedName>
    <definedName name="_xlnm._FilterDatabase" localSheetId="17" hidden="1">'2,4'!$D$1:$D$313</definedName>
    <definedName name="_xlnm._FilterDatabase" localSheetId="18" hidden="1">'2,5'!$D$1:$D$62</definedName>
    <definedName name="_xlnm._FilterDatabase" localSheetId="19" hidden="1">'2,6'!$D$1:$D$88</definedName>
    <definedName name="_xlnm._FilterDatabase" localSheetId="20" hidden="1">'2,7'!$H$1:$H$170</definedName>
    <definedName name="_xlnm._FilterDatabase" localSheetId="21" hidden="1">'2,8'!$H$1:$H$52</definedName>
    <definedName name="_xlnm._FilterDatabase" localSheetId="32" hidden="1">'3,1'!$D$1:$D$61</definedName>
    <definedName name="_xlnm._FilterDatabase" localSheetId="33" hidden="1">'3,2'!$D$1:$D$55</definedName>
    <definedName name="_xlnm._FilterDatabase" localSheetId="34" hidden="1">'3,3'!$H$1:$H$65</definedName>
    <definedName name="_xlnm._FilterDatabase" localSheetId="35" hidden="1">'3,4'!$D$1:$D$50</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30">#REF!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2">#REF!</definedName>
    <definedName name="P" localSheetId="33">#REF!</definedName>
    <definedName name="P" localSheetId="34">#REF!</definedName>
    <definedName name="P" localSheetId="35">#REF!</definedName>
    <definedName name="P" localSheetId="36">#REF!</definedName>
    <definedName name="P" localSheetId="38">#REF!</definedName>
    <definedName name="P" localSheetId="1">#REF!</definedName>
    <definedName name="P" localSheetId="13">#REF!</definedName>
    <definedName name="P" localSheetId="31">#REF!</definedName>
    <definedName name="P" localSheetId="37">#REF!</definedName>
    <definedName name="P">#REF!</definedName>
    <definedName name="_xlnm.Print_Area" localSheetId="4">'1,3'!$A$1:$P$169</definedName>
    <definedName name="_xlnm.Print_Area" localSheetId="25">'2,12'!$A$1:$Q$43</definedName>
    <definedName name="_xlnm.Print_Area" localSheetId="16">'2,3'!$A$1:$Q$81</definedName>
    <definedName name="_xlnm.Print_Area" localSheetId="34">'3,3'!$A$1:$Q$64</definedName>
    <definedName name="_xlnm.Print_Area" localSheetId="0">Koptame!$A$1:$D$45</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'2,15'!$11:$12</definedName>
    <definedName name="_xlnm.Print_Titles" localSheetId="29">'2,17'!$11:$12</definedName>
    <definedName name="_xlnm.Print_Titles" localSheetId="30">'2,18'!$11:$12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2">'3,1'!$11:$12</definedName>
    <definedName name="_xlnm.Print_Titles" localSheetId="33">'3,2'!$11:$12</definedName>
    <definedName name="_xlnm.Print_Titles" localSheetId="34">'3,3'!$11:$12</definedName>
    <definedName name="_xlnm.Print_Titles" localSheetId="35">'3,4'!$11:$12</definedName>
    <definedName name="_xlnm.Print_Titles" localSheetId="36">'3,5'!$11:$12</definedName>
    <definedName name="_xlnm.Print_Titles" localSheetId="38">'4,1'!$11:$12</definedName>
    <definedName name="_xlnm.Print_Titles" localSheetId="1">kops1!$18:$19</definedName>
    <definedName name="_xlnm.Print_Titles" localSheetId="13">kops2!$18:$19</definedName>
    <definedName name="_xlnm.Print_Titles" localSheetId="31">kops3!$18:$19</definedName>
    <definedName name="_xlnm.Print_Titles" localSheetId="37">kops4!$18:$19</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28" i="2" l="1"/>
  <c r="D30" i="2" s="1"/>
  <c r="C13" i="68"/>
  <c r="E15" i="9"/>
  <c r="E15" i="19"/>
  <c r="H14" i="19"/>
  <c r="H14" i="18"/>
  <c r="E28" i="17"/>
  <c r="E27" i="17"/>
  <c r="E26" i="17"/>
  <c r="E25" i="17"/>
  <c r="E24" i="17"/>
  <c r="E22" i="17"/>
  <c r="E21" i="17"/>
  <c r="E20" i="17"/>
  <c r="E19" i="17"/>
  <c r="E18" i="17"/>
  <c r="E17" i="17"/>
  <c r="E16" i="17"/>
  <c r="H15" i="17"/>
  <c r="H14" i="17"/>
  <c r="E73" i="16"/>
  <c r="E44" i="16"/>
  <c r="E29" i="16"/>
  <c r="E67" i="14"/>
  <c r="E42" i="14"/>
  <c r="E17" i="14"/>
  <c r="E15" i="14"/>
  <c r="H14" i="14"/>
  <c r="E16" i="13"/>
  <c r="E15" i="13"/>
  <c r="H14" i="13"/>
  <c r="E26" i="12"/>
  <c r="E25" i="12"/>
  <c r="E24" i="12"/>
  <c r="E23" i="12"/>
  <c r="E19" i="12"/>
  <c r="E17" i="12" s="1"/>
  <c r="H14" i="12"/>
  <c r="E157" i="11"/>
  <c r="E138" i="11"/>
  <c r="E133" i="11"/>
  <c r="E134" i="11" s="1"/>
  <c r="E132" i="11"/>
  <c r="E129" i="11"/>
  <c r="E126" i="11"/>
  <c r="E123" i="11"/>
  <c r="E120" i="11"/>
  <c r="E117" i="11"/>
  <c r="E97" i="11"/>
  <c r="E91" i="11"/>
  <c r="E90" i="11"/>
  <c r="E19" i="11"/>
  <c r="E18" i="11"/>
  <c r="E17" i="11"/>
  <c r="E16" i="11"/>
  <c r="E15" i="11"/>
  <c r="H14" i="11"/>
  <c r="H14" i="10"/>
  <c r="E127" i="66"/>
  <c r="E125" i="66"/>
  <c r="E122" i="66"/>
  <c r="E121" i="66"/>
  <c r="E120" i="66"/>
  <c r="E118" i="66"/>
  <c r="E117" i="66"/>
  <c r="E116" i="66"/>
  <c r="E115" i="66"/>
  <c r="E114" i="66"/>
  <c r="E105" i="66"/>
  <c r="E104" i="66"/>
  <c r="E103" i="66"/>
  <c r="E102" i="66"/>
  <c r="E39" i="66" l="1"/>
  <c r="E55" i="66"/>
  <c r="E54" i="66"/>
  <c r="E17" i="9" l="1"/>
  <c r="E19" i="9" l="1"/>
  <c r="C13" i="69" l="1"/>
  <c r="A2" i="69" s="1"/>
  <c r="M26" i="69"/>
  <c r="C26" i="69"/>
  <c r="M25" i="69"/>
  <c r="C25" i="69"/>
  <c r="L24" i="69"/>
  <c r="A20" i="69"/>
  <c r="O13" i="69"/>
  <c r="N13" i="69"/>
  <c r="M13" i="69"/>
  <c r="L13" i="69"/>
  <c r="K13" i="69"/>
  <c r="L9" i="69"/>
  <c r="A7" i="69"/>
  <c r="D6" i="69"/>
  <c r="C6" i="69"/>
  <c r="D5" i="69"/>
  <c r="D4" i="69"/>
  <c r="D3" i="69"/>
  <c r="A139" i="66"/>
  <c r="E58" i="66"/>
  <c r="E18" i="66" l="1"/>
  <c r="P13" i="69"/>
  <c r="E19" i="66" l="1"/>
  <c r="P7" i="69"/>
  <c r="N79" i="68" l="1"/>
  <c r="C79" i="68"/>
  <c r="N78" i="68"/>
  <c r="C78" i="68"/>
  <c r="M77" i="68"/>
  <c r="A73" i="68"/>
  <c r="P15" i="68"/>
  <c r="O15" i="68"/>
  <c r="N15" i="68"/>
  <c r="L15" i="68"/>
  <c r="H15" i="68"/>
  <c r="G15" i="68" s="1"/>
  <c r="M15" i="68" s="1"/>
  <c r="P14" i="68"/>
  <c r="O14" i="68"/>
  <c r="N14" i="68"/>
  <c r="Q14" i="68" s="1"/>
  <c r="L14" i="68"/>
  <c r="H14" i="68"/>
  <c r="G14" i="68" s="1"/>
  <c r="M14" i="68" s="1"/>
  <c r="P13" i="68"/>
  <c r="O13" i="68"/>
  <c r="N13" i="68"/>
  <c r="M13" i="68"/>
  <c r="L13" i="68"/>
  <c r="A2" i="68"/>
  <c r="M9" i="68"/>
  <c r="A7" i="68"/>
  <c r="E6" i="68"/>
  <c r="C6" i="68"/>
  <c r="E5" i="68"/>
  <c r="E4" i="68"/>
  <c r="E3" i="68"/>
  <c r="Q13" i="68" l="1"/>
  <c r="Q15" i="68"/>
  <c r="Q7" i="68" l="1"/>
  <c r="O14" i="66" l="1"/>
  <c r="N14" i="66"/>
  <c r="M14" i="66"/>
  <c r="L14" i="66"/>
  <c r="K14" i="66"/>
  <c r="P14" i="66" l="1"/>
  <c r="K141" i="34" l="1"/>
  <c r="F23" i="44"/>
  <c r="F22" i="44"/>
  <c r="F35" i="41"/>
  <c r="F30" i="41"/>
  <c r="F22" i="41"/>
  <c r="O14" i="56" l="1"/>
  <c r="N14" i="56"/>
  <c r="M14" i="56"/>
  <c r="P14" i="56" s="1"/>
  <c r="K14" i="56"/>
  <c r="G14" i="56"/>
  <c r="F14" i="56" s="1"/>
  <c r="L14" i="56" s="1"/>
  <c r="P14" i="59"/>
  <c r="O14" i="59"/>
  <c r="N14" i="59"/>
  <c r="Q14" i="59" s="1"/>
  <c r="L14" i="59"/>
  <c r="H14" i="59"/>
  <c r="G14" i="59" s="1"/>
  <c r="M14" i="59" s="1"/>
  <c r="F29" i="59"/>
  <c r="F30" i="59" s="1"/>
  <c r="F21" i="59"/>
  <c r="F20" i="59"/>
  <c r="F35" i="43"/>
  <c r="F26" i="43"/>
  <c r="F24" i="42"/>
  <c r="F25" i="47"/>
  <c r="F34" i="46"/>
  <c r="F22" i="46"/>
  <c r="F20" i="46"/>
  <c r="F26" i="45"/>
  <c r="M13" i="9" l="1"/>
  <c r="N13" i="9"/>
  <c r="O13" i="9"/>
  <c r="M13" i="10"/>
  <c r="N13" i="10"/>
  <c r="O13" i="10"/>
  <c r="M14" i="10"/>
  <c r="N14" i="10"/>
  <c r="O14" i="10"/>
  <c r="M13" i="11"/>
  <c r="N13" i="11"/>
  <c r="O13" i="11"/>
  <c r="M14" i="11"/>
  <c r="N14" i="11"/>
  <c r="O14" i="11"/>
  <c r="M13" i="12"/>
  <c r="N13" i="12"/>
  <c r="O13" i="12"/>
  <c r="M14" i="12"/>
  <c r="P14" i="12" s="1"/>
  <c r="N14" i="12"/>
  <c r="O14" i="12"/>
  <c r="M13" i="13"/>
  <c r="N13" i="13"/>
  <c r="O13" i="13"/>
  <c r="M14" i="13"/>
  <c r="P14" i="13" s="1"/>
  <c r="N14" i="13"/>
  <c r="O14" i="13"/>
  <c r="M13" i="14"/>
  <c r="N13" i="14"/>
  <c r="O13" i="14"/>
  <c r="M14" i="14"/>
  <c r="N14" i="14"/>
  <c r="O14" i="14"/>
  <c r="H13" i="15"/>
  <c r="M13" i="15" s="1"/>
  <c r="N13" i="15"/>
  <c r="O13" i="15"/>
  <c r="M13" i="16"/>
  <c r="N13" i="16"/>
  <c r="O13" i="16"/>
  <c r="M13" i="17"/>
  <c r="N13" i="17"/>
  <c r="O13" i="17"/>
  <c r="M14" i="17"/>
  <c r="N14" i="17"/>
  <c r="O14" i="17"/>
  <c r="M15" i="17"/>
  <c r="P15" i="17" s="1"/>
  <c r="N15" i="17"/>
  <c r="O15" i="17"/>
  <c r="M13" i="18"/>
  <c r="N13" i="18"/>
  <c r="O13" i="18"/>
  <c r="M14" i="18"/>
  <c r="N14" i="18"/>
  <c r="O14" i="18"/>
  <c r="M13" i="19"/>
  <c r="N13" i="19"/>
  <c r="O13" i="19"/>
  <c r="M14" i="19"/>
  <c r="N14" i="19"/>
  <c r="O14" i="19"/>
  <c r="N13" i="34"/>
  <c r="O13" i="34"/>
  <c r="P13" i="34"/>
  <c r="N141" i="34"/>
  <c r="O141" i="34"/>
  <c r="P141" i="34"/>
  <c r="N13" i="35"/>
  <c r="O13" i="35"/>
  <c r="P13" i="35"/>
  <c r="N13" i="36"/>
  <c r="O13" i="36"/>
  <c r="P13" i="36"/>
  <c r="N13" i="37"/>
  <c r="O13" i="37"/>
  <c r="P13" i="37"/>
  <c r="M13" i="38"/>
  <c r="N13" i="38"/>
  <c r="O13" i="38"/>
  <c r="M13" i="39"/>
  <c r="N13" i="39"/>
  <c r="O13" i="39"/>
  <c r="I13" i="40"/>
  <c r="N13" i="40" s="1"/>
  <c r="O13" i="40"/>
  <c r="P13" i="40"/>
  <c r="N15" i="40"/>
  <c r="O15" i="40"/>
  <c r="P15" i="40"/>
  <c r="N16" i="40"/>
  <c r="O16" i="40"/>
  <c r="P16" i="40"/>
  <c r="N13" i="41"/>
  <c r="O13" i="41"/>
  <c r="P13" i="41"/>
  <c r="N13" i="42"/>
  <c r="O13" i="42"/>
  <c r="P13" i="42"/>
  <c r="N13" i="43"/>
  <c r="O13" i="43"/>
  <c r="P13" i="43"/>
  <c r="N13" i="44"/>
  <c r="O13" i="44"/>
  <c r="P13" i="44"/>
  <c r="N13" i="45"/>
  <c r="O13" i="45"/>
  <c r="P13" i="45"/>
  <c r="N13" i="46"/>
  <c r="O13" i="46"/>
  <c r="P13" i="46"/>
  <c r="N13" i="47"/>
  <c r="O13" i="47"/>
  <c r="P13" i="47"/>
  <c r="N13" i="48"/>
  <c r="O13" i="48"/>
  <c r="P13" i="48"/>
  <c r="N14" i="48"/>
  <c r="O14" i="48"/>
  <c r="P14" i="48"/>
  <c r="N15" i="48"/>
  <c r="O15" i="48"/>
  <c r="P15" i="48"/>
  <c r="D41" i="33"/>
  <c r="D39" i="33"/>
  <c r="M13" i="55"/>
  <c r="P13" i="55" s="1"/>
  <c r="N13" i="55"/>
  <c r="O13" i="55"/>
  <c r="M14" i="55"/>
  <c r="P14" i="55" s="1"/>
  <c r="N14" i="55"/>
  <c r="O14" i="55"/>
  <c r="M13" i="56"/>
  <c r="N13" i="56"/>
  <c r="O13" i="56"/>
  <c r="N13" i="57"/>
  <c r="O13" i="57"/>
  <c r="P13" i="57"/>
  <c r="N14" i="57"/>
  <c r="O14" i="57"/>
  <c r="P14" i="57"/>
  <c r="N15" i="57"/>
  <c r="O15" i="57"/>
  <c r="P15"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H14" i="57"/>
  <c r="G14" i="57" s="1"/>
  <c r="M14" i="57" s="1"/>
  <c r="H15" i="57"/>
  <c r="G15" i="57" s="1"/>
  <c r="M15" i="57" s="1"/>
  <c r="L13" i="58"/>
  <c r="M13" i="59"/>
  <c r="M13" i="34"/>
  <c r="M141" i="34"/>
  <c r="M13" i="35"/>
  <c r="M13" i="36"/>
  <c r="M13" i="37"/>
  <c r="L13" i="38"/>
  <c r="L13" i="39"/>
  <c r="M13" i="40"/>
  <c r="H15" i="40"/>
  <c r="G15" i="40" s="1"/>
  <c r="M15" i="40" s="1"/>
  <c r="H16" i="40"/>
  <c r="G16" i="40" s="1"/>
  <c r="M16" i="40" s="1"/>
  <c r="M13" i="41"/>
  <c r="M13" i="42"/>
  <c r="M13" i="43"/>
  <c r="M13" i="44"/>
  <c r="M13" i="45"/>
  <c r="M13" i="46"/>
  <c r="M13" i="47"/>
  <c r="M13" i="48"/>
  <c r="H14" i="48"/>
  <c r="G14" i="48" s="1"/>
  <c r="M14" i="48" s="1"/>
  <c r="H15" i="48"/>
  <c r="G15" i="48" s="1"/>
  <c r="M15" i="48" s="1"/>
  <c r="N64" i="57"/>
  <c r="C64" i="57"/>
  <c r="N63" i="57"/>
  <c r="C63" i="57"/>
  <c r="M62" i="57"/>
  <c r="A58" i="57"/>
  <c r="N81" i="36"/>
  <c r="C81" i="36"/>
  <c r="N80" i="36"/>
  <c r="C80" i="36"/>
  <c r="M79" i="36"/>
  <c r="A75" i="36"/>
  <c r="M168" i="11"/>
  <c r="C168" i="11"/>
  <c r="M167" i="11"/>
  <c r="C167" i="11"/>
  <c r="L166" i="11"/>
  <c r="M40" i="19"/>
  <c r="C40" i="19"/>
  <c r="M39" i="19"/>
  <c r="C39" i="19"/>
  <c r="L38" i="19"/>
  <c r="M28" i="15"/>
  <c r="C28" i="15"/>
  <c r="M27" i="15"/>
  <c r="C27" i="15"/>
  <c r="L26" i="15"/>
  <c r="M84" i="16"/>
  <c r="C84" i="16"/>
  <c r="M83" i="16"/>
  <c r="C83" i="16"/>
  <c r="L82" i="16"/>
  <c r="M39" i="17"/>
  <c r="C39" i="17"/>
  <c r="M38" i="17"/>
  <c r="C38" i="17"/>
  <c r="L37" i="17"/>
  <c r="M51" i="18"/>
  <c r="C51" i="18"/>
  <c r="M50" i="18"/>
  <c r="C50" i="18"/>
  <c r="L49" i="18"/>
  <c r="M94" i="14"/>
  <c r="C94" i="14"/>
  <c r="M93" i="14"/>
  <c r="C93" i="14"/>
  <c r="L92" i="14"/>
  <c r="M39" i="12"/>
  <c r="C39" i="12"/>
  <c r="M38" i="12"/>
  <c r="C38" i="12"/>
  <c r="L37" i="12"/>
  <c r="M86" i="13"/>
  <c r="C86" i="13"/>
  <c r="M85" i="13"/>
  <c r="C85" i="13"/>
  <c r="L84" i="13"/>
  <c r="M30" i="10"/>
  <c r="C30" i="10"/>
  <c r="M29" i="10"/>
  <c r="C29" i="10"/>
  <c r="L28" i="10"/>
  <c r="M30" i="9"/>
  <c r="C30" i="9"/>
  <c r="M29" i="9"/>
  <c r="C29" i="9"/>
  <c r="L28" i="9"/>
  <c r="I1" i="42"/>
  <c r="H1" i="17"/>
  <c r="N310" i="37"/>
  <c r="C310" i="37"/>
  <c r="N309" i="37"/>
  <c r="C309" i="37"/>
  <c r="M308" i="37"/>
  <c r="A304" i="37"/>
  <c r="M59" i="38"/>
  <c r="C59" i="38"/>
  <c r="M58" i="38"/>
  <c r="C58" i="38"/>
  <c r="L57" i="38"/>
  <c r="A53" i="38"/>
  <c r="M85" i="39"/>
  <c r="C85" i="39"/>
  <c r="M84" i="39"/>
  <c r="C84" i="39"/>
  <c r="L83" i="39"/>
  <c r="A79" i="39"/>
  <c r="N167" i="40"/>
  <c r="C167" i="40"/>
  <c r="N166" i="40"/>
  <c r="C166" i="40"/>
  <c r="M165" i="40"/>
  <c r="A161" i="40"/>
  <c r="N49" i="41"/>
  <c r="C49" i="41"/>
  <c r="N48" i="41"/>
  <c r="C48" i="41"/>
  <c r="M47" i="41"/>
  <c r="A43" i="41"/>
  <c r="N43" i="42"/>
  <c r="C43" i="42"/>
  <c r="N42" i="42"/>
  <c r="C42" i="42"/>
  <c r="M41" i="42"/>
  <c r="A37" i="42"/>
  <c r="N53" i="43"/>
  <c r="C53" i="43"/>
  <c r="N52" i="43"/>
  <c r="C52" i="43"/>
  <c r="M51" i="43"/>
  <c r="A47" i="43"/>
  <c r="N41" i="44"/>
  <c r="C41" i="44"/>
  <c r="N40" i="44"/>
  <c r="C40" i="44"/>
  <c r="M39" i="44"/>
  <c r="A35" i="44"/>
  <c r="N42" i="45"/>
  <c r="C42" i="45"/>
  <c r="N41" i="45"/>
  <c r="C41" i="45"/>
  <c r="M40" i="45"/>
  <c r="A36" i="45"/>
  <c r="N48" i="46"/>
  <c r="C48" i="46"/>
  <c r="N47" i="46"/>
  <c r="C47" i="46"/>
  <c r="M46" i="46"/>
  <c r="A42" i="46"/>
  <c r="N36" i="47"/>
  <c r="C36" i="47"/>
  <c r="N35" i="47"/>
  <c r="C35" i="47"/>
  <c r="M34" i="47"/>
  <c r="A30" i="47"/>
  <c r="N114" i="48"/>
  <c r="C114" i="48"/>
  <c r="N113" i="48"/>
  <c r="C113" i="48"/>
  <c r="M112" i="48"/>
  <c r="A108" i="48"/>
  <c r="N47" i="35"/>
  <c r="C47" i="35"/>
  <c r="N46" i="35"/>
  <c r="C46" i="35"/>
  <c r="M45" i="35"/>
  <c r="A41" i="35"/>
  <c r="L16" i="40"/>
  <c r="L15" i="40"/>
  <c r="L141" i="34"/>
  <c r="K14" i="19"/>
  <c r="K14" i="11"/>
  <c r="K14" i="12"/>
  <c r="K14" i="13"/>
  <c r="K14" i="14"/>
  <c r="K15" i="17"/>
  <c r="K14" i="17"/>
  <c r="K14" i="18"/>
  <c r="K14" i="10"/>
  <c r="A55" i="55"/>
  <c r="A162" i="11"/>
  <c r="A24" i="10"/>
  <c r="B23" i="10"/>
  <c r="A138" i="66"/>
  <c r="A146" i="34"/>
  <c r="A54" i="55" s="1"/>
  <c r="A6" i="54"/>
  <c r="A6" i="33"/>
  <c r="A6" i="65"/>
  <c r="M144" i="66"/>
  <c r="C144" i="66"/>
  <c r="M143" i="66"/>
  <c r="C143" i="66"/>
  <c r="L142"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5" i="56"/>
  <c r="O65" i="57" s="1"/>
  <c r="M55" i="56"/>
  <c r="N65" i="57" s="1"/>
  <c r="K65" i="57"/>
  <c r="J65" i="57"/>
  <c r="G65" i="57"/>
  <c r="F65" i="57"/>
  <c r="B55" i="56"/>
  <c r="B65" i="57" s="1"/>
  <c r="A65" i="57"/>
  <c r="L15" i="57"/>
  <c r="L14" i="57"/>
  <c r="L13" i="57"/>
  <c r="C13" i="57"/>
  <c r="A2" i="57" s="1"/>
  <c r="M9" i="57"/>
  <c r="A7" i="57"/>
  <c r="E6" i="57"/>
  <c r="C6" i="57"/>
  <c r="E5" i="57"/>
  <c r="E4" i="57"/>
  <c r="E3" i="57"/>
  <c r="I1" i="57"/>
  <c r="Q65" i="57"/>
  <c r="P65" i="57"/>
  <c r="L65" i="57"/>
  <c r="I65" i="57"/>
  <c r="H65" i="57"/>
  <c r="E65" i="57"/>
  <c r="C55" i="56"/>
  <c r="C65" i="57" s="1"/>
  <c r="M59" i="55"/>
  <c r="M53" i="56" s="1"/>
  <c r="B52" i="56"/>
  <c r="K13" i="56"/>
  <c r="C13" i="56"/>
  <c r="A2" i="56" s="1"/>
  <c r="L9" i="56"/>
  <c r="A7" i="56"/>
  <c r="D6" i="56"/>
  <c r="C6" i="56"/>
  <c r="D5" i="56"/>
  <c r="D4" i="56"/>
  <c r="D3" i="56"/>
  <c r="H1" i="56"/>
  <c r="M60" i="55"/>
  <c r="M54" i="56" s="1"/>
  <c r="C60" i="55"/>
  <c r="C54" i="56" s="1"/>
  <c r="C59" i="55"/>
  <c r="C53" i="56" s="1"/>
  <c r="L58" i="55"/>
  <c r="L52" i="56" s="1"/>
  <c r="K14" i="55"/>
  <c r="K13" i="55"/>
  <c r="C13" i="55"/>
  <c r="A2" i="55" s="1"/>
  <c r="L9" i="55"/>
  <c r="A7" i="55"/>
  <c r="D6" i="55"/>
  <c r="C6" i="55"/>
  <c r="D5" i="55"/>
  <c r="D4" i="55"/>
  <c r="D3" i="55"/>
  <c r="H1" i="55"/>
  <c r="C42" i="54"/>
  <c r="C41" i="54"/>
  <c r="B40" i="54"/>
  <c r="C36" i="54"/>
  <c r="C35" i="54"/>
  <c r="H16" i="54"/>
  <c r="C11" i="54"/>
  <c r="A11" i="54"/>
  <c r="C10" i="54"/>
  <c r="C9" i="54"/>
  <c r="C8" i="54"/>
  <c r="L15" i="48"/>
  <c r="L14" i="48"/>
  <c r="L13" i="48"/>
  <c r="C13" i="48"/>
  <c r="A2" i="48" s="1"/>
  <c r="M9" i="48"/>
  <c r="A7" i="48"/>
  <c r="E6" i="48"/>
  <c r="C6" i="48"/>
  <c r="E5" i="48"/>
  <c r="E4" i="48"/>
  <c r="E3" i="48"/>
  <c r="I1" i="48"/>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52" i="34"/>
  <c r="M150" i="34"/>
  <c r="L13" i="35"/>
  <c r="C13" i="35"/>
  <c r="A2" i="35" s="1"/>
  <c r="M9" i="35"/>
  <c r="A7" i="35"/>
  <c r="E6" i="35"/>
  <c r="C6" i="35"/>
  <c r="E5" i="35"/>
  <c r="E4" i="35"/>
  <c r="E3" i="35"/>
  <c r="I1" i="35"/>
  <c r="C152" i="34"/>
  <c r="N151" i="34"/>
  <c r="C151" i="34"/>
  <c r="L13" i="34"/>
  <c r="C13" i="34"/>
  <c r="A2" i="34" s="1"/>
  <c r="M9" i="34"/>
  <c r="A7" i="34"/>
  <c r="E6" i="34"/>
  <c r="C6" i="34"/>
  <c r="E5" i="34"/>
  <c r="E4" i="34"/>
  <c r="E3" i="34"/>
  <c r="I1" i="34"/>
  <c r="C53" i="33"/>
  <c r="C52" i="33"/>
  <c r="B51" i="33"/>
  <c r="C47" i="33"/>
  <c r="C46" i="33"/>
  <c r="H16" i="33"/>
  <c r="C11" i="33"/>
  <c r="A11" i="33"/>
  <c r="C10" i="33"/>
  <c r="C9" i="33"/>
  <c r="C8" i="33"/>
  <c r="M49" i="58"/>
  <c r="C48" i="59"/>
  <c r="C49" i="59"/>
  <c r="C49" i="58"/>
  <c r="B47" i="58"/>
  <c r="M48" i="58"/>
  <c r="C42" i="22"/>
  <c r="C41" i="22"/>
  <c r="A6" i="22"/>
  <c r="B46" i="22"/>
  <c r="C47" i="22"/>
  <c r="C48" i="22"/>
  <c r="A34" i="19"/>
  <c r="A45" i="18"/>
  <c r="A33" i="17"/>
  <c r="A78" i="16"/>
  <c r="A22" i="15"/>
  <c r="A88" i="14"/>
  <c r="A80" i="13"/>
  <c r="A33"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C11" i="22"/>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18" i="15"/>
  <c r="F18" i="15" s="1"/>
  <c r="N48" i="59"/>
  <c r="B47" i="59"/>
  <c r="C48" i="58"/>
  <c r="N49" i="59"/>
  <c r="P14" i="11" l="1"/>
  <c r="P13" i="15"/>
  <c r="P13" i="9"/>
  <c r="L13" i="40"/>
  <c r="G21" i="54"/>
  <c r="H21" i="54"/>
  <c r="F21" i="54"/>
  <c r="H24" i="54"/>
  <c r="G24" i="54"/>
  <c r="F24" i="54"/>
  <c r="P13" i="58"/>
  <c r="Q13" i="34"/>
  <c r="G22" i="54"/>
  <c r="F22" i="54"/>
  <c r="H22" i="54"/>
  <c r="H25" i="54"/>
  <c r="G25" i="54"/>
  <c r="F25" i="54"/>
  <c r="Q14" i="48"/>
  <c r="Q13" i="45"/>
  <c r="Q13" i="44"/>
  <c r="G23" i="54"/>
  <c r="F23" i="54"/>
  <c r="H23" i="54"/>
  <c r="Q14" i="57"/>
  <c r="Q13" i="57"/>
  <c r="M47" i="59"/>
  <c r="L47" i="58"/>
  <c r="Q13" i="40"/>
  <c r="A43" i="59"/>
  <c r="A43" i="58"/>
  <c r="A48" i="56"/>
  <c r="Q15" i="57"/>
  <c r="Q15" i="48"/>
  <c r="Q13" i="48"/>
  <c r="P13" i="56"/>
  <c r="Q15" i="40"/>
  <c r="Q13" i="47"/>
  <c r="Q13" i="46"/>
  <c r="Q13" i="43"/>
  <c r="Q13" i="41"/>
  <c r="Q16" i="40"/>
  <c r="Q13" i="35"/>
  <c r="P13" i="39"/>
  <c r="P13" i="38"/>
  <c r="Q13" i="37"/>
  <c r="Q13" i="36"/>
  <c r="Q141" i="34"/>
  <c r="P13" i="19"/>
  <c r="P14" i="19"/>
  <c r="P14" i="18"/>
  <c r="P13" i="14"/>
  <c r="P13" i="18"/>
  <c r="P13" i="17"/>
  <c r="P14" i="17"/>
  <c r="P13" i="16"/>
  <c r="P14" i="14"/>
  <c r="P13" i="11"/>
  <c r="P13" i="10"/>
  <c r="P14" i="10"/>
  <c r="I22" i="54"/>
  <c r="A44" i="58"/>
  <c r="I25" i="54"/>
  <c r="I23" i="54"/>
  <c r="A44" i="59"/>
  <c r="A49" i="56"/>
  <c r="I24" i="54"/>
  <c r="I21" i="54"/>
  <c r="Q13" i="59"/>
  <c r="P13" i="66"/>
  <c r="Q13" i="42"/>
  <c r="P13" i="13"/>
  <c r="P13" i="12"/>
  <c r="F33" i="22" l="1"/>
  <c r="H33" i="22"/>
  <c r="G33" i="22"/>
  <c r="H14" i="33"/>
  <c r="G27" i="54"/>
  <c r="H27" i="54"/>
  <c r="Q7" i="43"/>
  <c r="Q7" i="46"/>
  <c r="E21" i="54"/>
  <c r="Q7" i="44"/>
  <c r="Q7" i="34"/>
  <c r="Q7" i="35"/>
  <c r="P7" i="39"/>
  <c r="F27" i="54"/>
  <c r="Q7" i="42"/>
  <c r="E23" i="54"/>
  <c r="Q7" i="37"/>
  <c r="P7" i="11"/>
  <c r="P7" i="13"/>
  <c r="P7" i="56"/>
  <c r="P7" i="17"/>
  <c r="P7" i="14"/>
  <c r="Q7" i="45"/>
  <c r="I33" i="22"/>
  <c r="H14" i="22" s="1"/>
  <c r="H14" i="65"/>
  <c r="I27" i="54"/>
  <c r="H14" i="54" s="1"/>
  <c r="Q7" i="47"/>
  <c r="P7" i="10" l="1"/>
  <c r="P7" i="9"/>
  <c r="Q7" i="48"/>
  <c r="P7" i="55"/>
  <c r="E22" i="54"/>
  <c r="Q7" i="57"/>
  <c r="Q7" i="36"/>
  <c r="P7" i="19"/>
  <c r="Q7" i="41"/>
  <c r="P7" i="38"/>
  <c r="P7" i="12"/>
  <c r="E25" i="54"/>
  <c r="Q7" i="59"/>
  <c r="H15" i="22"/>
  <c r="P7" i="15"/>
  <c r="E24" i="54"/>
  <c r="P7" i="58"/>
  <c r="E33" i="22"/>
  <c r="P7" i="18"/>
  <c r="P7" i="66"/>
  <c r="P7" i="16"/>
  <c r="Q7" i="40" l="1"/>
  <c r="H13" i="65" l="1"/>
  <c r="E37" i="22" l="1"/>
  <c r="H13" i="33"/>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24E35518-D3E6-4887-9A2E-9B41A92BB48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<sst xmlns="http://schemas.openxmlformats.org/spreadsheetml/2006/main" count="4955" uniqueCount="1780">
  <si>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</si>
  <si>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</si>
  <si>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</si>
  <si>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</si>
  <si>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</si>
  <si>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</si>
  <si>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</si>
  <si>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</si>
  <si>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</si>
  <si>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</si>
  <si>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</si>
  <si>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</si>
  <si>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</si>
  <si>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</si>
  <si>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</si>
  <si>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</si>
  <si>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</si>
  <si>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</si>
  <si>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</si>
  <si>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</si>
  <si>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</si>
  <si>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</si>
  <si>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</si>
  <si>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</si>
  <si>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</si>
  <si>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</si>
  <si>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</si>
  <si>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</si>
  <si>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</si>
  <si>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</si>
  <si>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</si>
  <si>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</si>
  <si>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</si>
  <si>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</si>
  <si>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</si>
  <si>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</si>
  <si>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</si>
  <si>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</si>
  <si>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</si>
  <si>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</si>
  <si>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</si>
  <si>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</si>
  <si>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</si>
  <si>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</si>
  <si>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</si>
  <si>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</si>
  <si>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</si>
  <si>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</si>
  <si>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</si>
  <si>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</si>
  <si>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</si>
  <si>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</si>
  <si>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</si>
  <si>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</si>
  <si>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</si>
  <si>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</si>
  <si>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</si>
  <si>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</si>
  <si>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</si>
  <si>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</si>
  <si>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</si>
  <si>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</si>
  <si>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</si>
  <si>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</si>
  <si>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</si>
  <si>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</si>
  <si>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</si>
  <si>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</si>
  <si>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</si>
  <si>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</si>
  <si>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</si>
  <si>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</si>
  <si>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</si>
  <si>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</si>
  <si>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</si>
  <si>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</si>
  <si>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</si>
  <si>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</si>
  <si>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</si>
  <si>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</si>
  <si>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</si>
  <si>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</si>
  <si>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</si>
  <si>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</si>
  <si>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</si>
  <si>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</si>
  <si>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2,15</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</si>
  <si>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</si>
  <si>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</si>
  <si>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</si>
  <si>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</si>
  <si>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</si>
  <si>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</si>
  <si>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</si>
  <si>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</si>
  <si>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</si>
  <si>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</si>
  <si>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</si>
  <si>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</si>
  <si>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</si>
  <si>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</si>
  <si>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</si>
  <si>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</si>
  <si>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</si>
  <si>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</si>
  <si>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</si>
  <si>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</si>
  <si>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Piekļuves kontroles sistēma  un apsardzes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</si>
  <si>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</si>
  <si>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</si>
  <si>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</si>
  <si>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</si>
  <si>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</si>
  <si>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</si>
  <si>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</si>
  <si>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</si>
  <si>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Silto grīdu caurule UNIPIPE OD16</t>
  </si>
  <si>
    <t>Presējamo cauruļvadu veidgabalu kompkekts</t>
  </si>
  <si>
    <t>Presējamo tērauda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</si>
  <si>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</si>
  <si>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</si>
  <si>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</si>
  <si>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</si>
  <si>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</si>
  <si>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</si>
  <si>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</si>
  <si>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</si>
  <si>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Sadalītāja skapis Uponor Vario IW, iebūvējams ar rāmi un druvīm, augstums 700 mm, platums 730 mm, skapja iebūves dziļums 110 mm, baltā krāsā</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</si>
  <si>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</si>
  <si>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</si>
  <si>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</si>
  <si>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</si>
  <si>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</si>
  <si>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</si>
  <si>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</si>
  <si>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</si>
  <si>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</si>
  <si>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</si>
  <si>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Taker skavas caurules stiprināšanai</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</si>
  <si>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</si>
  <si>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</si>
  <si>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</si>
  <si>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</si>
  <si>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</si>
  <si>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</si>
  <si>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</si>
  <si>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</si>
  <si>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</si>
  <si>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</si>
  <si>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</si>
  <si>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</si>
  <si>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</si>
  <si>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</si>
  <si>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Hidrauliskais komplekts PN1 līdz PN-3 sistēmai: L RE-TPO3.LM24A-SR (sajaukšanas ventīlis IVAR.MIX3, Kv12, 1;;), servopiedziņa LM24A-SR, lodveida vārsts 5/4’’ iekšējais, sūknis Wilo Yonos Para RS20/6-RKC)</t>
  </si>
  <si>
    <t>Cirkulācijas sūknis q=0.54 l/s H=11 m, ldoveida ventīlis DN25 - 7 gab., izplešānās trauks 25 litri, lodveida krāns DN15 ar kapi, drošības vārsts 3bar, DN15, tērauda caurue DN25, siltumizolācija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</si>
  <si>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</si>
  <si>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</si>
  <si>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</si>
  <si>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</si>
  <si>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</si>
  <si>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</si>
  <si>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</si>
  <si>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</si>
  <si>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</si>
  <si>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</si>
  <si>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</si>
  <si>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</si>
  <si>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</si>
  <si>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</si>
  <si>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</si>
  <si>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</si>
  <si>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</si>
  <si>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</si>
  <si>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</si>
  <si>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</si>
  <si>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</si>
  <si>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</si>
  <si>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</si>
  <si>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</si>
  <si>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</si>
  <si>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</si>
  <si>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</si>
  <si>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</si>
  <si>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</si>
  <si>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</si>
  <si>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</si>
  <si>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</si>
  <si>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Līkums-72</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</si>
  <si>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</si>
  <si>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</si>
  <si>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</si>
  <si>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</si>
  <si>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</si>
  <si>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</si>
  <si>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</si>
  <si>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</si>
  <si>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</si>
  <si>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</si>
  <si>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</si>
  <si>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</si>
  <si>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</si>
  <si>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</si>
  <si>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</si>
  <si>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</si>
  <si>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</si>
  <si>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</si>
  <si>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</si>
  <si>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</si>
  <si>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</si>
  <si>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</si>
  <si>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</si>
  <si>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400/125</t>
  </si>
  <si>
    <t>400/160</t>
  </si>
  <si>
    <t>400/250</t>
  </si>
  <si>
    <t>400/315</t>
  </si>
  <si>
    <t>400/400</t>
  </si>
  <si>
    <t>500/160</t>
  </si>
  <si>
    <t>500/315</t>
  </si>
  <si>
    <t>500/400</t>
  </si>
  <si>
    <t>500/500</t>
  </si>
  <si>
    <t>630/315</t>
  </si>
  <si>
    <t>630/400</t>
  </si>
  <si>
    <t>630/500</t>
  </si>
  <si>
    <t>1000x600/1000x600/0/630</t>
  </si>
  <si>
    <t>Pāreja</t>
  </si>
  <si>
    <t>630/250</t>
  </si>
  <si>
    <t>630/800x400</t>
  </si>
  <si>
    <t>630/1000x400</t>
  </si>
  <si>
    <t>1000x600/1000x400</t>
  </si>
  <si>
    <t>630/1200x400</t>
  </si>
  <si>
    <t>Gala noslēgs/tīrīšanas lūka</t>
  </si>
  <si>
    <t>Gaisa ieņemšanas reste</t>
  </si>
  <si>
    <t>RIS-800x900</t>
  </si>
  <si>
    <t>RIS-1000x800</t>
  </si>
  <si>
    <t>RIS-1200x800</t>
  </si>
  <si>
    <t>Pieplūdes difuzors</t>
  </si>
  <si>
    <t>LCP-125+MBB-125-125-S - 4-way</t>
  </si>
  <si>
    <t>LCP-160+MBB-160-160-S - 4-way</t>
  </si>
  <si>
    <t>LCP-200+MBB-200-200-S - 4-way</t>
  </si>
  <si>
    <t>LCP-250+MBB-250-250-S - 4-way</t>
  </si>
  <si>
    <t>LCP-315+MBB-315-315-S - 4-way</t>
  </si>
  <si>
    <t>CRL-100 - 4-way</t>
  </si>
  <si>
    <t>CRL-125 - 4-way</t>
  </si>
  <si>
    <t>CRL-160 - 4-way</t>
  </si>
  <si>
    <t>CRL-250 - 4-way</t>
  </si>
  <si>
    <t>CRL-315 - 4-way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</si>
  <si>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</si>
  <si>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</si>
  <si>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</si>
  <si>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</si>
  <si>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</si>
  <si>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</si>
  <si>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</si>
  <si>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</si>
  <si>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</si>
  <si>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</si>
  <si>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</si>
  <si>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</si>
  <si>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</si>
  <si>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</si>
  <si>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</si>
  <si>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</si>
  <si>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</si>
  <si>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</si>
  <si>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</si>
  <si>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</si>
  <si>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</si>
  <si>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</si>
  <si>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</si>
  <si>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</si>
  <si>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</si>
  <si>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</si>
  <si>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</si>
  <si>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</si>
  <si>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KOS-C-100 vārsts ar servomotoru, aprīkoti ar Modbus RTU komunikāciju, 24VDC</t>
  </si>
  <si>
    <t>KOS-C-125  vārsts ar servomotoru, aprīkoti ar Modbus RTU komunikāciju, 24VDC</t>
  </si>
  <si>
    <t>KOS-C-160  vārsts ar servomotoru, aprīkoti ar Modbus RTU komunikāciju, 24VDC</t>
  </si>
  <si>
    <t>KOS-C-200  vārsts ar servomotoru, aprīkoti ar Modbus RTU komunikāciju, 24VDC</t>
  </si>
  <si>
    <t>KOS-C-315  vārsts ar servomotoru, aprīkoti ar Modbus RTU komunikāciju, 24VDC</t>
  </si>
  <si>
    <t>KOS-C-400  vārsts ar servomotoru, aprīkoti ar Modbus RTU komunikāciju, 24VDC</t>
  </si>
  <si>
    <t>Klusinātājs</t>
  </si>
  <si>
    <t>KVAPL-315-1000-4</t>
  </si>
  <si>
    <t>KVAPL-400-1000-4</t>
  </si>
  <si>
    <t>KVDPX-400-1250-4</t>
  </si>
  <si>
    <t>KVAPL-500-1000-4</t>
  </si>
  <si>
    <t>KVDPX-500-1250-4</t>
  </si>
  <si>
    <t>KVDPX-630-1250-4</t>
  </si>
  <si>
    <t>Ugunsdrošais vārsts</t>
  </si>
  <si>
    <t>FDI-100</t>
  </si>
  <si>
    <t>FDI-125</t>
  </si>
  <si>
    <t>FDI-200</t>
  </si>
  <si>
    <t>FDI-250</t>
  </si>
  <si>
    <t>FDI-315</t>
  </si>
  <si>
    <t>FDI-400</t>
  </si>
  <si>
    <t>Gaisa apstrādes iekārta</t>
  </si>
  <si>
    <t>Recair 2C-LR-L komplektā ar rotējošo siltummaini, filtriem, ūdens sildītāju, iznesamu vadības pulti, darbību pēc spiediena krituma</t>
  </si>
  <si>
    <t>Recair 3D-LR-L komplektā ar rotējošo siltummaini, filtriem, ūdens sildītāju, iznesamu vadības pulti, darbību pēc spiediena krituma</t>
  </si>
  <si>
    <t>Recair 3C-LR-L komplektā ar rotējošo siltummaini, filtriem, ūdens sildītāju, iznesamu vadības pulti, darbību pēc spiediena krituma</t>
  </si>
  <si>
    <t>Recair 2C-LG-R-L komplektā ar starpnesēja siltummaini, filtriem, ūdens sildītāju, iznesamu vadības pulti, starpnesēja siltummaiņa apsasites mezglu (cirkulācijas sūkni q=0.6 l/s H=10.1 m, lodveida ventīļi DN25 - 6gab, caurule DN25 5 m, izolācija)</t>
  </si>
  <si>
    <t>Kanāla ventilators</t>
  </si>
  <si>
    <t>S&amp;P TD-350/100-125 SILENT Ecowatt</t>
  </si>
  <si>
    <t>S&amp;P TD-500/150-160 SILENT Ecowatt</t>
  </si>
  <si>
    <t>Vienvirziena vārsts</t>
  </si>
  <si>
    <t>Vienvirziena vārsts CARU 100</t>
  </si>
  <si>
    <t>Vienvirziena vārsts CARU 160</t>
  </si>
  <si>
    <t>Gaisa vadu izolācija  Akmens vates izolācija 50 mm  Parco Hvac Lamella Mat AluCoat</t>
  </si>
  <si>
    <t>Līkuma-15 izolācija  Akmens vates izolācija 50 mm  Parco Hvac Lamella Mat AluCoat</t>
  </si>
  <si>
    <t>Līkuma-30 izolācija  Akmens vates izolācija 50 mm  Parco Hvac Lamella Mat AluCoat</t>
  </si>
  <si>
    <t>Līkuma-45 izolācija  Akmens vates izolācija 50 mm  Parco Hvac Lamella Mat AluCoat</t>
  </si>
  <si>
    <t>Līkuma-60 izolācija  Akmens vates izolācija 50 mm  Parco Hvac Lamella Mat AluCoat</t>
  </si>
  <si>
    <t>Līkuma-90 izolācija  Akmens vates izolācija 50 mm  Parco Hvac Lamella Mat AluCoat</t>
  </si>
  <si>
    <t>Līkuma-23 izolācija  Akmens vates izolācija 50 mm  Parco Hvac Lamella Mat AluCoat</t>
  </si>
  <si>
    <t>Līkuma-02 izolācija  Akmens vates izolācija 50 mm  Parco Hvac Lamella Mat AluCoat</t>
  </si>
  <si>
    <t>Līkuma-06 izolācija  Akmens vates izolācija 50 mm  Parco Hvac Lamella Mat AluCoat</t>
  </si>
  <si>
    <t>Līkuma-09 izolācija  Akmens vates izolācija 50 mm  Parco Hvac Lamella Mat AluCoat</t>
  </si>
  <si>
    <t>Līkuma-24 izolācija  Akmens vates izolācija 50 mm  Parco Hvac Lamella Mat AluCoat</t>
  </si>
  <si>
    <t>Līkuma-25 izolācija  Akmens vates izolācija 50 mm  Parco Hvac Lamella Mat AluCoat</t>
  </si>
  <si>
    <t>Līkuma-33 izolācija  Akmens vates izolācija 50 mm  Parco Hvac Lamella Mat AluCoat</t>
  </si>
  <si>
    <t>Līkuma-35 izolācija  Akmens vates izolācija 50 mm  Parco Hvac Lamella Mat AluCoat</t>
  </si>
  <si>
    <t>Līkuma-36 izolācija  Akmens vates izolācija 50 mm  Parco Hvac Lamella Mat AluCoat</t>
  </si>
  <si>
    <t>Līkuma-38 izolācija  Akmens vates izolācija 50 mm  Parco Hvac Lamella Mat AluCoat</t>
  </si>
  <si>
    <t>Līkuma-39 izolācija  Akmens vates izolācija 50 mm  Parco Hvac Lamella Mat AluCoat</t>
  </si>
  <si>
    <t>Līkuma-40 izolācija  Akmens vates izolācija 50 mm  Parco Hvac Lamella Mat AluCoat</t>
  </si>
  <si>
    <t>Līkuma-49 izolācija  Akmens vates izolācija 50 mm  Parco Hvac Lamella Mat AluCoat</t>
  </si>
  <si>
    <t>Līkuma-67 izolācija  Akmens vates izolācija 50 mm  Parco Hvac Lamella Mat AluCoat</t>
  </si>
  <si>
    <t>Līkuma-84 izolācija  Akmens vates izolācija 50 mm  Parco Hvac Lamella Mat AluCoat</t>
  </si>
  <si>
    <t>Sānu pievienojumu ar gumiju izolācija  Akmens vates izolācija 50 mm  Parco Hvac Lamella Mat AluCoat</t>
  </si>
  <si>
    <t>Pāreju izolācija  Akmens vates izolācija 50 mm  Parco Hvac Lamella Mat AluCoat</t>
  </si>
  <si>
    <t>Gala nsolēgu izolācija  Akmens vates izolācija 50 mm  Parco Hvac Lamella Mat AluCoat</t>
  </si>
  <si>
    <t>Gaisa vada iekāršanas gredzens, vītņstienis, stiprinājums pie konstrukcijas</t>
  </si>
  <si>
    <t>Tīrīšanas lūkas</t>
  </si>
  <si>
    <t>Ozonators</t>
  </si>
  <si>
    <t>Ozonators Airmind 10000V</t>
  </si>
  <si>
    <t>Atvērumu aizdares komplekts ar ugunsdrošiem materiāliem</t>
  </si>
  <si>
    <t>Āra bloks Haier AV66IMVURA 180 kW</t>
  </si>
  <si>
    <t>kompl.</t>
  </si>
  <si>
    <t>Iekšas dzesēšanas griestu kasete Haier AB122MRERA ar vadība pulti un montāžas rāmi</t>
  </si>
  <si>
    <t>Iekšas dzesēšanas griestu kasete Haier AB092MRERA ar vadība pulti un montāžas rāmi</t>
  </si>
  <si>
    <t>Iekšas dzesēšanas sienas bloks Haier AS242MFERAC ar vadība pulti un montāžas rāmi</t>
  </si>
  <si>
    <t>Iekšas dzesēšanas sienas bloks Haier AS122MFERAC ar vadība pulti un montāžas rāmi</t>
  </si>
  <si>
    <t>Iekšas dzesēšanas sienas bloks Haier AS092MFERAC ar vadība pulti un montāžas rāmi</t>
  </si>
  <si>
    <t>Iekšas dzesēšanas sienas bloks Haier AS072MFERAC ar vadība pulti un montāžas rāmi</t>
  </si>
  <si>
    <t>Iekšas dzesēšanas iebūvējams bloks Haier AD242MSERA (H) ar vadība pulti un montāžas rāmi</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</si>
  <si>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</si>
  <si>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</si>
  <si>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</si>
  <si>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</si>
  <si>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</si>
  <si>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</si>
  <si>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</si>
  <si>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</si>
  <si>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</si>
  <si>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</si>
  <si>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</si>
  <si>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</si>
  <si>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</si>
  <si>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</si>
  <si>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</si>
  <si>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</si>
  <si>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</si>
  <si>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</si>
  <si>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</si>
  <si>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</si>
  <si>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</si>
  <si>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</si>
  <si>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</si>
  <si>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</si>
  <si>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</si>
  <si>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</si>
  <si>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</si>
  <si>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Schneider Electric</t>
  </si>
  <si>
    <t>Sadalne GS2, komplektā ar 1SS1, 1AS1, TAS-1</t>
  </si>
  <si>
    <t>Sadalne 2SS1 komplektā ar 2AS1</t>
  </si>
  <si>
    <t>Sadalne VTS1</t>
  </si>
  <si>
    <t>Sadalne VKS1</t>
  </si>
  <si>
    <t>Sadalne VS1</t>
  </si>
  <si>
    <t>Sadalne AVS</t>
  </si>
  <si>
    <t>Sadalne TAS-1</t>
  </si>
  <si>
    <t xml:space="preserve">UPS 1050W/1500VA 230/230V 15min  </t>
  </si>
  <si>
    <t>SMVS1500CAI, Schneider Electric</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</si>
  <si>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</si>
  <si>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</si>
  <si>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</si>
  <si>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</si>
  <si>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</si>
  <si>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</si>
  <si>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</si>
  <si>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</si>
  <si>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</si>
  <si>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</si>
  <si>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</si>
  <si>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</si>
  <si>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</si>
  <si>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</si>
  <si>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</si>
  <si>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</si>
  <si>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</si>
  <si>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</si>
  <si>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 xml:space="preserve">Kabelis ar vara dzīslām 3x1.6 mm² </t>
  </si>
  <si>
    <t>Kabeļu gala apd. 70mm²-150mm²</t>
  </si>
  <si>
    <t>EPKT 0047-L12</t>
  </si>
  <si>
    <t>Kabeļu gala apd. 25mm²-50mm²</t>
  </si>
  <si>
    <t>EPKT 0031-L12</t>
  </si>
  <si>
    <t>Kabeļu gala apd. 4mm²-35mm²</t>
  </si>
  <si>
    <t>EPKT 0015-L12</t>
  </si>
  <si>
    <t>Caurules un kanāli</t>
  </si>
  <si>
    <t>PVC caurule, d=50mm, 320N</t>
  </si>
  <si>
    <t>EVOPIPES, EVOEL SL-0H</t>
  </si>
  <si>
    <t>PVC caurule, d=25mm, 320N</t>
  </si>
  <si>
    <t>PVC caurule, d=20mm, 320N</t>
  </si>
  <si>
    <t>Kabeļu nesošas sistēmas</t>
  </si>
  <si>
    <t>Kabeļu trepe ar pagrieziena elementiem               600x60mm</t>
  </si>
  <si>
    <t>Obo Bettermann, LCIS 660 6 A4</t>
  </si>
  <si>
    <t>Kabeļu trepe ar pagrieziena elementiem               400x60mm</t>
  </si>
  <si>
    <t>Obo Bettermann, LCIS 640 6 A4</t>
  </si>
  <si>
    <t>Kabeļu trepe ar pagrieziena elementiem               200x60mm</t>
  </si>
  <si>
    <t>Obo Bettermann, LCIS 620 6 A4</t>
  </si>
  <si>
    <t>Pārējie montāžas materiāli (skrūves, uzgriežņi, enkurdībeļi, utt.)</t>
  </si>
  <si>
    <t>Montāžas izstrādājumi, pagrieziena, nozarojuma un stiprinājuma elementi</t>
  </si>
  <si>
    <t>Gaismekļi</t>
  </si>
  <si>
    <t>LED gaismeklis, 26W 3250lm ( 129lm/W), IP65, balts, v/a</t>
  </si>
  <si>
    <t>LED LUKS, HATOR LED 1200 OP LED840 HE</t>
  </si>
  <si>
    <t>LED gaismeklis, 27W 2499lm, TW 2700 - 5000K, IP20, balts, v/a</t>
  </si>
  <si>
    <t>LED LUKS, ILO 50 C 1196  HE 930 OP FO WHITE</t>
  </si>
  <si>
    <t>LED gaismeklis, 8W 537lm, IP20, balts, v/a</t>
  </si>
  <si>
    <t>LED LUKS, IKAR R 127 HE 830 FO WHITE</t>
  </si>
  <si>
    <t>LED gaismeklis, 35W 3233lm, TW 2700 - 5000K, IP20, balts, v/a</t>
  </si>
  <si>
    <t>LED LUKS, ILO 50 C 1546  HE 930 OP FO WHITE</t>
  </si>
  <si>
    <t>LED gaismeklis, 6.5W 3000 K 58° 904lm, IP67, pelēks, z/a</t>
  </si>
  <si>
    <t>Ghidini Lighting SRL, Spia 135</t>
  </si>
  <si>
    <t>LED gaismeklis, 66W 4808lm, IP20, v/a</t>
  </si>
  <si>
    <t>LED LUKS, EOS SYS Circle 1500 60 degree DALI</t>
  </si>
  <si>
    <t>LED gaismeklis, 53W 4997lm, TW 2700 - 5000K, IP20, balts, v/a</t>
  </si>
  <si>
    <t>LED LUKS, ILO 50 C 2386  HE 930 OP FO WHITE</t>
  </si>
  <si>
    <t>LED gaismeklis, 19W 1705lm, TW 2700 to 5000K, IP20, balts, v/a</t>
  </si>
  <si>
    <t>LED LUKS, APOLLO 450 C LP 930 OP FO WHITE</t>
  </si>
  <si>
    <t>LED gaismeklis, 84W 6390lm, IP20, balts, v/a</t>
  </si>
  <si>
    <t xml:space="preserve">LED LUKS, EOS C 1000 SKY 930 WHITE-W </t>
  </si>
  <si>
    <t>LED gaismeklis, 63W 4744lm, IP20, balts, v/a</t>
  </si>
  <si>
    <t xml:space="preserve">LED LUKS, EOS C 650 SKY 930 WHITE-W </t>
  </si>
  <si>
    <t>LED gaismeklis, 41W 3836lm, TW 2700 - 5000K, IP20, balts, v/a</t>
  </si>
  <si>
    <t>LED LUKS, APOLLO 680 C LP 930 OP FO WHITE</t>
  </si>
  <si>
    <t>LED gaismeklis, 16W 1670lm, TW 2700 - 5000K, IP20, balts, v/a</t>
  </si>
  <si>
    <t>LED LUKS, ILO 50 C 706  HE 830 OP FO WHITE</t>
  </si>
  <si>
    <t>LED LUKS,  ILO 50 P 1196  HE 930 OP FO WHITE</t>
  </si>
  <si>
    <t>LED gaismeklis, 75W 6646lm, TW 2700 - 5000K, IP20, balts, v/a</t>
  </si>
  <si>
    <t>LED LUKS, ILO 50 P 2386  HO 930 OP FO WHITE</t>
  </si>
  <si>
    <t>LED LUKS, ILO 50 P 2386  HE 930 OP FO WHITE</t>
  </si>
  <si>
    <t>LED gaismeklis, PART 2-4, 25W 2351lm, TW 2700 - 5000K, IP20, balts, v/a</t>
  </si>
  <si>
    <t>LED LUKS,  ILO 50 P QUADRO 1190/1190 HE 930 OP FO WHITE</t>
  </si>
  <si>
    <t>LED gaismeklis, PART 4-4, 25W 2351lm, TW 2700 - 5000K, IP20, balts, v/a</t>
  </si>
  <si>
    <t>LED gaismeklis, PART 1-4, 25W 2351lm, TW 2700 - 5000K, IP20, balts, v/a</t>
  </si>
  <si>
    <t>LED LUKS, ILO 50 P QUADRO 1190/1190 HE 930 OP FO WHITE</t>
  </si>
  <si>
    <t>LED gaismeklis, PART 3-4, 25W 2351lm, TW 2700 - 5000K, IP20, balts, v/a</t>
  </si>
  <si>
    <t>LED gaismeklis, 11W 1055lm, 16-31 W/m, TW 2700 - 5000K, IP20, balts, v/a</t>
  </si>
  <si>
    <t>LED LUKS,  ILO 70 C 706  LP 930 DROP FO WHITE</t>
  </si>
  <si>
    <t>LED lenta, 21W/5m (4.2W/m), 2220 lm (115 lm/W), 3000K,  IP67</t>
  </si>
  <si>
    <t>LEDVANCE, LS P-500/930/5/IP67</t>
  </si>
  <si>
    <t>Profils LED lentai</t>
  </si>
  <si>
    <t>DALI driver 60W/230V LED lentai IP65</t>
  </si>
  <si>
    <t>LEDVANCE, DR DALI-PFM -60/220-240/1A4</t>
  </si>
  <si>
    <t>Kustības sensors 360 °, IP54, balts, v/a</t>
  </si>
  <si>
    <t>STEINEL, IS 345</t>
  </si>
  <si>
    <t>Ultraskanas sensors 360 °, 40kHz, IP20, balts, v/a</t>
  </si>
  <si>
    <t>STEINEL, US 360</t>
  </si>
  <si>
    <t>Evakuācijas gaismeklis, LED-2W, 60min., IP65, v/a</t>
  </si>
  <si>
    <t>TM TECHNOLOGIE, iTECH M2</t>
  </si>
  <si>
    <t>Evakuācijas gaismeklis, LED-5W, 60min., IP65, v/a</t>
  </si>
  <si>
    <t>TM TECHNOLOGIE, iTECH M5</t>
  </si>
  <si>
    <t>TM TECHNOLOGIE, iTECH C1</t>
  </si>
  <si>
    <t>Evakuācijas gaismeklis "IZEJA", LED-2.5W, 60min., IP20</t>
  </si>
  <si>
    <t>TM TECHNOLOGIE, TM.ONTEC G</t>
  </si>
  <si>
    <t>OUTDOOR LED 3x1W LED 390 lm STANDARD IP66 1h</t>
  </si>
  <si>
    <t>Montāžas izstrādājumi</t>
  </si>
  <si>
    <t>Instalācijas materiāli</t>
  </si>
  <si>
    <t>Kontaktligzda 1-viet, 230V, 16A, IP20, balts, z/a (grupiņu telpā), "bērnu aizsardzība"</t>
  </si>
  <si>
    <t xml:space="preserve">Efapel, APOLO 5000 BR, White </t>
  </si>
  <si>
    <t>Kontaktligzda 1-viet, 230V, 16A, IP20, melns, z/a</t>
  </si>
  <si>
    <t>Efapel, APOLO 5000 PM, Matte Black</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</si>
  <si>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</si>
  <si>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</si>
  <si>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</si>
  <si>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</si>
  <si>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</si>
  <si>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</si>
  <si>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</si>
  <si>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</si>
  <si>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</si>
  <si>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</si>
  <si>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Efapel, Waterproof 48</t>
  </si>
  <si>
    <t>Kontaktligzda 400V, 16A, IP44, v/a</t>
  </si>
  <si>
    <t xml:space="preserve">ABB, Easy &amp; Safe IP44 Red Wall Mount 3P + N + E </t>
  </si>
  <si>
    <t>Kontaktligzda 400V, 32A, IP44, v/a</t>
  </si>
  <si>
    <t>El.izvads ar kontaktligzdu 400V, 32A, IP65, v/a</t>
  </si>
  <si>
    <t>ABB, Easy &amp; Safe IP44 Red Cable Mount 3P + N + E</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</si>
  <si>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</si>
  <si>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</si>
  <si>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</si>
  <si>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</si>
  <si>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</si>
  <si>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</si>
  <si>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</si>
  <si>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</si>
  <si>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</si>
  <si>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Efapel, APOLO 5000 BR, White</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</si>
  <si>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</si>
  <si>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</si>
  <si>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</si>
  <si>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</si>
  <si>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</si>
  <si>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</si>
  <si>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</si>
  <si>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</si>
  <si>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</si>
  <si>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</si>
  <si>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</si>
  <si>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</si>
  <si>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</si>
  <si>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</si>
  <si>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HILTI, CFS-S ACR + CFS-CT</t>
  </si>
  <si>
    <t>Saules paneļu sistēma</t>
  </si>
  <si>
    <t>Saules panelis
TrinaSolar, VertexS, SM-435 DE09R.08, 435W</t>
  </si>
  <si>
    <t>Saules pan.invertors, Sungrow, SG50CX-P2 (50kVA)</t>
  </si>
  <si>
    <t>Datu reģistrators, Sungrow, COM100E</t>
  </si>
  <si>
    <t>Līdzstrāvas vads +, SOLAR PV H1Z2Z2-K 1x6, sarkans</t>
  </si>
  <si>
    <t xml:space="preserve">Līdzstrāvas vads -, SOLAR PV H1Z2Z2-K 1x6, melns </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</si>
  <si>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</si>
  <si>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</si>
  <si>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</si>
  <si>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</si>
  <si>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</si>
  <si>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</si>
  <si>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</si>
  <si>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</si>
  <si>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</si>
  <si>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</si>
  <si>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</si>
  <si>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</si>
  <si>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</si>
  <si>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</si>
  <si>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</si>
  <si>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</si>
  <si>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</si>
  <si>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</si>
  <si>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r>
      <rPr>
        <b/>
        <sz val="13"/>
        <rFont val="Arial"/>
        <family val="2"/>
        <charset val="186"/>
      </rPr>
      <t>Ārējie elektroapgādes tīkli (ELT)</t>
    </r>
  </si>
  <si>
    <r>
      <rPr>
        <b/>
        <sz val="13"/>
        <rFont val="Arial"/>
        <family val="2"/>
        <charset val="186"/>
      </rPr>
      <t>Kabeļi</t>
    </r>
  </si>
  <si>
    <r>
      <rPr>
        <sz val="10"/>
        <rFont val="Arial"/>
        <family val="2"/>
        <charset val="186"/>
      </rPr>
      <t>m</t>
    </r>
  </si>
  <si>
    <r>
      <rPr>
        <sz val="10"/>
        <rFont val="Arial"/>
        <family val="2"/>
        <charset val="186"/>
      </rPr>
      <t>NYY-J</t>
    </r>
  </si>
  <si>
    <r>
      <rPr>
        <sz val="10"/>
        <rFont val="Arial"/>
        <family val="2"/>
        <charset val="186"/>
      </rPr>
      <t>Kabelis ar vara dzīslām 5x6mm</t>
    </r>
    <r>
      <rPr>
        <vertAlign val="superscript"/>
        <sz val="10"/>
        <rFont val="Arial"/>
        <family val="2"/>
        <charset val="186"/>
      </rPr>
      <t>2</t>
    </r>
  </si>
  <si>
    <r>
      <rPr>
        <sz val="10"/>
        <rFont val="Arial"/>
        <family val="2"/>
        <charset val="186"/>
      </rPr>
      <t>Kabelis ar vara dzīslām 5x4mm2</t>
    </r>
  </si>
  <si>
    <r>
      <rPr>
        <sz val="10"/>
        <rFont val="Arial"/>
        <family val="2"/>
        <charset val="186"/>
      </rPr>
      <t>Kabelis ar vara dzīslām 5x2.5mm2</t>
    </r>
  </si>
  <si>
    <r>
      <rPr>
        <sz val="10"/>
        <rFont val="Arial"/>
        <family val="2"/>
        <charset val="186"/>
      </rPr>
      <t>Kabelis ar vara dzīslām 3x2.5mm2</t>
    </r>
  </si>
  <si>
    <r>
      <rPr>
        <sz val="10"/>
        <rFont val="Arial"/>
        <family val="2"/>
        <charset val="186"/>
      </rPr>
      <t>Kabelis ar vara dzīslām 5x1.5mm2</t>
    </r>
  </si>
  <si>
    <r>
      <rPr>
        <sz val="10"/>
        <rFont val="Arial"/>
        <family val="2"/>
        <charset val="186"/>
      </rPr>
      <t>Kabelis ar vara dzīslām 3x1.5mm2</t>
    </r>
  </si>
  <si>
    <r>
      <rPr>
        <sz val="10"/>
        <rFont val="Arial"/>
        <family val="2"/>
        <charset val="186"/>
      </rPr>
      <t>kpl</t>
    </r>
  </si>
  <si>
    <r>
      <rPr>
        <sz val="10"/>
        <rFont val="Arial"/>
        <family val="2"/>
        <charset val="186"/>
      </rPr>
      <t>Kabeļu gala apd. 4mm2-35mm|2</t>
    </r>
  </si>
  <si>
    <r>
      <rPr>
        <sz val="10"/>
        <rFont val="Arial"/>
        <family val="2"/>
        <charset val="186"/>
      </rPr>
      <t xml:space="preserve">EPKT </t>
    </r>
    <r>
      <rPr>
        <sz val="10"/>
        <rFont val="Arial"/>
        <family val="2"/>
        <charset val="186"/>
      </rPr>
      <t>0015-L12</t>
    </r>
  </si>
  <si>
    <r>
      <rPr>
        <sz val="10"/>
        <rFont val="Arial"/>
        <family val="2"/>
        <charset val="186"/>
      </rPr>
      <t>Tranšejas rakšana</t>
    </r>
  </si>
  <si>
    <r>
      <rPr>
        <sz val="10"/>
        <rFont val="Arial"/>
        <family val="2"/>
        <charset val="186"/>
      </rPr>
      <t>Brīdinājuma lente</t>
    </r>
  </si>
  <si>
    <r>
      <rPr>
        <sz val="10"/>
        <rFont val="Arial"/>
        <family val="2"/>
        <charset val="186"/>
      </rPr>
      <t>Montāžas izstrādājumu palīgmateriālu komplekts (kārbas, klemmes, kronšteini, ķēdes un citi stiprināšanas elementi)</t>
    </r>
  </si>
  <si>
    <r>
      <rPr>
        <b/>
        <sz val="13"/>
        <rFont val="Arial"/>
        <family val="2"/>
        <charset val="186"/>
      </rPr>
      <t>Caurules</t>
    </r>
  </si>
  <si>
    <r>
      <rPr>
        <sz val="10"/>
        <rFont val="Arial"/>
        <family val="2"/>
        <charset val="186"/>
      </rPr>
      <t>Aizsargcaurule, PE05Omm, 750N</t>
    </r>
  </si>
  <si>
    <r>
      <rPr>
        <sz val="10"/>
        <rFont val="Arial"/>
        <family val="2"/>
        <charset val="186"/>
      </rPr>
      <t>15</t>
    </r>
  </si>
  <si>
    <r>
      <rPr>
        <sz val="10"/>
        <rFont val="Arial"/>
        <family val="2"/>
        <charset val="186"/>
      </rPr>
      <t>Aizsargcaurule, PE011Omm, 750N</t>
    </r>
  </si>
  <si>
    <r>
      <rPr>
        <sz val="10"/>
        <rFont val="Arial"/>
        <family val="2"/>
        <charset val="186"/>
      </rPr>
      <t>16</t>
    </r>
  </si>
  <si>
    <r>
      <rPr>
        <sz val="10"/>
        <rFont val="Arial"/>
        <family val="2"/>
        <charset val="186"/>
      </rPr>
      <t>Aizsargcaurule, PVC 20mm</t>
    </r>
  </si>
  <si>
    <r>
      <rPr>
        <sz val="10"/>
        <rFont val="Arial"/>
        <family val="2"/>
        <charset val="186"/>
      </rPr>
      <t>Cauruļu palīgmateriāli (līkumi, savienojumi, stipr. utt.)</t>
    </r>
  </si>
  <si>
    <r>
      <rPr>
        <sz val="10"/>
        <rFont val="Arial"/>
        <family val="2"/>
        <charset val="186"/>
      </rPr>
      <t>Montāžas izstrādājumi, stiprinājumi</t>
    </r>
  </si>
  <si>
    <r>
      <rPr>
        <b/>
        <sz val="13"/>
        <rFont val="Arial"/>
        <family val="2"/>
        <charset val="186"/>
      </rPr>
      <t>Apgaismojums</t>
    </r>
  </si>
  <si>
    <r>
      <rPr>
        <sz val="10"/>
        <rFont val="Arial"/>
        <family val="2"/>
        <charset val="186"/>
      </rPr>
      <t>gb</t>
    </r>
  </si>
  <si>
    <r>
      <rPr>
        <sz val="10"/>
        <rFont val="Arial"/>
        <family val="2"/>
        <charset val="186"/>
      </rPr>
      <t>20</t>
    </r>
  </si>
  <si>
    <r>
      <rPr>
        <sz val="10"/>
        <rFont val="Arial"/>
        <family val="2"/>
        <charset val="186"/>
      </rPr>
      <t>Metāla stabs ar pamatni, melns, ar automātslēdžiem un tranzītspailēm, h=6m virs zemes</t>
    </r>
  </si>
  <si>
    <r>
      <rPr>
        <sz val="10"/>
        <rFont val="Arial"/>
        <family val="2"/>
        <charset val="186"/>
      </rPr>
      <t>Metāla stabs ar pamatni, melns, ar automātslēdžiem un tranzītspailēm, h=4.4m virs zemes</t>
    </r>
  </si>
  <si>
    <r>
      <rPr>
        <b/>
        <sz val="13"/>
        <rFont val="Arial"/>
        <family val="2"/>
        <charset val="186"/>
      </rPr>
      <t>Instalācijas materiāli</t>
    </r>
  </si>
  <si>
    <r>
      <rPr>
        <sz val="10"/>
        <rFont val="Arial"/>
        <family val="2"/>
        <charset val="186"/>
      </rPr>
      <t>25</t>
    </r>
  </si>
  <si>
    <r>
      <rPr>
        <sz val="10"/>
        <rFont val="Arial"/>
        <family val="2"/>
        <charset val="186"/>
      </rPr>
      <t>El.sadalne NS*</t>
    </r>
  </si>
  <si>
    <r>
      <rPr>
        <b/>
        <sz val="13"/>
        <rFont val="Arial"/>
        <family val="2"/>
        <charset val="186"/>
      </rPr>
      <t>Zemējums</t>
    </r>
  </si>
  <si>
    <r>
      <rPr>
        <sz val="10"/>
        <rFont val="Arial"/>
        <family val="2"/>
        <charset val="186"/>
      </rPr>
      <t>32</t>
    </r>
  </si>
  <si>
    <r>
      <rPr>
        <sz val="10"/>
        <rFont val="Arial"/>
        <family val="2"/>
        <charset val="186"/>
      </rPr>
      <t>Palīgmateriāli</t>
    </r>
  </si>
  <si>
    <t>Apsardzes signalizācijas sistēma</t>
  </si>
  <si>
    <t>Drosības kontrolieris metāla korpusā ar barošanas bloku</t>
  </si>
  <si>
    <t>INTG-996001EUPS</t>
  </si>
  <si>
    <t>gb.</t>
  </si>
  <si>
    <t>8-zonu paplašinātājs</t>
  </si>
  <si>
    <t>INTG-996005PCB &amp; K</t>
  </si>
  <si>
    <t>UniBus paplašinātājs</t>
  </si>
  <si>
    <t>INTG-996500PCB &amp; K</t>
  </si>
  <si>
    <t>XL izmēra kaste ar barošanas bloku</t>
  </si>
  <si>
    <t>INTG-995203PEEU8</t>
  </si>
  <si>
    <t>Akumulatoru baterija</t>
  </si>
  <si>
    <t>12V 17Ah</t>
  </si>
  <si>
    <t>Tastatūra</t>
  </si>
  <si>
    <t xml:space="preserve">INTG-995400 </t>
  </si>
  <si>
    <t>Kustības detektors ar kronšteinu</t>
  </si>
  <si>
    <t>RXC-ST</t>
  </si>
  <si>
    <t>Magnēta kontakts</t>
  </si>
  <si>
    <t>MET-200AR</t>
  </si>
  <si>
    <t>CLOE tīkla modulis</t>
  </si>
  <si>
    <t>IR-995093</t>
  </si>
  <si>
    <t xml:space="preserve">Kabelis </t>
  </si>
  <si>
    <t>UTP CAT5e 4x2x0.5</t>
  </si>
  <si>
    <t>CQR 6x0,22</t>
  </si>
  <si>
    <t>Gofreta caurule</t>
  </si>
  <si>
    <t>D=20 mm</t>
  </si>
  <si>
    <t>Instalācijas materiāls</t>
  </si>
  <si>
    <t>kpl.</t>
  </si>
  <si>
    <t>Licence  Extra Client</t>
  </si>
  <si>
    <t>INTG-996911</t>
  </si>
  <si>
    <t>pieņemšanas-kontroles iekārtu programmēšanu un datoru aplikācijas “INTEGRITI” konfigurēšanu</t>
  </si>
  <si>
    <t>Servera un komutācijas statne ar metāla durvīm un slēdzi</t>
  </si>
  <si>
    <t>42U 1000x800mm</t>
  </si>
  <si>
    <t>Ventilatoru panelis ar termostatu</t>
  </si>
  <si>
    <t xml:space="preserve">19' plaukts </t>
  </si>
  <si>
    <t>Akumulatoru ladēšanas iekārtas</t>
  </si>
  <si>
    <t>PLN-24CH12</t>
  </si>
  <si>
    <t xml:space="preserve">Akumulatoru baterija 12V 70A/h </t>
  </si>
  <si>
    <t>Bosch</t>
  </si>
  <si>
    <t>Kabineta tipa skaļrunis (20 / 10 / 5 / 2.5 W)</t>
  </si>
  <si>
    <t>LB1-UM20E-L</t>
  </si>
  <si>
    <t>Griestu skaļrunis( 6 / 3 / 1.5 / 0.75 W); piekārtie griesti</t>
  </si>
  <si>
    <t>LBC3086/41</t>
  </si>
  <si>
    <t>Griestu skaļruņa ugunsdrošs korpuss</t>
  </si>
  <si>
    <t>LBC3081/02</t>
  </si>
  <si>
    <t xml:space="preserve">Barošanas kabelis </t>
  </si>
  <si>
    <t>3x2.5 FE180/E30</t>
  </si>
  <si>
    <t>Kabelis  (Mikrofonu stacijas pieslēgšanai)</t>
  </si>
  <si>
    <t>UTP Kat. 5e E30</t>
  </si>
  <si>
    <t>Aizsargcaurule/gofrētā LSZH d25 mm</t>
  </si>
  <si>
    <t>Ugunsdrošais pildījums</t>
  </si>
  <si>
    <t xml:space="preserve"> (java GVS Fire Stop )</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</si>
  <si>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</si>
  <si>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</si>
  <si>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</si>
  <si>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</si>
  <si>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</si>
  <si>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</si>
  <si>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</si>
  <si>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</si>
  <si>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</si>
  <si>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</si>
  <si>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</si>
  <si>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</si>
  <si>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</si>
  <si>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</si>
  <si>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</si>
  <si>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</si>
  <si>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FRANKISCHE, isofix-EL-F 320N</t>
  </si>
  <si>
    <t>Dūmu aizsardzība</t>
  </si>
  <si>
    <t>Centralizētā izziņošanas sistēma</t>
  </si>
  <si>
    <t xml:space="preserve">Divu - sešu zonu vadības panelis </t>
  </si>
  <si>
    <t>ACTULUX SVL 48V 10A</t>
  </si>
  <si>
    <t>Vienas zonas paplašinātājs</t>
  </si>
  <si>
    <t>ACTULUX SVL Group Board</t>
  </si>
  <si>
    <t xml:space="preserve">Trauksmes pogas </t>
  </si>
  <si>
    <t>Actulux Smoke vent IP 40</t>
  </si>
  <si>
    <t xml:space="preserve">Dūmu lūku automātikas piedziņa </t>
  </si>
  <si>
    <t>Actulux HCV 500/1000</t>
  </si>
  <si>
    <t xml:space="preserve">Elektriskais logu atvērējs </t>
  </si>
  <si>
    <t>48 V DC HCV 500 mN</t>
  </si>
  <si>
    <t>E30 3x1,5</t>
  </si>
  <si>
    <t>Kabelis piedziņu un aizvērēju savienošanai</t>
  </si>
  <si>
    <t>(N)HXH-J E30 2x2.5 RE</t>
  </si>
  <si>
    <t>Kabelis pogu savienošanai</t>
  </si>
  <si>
    <t>E30 8x0,5</t>
  </si>
  <si>
    <t>Ugunsdrošie blīvējumi</t>
  </si>
  <si>
    <t>Hilti EI 30</t>
  </si>
  <si>
    <t xml:space="preserve">Kabeļu aizsegs caurule </t>
  </si>
  <si>
    <t xml:space="preserve">d20 </t>
  </si>
  <si>
    <t>Ugunsdrošie stiprinājumi E90</t>
  </si>
  <si>
    <t>UDFB8. E90, d 8mm</t>
  </si>
  <si>
    <t>Durvju kontrolieris</t>
  </si>
  <si>
    <t>INTG-996018PCB&amp;K</t>
  </si>
  <si>
    <t>Durvju paplašinātājs</t>
  </si>
  <si>
    <t>INTG-996535PCB&amp;K</t>
  </si>
  <si>
    <t>Karšu nolasītājs 13.56MHz/125KHz, EM Proximity</t>
  </si>
  <si>
    <t>HID SIGNO 20 iCLASS SE</t>
  </si>
  <si>
    <t>HID SIGNO keypad 20</t>
  </si>
  <si>
    <t xml:space="preserve">Durvju aizvērējs </t>
  </si>
  <si>
    <t xml:space="preserve">SD-C141S </t>
  </si>
  <si>
    <t>Sprūds</t>
  </si>
  <si>
    <t>Kabelis iekšējai instalācijai</t>
  </si>
  <si>
    <t>UTP Kat.5e</t>
  </si>
  <si>
    <t xml:space="preserve">Barošanas kabelis iekšējai instalācijai </t>
  </si>
  <si>
    <t>NYM-J 3x2.5 mm2</t>
  </si>
  <si>
    <t xml:space="preserve">Licence </t>
  </si>
  <si>
    <t>INTG-996025</t>
  </si>
  <si>
    <t>Durvju licence</t>
  </si>
  <si>
    <t>INTG-996940-30</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</si>
  <si>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</si>
  <si>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</si>
  <si>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</si>
  <si>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</si>
  <si>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</si>
  <si>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</si>
  <si>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</si>
  <si>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</si>
  <si>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</si>
  <si>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</si>
  <si>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</si>
  <si>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</si>
  <si>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</si>
  <si>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</si>
  <si>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</si>
  <si>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</si>
  <si>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</si>
  <si>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</si>
  <si>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</si>
  <si>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</si>
  <si>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</si>
  <si>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</si>
  <si>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</si>
  <si>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</si>
  <si>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</si>
  <si>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</si>
  <si>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</si>
  <si>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</si>
  <si>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</si>
  <si>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</si>
  <si>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</si>
  <si>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</si>
  <si>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</si>
  <si>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Datu ligzda grīdas kārbā</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</si>
  <si>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</si>
  <si>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</si>
  <si>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</si>
  <si>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</si>
  <si>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</si>
  <si>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</si>
  <si>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</si>
  <si>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</si>
  <si>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</si>
  <si>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</si>
  <si>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</si>
  <si>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</si>
  <si>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</si>
  <si>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</si>
  <si>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</si>
  <si>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IP videokamera ārtelpu bullet</t>
  </si>
  <si>
    <t>4MPix, H.265, 2.8mm IR 30m</t>
  </si>
  <si>
    <t>IP videokamera iekštelpu dome</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</si>
  <si>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</si>
  <si>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</si>
  <si>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</si>
  <si>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</si>
  <si>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</si>
  <si>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</si>
  <si>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</si>
  <si>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</si>
  <si>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</si>
  <si>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</si>
  <si>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</si>
  <si>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</si>
  <si>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</si>
  <si>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</si>
  <si>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</si>
  <si>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</si>
  <si>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</si>
  <si>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</si>
  <si>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Plastmasas aka ar KV-pamatni</t>
  </si>
  <si>
    <t>KP-PEH 800x650</t>
  </si>
  <si>
    <t xml:space="preserve">Dībelis saitītēm 10x43(JST)    </t>
  </si>
  <si>
    <t>100gb.</t>
  </si>
  <si>
    <t>Kab. kanalizācijas akas vāks (max. slodze 12,5 t)</t>
  </si>
  <si>
    <t>Silikons N, neitrāls hermēt.310ml</t>
  </si>
  <si>
    <t>Atloks dz/b gredzena stiprināšanai</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</si>
  <si>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</si>
  <si>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</si>
  <si>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</si>
  <si>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</si>
  <si>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</si>
  <si>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</si>
  <si>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</si>
  <si>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</si>
  <si>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</si>
  <si>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</si>
  <si>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</si>
  <si>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</si>
  <si>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</si>
  <si>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</si>
  <si>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</si>
  <si>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</si>
  <si>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</si>
  <si>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</si>
  <si>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</si>
  <si>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</si>
  <si>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</si>
  <si>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Stāvvada izdeidošana</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</si>
  <si>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</si>
  <si>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</si>
  <si>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</si>
  <si>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</si>
  <si>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</si>
  <si>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</si>
  <si>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RIGID MULTI PP-B SN8 OD250. Ietverot grunts rakšanu, aizbēršanu, liekās grunts transportu uz atbērtni un tās montāža</t>
  </si>
  <si>
    <t>2</t>
  </si>
  <si>
    <t>EVODRAIN HARD PP OD250 ar 360 grādu perforāciju SN8, tai skaitā ģeotekstila filtrs. Ietverot grunts rakšanu, aizbēršanu, liekās grunts transportu uz atbērtni un tās montāža</t>
  </si>
  <si>
    <t>3</t>
  </si>
  <si>
    <t>RIGID MULTI PP-B SN8 OD160. Ietverot grunts rakšanu, aizbēršanu, liekās grunts transportu uz atbērtni un tās montāža</t>
  </si>
  <si>
    <t>4</t>
  </si>
  <si>
    <t>EVODRAIN HARD PP OD160 ar 360 grādu perforāciju SN8, tai skaitā ģeotekstila filtrs. Ietverot grunts rakšanu, aizbēršanu, liekās grunts transportu uz atbērtni un tās montāža</t>
  </si>
  <si>
    <t>5</t>
  </si>
  <si>
    <t>RIGID MULTI PP-B SN8 OD110. Ūdensnoteku pievienošanai lietus kanalizācijai</t>
  </si>
  <si>
    <t>6</t>
  </si>
  <si>
    <t>ACO Self gūlija ar čuguna resti, guržu uztveršanas spainīti. pieslēgumu no sāniem</t>
  </si>
  <si>
    <t>7</t>
  </si>
  <si>
    <t>Plastmasas kanalizācijas uztvērējaka DN 400/315 mm ar nosēddaļu 0,5m. Komplektā ar teleskopisko kātu un vāku (uzstādīšanai zaļajā segumā)</t>
  </si>
  <si>
    <t>8</t>
  </si>
  <si>
    <t>Plastmasas kanalizācijas aka DN 400/315 mm komplektā ar teleskopisko kātu un vāku (uzstādīšanai bruģakmens segumā)</t>
  </si>
  <si>
    <t>9</t>
  </si>
  <si>
    <t>Rūpnieciski izgatavota lietus ūdens tvertne GRAF CRATA 3750 litri ar plastmaas vāku, sūkni un laistīšanas pieslēgumu</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</si>
  <si>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</si>
  <si>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</si>
  <si>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</si>
  <si>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</si>
  <si>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</si>
  <si>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</si>
  <si>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</si>
  <si>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</si>
  <si>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</si>
  <si>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</si>
  <si>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</si>
  <si>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Lietusūdens kanalizācija</t>
  </si>
  <si>
    <t>Ārējie siltumtīkli</t>
  </si>
  <si>
    <t xml:space="preserve">Kontroles panelis   </t>
  </si>
  <si>
    <t>FX3NetL ESMI</t>
  </si>
  <si>
    <t>Skapis papildus baterijām</t>
  </si>
  <si>
    <t>ESMI  FX-BAT</t>
  </si>
  <si>
    <t>Cilpu modulis</t>
  </si>
  <si>
    <t xml:space="preserve"> FX-ALCB (2 cilpas)</t>
  </si>
  <si>
    <t xml:space="preserve">Akumulators </t>
  </si>
  <si>
    <t>12V/17 A/h</t>
  </si>
  <si>
    <t>Adrešu  dūmu detektors</t>
  </si>
  <si>
    <t>EDI-20</t>
  </si>
  <si>
    <t>Adrešu siltuma detektors</t>
  </si>
  <si>
    <t>EDI-50</t>
  </si>
  <si>
    <t xml:space="preserve">Detektora bāze </t>
  </si>
  <si>
    <t>EBI-10</t>
  </si>
  <si>
    <t xml:space="preserve">Detektora bāze ar izolatoru </t>
  </si>
  <si>
    <t>Rokas adreses trauksmes poga ar izolatoru</t>
  </si>
  <si>
    <t>EPP-20</t>
  </si>
  <si>
    <t xml:space="preserve">Rokas adreses trauksmes pogas bāze </t>
  </si>
  <si>
    <t>SR2G</t>
  </si>
  <si>
    <t xml:space="preserve">Vadības modulis </t>
  </si>
  <si>
    <t>EMI-311/240</t>
  </si>
  <si>
    <t>Staru detektors 100m</t>
  </si>
  <si>
    <t>55000-273APO (50-100m)</t>
  </si>
  <si>
    <t>Staru detektors 50m</t>
  </si>
  <si>
    <t>55000-268APO (50m)</t>
  </si>
  <si>
    <t>Iznesamais LED indikators</t>
  </si>
  <si>
    <t>ERI-10</t>
  </si>
  <si>
    <t xml:space="preserve">Skatlūkas </t>
  </si>
  <si>
    <t>Europlast VPL3030  300x300mm</t>
  </si>
  <si>
    <t>Kabelis detektoru pieslēgšana</t>
  </si>
  <si>
    <t>2x1.0 (E30) Eurosafe</t>
  </si>
  <si>
    <t>Kabelis  el. barošana</t>
  </si>
  <si>
    <t xml:space="preserve">NHXN-FE180/E30 3x2.5mm2 </t>
  </si>
  <si>
    <t>Gofrētā caurule D25mm</t>
  </si>
  <si>
    <t>D25mm</t>
  </si>
  <si>
    <t>Ugunsdrošs kabeļu turētājs</t>
  </si>
  <si>
    <t>OZM/OZMO. (WxLxH) 42x33x62mm. 0.7mm. E-90</t>
  </si>
  <si>
    <t>Ugunsdrošais stiprinājums</t>
  </si>
  <si>
    <t>Detektoru un kabeļu marķēšana</t>
  </si>
  <si>
    <r>
      <rPr>
        <sz val="10"/>
        <rFont val="Arial"/>
        <family val="2"/>
        <charset val="186"/>
      </rPr>
      <t>PVC pašteces kanalizācijas caurule</t>
    </r>
  </si>
  <si>
    <r>
      <rPr>
        <sz val="10"/>
        <rFont val="Arial"/>
        <family val="2"/>
        <charset val="186"/>
      </rPr>
      <t>Klozetpoda pievienojums</t>
    </r>
  </si>
  <si>
    <r>
      <rPr>
        <sz val="10"/>
        <rFont val="Arial"/>
        <family val="2"/>
        <charset val="186"/>
      </rPr>
      <t>Sausā tipa traps ar vertikālu izvadu</t>
    </r>
  </si>
  <si>
    <r>
      <rPr>
        <sz val="10"/>
        <rFont val="Arial"/>
        <family val="2"/>
        <charset val="186"/>
      </rPr>
      <t xml:space="preserve">Nerūsējošā tērauda higiēniska izpildījuma traps </t>
    </r>
    <r>
      <rPr>
        <sz val="10"/>
        <rFont val="Arial"/>
        <family val="2"/>
        <charset val="186"/>
      </rPr>
      <t xml:space="preserve">500x800x150 </t>
    </r>
    <r>
      <rPr>
        <sz val="10"/>
        <rFont val="Arial"/>
        <family val="2"/>
        <charset val="186"/>
      </rPr>
      <t>ACO</t>
    </r>
  </si>
  <si>
    <r>
      <rPr>
        <sz val="10"/>
        <rFont val="Arial"/>
        <family val="2"/>
        <charset val="186"/>
      </rPr>
      <t xml:space="preserve">Nerūsējošā tērauda higiēniska izpildījuma traps </t>
    </r>
    <r>
      <rPr>
        <sz val="10"/>
        <rFont val="Arial"/>
        <family val="2"/>
        <charset val="186"/>
      </rPr>
      <t xml:space="preserve">400x400x100 </t>
    </r>
    <r>
      <rPr>
        <sz val="10"/>
        <rFont val="Arial"/>
        <family val="2"/>
        <charset val="186"/>
      </rPr>
      <t>V110 ACO</t>
    </r>
  </si>
  <si>
    <r>
      <rPr>
        <sz val="10"/>
        <rFont val="Arial"/>
        <family val="2"/>
        <charset val="186"/>
      </rPr>
      <t>ACO EG170 1</t>
    </r>
    <r>
      <rPr>
        <sz val="10"/>
        <rFont val="Arial"/>
        <family val="2"/>
        <charset val="186"/>
      </rPr>
      <t>70x1</t>
    </r>
    <r>
      <rPr>
        <sz val="10"/>
        <rFont val="Arial"/>
        <family val="2"/>
        <charset val="186"/>
      </rPr>
      <t xml:space="preserve">70 V75 </t>
    </r>
    <r>
      <rPr>
        <sz val="10"/>
        <rFont val="Arial"/>
        <family val="2"/>
        <charset val="186"/>
      </rPr>
      <t xml:space="preserve">VINYL </t>
    </r>
    <r>
      <rPr>
        <sz val="10"/>
        <rFont val="Arial"/>
        <family val="2"/>
        <charset val="186"/>
      </rPr>
      <t xml:space="preserve">1.4404 </t>
    </r>
    <r>
      <rPr>
        <sz val="10"/>
        <rFont val="Arial"/>
        <family val="2"/>
        <charset val="186"/>
      </rPr>
      <t xml:space="preserve">MESH GRATING </t>
    </r>
    <r>
      <rPr>
        <sz val="10"/>
        <rFont val="Arial"/>
        <family val="2"/>
        <charset val="186"/>
      </rPr>
      <t>L15</t>
    </r>
  </si>
  <si>
    <r>
      <rPr>
        <sz val="10"/>
        <rFont val="Arial"/>
        <family val="2"/>
        <charset val="186"/>
      </rPr>
      <t>Tīrīšnas lūka ACO Finora G</t>
    </r>
  </si>
  <si>
    <r>
      <rPr>
        <sz val="10"/>
        <rFont val="Arial"/>
        <family val="2"/>
        <charset val="186"/>
      </rPr>
      <t>Revīzija ar vāku</t>
    </r>
  </si>
  <si>
    <r>
      <rPr>
        <sz val="10"/>
        <rFont val="Arial"/>
        <family val="2"/>
        <charset val="186"/>
      </rPr>
      <t xml:space="preserve">VILPE 0110P/500 </t>
    </r>
    <r>
      <rPr>
        <sz val="10"/>
        <rFont val="Arial"/>
        <family val="2"/>
        <charset val="186"/>
      </rPr>
      <t>SEWER VENTILATION PIPE WITH COWL</t>
    </r>
  </si>
  <si>
    <r>
      <rPr>
        <sz val="10"/>
        <rFont val="Arial"/>
        <family val="2"/>
        <charset val="186"/>
      </rPr>
      <t>Ārpus pārseguma uzstādāma ugusndrošā manžete</t>
    </r>
  </si>
  <si>
    <r>
      <rPr>
        <sz val="10"/>
        <rFont val="Arial"/>
        <family val="2"/>
        <charset val="186"/>
      </rPr>
      <t xml:space="preserve">Sifons </t>
    </r>
    <r>
      <rPr>
        <sz val="10"/>
        <rFont val="Arial"/>
        <family val="2"/>
        <charset val="186"/>
      </rPr>
      <t xml:space="preserve">Wavin </t>
    </r>
    <r>
      <rPr>
        <sz val="10"/>
        <rFont val="Arial"/>
        <family val="2"/>
        <charset val="186"/>
      </rPr>
      <t>HEPVO 32 mm</t>
    </r>
  </si>
  <si>
    <r>
      <rPr>
        <sz val="10"/>
        <rFont val="Arial"/>
        <family val="2"/>
        <charset val="186"/>
      </rPr>
      <t>Atvērumu aizdares komplekts ar ugunsdrošiem materiāliem</t>
    </r>
  </si>
  <si>
    <r>
      <rPr>
        <sz val="10"/>
        <rFont val="Arial"/>
        <family val="2"/>
        <charset val="186"/>
      </rPr>
      <t>Cauruļvadu stiprinājuma komplekts</t>
    </r>
  </si>
  <si>
    <r>
      <rPr>
        <sz val="10"/>
        <rFont val="Arial"/>
        <family val="2"/>
        <charset val="186"/>
      </rPr>
      <t>Montāžas palīgmateriālu komplekts</t>
    </r>
  </si>
  <si>
    <r>
      <rPr>
        <sz val="10"/>
        <rFont val="Arial"/>
        <family val="2"/>
        <charset val="186"/>
      </rPr>
      <t>50</t>
    </r>
  </si>
  <si>
    <r>
      <rPr>
        <sz val="10"/>
        <rFont val="Arial"/>
        <family val="2"/>
        <charset val="186"/>
      </rPr>
      <t>110</t>
    </r>
  </si>
  <si>
    <r>
      <rPr>
        <sz val="10"/>
        <rFont val="Arial"/>
        <family val="2"/>
        <charset val="186"/>
      </rPr>
      <t>100</t>
    </r>
  </si>
  <si>
    <r>
      <rPr>
        <sz val="10"/>
        <rFont val="Arial"/>
        <family val="2"/>
        <charset val="186"/>
      </rPr>
      <t>500x500</t>
    </r>
  </si>
  <si>
    <r>
      <rPr>
        <sz val="10"/>
        <rFont val="Arial"/>
        <family val="2"/>
        <charset val="186"/>
      </rPr>
      <t>500x800</t>
    </r>
  </si>
  <si>
    <r>
      <rPr>
        <sz val="10"/>
        <rFont val="Arial"/>
        <family val="2"/>
        <charset val="186"/>
      </rPr>
      <t>400x400</t>
    </r>
  </si>
  <si>
    <r>
      <rPr>
        <sz val="10"/>
        <rFont val="Arial"/>
        <family val="2"/>
        <charset val="186"/>
      </rPr>
      <t>170x170</t>
    </r>
  </si>
  <si>
    <t>257</t>
  </si>
  <si>
    <t>167</t>
  </si>
  <si>
    <t>451</t>
  </si>
  <si>
    <t>48</t>
  </si>
  <si>
    <t>18</t>
  </si>
  <si>
    <t>21</t>
  </si>
  <si>
    <r>
      <rPr>
        <sz val="10"/>
        <rFont val="Arial"/>
        <family val="2"/>
        <charset val="186"/>
      </rPr>
      <t>Tērauda caurule DN100</t>
    </r>
  </si>
  <si>
    <r>
      <rPr>
        <sz val="10"/>
        <rFont val="Arial"/>
        <family val="2"/>
        <charset val="186"/>
      </rPr>
      <t>Daudzslāņu caurule OD16x2.0</t>
    </r>
  </si>
  <si>
    <r>
      <rPr>
        <sz val="10"/>
        <rFont val="Arial"/>
        <family val="2"/>
        <charset val="186"/>
      </rPr>
      <t>Daudzslāņu caurule OD20x2.25</t>
    </r>
  </si>
  <si>
    <r>
      <rPr>
        <sz val="10"/>
        <rFont val="Arial"/>
        <family val="2"/>
        <charset val="186"/>
      </rPr>
      <t>Daudzslāņu caurule OD25x2.5</t>
    </r>
  </si>
  <si>
    <r>
      <rPr>
        <sz val="10"/>
        <rFont val="Arial"/>
        <family val="2"/>
        <charset val="186"/>
      </rPr>
      <t>Daudzslāņu caurule OD40x4.0</t>
    </r>
  </si>
  <si>
    <r>
      <rPr>
        <sz val="10"/>
        <rFont val="Arial"/>
        <family val="2"/>
        <charset val="186"/>
      </rPr>
      <t>Daudzslāņu caurule OD50x4.5</t>
    </r>
  </si>
  <si>
    <r>
      <rPr>
        <sz val="10"/>
        <rFont val="Arial"/>
        <family val="2"/>
        <charset val="186"/>
      </rPr>
      <t>Daudzslāņu caurule OD63x6.0</t>
    </r>
  </si>
  <si>
    <r>
      <rPr>
        <sz val="10"/>
        <rFont val="Arial"/>
        <family val="2"/>
        <charset val="186"/>
      </rPr>
      <t>40</t>
    </r>
  </si>
  <si>
    <r>
      <rPr>
        <sz val="10"/>
        <rFont val="Arial"/>
        <family val="2"/>
        <charset val="186"/>
      </rPr>
      <t>63</t>
    </r>
  </si>
  <si>
    <r>
      <rPr>
        <sz val="10"/>
        <rFont val="Arial"/>
        <family val="2"/>
        <charset val="186"/>
      </rPr>
      <t>DN20</t>
    </r>
  </si>
  <si>
    <t>102</t>
  </si>
  <si>
    <t>410</t>
  </si>
  <si>
    <t>532</t>
  </si>
  <si>
    <t>66</t>
  </si>
  <si>
    <t>56</t>
  </si>
  <si>
    <t>58</t>
  </si>
  <si>
    <t>60</t>
  </si>
  <si>
    <t>69</t>
  </si>
  <si>
    <t>232</t>
  </si>
  <si>
    <r>
      <rPr>
        <sz val="10"/>
        <rFont val="Arial"/>
        <family val="2"/>
        <charset val="186"/>
      </rPr>
      <t>Presējamo kompozītmateriālu veidgabalu komplekts</t>
    </r>
  </si>
  <si>
    <r>
      <rPr>
        <sz val="10"/>
        <rFont val="Arial"/>
        <family val="2"/>
        <charset val="186"/>
      </rPr>
      <t>Tērauda cauruļvadu veidgabalu komplekts</t>
    </r>
  </si>
  <si>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</si>
  <si>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</si>
  <si>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"CEPRI" stikls. Komplektā: "Aqualine Aquasteel" dušas</t>
    </r>
  </si>
  <si>
    <r>
      <rPr>
        <sz val="10"/>
        <rFont val="Arial"/>
        <family val="2"/>
        <charset val="186"/>
      </rPr>
      <t>jaucējkrāns ar dušas klausuli, stiprinājumu, nerūsējošais</t>
    </r>
  </si>
  <si>
    <r>
      <rPr>
        <sz val="10"/>
        <rFont val="Arial"/>
        <family val="2"/>
        <charset val="186"/>
      </rPr>
      <t>tērauds.</t>
    </r>
  </si>
  <si>
    <r>
      <rPr>
        <sz val="10"/>
        <rFont val="Arial"/>
        <family val="2"/>
        <charset val="186"/>
      </rPr>
      <t>nerūsējošais tērauds.</t>
    </r>
  </si>
  <si>
    <r>
      <rPr>
        <sz val="10"/>
        <rFont val="Arial"/>
        <family val="2"/>
        <charset val="186"/>
      </rPr>
      <t>pusaplis; tonis: balts. Komplektā: "Aqualine Aquasteel" dušas</t>
    </r>
  </si>
  <si>
    <r>
      <rPr>
        <sz val="10"/>
        <rFont val="Arial"/>
        <family val="2"/>
        <charset val="186"/>
      </rPr>
      <t>stiprinājumu, nerūsējošais tērauds</t>
    </r>
  </si>
  <si>
    <r>
      <rPr>
        <sz val="10"/>
        <rFont val="Arial"/>
        <family val="2"/>
        <charset val="186"/>
      </rPr>
      <t>"Isvea Purita Sharp" roku mazgātne, stiprināma pie sienas,</t>
    </r>
  </si>
  <si>
    <r>
      <rPr>
        <sz val="10"/>
        <rFont val="Arial"/>
        <family val="2"/>
        <charset val="186"/>
      </rPr>
      <t>balta. Komplektā: Jaucēkrāns CERAFFINE O, ar POP-UP</t>
    </r>
  </si>
  <si>
    <r>
      <rPr>
        <sz val="10"/>
        <rFont val="Arial"/>
        <family val="2"/>
        <charset val="186"/>
      </rPr>
      <t>izplūdi, patēriņš 5l/min, hroms. Sifons DESIGN 11/4x32mm,</t>
    </r>
  </si>
  <si>
    <r>
      <rPr>
        <sz val="10"/>
        <rFont val="Arial"/>
        <family val="2"/>
        <charset val="186"/>
      </rPr>
      <t>hroms</t>
    </r>
  </si>
  <si>
    <r>
      <rPr>
        <sz val="10"/>
        <rFont val="Arial"/>
        <family val="2"/>
        <charset val="186"/>
      </rPr>
      <t>vajadzībām, Vitra Hygiene antibakteriāls pārklājums, balta.</t>
    </r>
  </si>
  <si>
    <r>
      <rPr>
        <sz val="10"/>
        <rFont val="Arial"/>
        <family val="2"/>
        <charset val="186"/>
      </rPr>
      <t>Komplektā: Jaucēkrāns CERAFFINE O, ar POP-UP izplūdi,</t>
    </r>
  </si>
  <si>
    <r>
      <rPr>
        <sz val="10"/>
        <rFont val="Arial"/>
        <family val="2"/>
        <charset val="186"/>
      </rPr>
      <t>patēriņš 5l/min, hroms. Sifons DESIGN 11/4x32mm, hroms</t>
    </r>
  </si>
  <si>
    <r>
      <rPr>
        <sz val="10"/>
        <rFont val="Arial"/>
        <family val="2"/>
        <charset val="186"/>
      </rPr>
      <t>materiāla, balta, lefrēzētas 4 vietas maisītājiem. Komplektā:</t>
    </r>
  </si>
  <si>
    <r>
      <rPr>
        <sz val="10"/>
        <rFont val="Arial"/>
        <family val="2"/>
        <charset val="186"/>
      </rPr>
      <t>5l/min, hroms. Sifons DESIGN 11/4x32mm, hroms</t>
    </r>
  </si>
  <si>
    <r>
      <rPr>
        <sz val="10"/>
        <rFont val="Arial"/>
        <family val="2"/>
        <charset val="186"/>
      </rPr>
      <t>materiāla, balta, lefrēzētas 3 vietas maisītājiem. Komplektā:</t>
    </r>
  </si>
  <si>
    <r>
      <rPr>
        <sz val="10"/>
        <rFont val="Arial"/>
        <family val="2"/>
        <charset val="186"/>
      </rPr>
      <t>3gab. jaucēkrāns CERAFFINE O, ar POP-UP izplūdi, patēriņš</t>
    </r>
  </si>
  <si>
    <r>
      <rPr>
        <sz val="10"/>
        <rFont val="Arial"/>
        <family val="2"/>
        <charset val="186"/>
      </rPr>
      <t>izlietne ar stiprinājumiem un izplūdi. Abu Sanitar saimniecības</t>
    </r>
  </si>
  <si>
    <r>
      <rPr>
        <sz val="10"/>
        <rFont val="Arial"/>
        <family val="2"/>
        <charset val="186"/>
      </rPr>
      <t>kartridžs 40 mm, "G"veida snīpis 200mm, ekscentri un</t>
    </r>
  </si>
  <si>
    <r>
      <rPr>
        <sz val="10"/>
        <rFont val="Arial"/>
        <family val="2"/>
        <charset val="186"/>
      </rPr>
      <t>dekoratīvās uzlikās.</t>
    </r>
  </si>
  <si>
    <r>
      <rPr>
        <sz val="10"/>
        <rFont val="Arial"/>
        <family val="2"/>
        <charset val="186"/>
      </rPr>
      <t>pievads no apakšas, "Vitra Sento kids" sēdriņķis-vāks, soft-</t>
    </r>
  </si>
  <si>
    <r>
      <rPr>
        <sz val="10"/>
        <rFont val="Arial"/>
        <family val="2"/>
        <charset val="186"/>
      </rPr>
      <t>close, zaļš., "Vitra Hygiene" antibakteriāls pārklājums</t>
    </r>
  </si>
  <si>
    <r>
      <rPr>
        <sz val="10"/>
        <rFont val="Arial"/>
        <family val="2"/>
        <charset val="186"/>
      </rPr>
      <t>(sduraplst) soft close sēdriņkis -vāks, daļēji nosegts, universāls</t>
    </r>
  </si>
  <si>
    <r>
      <rPr>
        <sz val="10"/>
        <rFont val="Arial"/>
        <family val="2"/>
        <charset val="186"/>
      </rPr>
      <t>izvads, pievads no apakšas. "Vitra Hygiene" antibakteriāls</t>
    </r>
  </si>
  <si>
    <r>
      <rPr>
        <sz val="10"/>
        <rFont val="Arial"/>
        <family val="2"/>
        <charset val="186"/>
      </rPr>
      <t>pārklājums</t>
    </r>
  </si>
  <si>
    <t>"Tork" 50 I atkritumu tvertne; Tonis: "balts"</t>
  </si>
  <si>
    <t>"TorkTwin" vidēja izmēra tualetes papīra rullu dozators; Tonis:</t>
  </si>
  <si>
    <t>"TORK" šķidro un izsmidzināmo ziepju dozators; Tonis: "balts"</t>
  </si>
  <si>
    <t>"Tork Singlefold" papīra dvieļu dozators; Tonis: "balts"</t>
  </si>
  <si>
    <t>Spogulis cilvēkiem ar īpašam vajadzibam. Mainams leņķis.</t>
  </si>
  <si>
    <t>Spogulis H1100x800mm, slīpētas malas, līmējams pie sienas</t>
  </si>
  <si>
    <t>"Vitra Sento kids" wc pods, stiprināms pie sienas, cisternas</t>
  </si>
  <si>
    <t>Klozetpods "I.LIFE B RimLS+", ar SoftCIose vāku balts.</t>
  </si>
  <si>
    <t>"Vitra S20 Inva wc" pods cilvēkiem ar īpašām vajadzībām,</t>
  </si>
  <si>
    <t>pārklājums. "Bemeta" atbalsta rokturis, paceļams, 813 mm,</t>
  </si>
  <si>
    <t>"Vitra Zentrum WC" brīvi stāvošs pods, 3/6 L, Rim-ex,</t>
  </si>
  <si>
    <t>"Vitra S20" wc pods, citema 2.5/4L, nosegts, universāls izvads,</t>
  </si>
  <si>
    <t>"ABU Sanitar" triecienizturīga, polipropilēna saimniecības</t>
  </si>
  <si>
    <t>izlietnes restes. Virtuves maisītājs Shark 14, keramiskais</t>
  </si>
  <si>
    <t>"PAA” "Quadro MTM" izlietne četrām vietām, Silkstone</t>
  </si>
  <si>
    <t>4gab. jaucēkrāns CERAFFINE O, ar POP-UP izplūdi, patēriņš</t>
  </si>
  <si>
    <t>"Vitra S20 Inva" roku mazgātne cilvēkiem ar īpašām</t>
  </si>
  <si>
    <t>"Isvea Purita Sharp" roku mazgātne, stiprināma pie sienas,</t>
  </si>
  <si>
    <t>"Aqualine Aquasteel" dušas jaucējkrāns ar dušas klausuli,</t>
  </si>
  <si>
    <t>"Aqualine" dušas stūra paliknis, akrila ar pretlīdes virsmu,</t>
  </si>
  <si>
    <t>Iebūvēts dušas kabīnes komplekts ar dušas paliktni ar</t>
  </si>
  <si>
    <t>pretslīdes virsmu; "CEPRI" stikls. Komplektā: "Aqualine</t>
  </si>
  <si>
    <t>Aquasteel" dušas jaucējkrāns ar dušas klausuli, stiprinājumu,</t>
  </si>
  <si>
    <t>Bērnu pārtinamais galds "Babymedi", vertikāls, antibakteriāls;</t>
  </si>
  <si>
    <t>Porgumijas izolācija 9 mm caurulei OD16</t>
  </si>
  <si>
    <t>Porgumijas izolācija 9 mm caurulei OD20</t>
  </si>
  <si>
    <t>Porgumijas izolācija 9 mm caurulei OD25</t>
  </si>
  <si>
    <t>Porgumijas izolācija 9 mm caurulei OD32</t>
  </si>
  <si>
    <t>Porgumijas izolācija 9 mm caurulei OD40</t>
  </si>
  <si>
    <t>Porgumijas izolācija 9 mm caurulei OD50</t>
  </si>
  <si>
    <t>Porgumijas izolācija 9 mm caurulei OD63</t>
  </si>
  <si>
    <t>Montāžas un palaišanas darbi</t>
  </si>
  <si>
    <r>
      <rPr>
        <sz val="10"/>
        <rFont val="Arial"/>
        <family val="2"/>
        <charset val="186"/>
      </rPr>
      <t>Elektroniskais apkures cirkulācijas sūknis q=16.19 m</t>
    </r>
    <r>
      <rPr>
        <vertAlign val="superscript"/>
        <sz val="10"/>
        <rFont val="Arial"/>
        <family val="2"/>
        <charset val="186"/>
      </rPr>
      <t>3</t>
    </r>
    <r>
      <rPr>
        <sz val="10"/>
        <rFont val="Arial"/>
        <family val="2"/>
        <charset val="186"/>
      </rPr>
      <t>/h; H=6.3 m DAB EVOPLUS B 150/280.50M</t>
    </r>
  </si>
  <si>
    <r>
      <rPr>
        <sz val="10"/>
        <rFont val="Arial"/>
        <family val="2"/>
        <charset val="186"/>
      </rPr>
      <t>Elektroniskais apkures cirkulācijas sūknis q=6.23 m</t>
    </r>
    <r>
      <rPr>
        <vertAlign val="superscript"/>
        <sz val="10"/>
        <rFont val="Arial"/>
        <family val="2"/>
        <charset val="186"/>
      </rPr>
      <t>3</t>
    </r>
    <r>
      <rPr>
        <sz val="10"/>
        <rFont val="Arial"/>
        <family val="2"/>
        <charset val="186"/>
      </rPr>
      <t>/h; H=8.5 m DAB EVOPLUS B 120/250.40 M</t>
    </r>
  </si>
  <si>
    <r>
      <rPr>
        <sz val="10"/>
        <rFont val="Arial"/>
        <family val="2"/>
        <charset val="186"/>
      </rPr>
      <t>Karstā ūdens cirkulācijas sūknis DAB EVOPLUS 60/180 SAN M q=2.1 m</t>
    </r>
    <r>
      <rPr>
        <vertAlign val="superscript"/>
        <sz val="10"/>
        <rFont val="Arial"/>
        <family val="2"/>
        <charset val="186"/>
      </rPr>
      <t>3</t>
    </r>
    <r>
      <rPr>
        <sz val="10"/>
        <rFont val="Arial"/>
        <family val="2"/>
        <charset val="186"/>
      </rPr>
      <t>/h; H=5.5 m</t>
    </r>
  </si>
  <si>
    <r>
      <rPr>
        <sz val="10"/>
        <rFont val="Arial"/>
        <family val="2"/>
        <charset val="186"/>
      </rPr>
      <t>Izplešanās trauks V=200 l komplektā ar stiprinājumiem</t>
    </r>
  </si>
  <si>
    <r>
      <rPr>
        <sz val="10"/>
        <rFont val="Arial"/>
        <family val="2"/>
        <charset val="186"/>
      </rPr>
      <t>Sadales skapis ETI 24-mod./IP65 C-203 montāžai</t>
    </r>
  </si>
  <si>
    <r>
      <rPr>
        <sz val="10"/>
        <rFont val="Arial"/>
        <family val="2"/>
        <charset val="186"/>
      </rPr>
      <t>Ūdens temperatūras sensors (virsmas) TMS</t>
    </r>
  </si>
  <si>
    <r>
      <rPr>
        <sz val="10"/>
        <rFont val="Arial"/>
        <family val="2"/>
        <charset val="186"/>
      </rPr>
      <t>Ūdens temperatūras sensors (iegremdējams 100 mm) TMW-100</t>
    </r>
  </si>
  <si>
    <r>
      <rPr>
        <sz val="10"/>
        <rFont val="Arial"/>
        <family val="2"/>
        <charset val="186"/>
      </rPr>
      <t>Transformators TRAFO40N3/D, 230V/24V; 40VA</t>
    </r>
  </si>
  <si>
    <r>
      <rPr>
        <sz val="10"/>
        <rFont val="Arial"/>
        <family val="2"/>
        <charset val="186"/>
      </rPr>
      <t>Karstā ūdens skaitītājs Q=2.5 m</t>
    </r>
    <r>
      <rPr>
        <vertAlign val="superscript"/>
        <sz val="10"/>
        <rFont val="Arial"/>
        <family val="2"/>
        <charset val="186"/>
      </rPr>
      <t>3</t>
    </r>
    <r>
      <rPr>
        <sz val="10"/>
        <rFont val="Arial"/>
        <family val="2"/>
        <charset val="186"/>
      </rPr>
      <t>/h DN15 90° ar impulsa devēju</t>
    </r>
  </si>
  <si>
    <r>
      <rPr>
        <sz val="10"/>
        <rFont val="Arial"/>
        <family val="2"/>
        <charset val="186"/>
      </rPr>
      <t>Aukstā ūdens skaitītājs Q=1.5 m3/h DN15 ar skrūvēm</t>
    </r>
  </si>
  <si>
    <r>
      <rPr>
        <sz val="10"/>
        <rFont val="Arial"/>
        <family val="2"/>
        <charset val="186"/>
      </rPr>
      <t>Apk. reg. divgaitas vārsts Regin ETVS25-10 DN25; Kvs-10,0</t>
    </r>
  </si>
  <si>
    <r>
      <rPr>
        <sz val="10"/>
        <rFont val="Arial"/>
        <family val="2"/>
        <charset val="186"/>
      </rPr>
      <t>Reg. divgaitas vārsts Regin ETVS25-8.0 DN25; Kvs-8,0</t>
    </r>
  </si>
  <si>
    <r>
      <rPr>
        <sz val="10"/>
        <rFont val="Arial"/>
        <family val="2"/>
        <charset val="186"/>
      </rPr>
      <t>Vārsta izpildmehānisms Regin; 24V, 60 sec, 3-P; RVAN5-24</t>
    </r>
  </si>
  <si>
    <r>
      <rPr>
        <sz val="10"/>
        <rFont val="Arial"/>
        <family val="2"/>
        <charset val="186"/>
      </rPr>
      <t>Spiediena starpības regulators ar impulsa caurulīti 1,2m IMI TA; DA 516 40/50; 60-150 kPa; Kvs-30,0</t>
    </r>
  </si>
  <si>
    <r>
      <rPr>
        <sz val="10"/>
        <rFont val="Arial"/>
        <family val="2"/>
        <charset val="186"/>
      </rPr>
      <t>Tērauda ūdens-gāzesvadu caurule DN15</t>
    </r>
  </si>
  <si>
    <r>
      <rPr>
        <sz val="10"/>
        <rFont val="Arial"/>
        <family val="2"/>
        <charset val="186"/>
      </rPr>
      <t>m</t>
    </r>
  </si>
  <si>
    <r>
      <rPr>
        <sz val="10"/>
        <rFont val="Arial"/>
        <family val="2"/>
        <charset val="186"/>
      </rPr>
      <t>Tērauda ūdens-gāzesvadu caurule DN20</t>
    </r>
  </si>
  <si>
    <r>
      <rPr>
        <sz val="10"/>
        <rFont val="Arial"/>
        <family val="2"/>
        <charset val="186"/>
      </rPr>
      <t>Tērauda ūdens-gāzesvadu caurule DN32</t>
    </r>
  </si>
  <si>
    <r>
      <rPr>
        <sz val="10"/>
        <rFont val="Arial"/>
        <family val="2"/>
        <charset val="186"/>
      </rPr>
      <t>Tērauda ūdens-gāzesvadu caurule DN40</t>
    </r>
  </si>
  <si>
    <r>
      <rPr>
        <sz val="10"/>
        <rFont val="Arial"/>
        <family val="2"/>
        <charset val="186"/>
      </rPr>
      <t>Tērauda ūdens-gāzesvadu caurule DN65</t>
    </r>
  </si>
  <si>
    <r>
      <rPr>
        <sz val="10"/>
        <rFont val="Arial"/>
        <family val="2"/>
        <charset val="186"/>
      </rPr>
      <t>Tērauda ūdens-gāzesvadu caurule DN100</t>
    </r>
  </si>
  <si>
    <r>
      <rPr>
        <sz val="10"/>
        <rFont val="Arial"/>
        <family val="2"/>
        <charset val="186"/>
      </rPr>
      <t>Drošības vārsts Prescor DN15 10 bar.</t>
    </r>
  </si>
  <si>
    <r>
      <rPr>
        <sz val="10"/>
        <rFont val="Arial"/>
        <family val="2"/>
        <charset val="186"/>
      </rPr>
      <t>Lodveida krāns ar kapi DN20</t>
    </r>
  </si>
  <si>
    <r>
      <rPr>
        <sz val="10"/>
        <rFont val="Arial"/>
        <family val="2"/>
        <charset val="186"/>
      </rPr>
      <t>Ventilis DN15</t>
    </r>
  </si>
  <si>
    <r>
      <rPr>
        <sz val="10"/>
        <rFont val="Arial"/>
        <family val="2"/>
        <charset val="186"/>
      </rPr>
      <t>Ventilis DN20</t>
    </r>
  </si>
  <si>
    <r>
      <rPr>
        <sz val="10"/>
        <rFont val="Arial"/>
        <family val="2"/>
        <charset val="186"/>
      </rPr>
      <t>Ventilis DN32</t>
    </r>
  </si>
  <si>
    <r>
      <rPr>
        <sz val="10"/>
        <rFont val="Arial"/>
        <family val="2"/>
        <charset val="186"/>
      </rPr>
      <t>Ventilis DN40</t>
    </r>
  </si>
  <si>
    <r>
      <rPr>
        <sz val="10"/>
        <rFont val="Arial"/>
        <family val="2"/>
        <charset val="186"/>
      </rPr>
      <t>Ventilis DN50</t>
    </r>
  </si>
  <si>
    <r>
      <rPr>
        <sz val="10"/>
        <rFont val="Arial"/>
        <family val="2"/>
        <charset val="186"/>
      </rPr>
      <t>Ventilis DN65</t>
    </r>
  </si>
  <si>
    <r>
      <rPr>
        <sz val="10"/>
        <rFont val="Arial"/>
        <family val="2"/>
        <charset val="186"/>
      </rPr>
      <t>Ventilis DN100</t>
    </r>
  </si>
  <si>
    <r>
      <rPr>
        <sz val="10"/>
        <rFont val="Arial"/>
        <family val="2"/>
        <charset val="186"/>
      </rPr>
      <t>Vienvirziena vārsts DN15</t>
    </r>
  </si>
  <si>
    <r>
      <rPr>
        <sz val="10"/>
        <rFont val="Arial"/>
        <family val="2"/>
        <charset val="186"/>
      </rPr>
      <t>Vienvirziena vārsts DN32</t>
    </r>
  </si>
  <si>
    <r>
      <rPr>
        <sz val="10"/>
        <rFont val="Arial"/>
        <family val="2"/>
        <charset val="186"/>
      </rPr>
      <t>Vienvirziena vārsts DN40</t>
    </r>
  </si>
  <si>
    <r>
      <rPr>
        <sz val="10"/>
        <rFont val="Arial"/>
        <family val="2"/>
        <charset val="186"/>
      </rPr>
      <t>Filtrs DN15</t>
    </r>
  </si>
  <si>
    <r>
      <rPr>
        <sz val="10"/>
        <rFont val="Arial"/>
        <family val="2"/>
        <charset val="186"/>
      </rPr>
      <t>Filtrs DN32</t>
    </r>
  </si>
  <si>
    <r>
      <rPr>
        <sz val="10"/>
        <rFont val="Arial"/>
        <family val="2"/>
        <charset val="186"/>
      </rPr>
      <t>Filtrs DN40</t>
    </r>
  </si>
  <si>
    <r>
      <rPr>
        <sz val="10"/>
        <rFont val="Arial"/>
        <family val="2"/>
        <charset val="186"/>
      </rPr>
      <t>Atgaisotājs ar lodveida krānu Flexvent DN15</t>
    </r>
  </si>
  <si>
    <r>
      <rPr>
        <sz val="10"/>
        <rFont val="Arial"/>
        <family val="2"/>
        <charset val="186"/>
      </rPr>
      <t>Krāsa cauruļvadu krāsošanai</t>
    </r>
  </si>
  <si>
    <r>
      <rPr>
        <sz val="10"/>
        <rFont val="Arial"/>
        <family val="2"/>
        <charset val="186"/>
      </rPr>
      <t>litri</t>
    </r>
  </si>
  <si>
    <r>
      <rPr>
        <sz val="10"/>
        <rFont val="Arial"/>
        <family val="2"/>
        <charset val="186"/>
      </rPr>
      <t>Termometrs 0...160° C</t>
    </r>
  </si>
  <si>
    <r>
      <rPr>
        <sz val="10"/>
        <rFont val="Arial"/>
        <family val="2"/>
        <charset val="186"/>
      </rPr>
      <t>Monometrs 10 bar</t>
    </r>
  </si>
  <si>
    <r>
      <rPr>
        <sz val="10"/>
        <rFont val="Arial"/>
        <family val="2"/>
        <charset val="186"/>
      </rPr>
      <t>Monometrs 16 bar</t>
    </r>
  </si>
  <si>
    <r>
      <rPr>
        <sz val="10"/>
        <rFont val="Arial"/>
        <family val="2"/>
        <charset val="186"/>
      </rPr>
      <t>Elektroapsaistes materiāli</t>
    </r>
  </si>
  <si>
    <r>
      <rPr>
        <sz val="10"/>
        <rFont val="Arial"/>
        <family val="2"/>
        <charset val="186"/>
      </rPr>
      <t>Siltummezgla stiprināšanas rāmis</t>
    </r>
  </si>
  <si>
    <r>
      <rPr>
        <sz val="10"/>
        <rFont val="Arial"/>
        <family val="2"/>
        <charset val="186"/>
      </rPr>
      <t>Siltumizolācija Paroc pro section 50 mm</t>
    </r>
  </si>
  <si>
    <r>
      <rPr>
        <sz val="10"/>
        <rFont val="Arial"/>
        <family val="2"/>
        <charset val="186"/>
      </rPr>
      <t>Siltumizolācija Paroc pro section 80 mm</t>
    </r>
  </si>
  <si>
    <r>
      <rPr>
        <sz val="10"/>
        <rFont val="Arial"/>
        <family val="2"/>
        <charset val="186"/>
      </rPr>
      <t>PVC čaula ap izolāciju</t>
    </r>
  </si>
  <si>
    <r>
      <rPr>
        <sz val="10"/>
        <rFont val="Arial"/>
        <family val="2"/>
        <charset val="186"/>
      </rPr>
      <t>Glikola uzkrāšanas tvertne 50 litri</t>
    </r>
  </si>
  <si>
    <r>
      <rPr>
        <sz val="10"/>
        <rFont val="Arial"/>
        <family val="2"/>
        <charset val="186"/>
      </rPr>
      <t>Etilēnglikols 35% (daudzumu precizēt būvniecības laikā)</t>
    </r>
  </si>
  <si>
    <r>
      <rPr>
        <sz val="10"/>
        <rFont val="Arial"/>
        <family val="2"/>
        <charset val="186"/>
      </rPr>
      <t>Cauruļvadu veidgabali un stiprinājumi</t>
    </r>
  </si>
  <si>
    <r>
      <rPr>
        <sz val="10"/>
        <rFont val="Arial"/>
        <family val="2"/>
        <charset val="186"/>
      </rPr>
      <t>Montāžas palīgmateriāli</t>
    </r>
  </si>
  <si>
    <t>Karstā ūdens siltummainis (75°-55°/55°-10°) LB31-60H-1'' komplektā ar izolāciju 152 Kw</t>
  </si>
  <si>
    <t>Siltumenerģijas skaitītājs: kalkulators Kamstrup Multical 403 ar autonomo barošanas elementu, plūsmas daļa Ultraflow 54 ar kabeli 1,5 m, divi temperatūras sensori Pt 500 ar kabeļu garumu 3,0m un čaulām 65mm, Qp=15.0 m3/h; 270 mm x DN50 atloki, PN 25</t>
  </si>
  <si>
    <t>Apkures siltummainis 187 kW 80°-50°/40°-33° LC110-40L-2'' komplektā ar siltumizolāciju</t>
  </si>
  <si>
    <t>Ventilācijas siltummainis 143 kW 80°-50°/60°-40° LB31-80H-5/4'' komplektā ar siltumizolāciju</t>
  </si>
  <si>
    <t>Procesors Ouman C203</t>
  </si>
  <si>
    <t>Vārsta izpildmehānisms Regin; 24V, 30 sec, 0-10VDC; 4...20 mA; RVAN5-24A</t>
  </si>
  <si>
    <t>Āra gaisa temperatūras sensors TMO</t>
  </si>
  <si>
    <t>Tērauda ūdens-gāzesvadu caurule DN50</t>
  </si>
  <si>
    <t>Drošības vārsts Prescor DN20 3 bar.</t>
  </si>
  <si>
    <t>Filtrs DN100</t>
  </si>
  <si>
    <t>57. Virtuve</t>
  </si>
  <si>
    <t>57.2. Auksto un saldo ēdienu sagatavošanas darba vieta</t>
  </si>
  <si>
    <t>Nerūsējošā tērauda  AISI 304 galds ar plauktu , ar  maliņu, izlietni 400x400x250mm kreisaja pusē . .Atbīdītas kājas no aizmugures -100mm</t>
  </si>
  <si>
    <t>Maisītājs ar garo rokturi  un sifons izlietnei</t>
  </si>
  <si>
    <t xml:space="preserve">Elektroniski galda svari ar nerūs. tērauda platformu , svēršanas kapacitāte 10 kg, precizitāte 2-5 g, ar verifikāciju. Darbojas no adaptera vai baterijām </t>
  </si>
  <si>
    <t>Nerūsējošā tērauda  AISI 304 galds-paliknis ar stiprinājuma rāmi apakšā, ar  maliņu.Atbīdītas kājas no aizmugures -100mm. Noslodze max. 100 kg</t>
  </si>
  <si>
    <t>Planetārais putotājs ar tvertni uz 30 litriem, 3 maināmi ātrumi 110 - 200 - 420 apgriez./min</t>
  </si>
  <si>
    <t xml:space="preserve">Dārzeņu griezējs, nerūsējošā tērauda korpuss.375 apgriez. /min. Pusmēness piltuve 2,2 l, cilindriskās tvertnes Ø 58 mm un Ø 39 mm.  Korpuss no nerūšējošā tērauda. </t>
  </si>
  <si>
    <t>Disks komplekts kubiņiem 8x8    
Disks stienīšiem 8mm     
Disks šķēlītēm  2mm       
Disks kāpostiem  1mm   
Disks rīve 5mm  
Disks rīve 3 mm 
Disks kartupeļu pankūkām           
Kubiņu disku tīrītājs</t>
  </si>
  <si>
    <t>Nerūsējošā tērauda AISI 304 galds-skapis ar papildus  plauktu, maliņu,bīdāmām durvīm, slēgtu aizmuguri. Atbīdītas kājas no aizmugures 100mm</t>
  </si>
  <si>
    <t>57. 5.Zāles trauku mazgātava</t>
  </si>
  <si>
    <t>Nerūsējošā tērauda  AISI 304 rati  ar sliežu virzītājiem 6 trauku groziem 500x500 mm.Attālums starp sliežu virzītājiem 250 mm.  Pagriežams sliežu bloķētājs vienā pusē.  4 riteņi, 2 no tiem ar bremzēm.</t>
  </si>
  <si>
    <t>Nerūsējošā tērauda AISI 304  sastatne ar 5 plauktiem, metinātas konstrukcijas. . Plaukti ar pastiprinājumu. Svara izturība vismaz 120 kg katram plauktam.</t>
  </si>
  <si>
    <t>Nerūsējošā tērauda  AISI 304 galds ar plauktu, maliņu</t>
  </si>
  <si>
    <t>Nerūsējošā tērauda AISI 304 galds  ar padziļinājumu virsmā trauku groziem un apakšējo plauktu, maliņu  130 mm aizmugurē.Galdam ir  izlietne 500x400 x250mm  kreisajā pusē .Galds savienojas kreisajā pusē ar trauku mašīnu. Galdam ir atbīdītas kājas un plaukts no aizmugures  150 mm.</t>
  </si>
  <si>
    <t xml:space="preserve">Skalošanas duša ar krānu un maisītāju.Elastīga šļūtene , grozāma dažādos virzienos. Duša stiprinās pie galda virsmas  ar atsaiti pie sienas. Maisītāja garums  vismaz 255 mm . </t>
  </si>
  <si>
    <t>Kupola trauku mazgājamā mašīna.Nerūsējošā tērauda konstrukcija korpusam,  mazgāšanas tvertni, tvertnes filtru, kā arī mazgāšanas un skalošanas svirām.  Pēdējā skalošanas ciklā izmanto 2 litrus tīra ūdens. 84°C skalošanas temperatūru un spiedienu garantē iebūvētais atmosfēras katls un iebūvētais skalošanas pastiprinātāja sūknis. Mazgāšanas režīmi 45/84/150 sekundes.  Ierīcei ir garantētas skalošanas sistēmas (ACTIVE) gaismas diode. Zaļā gaisma norāda, ka visi izmazgātie priekšmeti ir pareizi izskaloti. Mazgāšanas veiktspēju garantē jaudīgs 0,8 kW mazgāšanas sūknis un augšējie un apakšējie nerūsējošā tērauda grozāmie mazgāšanas smidzinātāji. Iekārtā ir  skalošanas līdzekļa dozators.Augstumā regulējamas kājas.</t>
  </si>
  <si>
    <t>Grozs trauku mašīnai, glāzēm 25 nodalījumu,</t>
  </si>
  <si>
    <t>Grozs trauku mašīnai, šķivjiem, paplātēm</t>
  </si>
  <si>
    <t xml:space="preserve">Grozs trauku mašīnai, galda piederumiem, 8 nodalījumu. </t>
  </si>
  <si>
    <t>Nerūsējošā tērauda AISI 304 pēcmazgāšanas galds  ar padziļinājumu virsmā trauku groziem un apakšējo plauktu, maliņu  130 mm aizmugurē.Galds savienojas labajā pusē ar trauku mašīnu. Galdam ir atbīdītas kājas un plaukts no aizmugures  150 mm.</t>
  </si>
  <si>
    <t>57.3.Virtuves trauku mazgāšanas darba vieta</t>
  </si>
  <si>
    <t xml:space="preserve">Virtuves trauku mazgājamā mašīna. Groza izmērs 600x670mm, mazgāšanas priekšmetu augstums 445 mm. Komplektā  nerūsējošā tērauda grozs 600x670x100mm, ieliknis 5 GN traukiem, grozs ar 8 nodalījumiem galda piederumiem. Elektronisks vadības panelis ar temperatūras displejiem. </t>
  </si>
  <si>
    <t>Nerūsējošā tērauda AISI 304 ražošanas vanna ar iekšējo izmēru 600x600x350mm, ar trīspusēju stiprinajuma rāmi apakšējā daļā, atbīdītas kājas no aizmugures 100 mm, ar maliņu .  Aiz vannas pieslēguma vieta maisītājam ar dušu 32 mm diametrā.  Vannai ir izņemams nerūsejošā tērauda atkritumu grozs</t>
  </si>
  <si>
    <t xml:space="preserve">Nerūsējošā tērauda AISI 304  sastatne ar 5 plauktiem, metinātas konstrukcijas. </t>
  </si>
  <si>
    <t>Nerūsējošā tērauda AISI 304 metinātas konstrukcijas ratiņi ar 2 plauktiem. Kravnesība - vismaz 50 kg uz plauktu. 4 riteņi ar diametri 125 mm, ar plastikāta aizsargiem. 2 riteņi  ir aprīkoti ar bremzēm.</t>
  </si>
  <si>
    <t>57.1.Karsto ēdienu sagatavošanas darba vieta</t>
  </si>
  <si>
    <t>Nerūsējošā tārauda traps ar resti,netīrumu uztvērēju, sifonu, nerūsējošā tērauda kanālu un gūliju. Augsta pretkorozijas izturība, AISI 304 vai 316L. Gluds režģis, kas netraucē pārvietošanos ar ratiem. Traps iebūvēts grīdas līmenī.</t>
  </si>
  <si>
    <t>Nerūsējošā tērauda  AISI 304 galds ar plauktu ,izlietne 400x400x300 labajā pusē  , ar plauktu , maliņu.  Atbīdītas kājas no aizmugures 100 mm . Komplektā maisītājs  ar garo rokturi un sifons.</t>
  </si>
  <si>
    <t>Nerūsējošā tērauda izlietne roku mazgāšanai. Komplektā maisītājs un sifons</t>
  </si>
  <si>
    <t>Nerūsējoša tērauda plaukts pie sienas, 2 maināmi augstumā plauktu līmeņi</t>
  </si>
  <si>
    <t>Nerūsējošā tērauda AISI 304 galds ar plauktu, atbīdītas kājas no aizmugures 100mm (bez maliņas). Augstumā regulējamas kājas (+30/-35 mm )</t>
  </si>
  <si>
    <t xml:space="preserve">Elektriskā plīts ar 4 čuguna sildvirsmām ar izmēru 300x300mm. Katras sildvirsmas jauda - 2.5 kW. Izvelkama netīrumu nobirumu paplāte zem sildvirsmām. Konstrukcija izgatavota no nerūsējošā tērauda. Apakšējā daļā plaukts , slēgta aizmugure un sānu malas. </t>
  </si>
  <si>
    <t xml:space="preserve">Elektriskais netiešās apsildes stacionārais katls ar tilpumu 100l . Nerūsējošā tērauda konstrukcija.  Automātiska ūdens uzpilde tvaika apvalkā. Priekšpusē ir noliešanas krāns, augstumā regulējamas kājiņas. </t>
  </si>
  <si>
    <t>Nerūsējošā tērauda GN 1/1 panna , dziļums 65 mm</t>
  </si>
  <si>
    <t>Nerūsējošā tērauda GN 1/1 panna , dziļums 20  mm</t>
  </si>
  <si>
    <t>Nerūsējošā tērauda GN 1/1 panna , dziļums 100  mm</t>
  </si>
  <si>
    <t>Nerūsējošā tērauda GN 1/1 panna , dziļums 150  mm</t>
  </si>
  <si>
    <t>Nerūsējošā tērauda GN 1/1 reste</t>
  </si>
  <si>
    <t>Nerūsējošā tērauda perforēta  GN 1/1 panna , dziļums 65 mm</t>
  </si>
  <si>
    <t>Nerūsējošā tērauda AISI 304 galds ar plauktu, maliņu, atbīdītas kājas no aizmugures 150mm</t>
  </si>
  <si>
    <t>57.6. Gaļas un zivju  pusfabrikātu sagatavošanas darba vieta</t>
  </si>
  <si>
    <t>Nerūsējošā tērauda  AISI 304 galds ar plauktu ,izlietne 500x500x300 kreisajā pusē  , ar plauktu , maliņu.  Atbīdītas kājas no aizmugures 100 mm . Komplektā maisītājs  ar garo rokturi un sifons.</t>
  </si>
  <si>
    <t>Gaļas maļamā mašīna ar pilnu unger sistēmu(2 naži , 3 sietiņi 0, 10 un 6 mm ) no nerūsējošā tērauda. Eļļā iegremdēti tērauda zobrati. Iekļauts ventilējams asinhronais motors ar termisko aizsardzību. Nerūsējošā tērauda paplāte un piltuve.  Ieslēgšanas/izslēgšanas slēdža aizsardzība ar ūdensnecaurlaidīgu gumijas pārsegu. Ražība 300 kg/h.
Komplektā sietiņš 4 mm</t>
  </si>
  <si>
    <t>Nerūsējoša tērauda GN 1/1 trauks 150 mm</t>
  </si>
  <si>
    <t>Nerūsējoša tērauda GN 1/2 trauks 150 mm</t>
  </si>
  <si>
    <t xml:space="preserve">Nerūsējoša tērauda GN 1/2 vāks </t>
  </si>
  <si>
    <t xml:space="preserve">Nerūsējoša tērauda GN 1/1 vāks </t>
  </si>
  <si>
    <t>Nerūsējoša tērauda GN 1/1 trauks 200 mm</t>
  </si>
  <si>
    <t>56.Ēdamzāle</t>
  </si>
  <si>
    <t>Nerūsējošā tērauda AISI 304 galds ar plauktu, maliņu, atbīdītas kājas no aizmugures 100mm</t>
  </si>
  <si>
    <t xml:space="preserve"> 59. Virtuves telpu uzkopšanas inventāra telpa</t>
  </si>
  <si>
    <t xml:space="preserve">Krāsota metāla skapis telpu uzkopšanas inventāram, ar ventilācijas atverēm. Vieta spainim apakšā, āķi birstēm, 4 plaukti vienā pusē. </t>
  </si>
  <si>
    <t>Nerūsējošā tērauda AISI 304  sastatne ar 4 plauktiem, metinātas konstrukcijas</t>
  </si>
  <si>
    <t>58.Preču saņemšanas darba vieta</t>
  </si>
  <si>
    <t xml:space="preserve">Ledusskapis  ar tilpumu 605 / 570 l (neto);  temp. +2 līdz +10 °C, nerūsējošā tērauda ārpuse, balta iekšpuse. 4 plaukti GN 2/1 izmēra. </t>
  </si>
  <si>
    <t>Elektroniski grīdas svari 150 kg, ar nerūsējoša tērauda platformu 385 x 510mm.Svēršanas solis 50 g. Ar verifikāciju, taras funkciju.</t>
  </si>
  <si>
    <t>61.Sauso produktu noliktava</t>
  </si>
  <si>
    <t>Saldētava  ar tilpumu 641 / 440 l (neto);  temp. -24 līdz -10 °C , nerūsējošā tērauda ārpuse, balta iekšpuse. 3 plaukti GN 2/1 izmēra. Ventilējama dzesēšana.</t>
  </si>
  <si>
    <t>65. Dārzeņu noliktava</t>
  </si>
  <si>
    <t xml:space="preserve">Polipropilēna  palete ,  dinamiskā svara izturība 500 kg. Sakraujamas cita uz citas. </t>
  </si>
  <si>
    <t>64. Dārzeņu cehs</t>
  </si>
  <si>
    <t>Nerūsējošā tērauda  AISI 304 galds ar plauktu ,izlietne 500x500x300 labajā pusē  , ar plauktu , maliņu.  Atbīdītas kājas no aizmugures 100 mm .  Brīva vieta atkritumu tvertnei apaksā no kreisās puses 600 mm. Komplektā maisītājs  ar garo rokturi un sifons.</t>
  </si>
  <si>
    <t xml:space="preserve">Kartupeļu mizojamā mašīna ar ielādi 18 kg vienā ciklā , ar viegli tīrāmu nerūsējošā tērauda filtru paliknī. Ražība 500 kg /h.  Korpuss no nerūsējoša tērauda AISI 304. Ventilējams asnhrons motors. Elektronisks vārsts ūdens padevei mizošanas tvertnē. Caurspīdīgs vāks procesa  kontrolei . Digitāls vadības panelis, taimeris. Iekārtai  ir stiprinājumi  pie grīdas. </t>
  </si>
  <si>
    <t>62.Personāla ģērbtuve</t>
  </si>
  <si>
    <t>Krāsota metāla garderobes skapītis  2 personām . Katrs nodalījums ar starpsienu, plauktu cepurēm, ventilācijas atverēm korpusā,  slēdzamas durvis, augstumā regulējamu kāju rāmis</t>
  </si>
  <si>
    <t>RK710/ Tefcold/ Dānija</t>
  </si>
  <si>
    <t>SW-1SS PLUS/ CAS</t>
  </si>
  <si>
    <t>CL50 Ultra(24473)/ Robot Coupe/ Francija</t>
  </si>
  <si>
    <t>28063W;28062W;28058W;28059W,28054W;27219W;28111W;39881</t>
  </si>
  <si>
    <t>P0201020249 / Monolith</t>
  </si>
  <si>
    <t>505089
NHT8P/ Zanussi</t>
  </si>
  <si>
    <t xml:space="preserve"> art. 877036</t>
  </si>
  <si>
    <t>Art. 871102</t>
  </si>
  <si>
    <t>HNPA-90/90/48/ Nova Meta</t>
  </si>
  <si>
    <t>SM951E/ Compack / Itālija</t>
  </si>
  <si>
    <t>HNPA-90/110/48/ Nova Meta</t>
  </si>
  <si>
    <t>VTS2-85/55/93</t>
  </si>
  <si>
    <t>232168/ Zanussi</t>
  </si>
  <si>
    <t>ACO</t>
  </si>
  <si>
    <t>HPPD-140/140/48/K-ELK-610-17W;A-HGJ/ Nova Meta</t>
  </si>
  <si>
    <t>RZZ-40/31/25</t>
  </si>
  <si>
    <t>ES-T47P (55824)/ Kogast</t>
  </si>
  <si>
    <t>ES-T49/P/ Kogast/ Slovēnija</t>
  </si>
  <si>
    <t>EFPT-80L/ Orest</t>
  </si>
  <si>
    <t>EBP-100L(ih)/ Orest</t>
  </si>
  <si>
    <t>EFPT-45L/ Orest</t>
  </si>
  <si>
    <t>XEVC-1011-E1RM; XUC001-DR;XHC001/ Unox/ Itālija</t>
  </si>
  <si>
    <t>XWVRC-0711-H;XWVLC-0711-H</t>
  </si>
  <si>
    <t>HNCD-150//200//48; A-HGJ;2xK-ELK-1210-35W</t>
  </si>
  <si>
    <t>FTI136UT/ Fama Industries/ Itālija</t>
  </si>
  <si>
    <t>TSK1214</t>
  </si>
  <si>
    <t xml:space="preserve"> CT 1760 TD / Forcar/ Itālija</t>
  </si>
  <si>
    <t>SMD82</t>
  </si>
  <si>
    <t>UR600S/ Tefcold</t>
  </si>
  <si>
    <t>DB-1H PLUS/ CAS</t>
  </si>
  <si>
    <t>UF700VS/ Tefcold</t>
  </si>
  <si>
    <t>FP113/ fama Industries/ Itālija</t>
  </si>
  <si>
    <t>x</t>
  </si>
  <si>
    <t>Tehnoloģiskās iekārtas</t>
  </si>
  <si>
    <t>Rūpnieciski izgatavota lokanā siltumtrase RK FibreFlex D110/162 10 bar, maksimālā temperatūra 95° C</t>
  </si>
  <si>
    <t>Nerūsējošā tērauda higiēniska izpildījuma traps 500x500x100 ACO</t>
  </si>
  <si>
    <t>Stikla plīšanas detektors</t>
  </si>
  <si>
    <t>GlIkola uzpildes rokas sūknis</t>
  </si>
  <si>
    <t>EVOAQUA VISION OD110 PN10. Ietverot grunts rakšanu, aizbēršanu, liekās grunts transportu uz atbērtni un tās montāža</t>
  </si>
  <si>
    <r>
      <rPr>
        <b/>
        <sz val="10"/>
        <rFont val="Arial"/>
        <family val="2"/>
        <charset val="186"/>
      </rPr>
      <t>Dzeramā ūdens ūdensvads Ū-1</t>
    </r>
  </si>
  <si>
    <r>
      <rPr>
        <sz val="10"/>
        <rFont val="Arial"/>
        <family val="2"/>
        <charset val="186"/>
      </rPr>
      <t>m</t>
    </r>
  </si>
  <si>
    <r>
      <rPr>
        <sz val="10"/>
        <rFont val="Arial"/>
        <family val="2"/>
        <charset val="186"/>
      </rPr>
      <t>Īscaurule DN200 ar rotējošu atloku</t>
    </r>
  </si>
  <si>
    <r>
      <rPr>
        <sz val="10"/>
        <rFont val="Arial"/>
        <family val="2"/>
        <charset val="186"/>
      </rPr>
      <t>Atloku trejgabals DN250/100/250</t>
    </r>
  </si>
  <si>
    <r>
      <rPr>
        <sz val="10"/>
        <rFont val="Arial"/>
        <family val="2"/>
        <charset val="186"/>
      </rPr>
      <t>Betonēts balsts 0,04m</t>
    </r>
    <r>
      <rPr>
        <vertAlign val="superscript"/>
        <sz val="10"/>
        <rFont val="Arial"/>
        <family val="2"/>
        <charset val="186"/>
      </rPr>
      <t>3</t>
    </r>
  </si>
  <si>
    <r>
      <rPr>
        <sz val="10"/>
        <rFont val="Arial"/>
        <family val="2"/>
        <charset val="186"/>
      </rPr>
      <t>Apakšzemes plastmasas stacionārā tipa aizbīdņu kape D160 ar atbalsta gredzenu (ceļiem bez cietā seguma), fiksēta augstuma aizbīdņa atslēgstieni</t>
    </r>
  </si>
  <si>
    <r>
      <rPr>
        <sz val="10"/>
        <rFont val="Arial"/>
        <family val="2"/>
        <charset val="186"/>
      </rPr>
      <t>Tranšeju rakšana /aizbēršana</t>
    </r>
  </si>
  <si>
    <r>
      <rPr>
        <sz val="10"/>
        <rFont val="Arial"/>
        <family val="2"/>
        <charset val="186"/>
      </rPr>
      <t>Smilts apbērums virs cauruļvadiem</t>
    </r>
  </si>
  <si>
    <r>
      <rPr>
        <sz val="10"/>
        <rFont val="Arial"/>
        <family val="2"/>
        <charset val="186"/>
      </rPr>
      <t>Smilts pamatnes ierīkošana zem cauruļvadiem h=0.20*l*1.0</t>
    </r>
  </si>
  <si>
    <r>
      <rPr>
        <sz val="10"/>
        <rFont val="Arial"/>
        <family val="2"/>
        <charset val="186"/>
      </rPr>
      <t>Šķērsojumi ar esošajām, turpmāk ekspluatācijā izmantojamām, cauruļvadu un kabeļu inženierkomunikācijām, t.s. to atšurfēšanu</t>
    </r>
  </si>
  <si>
    <r>
      <rPr>
        <sz val="10"/>
        <rFont val="Arial"/>
        <family val="2"/>
        <charset val="186"/>
      </rPr>
      <t>vietas</t>
    </r>
  </si>
  <si>
    <r>
      <rPr>
        <sz val="10"/>
        <rFont val="Arial"/>
        <family val="2"/>
        <charset val="186"/>
      </rPr>
      <t>Izbūvētā cauruļvada skalošana, spiediena pārbaude, dezinfekcija</t>
    </r>
  </si>
  <si>
    <r>
      <rPr>
        <sz val="10"/>
        <rFont val="Arial"/>
        <family val="2"/>
        <charset val="186"/>
      </rPr>
      <t>Montāžas palīgmateriāli</t>
    </r>
  </si>
  <si>
    <r>
      <rPr>
        <b/>
        <sz val="10"/>
        <rFont val="Arial"/>
        <family val="2"/>
        <charset val="186"/>
      </rPr>
      <t>Ūdens uzskaites aka Ū-1</t>
    </r>
  </si>
  <si>
    <r>
      <rPr>
        <sz val="10"/>
        <rFont val="Arial"/>
        <family val="2"/>
        <charset val="186"/>
      </rPr>
      <t>Metāla caurule DN 40</t>
    </r>
  </si>
  <si>
    <r>
      <rPr>
        <sz val="10"/>
        <rFont val="Arial"/>
        <family val="2"/>
        <charset val="186"/>
      </rPr>
      <t>Vītnes pāreja DN40/DN40</t>
    </r>
  </si>
  <si>
    <r>
      <rPr>
        <sz val="10"/>
        <rFont val="Arial"/>
        <family val="2"/>
        <charset val="186"/>
      </rPr>
      <t>Dzelzsbetona groda aka ID1500 ar iestrādātu gropi, pārsedzi, pamatu, balstiem (h=0.20m), kāpnēm un hidroizolāciju.</t>
    </r>
  </si>
  <si>
    <r>
      <rPr>
        <sz val="10"/>
        <rFont val="Arial"/>
        <family val="2"/>
        <charset val="186"/>
      </rPr>
      <t>Atloku adapters DN100</t>
    </r>
  </si>
  <si>
    <r>
      <rPr>
        <sz val="10"/>
        <rFont val="Arial"/>
        <family val="2"/>
        <charset val="186"/>
      </rPr>
      <t>Aizsargčaula priekš caurules DN125</t>
    </r>
  </si>
  <si>
    <r>
      <rPr>
        <b/>
        <sz val="10"/>
        <rFont val="Arial"/>
        <family val="2"/>
        <charset val="186"/>
      </rPr>
      <t>Ceļa seguma atjaunošana Sila ielā (Brauktuve ar nesaistīta minerālmateriāla segumu)</t>
    </r>
  </si>
  <si>
    <r>
      <rPr>
        <sz val="10"/>
        <rFont val="Arial"/>
        <family val="2"/>
        <charset val="186"/>
      </rPr>
      <t>Minerālmateriālu maisījums 0/32s, h=0.18m</t>
    </r>
  </si>
  <si>
    <r>
      <rPr>
        <sz val="10"/>
        <rFont val="Arial"/>
        <family val="2"/>
        <charset val="186"/>
      </rPr>
      <t>m</t>
    </r>
    <r>
      <rPr>
        <vertAlign val="superscript"/>
        <sz val="10"/>
        <rFont val="Arial"/>
        <family val="2"/>
        <charset val="186"/>
      </rPr>
      <t>2</t>
    </r>
  </si>
  <si>
    <r>
      <rPr>
        <sz val="10"/>
        <rFont val="Arial"/>
        <family val="2"/>
        <charset val="186"/>
      </rPr>
      <t>Salturīgās kārtas minerālmateriāli nestspējai &gt;60 Mpa, h=0.30m</t>
    </r>
  </si>
  <si>
    <r>
      <rPr>
        <b/>
        <sz val="10"/>
        <rFont val="Arial"/>
        <family val="2"/>
        <charset val="186"/>
      </rPr>
      <t>Zālāja atjaunošana</t>
    </r>
  </si>
  <si>
    <r>
      <rPr>
        <sz val="10"/>
        <rFont val="Arial"/>
        <family val="2"/>
        <charset val="186"/>
      </rPr>
      <t>Augu zeme, zālāju sēkla un mēslojums, h=0.15 m</t>
    </r>
  </si>
  <si>
    <r>
      <rPr>
        <sz val="10"/>
        <rFont val="Arial"/>
        <family val="2"/>
        <charset val="186"/>
      </rPr>
      <t>m2</t>
    </r>
  </si>
  <si>
    <r>
      <t>m</t>
    </r>
    <r>
      <rPr>
        <vertAlign val="superscript"/>
        <sz val="10"/>
        <rFont val="Arial"/>
        <family val="2"/>
        <charset val="186"/>
      </rPr>
      <t>3</t>
    </r>
  </si>
  <si>
    <r>
      <rPr>
        <b/>
        <sz val="10"/>
        <rFont val="Arial"/>
        <family val="2"/>
        <charset val="186"/>
      </rPr>
      <t>Saimnieciski-fekālā kanalizācija K-1</t>
    </r>
  </si>
  <si>
    <t>Plastmasas kanalizācijas aka DN 400/315 mm (K1-9) komplektā ar teleskopisko kātu, tekni un vāku (uzstādīšanai bruģakmens segumā), teknes galā uzstādīt korķi perspektīvajam pieslēgumam</t>
  </si>
  <si>
    <t>RIGID multi PP kanalizācijas caurule OD110 SN8. Ietverot grunts rakšanu, aizbēršanu, liekās grunts transportu uz atbērtni un tās montāža</t>
  </si>
  <si>
    <t>33</t>
  </si>
  <si>
    <t>RIGID multi PP kanalizācijas caurule OD160 SN8. Ietverot grunts rakšanu, aizbēršanu, liekās grunts transportu uz atbērtni un tās montāža</t>
  </si>
  <si>
    <t>30</t>
  </si>
  <si>
    <t>RIGID multi PP kanalizācijas caurule OD200 SN8. Ietverot grunts rakšanu, aizbēršanu, liekās grunts transportu uz atbērtni un tās montāža</t>
  </si>
  <si>
    <t>145</t>
  </si>
  <si>
    <t>104</t>
  </si>
  <si>
    <t>Smilts pamatnes ierīkošana zem cauruļvadiem h=0.20*l*1.0</t>
  </si>
  <si>
    <t>42</t>
  </si>
  <si>
    <t>Tauku atdalītājs ACO Lipumax P-B NS 7/730, saskaņā ar LVS EN1825. Polietilēna tauku atdalītāja tvertne ar integrētu nosēduma tvertni. Tauku uztveršanas tilpums 285L. Iekārtas kopējais tilpums 1675 L. Iegremdēta ievada, un izvada caurule. Komplektā ar D400 slodzes klases augšdaļu. Vāks ar smakas drošu blīvējumu. Tauku līmeņu devējs.</t>
  </si>
  <si>
    <t>207</t>
  </si>
  <si>
    <t>Elektroauto uzlādes stacija 400V/22kW</t>
  </si>
  <si>
    <r>
      <t>Kabelis ar alumīnija dzīslām 4x240mm</t>
    </r>
    <r>
      <rPr>
        <vertAlign val="superscript"/>
        <sz val="10"/>
        <rFont val="Arial"/>
        <family val="2"/>
        <charset val="186"/>
      </rPr>
      <t>2</t>
    </r>
  </si>
  <si>
    <t>AXMK</t>
  </si>
  <si>
    <r>
      <t>Kabelis ar vara dzīslām 5x10mm</t>
    </r>
    <r>
      <rPr>
        <vertAlign val="superscript"/>
        <sz val="10"/>
        <rFont val="Arial"/>
        <family val="2"/>
        <charset val="186"/>
      </rPr>
      <t>2</t>
    </r>
  </si>
  <si>
    <t>Kabeļu gala apd. 185mm2-240mm2</t>
  </si>
  <si>
    <t>EPKT-0063-L12</t>
  </si>
  <si>
    <t>Teritorijas gaismeklis MiniMaestro Flat SP, LED 33W, 5247 lm</t>
  </si>
  <si>
    <t>Gaismeklis MaxiSpia Flat, LED 15W, 1800 lm. Montāža pie nojumes griestiem</t>
  </si>
  <si>
    <t>Teritorijas gaismeklis Tret Sky, LED 54W, 6696 lm</t>
  </si>
  <si>
    <t>Kontaktligzda 1-viet, 230V, 16A, IP44, v/a</t>
  </si>
  <si>
    <t>Slēdzis 10A, 230V, IP44, v/a</t>
  </si>
  <si>
    <t>Plakandzelzs 5052 30x3,5mm FT</t>
  </si>
  <si>
    <t>Pievienojums zemejuma kontūram 2760/20 20mm 8-10/FL40 FT</t>
  </si>
  <si>
    <t>Apaļdzelzs RD-10</t>
  </si>
  <si>
    <t>Savienojuma klemme 256/ADIN40 max, FL40 FT</t>
  </si>
  <si>
    <r>
      <rPr>
        <sz val="10"/>
        <rFont val="Arial"/>
        <family val="2"/>
        <charset val="186"/>
      </rPr>
      <t>m</t>
    </r>
  </si>
  <si>
    <r>
      <rPr>
        <sz val="10"/>
        <rFont val="Arial"/>
        <family val="2"/>
        <charset val="186"/>
      </rPr>
      <t>Pieslēgums pie esošās siltumtrase DN140/202</t>
    </r>
  </si>
  <si>
    <r>
      <rPr>
        <sz val="10"/>
        <rFont val="Arial"/>
        <family val="2"/>
        <charset val="186"/>
      </rPr>
      <t>Rūpnieciski izolēts parpendikulārais tērauda trejgabals DN125/225 ar atzaru DN100/200 (L1=1200 mm, L2=1000 mm)</t>
    </r>
  </si>
  <si>
    <r>
      <rPr>
        <sz val="10"/>
        <rFont val="Arial"/>
        <family val="2"/>
        <charset val="186"/>
      </rPr>
      <t>Rūpnieciski izolēts parpendikulārais tērauda trejgabals DN125/225 ar atzaru DN100/200 (L1=1200 mm, L2=1310 mm)</t>
    </r>
  </si>
  <si>
    <r>
      <rPr>
        <sz val="10"/>
        <rFont val="Arial"/>
        <family val="2"/>
        <charset val="186"/>
      </rPr>
      <t>Kompresijas viedgabals ar metināmu galu komplektā ar kompresijas uzmavu FFP140/DN125ar metināmu galu</t>
    </r>
  </si>
  <si>
    <r>
      <rPr>
        <sz val="10"/>
        <rFont val="Arial"/>
        <family val="2"/>
        <charset val="186"/>
      </rPr>
      <t>Pārējas termonosēdošas uzmavas ar putu komplektiem - reduction shrink joint 0225-202mm (L=700mm)</t>
    </r>
  </si>
  <si>
    <r>
      <rPr>
        <sz val="10"/>
        <rFont val="Arial"/>
        <family val="2"/>
        <charset val="186"/>
      </rPr>
      <t>Rūpnieciski izolēts noslēgvārsts DN100/200 (L=1500 H=560 mm)</t>
    </r>
  </si>
  <si>
    <r>
      <rPr>
        <sz val="10"/>
        <rFont val="Arial"/>
        <family val="2"/>
        <charset val="186"/>
      </rPr>
      <t>Termonosēdošās uzmavas ar putu komplektiem 0-202mm (L=700mm)</t>
    </r>
  </si>
  <si>
    <r>
      <rPr>
        <sz val="10"/>
        <rFont val="Arial"/>
        <family val="2"/>
        <charset val="186"/>
      </rPr>
      <t>Kompresijas viedgabals ar metināmu galu komplektā ar kompresijas uzmavu FFP110/DN100 ar metināmu galu</t>
    </r>
  </si>
  <si>
    <r>
      <rPr>
        <sz val="10"/>
        <rFont val="Arial"/>
        <family val="2"/>
        <charset val="186"/>
      </rPr>
      <t>Pārējas termonosēdošas uzmavas ar putu komplektiem - reduction shrink joint 0202-162mm (L=700mm)</t>
    </r>
  </si>
  <si>
    <r>
      <rPr>
        <sz val="10"/>
        <rFont val="Arial"/>
        <family val="2"/>
        <charset val="186"/>
      </rPr>
      <t>Siltumrases ievads ēkā</t>
    </r>
  </si>
  <si>
    <r>
      <rPr>
        <sz val="10"/>
        <rFont val="Arial"/>
        <family val="2"/>
        <charset val="186"/>
      </rPr>
      <t>Vertikāls tērauda ievada līkums 90° DN100/200 1000x1000 mm</t>
    </r>
  </si>
  <si>
    <r>
      <rPr>
        <sz val="10"/>
        <rFont val="Arial"/>
        <family val="2"/>
        <charset val="186"/>
      </rPr>
      <t>Elastīgais ievads 0-202</t>
    </r>
  </si>
  <si>
    <r>
      <rPr>
        <sz val="10"/>
        <rFont val="Arial"/>
        <family val="2"/>
        <charset val="186"/>
      </rPr>
      <t>Gala uzmava caurulei DN100/200</t>
    </r>
  </si>
  <si>
    <r>
      <rPr>
        <sz val="10"/>
        <rFont val="Arial"/>
        <family val="2"/>
        <charset val="186"/>
      </rPr>
      <t>Brīdinājuma lenta</t>
    </r>
  </si>
  <si>
    <r>
      <rPr>
        <sz val="10"/>
        <rFont val="Arial"/>
        <family val="2"/>
        <charset val="186"/>
      </rPr>
      <t>Smilts K&lt;1</t>
    </r>
  </si>
  <si>
    <r>
      <rPr>
        <sz val="10"/>
        <rFont val="Arial"/>
        <family val="2"/>
        <charset val="186"/>
      </rPr>
      <t>m</t>
    </r>
    <r>
      <rPr>
        <vertAlign val="superscript"/>
        <sz val="10"/>
        <rFont val="Arial"/>
        <family val="2"/>
        <charset val="186"/>
      </rPr>
      <t>3</t>
    </r>
  </si>
  <si>
    <r>
      <rPr>
        <sz val="10"/>
        <rFont val="Arial"/>
        <family val="2"/>
        <charset val="186"/>
      </rPr>
      <t>Montāžas palīgmateriāli</t>
    </r>
  </si>
  <si>
    <r>
      <rPr>
        <sz val="10"/>
        <rFont val="Arial"/>
        <family val="2"/>
        <charset val="186"/>
      </rPr>
      <t>Siltumtrases ievada mezgla montāža</t>
    </r>
  </si>
  <si>
    <r>
      <rPr>
        <sz val="10"/>
        <rFont val="Arial"/>
        <family val="2"/>
        <charset val="186"/>
      </rPr>
      <t>Spiediena pārbaude</t>
    </r>
  </si>
  <si>
    <r>
      <rPr>
        <sz val="10"/>
        <rFont val="Arial"/>
        <family val="2"/>
        <charset val="186"/>
      </rPr>
      <t>m2</t>
    </r>
  </si>
  <si>
    <r>
      <rPr>
        <b/>
        <i/>
        <sz val="10"/>
        <rFont val="Arial"/>
        <family val="2"/>
        <charset val="186"/>
      </rPr>
      <t>Montāžas/demontāžas darbi (kopā visām sistēmām)</t>
    </r>
  </si>
  <si>
    <r>
      <rPr>
        <b/>
        <i/>
        <sz val="10"/>
        <rFont val="Arial"/>
        <family val="2"/>
        <charset val="186"/>
      </rPr>
      <t>Zālāja seguma atjaunošana/demontāža</t>
    </r>
  </si>
  <si>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</si>
  <si>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</si>
  <si>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</si>
  <si>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24</t>
  </si>
  <si>
    <t>36</t>
  </si>
  <si>
    <t>28</t>
  </si>
  <si>
    <t>34</t>
  </si>
  <si>
    <t>22</t>
  </si>
  <si>
    <t>50</t>
  </si>
  <si>
    <t>44</t>
  </si>
  <si>
    <t>37</t>
  </si>
  <si>
    <t>Tērauda caurule DN50</t>
  </si>
  <si>
    <t>Daudzslāņu caurule OD32x3.0</t>
  </si>
  <si>
    <t>Elektromagnētiskais ventīlis DN50</t>
  </si>
  <si>
    <t>Manometrs ar spiediena krituma sensoru</t>
  </si>
  <si>
    <t>Sūkņu vadība skais trīs elektromagnētisko vārstu vadībai pēc spiediena krituma sensora</t>
  </si>
  <si>
    <t>Aukstā ūdens skaitītājs DN15 Qn=1.5 m3/h ar attālinātās nolasīšans iespēju</t>
  </si>
  <si>
    <t>Karstā ūdens skaitītājs DN15 Qn=1.5 m3/h ar attālinātās nolasīšans iespēju</t>
  </si>
  <si>
    <t>Ugunsdzēsības krānu kaste, iebūvējama, aprīkota ar ugunsdzēsības krānu DN50, šļūteni 20 m, regulējamu stobru 3 pizīcijas</t>
  </si>
  <si>
    <t>Santehnikas pieslēguma ventīlis DN15</t>
  </si>
  <si>
    <t>Lodveida ventīlis DN20</t>
  </si>
  <si>
    <t>Vakummvārsts DN110</t>
  </si>
  <si>
    <t>Ķīļveida atloku aizbīdnis DN100</t>
  </si>
  <si>
    <t>Izjaucams atloku savienojums DN100</t>
  </si>
  <si>
    <t>Elektrometināma sedlu uzlika OD110/50</t>
  </si>
  <si>
    <t>Elektrometināms līkums OD50</t>
  </si>
  <si>
    <t>Ventīlis DN40</t>
  </si>
  <si>
    <t>Ventīlis DN25</t>
  </si>
  <si>
    <t>Vienvirziena vārsts DN40</t>
  </si>
  <si>
    <t>Daudzplūsmu (R&gt;160) ūdens skaitītājs ar skrūvēm Q3=16m3/h DN40 , L=300 mm</t>
  </si>
  <si>
    <t>Krustgabals DN25/DN40</t>
  </si>
  <si>
    <t>Elektromagnētiskais aizbīdnis DN100 ar rokratu</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</si>
  <si>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</si>
  <si>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</si>
  <si>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</si>
  <si>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</si>
  <si>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</si>
  <si>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</si>
  <si>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</si>
  <si>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</si>
  <si>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</si>
  <si>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</si>
  <si>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</si>
  <si>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</si>
  <si>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</si>
  <si>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</si>
  <si>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</si>
  <si>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</si>
  <si>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</si>
  <si>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</si>
  <si>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</si>
  <si>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</si>
  <si>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</si>
  <si>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</si>
  <si>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</si>
  <si>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</si>
  <si>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</si>
  <si>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</si>
  <si>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</si>
  <si>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</si>
  <si>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</si>
  <si>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</si>
  <si>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</si>
  <si>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Metāla paneļu žogs - NYLOFOR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</si>
  <si>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Vērtne 1000x1500 mm, vārtu rāmis - 40x40
mm, Vārtu stabi - 60x60 mm (kopā 4 gab.),
paneļu aizpildījums - Nylofor 3D light
panelis, aprīkot ar elektrosprūdu ar pieejas
kontroli, eņģes ar atvērumu - 90 grādos,
izbūvēt kopā ar metāla paneļu žogu.
Tonis - RAL 7016 (saskaņot AU kārtībā)</t>
  </si>
  <si>
    <t xml:space="preserve">Metāla konstrukcijas 3mm un 8mm tēraura
metāls ar pulverkrāsojumu
"SAHARA PROTECT"
Augstums 1000mm
Diametrs 410mm
Aprīkots ar pelnutrauku
Atkritumu urna - ODK101
</t>
  </si>
  <si>
    <t>FSC® sertificētas masīvas tropu dzelzskoka
gulšņu detaļas izmērā 300 mm x 300 mm
tiek izmantotas Hardwood kolekcijas solu
sēdvirsmās.
Pēc izvēles pieejama LED apgaismojuma
instalācija.
Metāliskās virsmas ar pulverkrāsojumu
"SAHARA PROTECT".
Augstums - 500mm
Platums - 300mm
Garums - diapazonā no 70mm līdz 300mm,
garumā līdz pat 6000mm. 
Hardwood sols - ODK058-23</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</si>
  <si>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</si>
  <si>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</si>
  <si>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</si>
  <si>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</si>
  <si>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</si>
  <si>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</si>
  <si>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</si>
  <si>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</si>
  <si>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</si>
  <si>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</si>
  <si>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</si>
  <si>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</si>
  <si>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</si>
  <si>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</si>
  <si>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</si>
  <si>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</si>
  <si>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</si>
  <si>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</si>
  <si>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Sadales skapis, IP54, komplektā ar apgaismojumu, utt.</t>
  </si>
  <si>
    <t>Hager Orion</t>
  </si>
  <si>
    <t>Montāžas plāksne</t>
  </si>
  <si>
    <t>Aizsardzības slēdži, releji, drošinātāju, spailes un citi papildmateriāli</t>
  </si>
  <si>
    <t>Hager</t>
  </si>
  <si>
    <t>Industriālais Ethernet komutators, 8port</t>
  </si>
  <si>
    <t>Weidmuller vai ekvivalents</t>
  </si>
  <si>
    <t>Barošanas bloks 120W 24V 10A, VAV vārstiem</t>
  </si>
  <si>
    <t>Weidmuller PRO MAX</t>
  </si>
  <si>
    <t>Barošanas bloks 120W 24V 10A, VP pultīm</t>
  </si>
  <si>
    <t>Barošanas bloks 90W 24V 5A, Sadalnes iekārtām</t>
  </si>
  <si>
    <t>Centrālais kontrolieris/ WEB serveris, WiFi, (2) izolētas RS-485 ar izvēles novirzi un izbeigšanu, (2) 10/100MB Ethernet porti; 16 Universālās ieejas, 4 Digitālās ieejas, 8 Digitālās izejas, 8 Analogās izejas
1GB DDR3 SDRAM un noņemama micro-SD karte ar 4 GB
zibatmiņa kopējā krātuve / 2 GB lietotāja atmiņa;
24V DC barošanas avots</t>
  </si>
  <si>
    <t>iSMACONTROLLI-B-MAC36NL-RS</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</si>
  <si>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</si>
  <si>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iSMACONTROLLI-B-MG-IP</t>
  </si>
  <si>
    <t>IO modulis, universāls ar Modbus RTU/ASCII vai BACnet MSTP kommunikāciju, integrācija ar Niagara 4.3+ un MAC 36</t>
  </si>
  <si>
    <t>iSMACONTROLLI-B-MIX38IP</t>
  </si>
  <si>
    <t>Niagara Core licence iSMACONTROLLI-B-MAC kontrolierim - 1250 Proxy punkti</t>
  </si>
  <si>
    <t>iSMACONTROLLI-B-MAC-L-1250</t>
  </si>
  <si>
    <t>ESS-VAS serveris / BMS server</t>
  </si>
  <si>
    <t xml:space="preserve">DELL vai ekvivalents
</t>
  </si>
  <si>
    <t>Procesu vizualizācijas programnodrošinājums Niagara Supervisor v4.8 vai jaunāk; 
HTML5 un Java lietotāja interfeiss (UI); JavaScript datu saskarnes bibliotēka (BajaScript); ar export licenci uz CSV/MyCSV;
5 WEB lietotāji,</t>
  </si>
  <si>
    <t>Niagara Supervisor, Tridium</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</si>
  <si>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</si>
  <si>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</si>
  <si>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</si>
  <si>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</si>
  <si>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</si>
  <si>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</si>
  <si>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</si>
  <si>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</si>
  <si>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</si>
  <si>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</si>
  <si>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</si>
  <si>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</si>
  <si>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</si>
  <si>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ISMA RF/E-20</t>
  </si>
  <si>
    <t>Klimata vadības pults iSMA-TP-C-DISP</t>
  </si>
  <si>
    <t>iSMACONTROLLI TP-C-DISP-B</t>
  </si>
  <si>
    <t>Temperatūras devēju pieslēgšana un integrēšana</t>
  </si>
  <si>
    <t>Klimata vādibas pulšu pieslēgšana un integrēšana</t>
  </si>
  <si>
    <t>UK skaitītaju pieslēgšana un integrēšana(M-BUS)</t>
  </si>
  <si>
    <t>Modbus sistēmas konfigurācija</t>
  </si>
  <si>
    <t>Bacnet sistēmas konfigurācija</t>
  </si>
  <si>
    <t>VAV vārstu pieslēgšana un integrācija(Modbus RTU)</t>
  </si>
  <si>
    <t>Apkures kolektoru pieslēgšana, integrācija(DO-24VDC)</t>
  </si>
  <si>
    <t>PN iekārtu pieslēgšana un integrācija(Bacnet)</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</si>
  <si>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</si>
  <si>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</si>
  <si>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</si>
  <si>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</si>
  <si>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</si>
  <si>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</si>
  <si>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</si>
  <si>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</si>
  <si>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</si>
  <si>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</si>
  <si>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</si>
  <si>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</si>
  <si>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</si>
  <si>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</si>
  <si>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</si>
  <si>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</si>
  <si>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</si>
  <si>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</si>
  <si>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</si>
  <si>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</si>
  <si>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</si>
  <si>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</si>
  <si>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</si>
  <si>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</si>
  <si>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</si>
  <si>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</si>
  <si>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</si>
  <si>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</si>
  <si>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</si>
  <si>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</si>
  <si>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</si>
  <si>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</si>
  <si>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</si>
  <si>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</si>
  <si>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</si>
  <si>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</si>
  <si>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</si>
  <si>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</si>
  <si>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</si>
  <si>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</si>
  <si>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Reljefa betona bruģakmens pelēks/dzeltens betona
bruģakmens izmērs: 200x100x60 no sia "BRIKERS" vai
analogs.Betons C30/37</t>
  </si>
  <si>
    <t>Atdures barjera stāvvietām
No SIA "PLASTENA" vai analogs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</si>
  <si>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</si>
  <si>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</si>
  <si>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</si>
  <si>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</si>
  <si>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</si>
  <si>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</si>
  <si>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</si>
  <si>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</si>
  <si>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</si>
  <si>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</si>
  <si>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</si>
  <si>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</si>
  <si>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</si>
  <si>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</si>
  <si>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</si>
  <si>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</si>
  <si>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</si>
  <si>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</si>
  <si>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</si>
  <si>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</si>
  <si>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</si>
  <si>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</si>
  <si>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</si>
  <si>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19</t>
  </si>
  <si>
    <t>16</t>
  </si>
  <si>
    <t>Sienu mūrēšana no FIBO 5MPa  blokiem 300 mm t.sk. Palīgmateriāli, mūrjava , stiegrojums</t>
  </si>
  <si>
    <t>Sienu mūrēšana no FIBO 3MPa  blokiem  t.sk. Palīgmateriāli, mūrjava , stiegrojums</t>
  </si>
  <si>
    <t>Sienu mūrēšana no FIBO 3MPa  blokiem 150 mm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</si>
  <si>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</si>
  <si>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</si>
  <si>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</si>
  <si>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</si>
  <si>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</si>
  <si>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</si>
  <si>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 xml:space="preserve">Betona iestrādāšana pārseguma konstrukcijās C30/37 XC1 novibrējot,betonu padod ar sūkni </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</si>
  <si>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</si>
  <si>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</si>
  <si>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</si>
  <si>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</si>
  <si>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</si>
  <si>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Saliekamā dzelzsbetona konstrukciju kāpņu (asīs D-E - bk-13.1) izbūve t.sk. Palīgmateriāli</t>
  </si>
  <si>
    <t>Saliekamā dzelzsbetona konstrukciju kāpņu (Kāpnes asīs K-L bk-13.2) izbūve t.sk. Palīgmateriāli</t>
  </si>
  <si>
    <t>Saliekamā dzelzsbetona konstrukciju kāpņu (Kāpnes asīs S-T - bk-13.3) izbūve t.sk. Palīgmateriāli</t>
  </si>
  <si>
    <t>Saliekamā dzelzsbetona konstrukciju kāpņu (Kāpnes gaitenī - bk-13.4) izbūve t.sk. Palīgmateriāli</t>
  </si>
  <si>
    <t>Ailu aizpildījuma elementi</t>
  </si>
  <si>
    <t>Montāžas materiāli (blīvējošs materiāls, stiprinājumi u.c.)</t>
  </si>
  <si>
    <t>L-1  ( 1x2,6 m)</t>
  </si>
  <si>
    <t>L-2  ( 1,5x2,6 m)</t>
  </si>
  <si>
    <t>L-3  ( 1,5x2,6 m)</t>
  </si>
  <si>
    <t>L-4  ( 4x2,6 m)</t>
  </si>
  <si>
    <t>L-5  ( 1,2x2,6 m)</t>
  </si>
  <si>
    <t>L-6  ( 1,2x1 m)</t>
  </si>
  <si>
    <t>L-7  ( 1,5x1,6 m)</t>
  </si>
  <si>
    <t>L-8  ( 2,5x2,62 m)</t>
  </si>
  <si>
    <t>L-9  ( 3x2,62 m)</t>
  </si>
  <si>
    <t>L-10  ( 3x2,62 m)</t>
  </si>
  <si>
    <t>L-11  ( 4x2,62 m)</t>
  </si>
  <si>
    <t>SL-1  ( 1,5x2,6 m)</t>
  </si>
  <si>
    <t>SL-1 EI30  ( 1,5x2,6 m)</t>
  </si>
  <si>
    <t>JL-1  ( 1x2 m)</t>
  </si>
  <si>
    <t>Logu montāža   saskaņā ar AR-6.1 t.sk. Palodzes</t>
  </si>
  <si>
    <t>Loga montāža saskaņā ar AR-6.1  t.sk. Palīgmateriāli, stiprinājumi d=1,5 m L-21</t>
  </si>
  <si>
    <t>Loga montāža saskaņā ar AR-6.1  t.sk. Palīgmateriāli, stiprinājumi d=2,0 m L-22</t>
  </si>
  <si>
    <t>Loga montāža saskaņā ar AR-6.1  t.sk. Palīgmateriāli, stiprinājumi d=2,2 m L-23</t>
  </si>
  <si>
    <t>Loga montāža saskaņā ar AR-6.1  t.sk. Palīgmateriāli, stiprinājumi d=3,5 m L-24</t>
  </si>
  <si>
    <t>Vitrīnas montāža saskaņā ar AR-6.1  t.sk. Palīgmateriāli, stiprinājumi 2,2x2,4 m SV-1</t>
  </si>
  <si>
    <t>Vitrīnas montāža saskaņā ar AR-6.1  t.sk. Palīgmateriāli, stiprinājumi 1,6x2,4 m SV-2</t>
  </si>
  <si>
    <t>Ārdurvju montāža   saskaņā ar AR-6.2</t>
  </si>
  <si>
    <t>AD-101  ( 2,6x2,6 m)</t>
  </si>
  <si>
    <t>AD-102  ( 2,6x2,6 m)</t>
  </si>
  <si>
    <t>AD-103  ( 3x3 m)</t>
  </si>
  <si>
    <t>AD-104  ( 1,8x2,6 m)</t>
  </si>
  <si>
    <t>AD-105  ( 1x2,6 m)</t>
  </si>
  <si>
    <t>AD-106  ( 2x2,6 m)</t>
  </si>
  <si>
    <t>AD-107  ( 0,9x2,6 m)</t>
  </si>
  <si>
    <t>Durvju montāža   saskaņā ar AR-6.4</t>
  </si>
  <si>
    <t>D-101  ( 1,05x2,1 m)</t>
  </si>
  <si>
    <t>D-102  ( 1,05x2,1 m)</t>
  </si>
  <si>
    <t>D-103  ( 1,05x2,1 m)</t>
  </si>
  <si>
    <t>D-201  ( 1,05x2,1 m)</t>
  </si>
  <si>
    <t>D-202  ( 1,05x2,1 m)</t>
  </si>
  <si>
    <t>D-203  ( 1,05x2,1 m)</t>
  </si>
  <si>
    <t>D-302.1  ( 0,9x2,1 m)</t>
  </si>
  <si>
    <t>D-302.2  ( 0,9x2,1 m)</t>
  </si>
  <si>
    <t>D-303  ( 1,05x2,1 m)</t>
  </si>
  <si>
    <t>D-401  ( 1,05x2,1 m)</t>
  </si>
  <si>
    <t>D-402  ( 1,05x2,1 m)</t>
  </si>
  <si>
    <t>D-403  ( 2x2,1 m)</t>
  </si>
  <si>
    <t>D-501  ( 0,95x2,1 m)</t>
  </si>
  <si>
    <t>D-502  ( 0,95x2,1 m)</t>
  </si>
  <si>
    <t>D-503  ( 1,05x2,1 m)</t>
  </si>
  <si>
    <t>D-601  ( 2,6x2,6 m)</t>
  </si>
  <si>
    <t>D-602  ( 3x3 m)</t>
  </si>
  <si>
    <t>D-603  ( 2,5x2,1 m)</t>
  </si>
  <si>
    <t>D-604  ( 2,5x2,6 m)</t>
  </si>
  <si>
    <t>D-605  ( 2,5x2,6 m)</t>
  </si>
  <si>
    <t>D-606  ( 2x2,6 m)</t>
  </si>
  <si>
    <t>UD-701  ( 2x2,6 m)</t>
  </si>
  <si>
    <t>UD-702  ( 2,5x2,6 m)</t>
  </si>
  <si>
    <t>UD-801  ( 1,05x2,1 m)</t>
  </si>
  <si>
    <t>UD-802  ( 0,9x2,1 m)</t>
  </si>
  <si>
    <t>UD-803  ( 1,05x2,1 m)</t>
  </si>
  <si>
    <t>UD-901  ( 1,05x2,1 m)</t>
  </si>
  <si>
    <t>Stiklotu starpsienu montāža   saskaņā ar AR-6.5</t>
  </si>
  <si>
    <t>V-1  ( 2,5x2,6 m)</t>
  </si>
  <si>
    <t>V-2  ( 2x2,6 m)</t>
  </si>
  <si>
    <t>V-3  ( 1,9x2,6 m)</t>
  </si>
  <si>
    <t>V-4  ( 3,65x2,6 m)</t>
  </si>
  <si>
    <t>V-5  ( 5,2x2,6 m)</t>
  </si>
  <si>
    <t>V-6  ( 1,45x2,6 m)</t>
  </si>
  <si>
    <t>V-7  ( 4,35x2,6 m)</t>
  </si>
  <si>
    <t>V-8  ( 5,279x2,8 m)</t>
  </si>
  <si>
    <t>V-9  ( 6,18x2,8 m)</t>
  </si>
  <si>
    <t>V-10  ( 2,5x2,6 m)</t>
  </si>
  <si>
    <t>V-11  ( 13,68x2,1 m)</t>
  </si>
  <si>
    <t>V-12  ( 6x2,1 m)</t>
  </si>
  <si>
    <t>V-13  ( 5,5x2,1 m)</t>
  </si>
  <si>
    <t>V-14  ( 4,5x2,1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</si>
  <si>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</si>
  <si>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</si>
  <si>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</si>
  <si>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</si>
  <si>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</si>
  <si>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</si>
  <si>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</si>
  <si>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</si>
  <si>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</si>
  <si>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Akustiskie aizkari
"FR-One Prodigy -
Supra"; Type G-150;
3000x6400mm;
stiprināms pie griestiem;
auduma tonis: S7020-
B90G</t>
  </si>
  <si>
    <t>Akustisie aizkari AR-6.14</t>
  </si>
  <si>
    <t>Akustiskie aizkari
"FR-One Prodigy -
Supra"; Type G-150;
2800x6400mm;
stiprināms pie griestiem;
auduma tonis: S7020-
B90G</t>
  </si>
  <si>
    <t>2SK skapja sistēmas izgatavošana un uzstādīšana</t>
  </si>
  <si>
    <t xml:space="preserve"> AR-6.24</t>
  </si>
  <si>
    <r>
      <rPr>
        <sz val="10"/>
        <rFont val="Arial"/>
        <family val="2"/>
        <charset val="186"/>
      </rPr>
      <t>cisterna 2,5/4 L, universāls izvads, pievads no apakšas</t>
    </r>
  </si>
  <si>
    <r>
      <rPr>
        <sz val="10"/>
        <rFont val="Arial"/>
        <family val="2"/>
        <charset val="186"/>
      </rPr>
      <t>(duraplast) sēdriņķis-vāks, "Vitra Hygiene" antibakteriāls</t>
    </r>
  </si>
  <si>
    <r>
      <rPr>
        <sz val="10"/>
        <rFont val="Arial"/>
        <family val="2"/>
        <charset val="186"/>
      </rPr>
      <t>tualetes papīra turētājs</t>
    </r>
  </si>
  <si>
    <r>
      <rPr>
        <sz val="10"/>
        <rFont val="Arial"/>
        <family val="2"/>
        <charset val="186"/>
      </rPr>
      <t>Skalošanas mehānisms "PROSYS 120M", skalošana 6/3I,</t>
    </r>
  </si>
  <si>
    <r>
      <rPr>
        <sz val="10"/>
        <rFont val="Arial"/>
        <family val="2"/>
        <charset val="186"/>
      </rPr>
      <t>iestatāms līdz 4/2.5I. Taustiņš "OLEAS M2", hroms</t>
    </r>
  </si>
  <si>
    <r>
      <rPr>
        <sz val="10"/>
        <rFont val="Arial"/>
        <family val="2"/>
        <charset val="186"/>
      </rPr>
      <t>montāža zem apmetuma, balts, "Vitra Hygiene" antibakteriāls</t>
    </r>
  </si>
  <si>
    <r>
      <rPr>
        <sz val="10"/>
        <rFont val="Arial"/>
        <family val="2"/>
        <charset val="186"/>
      </rPr>
      <t>pārklājums. "Vitra Sento kids" vadības panelis. "Vitra Sento</t>
    </r>
  </si>
  <si>
    <r>
      <rPr>
        <sz val="10"/>
        <rFont val="Arial"/>
        <family val="2"/>
        <charset val="186"/>
      </rPr>
      <t>kids" sēdrinkis-vāks, soft-close, zaļš.</t>
    </r>
  </si>
  <si>
    <r>
      <rPr>
        <sz val="10"/>
        <rFont val="Arial"/>
        <family val="2"/>
        <charset val="186"/>
      </rPr>
      <t>Spogulis H800x2200mm, slīpētas malas, līmējams pie sienas</t>
    </r>
  </si>
  <si>
    <r>
      <rPr>
        <sz val="10"/>
        <rFont val="Arial"/>
        <family val="2"/>
        <charset val="186"/>
      </rPr>
      <t>Satīna apdare.</t>
    </r>
  </si>
  <si>
    <r>
      <rPr>
        <sz val="10"/>
        <rFont val="Arial"/>
        <family val="2"/>
        <charset val="186"/>
      </rPr>
      <t>"balts"</t>
    </r>
  </si>
  <si>
    <t>Cauruļvadu veidgabalu komplekts</t>
  </si>
  <si>
    <t>17</t>
  </si>
  <si>
    <t>20</t>
  </si>
  <si>
    <t>23</t>
  </si>
  <si>
    <t>25</t>
  </si>
  <si>
    <t>26</t>
  </si>
  <si>
    <t>27</t>
  </si>
  <si>
    <t>29</t>
  </si>
  <si>
    <t>31</t>
  </si>
  <si>
    <t>32</t>
  </si>
  <si>
    <t>35</t>
  </si>
  <si>
    <t>38</t>
  </si>
  <si>
    <t>39</t>
  </si>
  <si>
    <t>40</t>
  </si>
  <si>
    <t>41</t>
  </si>
  <si>
    <t>43</t>
  </si>
  <si>
    <t>45</t>
  </si>
  <si>
    <t>46</t>
  </si>
  <si>
    <t>47</t>
  </si>
  <si>
    <t>49</t>
  </si>
  <si>
    <t>51</t>
  </si>
  <si>
    <t>52</t>
  </si>
  <si>
    <t>53</t>
  </si>
  <si>
    <t>54</t>
  </si>
  <si>
    <t>55</t>
  </si>
  <si>
    <t>57</t>
  </si>
  <si>
    <t>59</t>
  </si>
  <si>
    <r>
      <t>Ugunsizturīgs kabelis</t>
    </r>
    <r>
      <rPr>
        <sz val="10"/>
        <rFont val="Arial"/>
        <family val="2"/>
        <charset val="186"/>
      </rPr>
      <t xml:space="preserve"> </t>
    </r>
  </si>
  <si>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</si>
  <si>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</si>
  <si>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</si>
  <si>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</si>
  <si>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</si>
  <si>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</si>
  <si>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EPDM lietās gumijas seguma izbūve  t.sk. Apakšslāņi 50 mm</t>
  </si>
  <si>
    <t>EPDM lietās gumijas seguma izbūve  t.sk. Apakšslāņi 80 mm</t>
  </si>
  <si>
    <t>Betona bruģakmens seguma izbūve 80 mm 150x150</t>
  </si>
  <si>
    <t>Betona bruģakmens seguma izbūve 80 mm 200x100</t>
  </si>
  <si>
    <t xml:space="preserve">Stiegrotas betona  kārtas ierīkošana 100 mm  Betons  stiegrojums B500B </t>
  </si>
  <si>
    <t>P 1.1</t>
  </si>
  <si>
    <t>Skaņas izolācijas ierīkošana piem. PAROC SSB1 30 mm vai ekvivalents</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</si>
  <si>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</si>
  <si>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</si>
  <si>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</si>
  <si>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</si>
  <si>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</si>
  <si>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Fasādes apšuvuma plāksnes t.sk. stiprinājumi Equitone Natura</t>
  </si>
  <si>
    <t>P 1.3</t>
  </si>
  <si>
    <t xml:space="preserve">Hidroizolācijas ierīkošana </t>
  </si>
  <si>
    <t>Siltumizolācijas ierīkošana; Putupolistirols 250 mm vai ekvivalents</t>
  </si>
  <si>
    <t>Ūdens drenāžas slānis</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</si>
  <si>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</si>
  <si>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</si>
  <si>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</si>
  <si>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</si>
  <si>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</si>
  <si>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</si>
  <si>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</si>
  <si>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Vates  iestrāde   karkasā siltuma izolācijai.  Siltuma izolācijas plāksnes 250 mm  Paroc Ultra plus</t>
  </si>
  <si>
    <t>Tvaika izolācijas ieklāšana PAROC XMV 020 bas vai ekvivalents</t>
  </si>
  <si>
    <t>Vates  iestrāde   karkasā siltuma izolācijai.  Siltuma izolācijas plāksnes 50 mm  Paroc Ultra</t>
  </si>
  <si>
    <t>Knauf  ģipškartona griestu karkass</t>
  </si>
  <si>
    <t>Karkasu  apšūšana ar ģipškartonu . Ģipškartona plātne GKF 15 mm Knauf vai ekvivalents ; Knauf skrūves vai ekvivalents. Šuvju aizpildījums un aplīmēšana ar armējošu sietu</t>
  </si>
  <si>
    <t>J 1.1a</t>
  </si>
  <si>
    <t>Knauf  ģipškartona metāla karkass</t>
  </si>
  <si>
    <t>Termokoksnes dēļu seguma 25 mm ieklāšana</t>
  </si>
  <si>
    <t>J 1.1c</t>
  </si>
  <si>
    <t>J 1.2 aktu zāle</t>
  </si>
  <si>
    <t>Metāla karkasa montāža</t>
  </si>
  <si>
    <t>Apakškonstrukcijas montāža</t>
  </si>
  <si>
    <t>Vates  iestrāde   karkasā siltuma izolācijai.  Siltuma izolācijas plāksnes 100 mm  Paroc Ultra plus</t>
  </si>
  <si>
    <t>Vates  iestrāde   karkasā siltuma izolācijai.  Siltuma izolācijas plāksnes 200 mm  Paroc Ultra plus</t>
  </si>
  <si>
    <t>J 1.3</t>
  </si>
  <si>
    <t>J 1.3-1</t>
  </si>
  <si>
    <t>Koka spāru ierīkošana. 195x45mm, stiprinājumi</t>
  </si>
  <si>
    <t>FPO-PP jumta membrāna pastirpināta ar
stiklašķiedru Bauder Thermofin F20</t>
  </si>
  <si>
    <t>Karkasu  apšūšana ar OSB-3 18 mm. t.sk. Stiprinājumi</t>
  </si>
  <si>
    <t>Jumta segums un papildelementi</t>
  </si>
  <si>
    <t>Notekrene 150x150 pa
visu jumta parimetru. Komplekss risinājums ar jumta iesegumu,
konstrukciju un notekcaurulēm.
Tonis: RAL 7043.T.sk. Veidgabali</t>
  </si>
  <si>
    <t>Jumta seguma ieklāšana.Profilēts metāla skārds ,palīgmateriāli, papildelementi. Tērauda skārda profilēts jumta segums Ruukkihyygge, tonis RR2H3 Antracīts</t>
  </si>
  <si>
    <t>Notekcaurules no jumta
150x150 mm T.sk. Veidgabali Komplekss risinājums ar renēm, piltuvēm un
līkumiem, revīzijām. Tonis: RAL 7043.
Caurules garums precīzējams, ņemot vēra
reljefu.Revīzijas H=0,35 m no zemes.
Tonis - RAL 7043</t>
  </si>
  <si>
    <t>Sniega barjeras montāža</t>
  </si>
  <si>
    <t>Firmas "VERTIC" (Batiline Horizontālā drošības
līnija) stiprināta pie jumta ar stabiem (2 stabi gala
elementi un 5 caurejošie stabi).</t>
  </si>
  <si>
    <t>S 1.2</t>
  </si>
  <si>
    <t>skat. BK daļas apjomus</t>
  </si>
  <si>
    <t>AS 1.0</t>
  </si>
  <si>
    <t>Armējošā sieta  iestrāde fasādei-cokolam. Līmēšanas un armēšanas java Baumit Pro Contact), Stiklašķiedras siets fasādei.</t>
  </si>
  <si>
    <t>Sienas  gruntēšana.   ( zem dekoratīvā apmetuma)</t>
  </si>
  <si>
    <t>Apmetuma slāņa ieklāšana sienai tonēts</t>
  </si>
  <si>
    <t>Ekstrudēta putupolistirola uzstādīšana XPS 120 mm t.sk. Palīgmateriāli, stiprinājumi, līmjava Baumit Pro Contact)</t>
  </si>
  <si>
    <t>AS 1.3</t>
  </si>
  <si>
    <t>Sienu apmetuma ierīkošana ar Baumit MPI 25(b=10) (vai ekvivalentu)</t>
  </si>
  <si>
    <t>Sienu mūrēšana no keramzītbetona blokiem 300 mm t.sk. Palīgmateriāli, stiegrojums</t>
  </si>
  <si>
    <t>Apmetuma slāņa ieklāšana Silikona-elastomēriskais apmetums -
Ārējais</t>
  </si>
  <si>
    <t>Vates  iestrāde   karkasā siltuma izolācijai.  Siltuma izolācijas plāksnes 30 mm  Paroc WAS 35t</t>
  </si>
  <si>
    <t>AS 1.4</t>
  </si>
  <si>
    <t>Sienas seguma apakšklāja ierīkošana</t>
  </si>
  <si>
    <t>Sienas seguma ieklāšana.Profilēts metāla skārds ,palīgmateriāli, papildelementi. Tērauda skārda profilēts jumta segums Ruukkihyygge, tonis RR2H3 Antracīts</t>
  </si>
  <si>
    <t>AS 1.6</t>
  </si>
  <si>
    <t>Siltumizolācijas uzstādīšana PAROC LINIO 15 (150 mm) t.sk. Palīgmateriāli, stiprinājumi, līmjava Baumit Pro Contact)</t>
  </si>
  <si>
    <t>Apmetuma slāņa ieklāšana Silikona-elastomēriskais apmetums -
Ārējais tonēšana</t>
  </si>
  <si>
    <t>AS 1.7</t>
  </si>
  <si>
    <t>Siltumizolācijas uzstādīšana PAROC LINIO 15 (200 mm) t.sk. Palīgmateriāli, stiprinājumi, līmjava Baumit Pro Contact)</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</si>
  <si>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</si>
  <si>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</si>
  <si>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</si>
  <si>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</si>
  <si>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</si>
  <si>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</si>
  <si>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</si>
  <si>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</si>
  <si>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</si>
  <si>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</si>
  <si>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 xml:space="preserve">Gipškartona starpsienu karkasa (50mm) izbūve Knauf karkasa sistēma. UW,CW profila , Skrūves, stiprinājumi, </t>
  </si>
  <si>
    <t xml:space="preserve">Gipškartona starpsienu karkasa (100mm) izbūve Knauf karkasa sistēma. UW,CW profila , Skrūves, stiprinājumi, </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</si>
  <si>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</si>
  <si>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</si>
  <si>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</si>
  <si>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</si>
  <si>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</si>
  <si>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Vates  iestrāde   karkasā siltuma izolācijai.  Siltuma izolācijas plāksnes Knauf 100 mm</t>
  </si>
  <si>
    <t xml:space="preserve">Metāla karkasa montāža , Skrūves, stiprinājumi, </t>
  </si>
  <si>
    <t>Grīdu izlīdzināšana ar pašizlīdzinošo sastāvu  Pašizlīdzinošā masa grīdām (piem., Baumit Nivello 10) ~3mm</t>
  </si>
  <si>
    <t>Ledusskapis  no nerūsējošā tērauda  AISI 304, ar 3 plauktu līmeņiem 2/1 GN, ventilējams -2/+10oC, ar LED apgaismojumu iekšpusē , ar atslēgu. 4 riteņi, 2 no tiem ar bremzēm. Brutto tilpums 520l / 480 l netto. B klimata klase, freons R600a</t>
  </si>
  <si>
    <t>Ventilācijas nosedzkape  no nerūsējošā tērauda  ar sienas un griestu stiprin. un vienpusējiem cikloniskajiem  filtriem     Max. gaisa plūsma 675m3/h * Svars apm.45.3 kg, izvada diam. 315 mm</t>
  </si>
  <si>
    <t>Ventilācijas nosedzkape  no nerūsējošā tērauda  ar sienas un griestu stiprin. un vienpusējiem cikloniskajiem  filtriem     Max. gaisa plūsma 675m3/h * Svars apm. 48 kg, izvada diam. 315 mm</t>
  </si>
  <si>
    <t xml:space="preserve">Elektriskais  netiešās apsildes katls ar tvertni 100 litri . Izgatavots no nerūsējošā tērauda AISI 304 .
 Elektromehāniska temperatūras kontrole, automātiska katla noliekšana 90 grādos . Temp. apvalkā 108oC Ūdens krāns ūdens iepildīšanai katlā. Komplektā rāmji katla stiprināšanai pie grīdas, noliešanas siets. </t>
  </si>
  <si>
    <t xml:space="preserve">Ventilācijas nosedzkape  no nerūsējošā tērauda  ar sienas un griestu stiprin. un vienpusējiem cikloniskajiem  filtriem   ar gaisa nosūci un pieplūdi .   Max. gaisa plūsma1350 m3/h * Svars apm.77 kg,  nosūces izvada diam. 315 mm, pieplūdes atveres  diam. 125 mm . Ar iebūvētu  LED apgaismojumu, gaismas slēdzi. </t>
  </si>
  <si>
    <t xml:space="preserve">Elektriskā  panna ar tilpumu 80 l, ar nerūsējošā tērauda cepšanas virsmu 15 mm biezumā, ar ūdens padevi pannā, elektrisku  tvertnes sagāzšanas mehānismu . Pannas iekšējais izmērs :970х450х200 mm.  Temp. regulējas no+50-300oC. Augstumā regulējamas kājiņas. </t>
  </si>
  <si>
    <t xml:space="preserve">Elektriskā  panna ar tilpumu 45 l, ar nerūsējošā tērauda cepšanas virsmu 15 mm biezumā, ar ūdens padevi pannā, manuālu tvertnes sagāzšanas mehānismu . Pannas iekšējais izmērs :570х450х200 mm.  Temp. regulējas no+50-300oC. Augstumā regulējamas kājiņas. </t>
  </si>
  <si>
    <t xml:space="preserve">Tvaika konvekcijas krāsns ar sliežu virzītājiem 10 GN 1/1 pannām. Nerūsējošā tērauda AISI 304 konstrukcija. Aprīkota ar automātiskās mazgāšanas funkciju šķidrajiem mazgāšanas līdzekļiem. Pilienu savācējs,  rokas duša. Liels skārienjutīgs vadības panelis. Iespējams strādāt ar gatavām receptēm automātiskajā vai manuālajā režīmā.  Automātiska pašdiagnostika. Klimata kontrole kamerā, attālums starp sliežu virzītājiem - 67 mm. Regulējams ventilatora ātrums, termosensors-adata ar 4 mērīšanas punktiem.  Temp. 30-2600C. Ūdens mīkstinātājs - filtrs uz min. 2750 l ūdens,   ar maināmu kārtridžu un regulējamu filtra galvu komplektā.   Komplektā mazgāšanas līdzeklis - 1 pudele  </t>
  </si>
  <si>
    <t>Paliknis krāsnij no nerūsējošā tērauda ar  7 līmeņu  sliežu virzītājiem  GN 1/1  traukiem  apakšējā daļā.</t>
  </si>
  <si>
    <t>Ventilācijas nosedzkape  no nerūsējošā tērauda  ar  griestu stiprin. un divpusējiem cikloniskajiem  filtriem ,iebūvētu LED apgaismojumu, gaismas slēdzi. 1 izvads ar diametru 400mm , max. gaisa plūsma 4050 m3/h * Svars apm. 124 kg</t>
  </si>
  <si>
    <t>Nerūsējošā tērauda AISI 304  aukstais galds ar 4 atvilknēm ar sliežu virzītāju GN 1/1 traukam un 1 durvīm, maliņu. Ventilējama dzesēšana  +3+5oC. Aukstumaģents R290</t>
  </si>
  <si>
    <t>Marmīta rati uz 3x1/1 GN traukiem ( ar ūdeni ). Var ievietot 150 mm dziļus traukus. Regulējams termostats +30 -90oC, nerūsējošā tērauda  konstrukcija.  2 riteņiem bremzes.</t>
  </si>
  <si>
    <t xml:space="preserve"> Pazemināts nerūsējošā tērauda  AISI 304 galds ar plauktu ,izlietne 500x500x300 vidū , 3 pusējs rāmis apakšā.  Atbīdītas kājas no aizmugures 100 mm . Komplektā maisītājs  ar garo rokturi un sifons. </t>
  </si>
  <si>
    <t>Iekārtu montāža</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</si>
  <si>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</si>
  <si>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</si>
  <si>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</si>
  <si>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</si>
  <si>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</si>
  <si>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</si>
  <si>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</si>
  <si>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</si>
  <si>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</si>
  <si>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</si>
  <si>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</si>
  <si>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</si>
  <si>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</si>
  <si>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</si>
  <si>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</si>
  <si>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</si>
  <si>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</si>
  <si>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</si>
  <si>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</si>
  <si>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</si>
  <si>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</si>
  <si>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</si>
  <si>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Kolonnas 1,2 .stāvs</t>
  </si>
  <si>
    <t xml:space="preserve">Betona iestrādāšana grīdu konstrukcijās- C30/37 XC2 novibrējot,betonu padod ar sūkni </t>
  </si>
  <si>
    <t xml:space="preserve">Betona iestrādāšana konstrukcijās C12/15  novibrējot,betonu padod ar sūkni </t>
  </si>
  <si>
    <t>aktu zāles tribīnes</t>
  </si>
  <si>
    <t xml:space="preserve">Betona iestrādāšana  konstrukcijās C30/37 XC1 novibrējot,betonu padod ar sūkni </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</si>
  <si>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</si>
  <si>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</si>
  <si>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</si>
  <si>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</si>
  <si>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</si>
  <si>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</si>
  <si>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</si>
  <si>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</si>
  <si>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</si>
  <si>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GS-1.1 Homogēns dabigā linoleja grīdas segums "Forbo marmoleum fresco" "3260 leaf”, 2.5mm. 34/43 klase; Pretslīde R9 Tonis: S 3030-G40Y</t>
  </si>
  <si>
    <t>GS-1.2 Homogēns dabigā linoleja grīdas segums "Forbo marmoleum fresco" "3866 eternity", 2.5mm. 34/43 klase; Pretslīde R9 Tonis: S 5502-G</t>
  </si>
  <si>
    <t>GS-1.3 Homogēns dabigā linoleja grīdas segums "Forbo marmoleum fresco" "3846 natural corn", 2.5mm. 34/43 klase; Pretslīde R9 Tonis: S 1030-Y10R</t>
  </si>
  <si>
    <t>GS-1.3-AKU Homogēns dabigā linoleja
grīdas segums "Forbo marmoleum
Decibel" "3846 natural corn", 3.5mm.
34/43 klase; Pretslīde R9; 18db Tonis: S
1030-Y10R</t>
  </si>
  <si>
    <t>GS-1.4 Homogēns dabigā linoleja grīdas
segums "Forbo marmoleum fresco"
"3858 Barbados", 2.5mm. 34/43 klase;
Pretslīde R9 Tonis: S 1510-Y10R</t>
  </si>
  <si>
    <t>GS-1.4-AKU Homogēns dabigā linoleja
grīdas segums "Forbo marmoleum
Decibel" "3858 Barbados", 3.5mm. 34/43
klase; Pretslīde R9; 18db Tonis: S 1510-
Y10R</t>
  </si>
  <si>
    <t>GS-3.1 Heterogēns vinila grīdas segums "Forbo sphera element" "50009 lead", 2.0mm. 34/43 klase; Pretslīde R9 Tonis: S 4502-B</t>
  </si>
  <si>
    <t>GS-4.1 Heterogēns vinila grīdas segums "Forbo surestep star" "176422 trout", 2.0mm. 34/43 klase; Pretslīde R10 Tonis: S 2005-R80B</t>
  </si>
  <si>
    <t>GS-4.2 Heterogēns vinila grīdas segums "Forbo surestep star" "176082/178082 snow", 2.0mm. 34/43 klase; Pretslīde R10 Tonis: S 7005-R80B</t>
  </si>
  <si>
    <t>GS-5.1 Homogēns vinila grīdas segums "Forbo sphera sd" "SD 550005 dark neutral grey", 2.0mm. 34/43 klase; Pretslīde R9; Elektrovadītspēja &lt; 1x1060; Tonis: S 4502-B</t>
  </si>
  <si>
    <t>GS-7.1 Kājslauķis "Forbo Nuway connect"
"Ultragrip gumijas joslas", 17mm; Tonis:
melns</t>
  </si>
  <si>
    <t>GS-7.2 Kājslauķis "Forbo Nuway connect"
"Birstes pamīšus ar mitrumu uzsūcoša
paklāja Coral classic joslām", 17mm;
Tonis: 4730 raven black</t>
  </si>
  <si>
    <t>GS-7.3 Kājslauķis "Forbo Nuway connect"
"mitrumu uzsūcoša paklāja Coral classic
joslas", 17mm; Tonis: 4730 raven black</t>
  </si>
  <si>
    <t>GS-7.4 Kājslauķis "Nuway Tuftiguard HD
Plain", 17mm; Tonis: 99385 HD Design</t>
  </si>
  <si>
    <t>GS-8.1 Eksponēts "Estrich" ar "Ceresit
CF43" epoksīda krāsu minerālo virsmu
aizsardzībai</t>
  </si>
  <si>
    <t>Grīdlīstes ierīkošana. Uzlocīts vinila grīdas segums, 70mm</t>
  </si>
  <si>
    <t>Grīdlīstes ierīkošana.Krāsota koka grīdlīste 16x70mm</t>
  </si>
  <si>
    <t>1. stāva grīdas apdare</t>
  </si>
  <si>
    <t>2. stāva grīdas apdare</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</si>
  <si>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</si>
  <si>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6020-R10B</t>
  </si>
  <si>
    <t>GS-2.1 Heterogēns vinila grīdas segums
"Forbo eternal material" "41002 snow
contrast", 2.0mm. 34/43 klase; Pretslīde
R10 Tonis: S 1002-G50Y</t>
  </si>
  <si>
    <t>Elastīga polistirola grīdlīste, 16x70mm, RAI7021</t>
  </si>
  <si>
    <t>Grīdlīstes ierīkošana. Uzlocīts vinila grīdas segums, 100mm</t>
  </si>
  <si>
    <t>GS-9.1 Ozola parkets; 31 klase; biezums:
12-16mm; Tonis: tumšs dabīgs ozols t.sk. Apakšklājs, palīgmateriāli</t>
  </si>
  <si>
    <t>GS-2.1 Heterogēns vinila grīdas segums "Forbo eternal material" "41002 snow contrast", 2.0mm. 34/43 klase; Pretslīde R10 Tonis: S 1002-G50Y</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</si>
  <si>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</si>
  <si>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
R10B</t>
  </si>
  <si>
    <t>GS-1.7 Homogēns dabigā linoleja grīdas segums
"Forbo marmoleum fresco" "3846 natural corn",
2.5mm. 34/43 klase; Pretslīde R9 Tonis: S 1030-
Y10R</t>
  </si>
  <si>
    <t>GS-1.8 Homogēns dabigā linoleja grīdas segums
"Forbo marmoleum fresco" "3846 natural corn",
2.5mm. 34/43 klase; Pretslīde R9 Tonis: S 1030-
Y10R</t>
  </si>
  <si>
    <t xml:space="preserve">GS-6.1 Heterogēns polivinilhlorīda grīdas segums "Tarkett Omnisport Reference Multi-use" "Golden Maple", 6.2mm; Nodiluma slāņa biezums: 0.7mm; Paliekošais iespiedums:0.10mm; Triecienu absorbcijas līmenis: 25%; Tonis: koka imitācija - zelta kļava ; </t>
  </si>
  <si>
    <t>GS-6.2 Heterogēns polivinilhlorīda grīdas segums
"Tarkett Omnisport Reference Multi-use" "Light
Green", 6.2mm; Nodiluma slāņa biezums: 0.7mm;
Paliekošais iespiedums:0.10mm; Triecienu
absorbcijas līmenis: 25%; Tonis: gaiši zaļš</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</si>
  <si>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</si>
  <si>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</si>
  <si>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</si>
  <si>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</si>
  <si>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</si>
  <si>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</si>
  <si>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Sagatavotu sienu krāsošana ar tonētām krāsām 2k. krāsota , m, piemēram., Sakret KS-G 2 kārtās. NCS S 4005-R80 B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</si>
  <si>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</si>
  <si>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</si>
  <si>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</si>
  <si>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</si>
  <si>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PG-1.1 Ēveļskaidas plātņu (fibrolīta) akustiskās plātnes "CEWOOD" "CW-W25S-P5-1200x600-N”, 25mm. P5G-T24 profils; Skaida: 1.0mm; Tonis: "N" Naturāla, krāsota t.sk. Palīgmateriāli, stiprinājumi, nesošais karkass</t>
  </si>
  <si>
    <r>
      <rPr>
        <sz val="10"/>
        <rFont val="Arial"/>
        <family val="2"/>
        <charset val="186"/>
      </rPr>
      <t>PG-1.2 Ēveļskaidas plātņu (fibrolīta) akustiskās plātnes "CEWOOD" "CW-W25S-P5-1200x600-’ GP", 25mm. P5G-T24 profils; Skaida: 1.0mm; Tonis: "GP" Pelēka</t>
    </r>
    <r>
      <rPr>
        <sz val="10"/>
        <rFont val="Arial"/>
        <family val="2"/>
        <charset val="186"/>
      </rPr>
      <t xml:space="preserve"> t.sk. Palīgmateriāli, stiprinājumi, nesošais karkass</t>
    </r>
  </si>
  <si>
    <t>1. stāvs</t>
  </si>
  <si>
    <t>Flīžu seguma ierīkošana Flīzētas sienas - skatīt interjera risinājumus
; Flīžu līme, šuvju mastika, palīgmateriāli</t>
  </si>
  <si>
    <t>Iekšējie apdares darbi</t>
  </si>
  <si>
    <t>AR daļa</t>
  </si>
  <si>
    <t>Ārējās apdares darbi</t>
  </si>
  <si>
    <t>Šķiedrcementa plāksnes mezgls AR-7.5
(A2,s1-d0) 2x8 mm</t>
  </si>
  <si>
    <t>KERDYN GREEN tipa
siltumizolācija, stiprinājuma veidu
precizēt pēc konkrētā ražotāja
rekomendācijām mezgls AR-7.1</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</si>
  <si>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</si>
  <si>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</si>
  <si>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</si>
  <si>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</si>
  <si>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</si>
  <si>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</si>
  <si>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</si>
  <si>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</si>
  <si>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</si>
  <si>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</si>
  <si>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</si>
  <si>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dēļu apšuvums
Termokoks "Luna SHP"19x117</t>
  </si>
  <si>
    <t>FASĀDE - koka NCS S 9000-N,statņi, eļļoti</t>
  </si>
  <si>
    <t>Skārda nosegelementi / Tērauda elementu krāsa</t>
  </si>
  <si>
    <t>SIENA - koka dēļu apšuvums, caurspīdīgi eļļots</t>
  </si>
  <si>
    <t>FASĀDE - koka dēļu apšuvums Termokoks "Luna SHP"19x117</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</si>
  <si>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</si>
  <si>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</si>
  <si>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</si>
  <si>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Kopā ar PVN</t>
  </si>
  <si>
    <t>Iepirkuma Id Nr.</t>
  </si>
  <si>
    <t xml:space="preserve">ĶNP2023/ </t>
  </si>
  <si>
    <t xml:space="preserve">Tāme sastādīta:   </t>
  </si>
  <si>
    <t>%</t>
  </si>
  <si>
    <t>Tāme sastādīta 2024.gada tirgus cenās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</si>
</sst>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_-;\-* #,##0.00_-;_-* \-??_-;_-@_-"/>
    <numFmt numFmtId="165" formatCode="m\o\n\th\ d\,\ yyyy"/>
    <numFmt numFmtId="166" formatCode="#.00"/>
    <numFmt numFmtId="167" formatCode="#."/>
    <numFmt numFmtId="168" formatCode="_-* #,##0.00\ _€_-;\-* #,##0.00\ _€_-;_-* &quot;-&quot;??\ _€_-;_-@_-"/>
    <numFmt numFmtId="169" formatCode="0.0"/>
  </numFmts>
  <fonts count="88">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sz val="11"/>
      <color rgb="FF000000"/>
      <name val="Calibri"/>
      <family val="2"/>
      <charset val="186"/>
    </font>
    <font>
      <vertAlign val="superscript"/>
      <sz val="10"/>
      <name val="Arial"/>
      <family val="2"/>
      <charset val="186"/>
    </font>
    <font>
      <sz val="11"/>
      <color indexed="8"/>
      <name val="Calibri Light"/>
      <family val="2"/>
      <charset val="204"/>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font>
    <font>
      <sz val="10"/>
      <name val="Cambria"/>
      <family val="1"/>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ont>
    <font>
      <sz val="11"/>
      <name val="Calibri"/>
    </font>
    <font>
      <sz val="11"/>
      <color theme="1"/>
      <name val="Calibri"/>
    </font>
    <font>
      <sz val="11"/>
      <color theme="1"/>
      <name val="Calibri"/>
      <family val="2"/>
      <charset val="1"/>
    </font>
    <font>
      <sz val="11"/>
      <color rgb="FF444444"/>
      <name val="Calibri"/>
      <family val="2"/>
      <charset val="1"/>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color indexed="63"/>
      <name val="Arial"/>
      <family val="2"/>
      <charset val="186"/>
    </font>
  </fonts>
  <fills count="14">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s>
  <borders count="5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s>
  <cellStyleXfs count="68">
    <xf numFmtId="0" fontId="0" fillId="0" borderId="0"/>
    <xf numFmtId="0" fontId="10" fillId="0" borderId="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64" fontId="21" fillId="0" borderId="0" applyFill="0" applyBorder="0" applyAlignment="0" applyProtection="0"/>
    <xf numFmtId="165" fontId="22" fillId="0" borderId="0">
      <protection locked="0"/>
    </xf>
    <xf numFmtId="166" fontId="22" fillId="0" borderId="0">
      <protection locked="0"/>
    </xf>
    <xf numFmtId="167" fontId="23" fillId="0" borderId="0">
      <protection locked="0"/>
    </xf>
    <xf numFmtId="167" fontId="23" fillId="0" borderId="0">
      <protection locked="0"/>
    </xf>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1" fillId="0" borderId="0"/>
    <xf numFmtId="0" fontId="8" fillId="0" borderId="0"/>
    <xf numFmtId="43" fontId="8" fillId="0" borderId="0" applyFont="0" applyFill="0" applyBorder="0" applyAlignment="0" applyProtection="0"/>
    <xf numFmtId="0" fontId="7" fillId="0" borderId="0"/>
    <xf numFmtId="0" fontId="24" fillId="0" borderId="0"/>
    <xf numFmtId="0" fontId="6" fillId="0" borderId="0"/>
    <xf numFmtId="0" fontId="6" fillId="0" borderId="0"/>
    <xf numFmtId="0" fontId="41" fillId="0" borderId="0"/>
    <xf numFmtId="0" fontId="6" fillId="0" borderId="0"/>
    <xf numFmtId="43" fontId="42" fillId="0" borderId="0" applyFont="0" applyFill="0" applyBorder="0" applyAlignment="0" applyProtection="0"/>
    <xf numFmtId="0" fontId="6" fillId="0" borderId="0"/>
    <xf numFmtId="0" fontId="46" fillId="10" borderId="46" applyNumberFormat="0" applyAlignment="0" applyProtection="0"/>
    <xf numFmtId="0" fontId="11" fillId="0" borderId="0"/>
    <xf numFmtId="0" fontId="11" fillId="0" borderId="0"/>
    <xf numFmtId="0" fontId="60" fillId="0" borderId="0" applyNumberFormat="0" applyFont="0" applyFill="0" applyBorder="0" applyAlignment="0" applyProtection="0">
      <alignment vertical="top"/>
    </xf>
    <xf numFmtId="0" fontId="62" fillId="0" borderId="0"/>
    <xf numFmtId="0" fontId="42" fillId="0" borderId="0"/>
    <xf numFmtId="0" fontId="11" fillId="0" borderId="0"/>
    <xf numFmtId="0" fontId="5" fillId="0" borderId="0"/>
    <xf numFmtId="0" fontId="28" fillId="0" borderId="0"/>
    <xf numFmtId="0" fontId="55" fillId="0" borderId="0"/>
    <xf numFmtId="0" fontId="28" fillId="0" borderId="0" applyProtection="0"/>
    <xf numFmtId="0" fontId="42" fillId="0" borderId="0"/>
    <xf numFmtId="0" fontId="24" fillId="0" borderId="0"/>
    <xf numFmtId="0" fontId="4" fillId="0" borderId="0"/>
    <xf numFmtId="0" fontId="76" fillId="0" borderId="0"/>
    <xf numFmtId="0" fontId="3" fillId="0" borderId="0"/>
    <xf numFmtId="0" fontId="2" fillId="0" borderId="0"/>
    <xf numFmtId="0" fontId="42" fillId="0" borderId="0"/>
    <xf numFmtId="0" fontId="1" fillId="0" borderId="0"/>
    <xf numFmtId="0" fontId="1" fillId="0" borderId="0"/>
    <xf numFmtId="0" fontId="1" fillId="0" borderId="0"/>
    <xf numFmtId="0" fontId="1" fillId="0" borderId="0"/>
  </cellStyleXfs>
  <cellXfs count="698">
    <xf numFmtId="0" fontId="0" fillId="0" borderId="0" xfId="0"/>
    <xf numFmtId="0" fontId="11" fillId="0" borderId="0" xfId="0" applyFont="1"/>
    <xf numFmtId="0" fontId="15" fillId="0" borderId="0" xfId="0" applyFont="1" applyAlignment="1">
      <alignment horizontal="right" vertical="top" wrapText="1"/>
    </xf>
    <xf numFmtId="0" fontId="15" fillId="0" borderId="0" xfId="0" applyFont="1"/>
    <xf numFmtId="0" fontId="15" fillId="0" borderId="0" xfId="0" applyFont="1" applyAlignment="1">
      <alignment horizontal="left"/>
    </xf>
    <xf numFmtId="0" fontId="11" fillId="0" borderId="0" xfId="27" applyFont="1"/>
    <xf numFmtId="0" fontId="11" fillId="0" borderId="0" xfId="27" applyFont="1" applyAlignment="1">
      <alignment horizontal="right"/>
    </xf>
    <xf numFmtId="0" fontId="12" fillId="0" borderId="0" xfId="27" applyFont="1" applyAlignment="1">
      <alignment horizontal="right"/>
    </xf>
    <xf numFmtId="0" fontId="13" fillId="0" borderId="0" xfId="27" applyFont="1" applyAlignment="1">
      <alignment horizontal="center"/>
    </xf>
    <xf numFmtId="0" fontId="25" fillId="0" borderId="0" xfId="27" applyFont="1" applyAlignment="1">
      <alignment horizontal="right" vertical="center" wrapText="1"/>
    </xf>
    <xf numFmtId="0" fontId="15" fillId="0" borderId="0" xfId="27" applyFont="1" applyAlignment="1">
      <alignment horizontal="right"/>
    </xf>
    <xf numFmtId="0" fontId="9" fillId="0" borderId="0" xfId="27"/>
    <xf numFmtId="0" fontId="15" fillId="0" borderId="0" xfId="0" applyFont="1" applyAlignment="1">
      <alignment horizontal="right"/>
    </xf>
    <xf numFmtId="0" fontId="13" fillId="4" borderId="10" xfId="33" applyFont="1" applyFill="1" applyBorder="1" applyAlignment="1" applyProtection="1">
      <alignment vertical="center" wrapText="1"/>
      <protection locked="0"/>
    </xf>
    <xf numFmtId="0" fontId="28" fillId="0" borderId="9" xfId="34" applyFont="1" applyBorder="1" applyAlignment="1" applyProtection="1">
      <alignment horizontal="center" vertical="center"/>
      <protection locked="0"/>
    </xf>
    <xf numFmtId="0" fontId="28" fillId="7" borderId="9" xfId="34" applyFont="1" applyFill="1" applyBorder="1" applyAlignment="1" applyProtection="1">
      <alignment horizontal="center" vertical="center"/>
      <protection locked="0"/>
    </xf>
    <xf numFmtId="0" fontId="28" fillId="0" borderId="12" xfId="34" applyFont="1" applyBorder="1" applyAlignment="1" applyProtection="1">
      <alignment horizontal="left" vertical="center" wrapText="1" indent="1"/>
      <protection locked="0"/>
    </xf>
    <xf numFmtId="0" fontId="28" fillId="0" borderId="9" xfId="34" applyFont="1" applyBorder="1" applyAlignment="1" applyProtection="1">
      <alignment horizontal="left" vertical="center" wrapText="1" indent="1"/>
      <protection locked="0"/>
    </xf>
    <xf numFmtId="0" fontId="28" fillId="0" borderId="7" xfId="34" applyFont="1" applyBorder="1" applyAlignment="1" applyProtection="1">
      <alignment horizontal="center" vertical="center"/>
      <protection locked="0"/>
    </xf>
    <xf numFmtId="0" fontId="31" fillId="0" borderId="0" xfId="36" applyFont="1"/>
    <xf numFmtId="0" fontId="31" fillId="0" borderId="0" xfId="36" applyFont="1" applyAlignment="1">
      <alignment horizontal="right" vertical="center"/>
    </xf>
    <xf numFmtId="0" fontId="32" fillId="0" borderId="0" xfId="36" applyFont="1" applyAlignment="1">
      <alignment vertical="center"/>
    </xf>
    <xf numFmtId="0" fontId="31" fillId="0" borderId="0" xfId="36" applyFont="1" applyAlignment="1">
      <alignment vertical="center"/>
    </xf>
    <xf numFmtId="0" fontId="31" fillId="8" borderId="0" xfId="36" applyFont="1" applyFill="1" applyAlignment="1">
      <alignment horizontal="right" vertical="center"/>
    </xf>
    <xf numFmtId="0" fontId="32" fillId="0" borderId="0" xfId="36" applyFont="1"/>
    <xf numFmtId="0" fontId="30" fillId="0" borderId="0" xfId="36" applyFont="1"/>
    <xf numFmtId="164" fontId="34" fillId="0" borderId="0" xfId="36" applyNumberFormat="1" applyFont="1"/>
    <xf numFmtId="0" fontId="31" fillId="8" borderId="0" xfId="36" applyFont="1" applyFill="1" applyAlignment="1">
      <alignment vertical="center"/>
    </xf>
    <xf numFmtId="0" fontId="30" fillId="0" borderId="14" xfId="36" applyFont="1" applyBorder="1" applyAlignment="1">
      <alignment horizontal="center" vertical="center"/>
    </xf>
    <xf numFmtId="2" fontId="30" fillId="0" borderId="11" xfId="36" applyNumberFormat="1" applyFont="1" applyBorder="1" applyAlignment="1">
      <alignment horizontal="center" vertical="center"/>
    </xf>
    <xf numFmtId="2" fontId="29" fillId="0" borderId="11" xfId="36" applyNumberFormat="1" applyFont="1" applyBorder="1" applyAlignment="1">
      <alignment horizontal="center" vertical="center"/>
    </xf>
    <xf numFmtId="2" fontId="30" fillId="7" borderId="11" xfId="36" applyNumberFormat="1" applyFont="1" applyFill="1" applyBorder="1" applyAlignment="1">
      <alignment horizontal="center" vertical="center"/>
    </xf>
    <xf numFmtId="2" fontId="30" fillId="0" borderId="15" xfId="36" applyNumberFormat="1" applyFont="1" applyBorder="1" applyAlignment="1">
      <alignment horizontal="center" vertical="center"/>
    </xf>
    <xf numFmtId="0" fontId="30" fillId="0" borderId="13" xfId="36" applyFont="1" applyBorder="1" applyAlignment="1">
      <alignment horizontal="center" vertical="center"/>
    </xf>
    <xf numFmtId="0" fontId="30" fillId="0" borderId="16" xfId="36" applyFont="1" applyBorder="1" applyAlignment="1">
      <alignment horizontal="center" vertical="center"/>
    </xf>
    <xf numFmtId="0" fontId="30" fillId="0" borderId="17" xfId="36" applyFont="1" applyBorder="1" applyAlignment="1">
      <alignment horizontal="center" vertical="center"/>
    </xf>
    <xf numFmtId="0" fontId="30" fillId="0" borderId="18" xfId="36" applyFont="1" applyBorder="1" applyAlignment="1">
      <alignment vertical="center" wrapText="1"/>
    </xf>
    <xf numFmtId="0" fontId="30" fillId="0" borderId="18" xfId="36" applyFont="1" applyBorder="1" applyAlignment="1">
      <alignment horizontal="center" vertical="center" wrapText="1"/>
    </xf>
    <xf numFmtId="2" fontId="30" fillId="0" borderId="18" xfId="36" applyNumberFormat="1" applyFont="1" applyBorder="1" applyAlignment="1">
      <alignment horizontal="center" vertical="center"/>
    </xf>
    <xf numFmtId="2" fontId="30" fillId="7" borderId="18" xfId="36" applyNumberFormat="1" applyFont="1" applyFill="1" applyBorder="1" applyAlignment="1">
      <alignment horizontal="center" vertical="center"/>
    </xf>
    <xf numFmtId="2" fontId="30" fillId="0" borderId="19" xfId="36" applyNumberFormat="1" applyFont="1" applyBorder="1" applyAlignment="1">
      <alignment horizontal="center" vertical="center"/>
    </xf>
    <xf numFmtId="0" fontId="31" fillId="0" borderId="5" xfId="36" applyFont="1" applyBorder="1" applyAlignment="1">
      <alignment vertical="top"/>
    </xf>
    <xf numFmtId="164" fontId="16" fillId="0" borderId="21" xfId="36" applyNumberFormat="1" applyFont="1" applyBorder="1" applyAlignment="1">
      <alignment horizontal="right" vertical="center"/>
    </xf>
    <xf numFmtId="0" fontId="30" fillId="0" borderId="0" xfId="36" applyFont="1" applyAlignment="1">
      <alignment vertical="top"/>
    </xf>
    <xf numFmtId="0" fontId="30" fillId="0" borderId="0" xfId="36" applyFont="1" applyAlignment="1">
      <alignment vertical="center" wrapText="1"/>
    </xf>
    <xf numFmtId="0" fontId="33" fillId="0" borderId="0" xfId="36" applyFont="1" applyAlignment="1">
      <alignment vertical="center"/>
    </xf>
    <xf numFmtId="0" fontId="31" fillId="0" borderId="0" xfId="36" applyFont="1" applyAlignment="1">
      <alignment horizontal="left" vertical="center"/>
    </xf>
    <xf numFmtId="0" fontId="32" fillId="0" borderId="0" xfId="36" applyFont="1" applyAlignment="1">
      <alignment wrapText="1"/>
    </xf>
    <xf numFmtId="0" fontId="31" fillId="0" borderId="0" xfId="36" applyFont="1" applyAlignment="1">
      <alignment horizontal="right" vertical="center" wrapText="1"/>
    </xf>
    <xf numFmtId="0" fontId="31" fillId="0" borderId="0" xfId="36" applyFont="1" applyAlignment="1">
      <alignment wrapText="1"/>
    </xf>
    <xf numFmtId="2" fontId="29" fillId="0" borderId="11" xfId="0" applyNumberFormat="1" applyFont="1" applyBorder="1" applyAlignment="1">
      <alignment horizontal="center" vertical="center"/>
    </xf>
    <xf numFmtId="0" fontId="35" fillId="0" borderId="11" xfId="0" applyFont="1" applyBorder="1" applyAlignment="1">
      <alignment horizontal="center" vertical="center" wrapText="1"/>
    </xf>
    <xf numFmtId="0" fontId="30" fillId="0" borderId="18" xfId="36" applyFont="1" applyBorder="1" applyAlignment="1">
      <alignment horizontal="center" vertical="center"/>
    </xf>
    <xf numFmtId="0" fontId="32" fillId="7" borderId="0" xfId="36" applyFont="1" applyFill="1"/>
    <xf numFmtId="0" fontId="30" fillId="7" borderId="0" xfId="36" applyFont="1" applyFill="1" applyAlignment="1">
      <alignment vertical="top"/>
    </xf>
    <xf numFmtId="0" fontId="31" fillId="7" borderId="0" xfId="36" applyFont="1" applyFill="1" applyAlignment="1">
      <alignment vertical="center"/>
    </xf>
    <xf numFmtId="0" fontId="31" fillId="7" borderId="0" xfId="36" applyFont="1" applyFill="1"/>
    <xf numFmtId="0" fontId="30" fillId="0" borderId="22" xfId="36" applyFont="1" applyBorder="1" applyAlignment="1">
      <alignment horizontal="center" vertical="center"/>
    </xf>
    <xf numFmtId="2" fontId="30" fillId="7" borderId="23" xfId="36" applyNumberFormat="1" applyFont="1" applyFill="1" applyBorder="1" applyAlignment="1">
      <alignment horizontal="center" vertical="center"/>
    </xf>
    <xf numFmtId="2" fontId="29" fillId="7" borderId="23" xfId="0" applyNumberFormat="1" applyFont="1" applyFill="1" applyBorder="1" applyAlignment="1">
      <alignment horizontal="center" vertical="center"/>
    </xf>
    <xf numFmtId="2" fontId="29" fillId="7" borderId="23" xfId="36" applyNumberFormat="1" applyFont="1" applyFill="1" applyBorder="1" applyAlignment="1">
      <alignment horizontal="center" vertical="center"/>
    </xf>
    <xf numFmtId="2" fontId="30" fillId="7" borderId="24" xfId="36" applyNumberFormat="1" applyFont="1" applyFill="1" applyBorder="1" applyAlignment="1">
      <alignment horizontal="center" vertical="center"/>
    </xf>
    <xf numFmtId="0" fontId="30" fillId="7" borderId="22" xfId="36" applyFont="1" applyFill="1" applyBorder="1" applyAlignment="1">
      <alignment horizontal="center" vertical="center"/>
    </xf>
    <xf numFmtId="4" fontId="11" fillId="3" borderId="11" xfId="0" applyNumberFormat="1" applyFont="1" applyFill="1" applyBorder="1" applyAlignment="1">
      <alignment horizontal="center"/>
    </xf>
    <xf numFmtId="4" fontId="29" fillId="0" borderId="15" xfId="0" applyNumberFormat="1" applyFont="1" applyBorder="1" applyAlignment="1">
      <alignment horizontal="center"/>
    </xf>
    <xf numFmtId="0" fontId="17" fillId="0" borderId="0" xfId="20" applyFont="1" applyAlignment="1">
      <alignment horizontal="center"/>
    </xf>
    <xf numFmtId="0" fontId="11" fillId="0" borderId="0" xfId="20"/>
    <xf numFmtId="0" fontId="17" fillId="0" borderId="0" xfId="20" applyFont="1" applyAlignment="1">
      <alignment horizontal="right" vertical="top" wrapText="1"/>
    </xf>
    <xf numFmtId="0" fontId="17" fillId="0" borderId="0" xfId="20" applyFont="1" applyAlignment="1">
      <alignment horizontal="center" vertical="top" wrapText="1"/>
    </xf>
    <xf numFmtId="4" fontId="16" fillId="7" borderId="7" xfId="20" applyNumberFormat="1" applyFont="1" applyFill="1" applyBorder="1" applyAlignment="1">
      <alignment horizontal="center" vertical="center" wrapText="1"/>
    </xf>
    <xf numFmtId="0" fontId="16" fillId="0" borderId="0" xfId="20" applyFont="1" applyAlignment="1">
      <alignment horizontal="left" vertical="center"/>
    </xf>
    <xf numFmtId="0" fontId="11" fillId="0" borderId="0" xfId="20" applyAlignment="1">
      <alignment horizontal="center"/>
    </xf>
    <xf numFmtId="0" fontId="12" fillId="0" borderId="0" xfId="20" applyFont="1" applyAlignment="1">
      <alignment vertical="top" wrapText="1"/>
    </xf>
    <xf numFmtId="0" fontId="15" fillId="0" borderId="0" xfId="20" applyFont="1"/>
    <xf numFmtId="0" fontId="26" fillId="0" borderId="0" xfId="20" applyFont="1" applyAlignment="1">
      <alignment vertical="top" wrapText="1"/>
    </xf>
    <xf numFmtId="0" fontId="36" fillId="0" borderId="0" xfId="20" applyFont="1" applyAlignment="1">
      <alignment horizontal="left"/>
    </xf>
    <xf numFmtId="0" fontId="26" fillId="0" borderId="29" xfId="20" applyFont="1" applyBorder="1" applyAlignment="1">
      <alignment horizontal="justify" vertical="top" wrapText="1"/>
    </xf>
    <xf numFmtId="0" fontId="26" fillId="0" borderId="30" xfId="20" applyFont="1" applyBorder="1" applyAlignment="1">
      <alignment horizontal="justify" vertical="top" wrapText="1"/>
    </xf>
    <xf numFmtId="0" fontId="26" fillId="0" borderId="33" xfId="20" applyFont="1" applyBorder="1" applyAlignment="1">
      <alignment horizontal="justify" vertical="top" wrapText="1"/>
    </xf>
    <xf numFmtId="0" fontId="27" fillId="0" borderId="34" xfId="20" applyFont="1" applyBorder="1" applyAlignment="1">
      <alignment horizontal="center" vertical="center" wrapText="1"/>
    </xf>
    <xf numFmtId="49" fontId="27" fillId="0" borderId="9" xfId="20" applyNumberFormat="1" applyFont="1" applyBorder="1" applyAlignment="1">
      <alignment horizontal="center" vertical="center" wrapText="1"/>
    </xf>
    <xf numFmtId="4" fontId="11" fillId="3" borderId="9" xfId="20" applyNumberFormat="1" applyFill="1" applyBorder="1" applyAlignment="1">
      <alignment horizontal="center"/>
    </xf>
    <xf numFmtId="0" fontId="27" fillId="0" borderId="34" xfId="20" applyFont="1" applyBorder="1" applyAlignment="1">
      <alignment horizontal="center" vertical="top" wrapText="1"/>
    </xf>
    <xf numFmtId="49" fontId="27" fillId="0" borderId="9" xfId="20" applyNumberFormat="1" applyFont="1" applyBorder="1" applyAlignment="1">
      <alignment horizontal="center" vertical="top" wrapText="1"/>
    </xf>
    <xf numFmtId="0" fontId="13" fillId="0" borderId="5" xfId="20" applyFont="1" applyBorder="1" applyAlignment="1">
      <alignment horizontal="right" vertical="top" wrapText="1"/>
    </xf>
    <xf numFmtId="4" fontId="16" fillId="6" borderId="5" xfId="20" applyNumberFormat="1" applyFont="1" applyFill="1" applyBorder="1" applyAlignment="1">
      <alignment horizontal="center" vertical="top" wrapText="1"/>
    </xf>
    <xf numFmtId="9" fontId="13" fillId="0" borderId="5" xfId="20" applyNumberFormat="1" applyFont="1" applyBorder="1" applyAlignment="1">
      <alignment horizontal="center" vertical="center" wrapText="1"/>
    </xf>
    <xf numFmtId="4" fontId="16" fillId="0" borderId="5" xfId="20" applyNumberFormat="1" applyFont="1" applyBorder="1" applyAlignment="1">
      <alignment horizontal="center" vertical="top" wrapText="1"/>
    </xf>
    <xf numFmtId="4" fontId="16" fillId="4" borderId="5" xfId="20" applyNumberFormat="1" applyFont="1" applyFill="1" applyBorder="1" applyAlignment="1">
      <alignment horizontal="center" vertical="top" wrapText="1"/>
    </xf>
    <xf numFmtId="0" fontId="26" fillId="0" borderId="0" xfId="20" applyFont="1" applyAlignment="1">
      <alignment horizontal="justify"/>
    </xf>
    <xf numFmtId="0" fontId="15" fillId="0" borderId="0" xfId="20" applyFont="1" applyAlignment="1">
      <alignment horizontal="right" vertical="top" wrapText="1"/>
    </xf>
    <xf numFmtId="0" fontId="15" fillId="0" borderId="0" xfId="20" applyFont="1" applyAlignment="1">
      <alignment vertical="top" wrapText="1"/>
    </xf>
    <xf numFmtId="0" fontId="15" fillId="0" borderId="0" xfId="20" applyFont="1" applyAlignment="1">
      <alignment horizontal="left"/>
    </xf>
    <xf numFmtId="0" fontId="12" fillId="0" borderId="0" xfId="20" applyFont="1" applyAlignment="1">
      <alignment horizontal="right" vertical="top" wrapText="1"/>
    </xf>
    <xf numFmtId="2" fontId="31" fillId="7" borderId="0" xfId="36" applyNumberFormat="1" applyFont="1" applyFill="1"/>
    <xf numFmtId="16" fontId="12" fillId="0" borderId="0" xfId="20" applyNumberFormat="1" applyFont="1" applyAlignment="1">
      <alignment vertical="top" wrapText="1"/>
    </xf>
    <xf numFmtId="2" fontId="30" fillId="0" borderId="11" xfId="0" applyNumberFormat="1" applyFont="1" applyBorder="1" applyAlignment="1">
      <alignment horizontal="center" vertical="center"/>
    </xf>
    <xf numFmtId="2" fontId="30" fillId="0" borderId="15" xfId="0" applyNumberFormat="1" applyFont="1" applyBorder="1" applyAlignment="1">
      <alignment horizontal="center" vertical="center"/>
    </xf>
    <xf numFmtId="0" fontId="30" fillId="7" borderId="37" xfId="36" applyFont="1" applyFill="1" applyBorder="1" applyAlignment="1">
      <alignment horizontal="center" vertical="center"/>
    </xf>
    <xf numFmtId="0" fontId="28" fillId="7" borderId="38" xfId="34" applyFont="1" applyFill="1" applyBorder="1" applyAlignment="1" applyProtection="1">
      <alignment horizontal="left" vertical="center" wrapText="1" indent="1"/>
      <protection locked="0"/>
    </xf>
    <xf numFmtId="0" fontId="28" fillId="7" borderId="38" xfId="34" applyFont="1" applyFill="1" applyBorder="1" applyAlignment="1" applyProtection="1">
      <alignment horizontal="center" vertical="center"/>
      <protection locked="0"/>
    </xf>
    <xf numFmtId="0" fontId="20" fillId="0" borderId="0" xfId="0" applyFont="1" applyAlignment="1">
      <alignment horizontal="center" vertical="top" wrapText="1"/>
    </xf>
    <xf numFmtId="0" fontId="38" fillId="0" borderId="0" xfId="27" applyFont="1" applyAlignment="1">
      <alignment horizontal="right" wrapText="1"/>
    </xf>
    <xf numFmtId="49" fontId="32" fillId="0" borderId="0" xfId="36" applyNumberFormat="1" applyFont="1" applyAlignment="1">
      <alignment horizontal="center"/>
    </xf>
    <xf numFmtId="2" fontId="32" fillId="0" borderId="0" xfId="36" applyNumberFormat="1" applyFont="1" applyAlignment="1">
      <alignment horizontal="center"/>
    </xf>
    <xf numFmtId="0" fontId="31" fillId="7" borderId="0" xfId="36" applyFont="1" applyFill="1" applyAlignment="1">
      <alignment horizontal="right" vertical="center"/>
    </xf>
    <xf numFmtId="0" fontId="31" fillId="7" borderId="0" xfId="36" applyFont="1" applyFill="1" applyAlignment="1">
      <alignment horizontal="left" vertical="center"/>
    </xf>
    <xf numFmtId="0" fontId="33" fillId="7" borderId="0" xfId="36" applyFont="1" applyFill="1" applyAlignment="1">
      <alignment vertical="center"/>
    </xf>
    <xf numFmtId="0" fontId="32" fillId="7" borderId="0" xfId="36" applyFont="1" applyFill="1" applyAlignment="1">
      <alignment vertical="center"/>
    </xf>
    <xf numFmtId="0" fontId="13" fillId="0" borderId="5" xfId="20" applyFont="1" applyBorder="1" applyAlignment="1">
      <alignment horizontal="right" vertical="center" wrapText="1"/>
    </xf>
    <xf numFmtId="0" fontId="26" fillId="0" borderId="5" xfId="20" applyFont="1" applyBorder="1" applyAlignment="1">
      <alignment horizontal="justify" vertical="top" wrapText="1"/>
    </xf>
    <xf numFmtId="49" fontId="32" fillId="0" borderId="0" xfId="36" applyNumberFormat="1" applyFont="1"/>
    <xf numFmtId="4" fontId="19" fillId="0" borderId="0" xfId="0" applyNumberFormat="1" applyFont="1"/>
    <xf numFmtId="0" fontId="11" fillId="0" borderId="0" xfId="40" applyFont="1"/>
    <xf numFmtId="0" fontId="39" fillId="0" borderId="0" xfId="41" applyFont="1"/>
    <xf numFmtId="0" fontId="16" fillId="0" borderId="41" xfId="40" applyFont="1" applyBorder="1" applyAlignment="1">
      <alignment horizontal="center" vertical="top" wrapText="1"/>
    </xf>
    <xf numFmtId="0" fontId="16" fillId="0" borderId="42" xfId="40" applyFont="1" applyBorder="1" applyAlignment="1">
      <alignment horizontal="justify" vertical="top" wrapText="1"/>
    </xf>
    <xf numFmtId="4" fontId="16" fillId="3" borderId="43" xfId="40" applyNumberFormat="1" applyFont="1" applyFill="1" applyBorder="1" applyAlignment="1">
      <alignment horizontal="center" vertical="top" wrapText="1"/>
    </xf>
    <xf numFmtId="0" fontId="16" fillId="0" borderId="5" xfId="40" applyFont="1" applyBorder="1" applyAlignment="1">
      <alignment horizontal="center" vertical="center" wrapText="1"/>
    </xf>
    <xf numFmtId="0" fontId="16" fillId="0" borderId="5" xfId="40" applyFont="1" applyBorder="1" applyAlignment="1">
      <alignment horizontal="left" vertical="center" wrapText="1"/>
    </xf>
    <xf numFmtId="0" fontId="16" fillId="0" borderId="5" xfId="40" applyFont="1" applyBorder="1" applyAlignment="1">
      <alignment horizontal="center" vertical="top" wrapText="1"/>
    </xf>
    <xf numFmtId="0" fontId="16" fillId="0" borderId="5" xfId="40" applyFont="1" applyBorder="1" applyAlignment="1">
      <alignment horizontal="justify" vertical="top" wrapText="1"/>
    </xf>
    <xf numFmtId="0" fontId="12" fillId="0" borderId="5" xfId="0" applyFont="1" applyBorder="1" applyAlignment="1">
      <alignment horizontal="justify" vertical="top" wrapText="1"/>
    </xf>
    <xf numFmtId="0" fontId="13" fillId="0" borderId="5" xfId="0" applyFont="1" applyBorder="1" applyAlignment="1">
      <alignment horizontal="right" vertical="top" wrapText="1"/>
    </xf>
    <xf numFmtId="4" fontId="16" fillId="0" borderId="5" xfId="0" applyNumberFormat="1" applyFont="1" applyBorder="1" applyAlignment="1">
      <alignment horizontal="center" vertical="top" wrapText="1"/>
    </xf>
    <xf numFmtId="0" fontId="28" fillId="0" borderId="5" xfId="0" applyFont="1" applyBorder="1" applyAlignment="1">
      <alignment horizontal="right"/>
    </xf>
    <xf numFmtId="0" fontId="18" fillId="3" borderId="0" xfId="40" applyFont="1" applyFill="1" applyAlignment="1">
      <alignment horizontal="right" vertical="top" wrapText="1"/>
    </xf>
    <xf numFmtId="4" fontId="16" fillId="3" borderId="0" xfId="40" applyNumberFormat="1" applyFont="1" applyFill="1" applyAlignment="1">
      <alignment horizontal="center" vertical="top" wrapText="1"/>
    </xf>
    <xf numFmtId="0" fontId="11" fillId="3" borderId="0" xfId="40" applyFont="1" applyFill="1"/>
    <xf numFmtId="0" fontId="6" fillId="0" borderId="0" xfId="40"/>
    <xf numFmtId="0" fontId="11" fillId="0" borderId="0" xfId="40" applyFont="1" applyAlignment="1">
      <alignment horizontal="justify"/>
    </xf>
    <xf numFmtId="4" fontId="11" fillId="0" borderId="0" xfId="40" applyNumberFormat="1" applyFont="1"/>
    <xf numFmtId="0" fontId="40" fillId="0" borderId="21" xfId="0" applyFont="1" applyBorder="1" applyAlignment="1">
      <alignment horizontal="right"/>
    </xf>
    <xf numFmtId="0" fontId="15" fillId="0" borderId="0" xfId="0" applyFont="1" applyAlignment="1">
      <alignment horizontal="center"/>
    </xf>
    <xf numFmtId="0" fontId="15" fillId="0" borderId="0" xfId="0" applyFont="1" applyAlignment="1">
      <alignment horizontal="center" vertical="top" wrapText="1"/>
    </xf>
    <xf numFmtId="0" fontId="39" fillId="3" borderId="0" xfId="41" applyFont="1" applyFill="1"/>
    <xf numFmtId="0" fontId="27" fillId="0" borderId="0" xfId="45" applyFont="1" applyAlignment="1">
      <alignment horizontal="left" vertical="center" wrapText="1"/>
    </xf>
    <xf numFmtId="0" fontId="0" fillId="0" borderId="0" xfId="45" applyFont="1" applyAlignment="1">
      <alignment vertical="center"/>
    </xf>
    <xf numFmtId="0" fontId="43" fillId="0" borderId="0" xfId="0" applyFont="1" applyAlignment="1">
      <alignment horizontal="center" vertical="top" wrapText="1"/>
    </xf>
    <xf numFmtId="0" fontId="43" fillId="0" borderId="0" xfId="0" applyFont="1" applyAlignment="1">
      <alignment horizontal="center"/>
    </xf>
    <xf numFmtId="0" fontId="0" fillId="0" borderId="0" xfId="40" applyFont="1"/>
    <xf numFmtId="0" fontId="44" fillId="0" borderId="0" xfId="40" applyFont="1"/>
    <xf numFmtId="0" fontId="15" fillId="0" borderId="0" xfId="41" applyFont="1"/>
    <xf numFmtId="0" fontId="13" fillId="0" borderId="5" xfId="20" applyFont="1" applyBorder="1" applyAlignment="1">
      <alignment horizontal="center" vertical="center" wrapText="1"/>
    </xf>
    <xf numFmtId="0" fontId="30"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5"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7" fillId="0" borderId="23" xfId="0" applyNumberFormat="1" applyFont="1" applyBorder="1" applyAlignment="1">
      <alignment horizontal="center" vertical="center" wrapText="1"/>
    </xf>
    <xf numFmtId="2" fontId="30" fillId="0" borderId="23" xfId="0" applyNumberFormat="1" applyFont="1" applyBorder="1" applyAlignment="1">
      <alignment horizontal="center" vertical="center"/>
    </xf>
    <xf numFmtId="2" fontId="29" fillId="0" borderId="23" xfId="0" applyNumberFormat="1" applyFont="1" applyBorder="1" applyAlignment="1">
      <alignment horizontal="center" vertical="center"/>
    </xf>
    <xf numFmtId="2" fontId="30" fillId="0" borderId="24" xfId="0" applyNumberFormat="1" applyFont="1" applyBorder="1" applyAlignment="1">
      <alignment horizontal="center" vertical="center"/>
    </xf>
    <xf numFmtId="4" fontId="45" fillId="0" borderId="0" xfId="20" applyNumberFormat="1" applyFont="1"/>
    <xf numFmtId="0" fontId="32" fillId="7" borderId="0" xfId="36" applyFont="1" applyFill="1" applyAlignment="1">
      <alignment horizontal="right" vertical="center"/>
    </xf>
    <xf numFmtId="0" fontId="32" fillId="0" borderId="0" xfId="36" applyFont="1" applyAlignment="1">
      <alignment horizontal="right" vertical="center"/>
    </xf>
    <xf numFmtId="4" fontId="11" fillId="3" borderId="45" xfId="20" applyNumberFormat="1" applyFill="1" applyBorder="1" applyAlignment="1">
      <alignment horizontal="center"/>
    </xf>
    <xf numFmtId="4" fontId="11" fillId="0" borderId="44" xfId="20" applyNumberFormat="1" applyBorder="1" applyAlignment="1">
      <alignment horizontal="center"/>
    </xf>
    <xf numFmtId="0" fontId="36" fillId="7" borderId="0" xfId="27" applyFont="1" applyFill="1" applyAlignment="1">
      <alignment horizontal="right"/>
    </xf>
    <xf numFmtId="0" fontId="28" fillId="7" borderId="9" xfId="40" applyFont="1" applyFill="1" applyBorder="1" applyAlignment="1">
      <alignment horizontal="center" vertical="center" wrapText="1"/>
    </xf>
    <xf numFmtId="4" fontId="65" fillId="7" borderId="9" xfId="0" applyNumberFormat="1" applyFont="1" applyFill="1" applyBorder="1" applyAlignment="1" applyProtection="1">
      <alignment horizontal="center" vertical="center" shrinkToFit="1"/>
      <protection locked="0"/>
    </xf>
    <xf numFmtId="2" fontId="28" fillId="7" borderId="9" xfId="0" applyNumberFormat="1" applyFont="1" applyFill="1" applyBorder="1" applyAlignment="1">
      <alignment horizontal="center" vertical="center"/>
    </xf>
    <xf numFmtId="2" fontId="11" fillId="7" borderId="9" xfId="0" applyNumberFormat="1" applyFont="1" applyFill="1" applyBorder="1" applyAlignment="1">
      <alignment horizontal="center" vertical="center"/>
    </xf>
    <xf numFmtId="0" fontId="66" fillId="7" borderId="9" xfId="40" applyFont="1" applyFill="1" applyBorder="1" applyAlignment="1">
      <alignment horizontal="center" vertical="center" wrapText="1"/>
    </xf>
    <xf numFmtId="2" fontId="66" fillId="7" borderId="9" xfId="51" applyNumberFormat="1" applyFont="1" applyFill="1" applyBorder="1" applyAlignment="1">
      <alignment horizontal="center" vertical="center"/>
    </xf>
    <xf numFmtId="2" fontId="66" fillId="7" borderId="9" xfId="0" applyNumberFormat="1" applyFont="1" applyFill="1" applyBorder="1" applyAlignment="1">
      <alignment horizontal="center" vertical="center"/>
    </xf>
    <xf numFmtId="2" fontId="66" fillId="7" borderId="9" xfId="52" applyNumberFormat="1" applyFont="1" applyFill="1" applyBorder="1" applyAlignment="1">
      <alignment horizontal="center" vertical="center"/>
    </xf>
    <xf numFmtId="2" fontId="67" fillId="7" borderId="9" xfId="20" applyNumberFormat="1" applyFont="1" applyFill="1" applyBorder="1" applyAlignment="1">
      <alignment horizontal="center" vertical="center"/>
    </xf>
    <xf numFmtId="2" fontId="11" fillId="0" borderId="9" xfId="52" applyNumberFormat="1" applyBorder="1" applyAlignment="1">
      <alignment horizontal="center" vertical="center"/>
    </xf>
    <xf numFmtId="2" fontId="29" fillId="7" borderId="9" xfId="0" applyNumberFormat="1" applyFont="1" applyFill="1" applyBorder="1" applyAlignment="1">
      <alignment horizontal="center" vertical="center"/>
    </xf>
    <xf numFmtId="2" fontId="30" fillId="7" borderId="9" xfId="53" applyNumberFormat="1" applyFont="1" applyFill="1" applyBorder="1" applyAlignment="1">
      <alignment horizontal="center" vertical="center"/>
    </xf>
    <xf numFmtId="2" fontId="11" fillId="0" borderId="9" xfId="0" applyNumberFormat="1" applyFont="1" applyBorder="1" applyAlignment="1">
      <alignment horizontal="center" vertical="center"/>
    </xf>
    <xf numFmtId="0" fontId="30" fillId="7" borderId="0" xfId="36" applyFont="1" applyFill="1" applyAlignment="1">
      <alignment vertical="center" wrapText="1"/>
    </xf>
    <xf numFmtId="0" fontId="30" fillId="7" borderId="5" xfId="36" applyFont="1" applyFill="1" applyBorder="1" applyAlignment="1">
      <alignment horizontal="center" vertical="center" textRotation="90" wrapText="1"/>
    </xf>
    <xf numFmtId="0" fontId="30" fillId="0" borderId="34" xfId="53" applyFont="1" applyBorder="1" applyAlignment="1">
      <alignment horizontal="center" vertical="center"/>
    </xf>
    <xf numFmtId="0" fontId="30" fillId="7" borderId="9" xfId="53" applyFont="1" applyFill="1" applyBorder="1" applyAlignment="1">
      <alignment horizontal="center" vertical="center"/>
    </xf>
    <xf numFmtId="0" fontId="13" fillId="7" borderId="9" xfId="33" applyFont="1" applyFill="1" applyBorder="1" applyAlignment="1" applyProtection="1">
      <alignment vertical="center" wrapText="1"/>
      <protection locked="0"/>
    </xf>
    <xf numFmtId="2" fontId="29" fillId="7" borderId="9" xfId="53" applyNumberFormat="1" applyFont="1" applyFill="1" applyBorder="1" applyAlignment="1">
      <alignment horizontal="center" vertical="center"/>
    </xf>
    <xf numFmtId="2" fontId="30" fillId="0" borderId="9" xfId="53" applyNumberFormat="1" applyFont="1" applyBorder="1" applyAlignment="1">
      <alignment horizontal="center" vertical="center"/>
    </xf>
    <xf numFmtId="2" fontId="29" fillId="0" borderId="9" xfId="53" applyNumberFormat="1" applyFont="1" applyBorder="1" applyAlignment="1">
      <alignment horizontal="center" vertical="center"/>
    </xf>
    <xf numFmtId="0" fontId="31" fillId="0" borderId="47" xfId="53" applyFont="1" applyBorder="1"/>
    <xf numFmtId="0" fontId="31" fillId="0" borderId="0" xfId="53" applyFont="1"/>
    <xf numFmtId="4" fontId="67" fillId="7" borderId="9" xfId="0" applyNumberFormat="1" applyFont="1" applyFill="1" applyBorder="1" applyAlignment="1" applyProtection="1">
      <alignment horizontal="center" vertical="center" shrinkToFit="1"/>
      <protection locked="0"/>
    </xf>
    <xf numFmtId="2" fontId="30"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8" fillId="7" borderId="9" xfId="0" applyNumberFormat="1" applyFont="1" applyFill="1" applyBorder="1" applyAlignment="1">
      <alignment horizontal="center" vertical="center"/>
    </xf>
    <xf numFmtId="2" fontId="28" fillId="7" borderId="9" xfId="0" applyNumberFormat="1" applyFont="1" applyFill="1" applyBorder="1" applyAlignment="1">
      <alignment horizontal="center" vertical="center" wrapText="1"/>
    </xf>
    <xf numFmtId="2" fontId="68" fillId="7" borderId="9" xfId="0" applyNumberFormat="1" applyFont="1" applyFill="1" applyBorder="1" applyAlignment="1">
      <alignment horizontal="center" vertical="center"/>
    </xf>
    <xf numFmtId="2" fontId="68" fillId="7" borderId="9" xfId="36" applyNumberFormat="1" applyFont="1" applyFill="1" applyBorder="1" applyAlignment="1">
      <alignment horizontal="center" vertical="center"/>
    </xf>
    <xf numFmtId="0" fontId="69" fillId="7" borderId="9" xfId="57" applyFont="1" applyFill="1" applyBorder="1" applyAlignment="1">
      <alignment horizontal="center" vertical="center"/>
    </xf>
    <xf numFmtId="2" fontId="69" fillId="7" borderId="9" xfId="57" applyNumberFormat="1" applyFont="1" applyFill="1" applyBorder="1" applyAlignment="1">
      <alignment horizontal="center" vertical="center"/>
    </xf>
    <xf numFmtId="2" fontId="28" fillId="3" borderId="9" xfId="0" applyNumberFormat="1" applyFont="1" applyFill="1" applyBorder="1" applyAlignment="1">
      <alignment horizontal="center" vertical="center"/>
    </xf>
    <xf numFmtId="2" fontId="28" fillId="0" borderId="9" xfId="0" applyNumberFormat="1" applyFont="1" applyBorder="1" applyAlignment="1">
      <alignment horizontal="center" vertical="center" wrapText="1"/>
    </xf>
    <xf numFmtId="2" fontId="28" fillId="0" borderId="9" xfId="0" applyNumberFormat="1" applyFont="1" applyBorder="1" applyAlignment="1">
      <alignment horizontal="center" vertical="center"/>
    </xf>
    <xf numFmtId="0" fontId="68" fillId="0" borderId="9" xfId="20" applyFont="1" applyBorder="1" applyAlignment="1">
      <alignment horizontal="center"/>
    </xf>
    <xf numFmtId="4" fontId="28" fillId="0" borderId="9" xfId="0" applyNumberFormat="1" applyFont="1" applyBorder="1" applyAlignment="1" applyProtection="1">
      <alignment horizontal="center" vertical="center" shrinkToFit="1"/>
      <protection locked="0"/>
    </xf>
    <xf numFmtId="2" fontId="68" fillId="0" borderId="9" xfId="52" applyNumberFormat="1" applyFont="1" applyBorder="1" applyAlignment="1">
      <alignment horizontal="center" vertical="center"/>
    </xf>
    <xf numFmtId="2" fontId="68" fillId="0" borderId="9" xfId="0" applyNumberFormat="1" applyFont="1" applyBorder="1" applyAlignment="1">
      <alignment horizontal="center" vertical="center"/>
    </xf>
    <xf numFmtId="2" fontId="68" fillId="7" borderId="9" xfId="53" applyNumberFormat="1" applyFont="1" applyFill="1" applyBorder="1" applyAlignment="1">
      <alignment horizontal="center" vertical="center"/>
    </xf>
    <xf numFmtId="2" fontId="28" fillId="0" borderId="9" xfId="52" applyNumberFormat="1" applyFont="1" applyBorder="1" applyAlignment="1">
      <alignment horizontal="center" vertical="center"/>
    </xf>
    <xf numFmtId="0" fontId="68" fillId="0" borderId="9" xfId="20" applyFont="1" applyBorder="1" applyAlignment="1">
      <alignment horizontal="center" vertical="center"/>
    </xf>
    <xf numFmtId="0" fontId="68" fillId="0" borderId="9" xfId="0" applyFont="1" applyBorder="1" applyAlignment="1">
      <alignment horizontal="center" vertical="center"/>
    </xf>
    <xf numFmtId="2" fontId="71" fillId="7" borderId="9" xfId="0" applyNumberFormat="1" applyFont="1" applyFill="1" applyBorder="1" applyAlignment="1">
      <alignment horizontal="center" vertical="center"/>
    </xf>
    <xf numFmtId="0" fontId="68" fillId="7" borderId="9" xfId="0" applyFont="1" applyFill="1" applyBorder="1" applyAlignment="1">
      <alignment horizontal="center" vertical="center"/>
    </xf>
    <xf numFmtId="2" fontId="28" fillId="7" borderId="9" xfId="52" applyNumberFormat="1" applyFont="1" applyFill="1" applyBorder="1" applyAlignment="1">
      <alignment horizontal="center" vertical="center"/>
    </xf>
    <xf numFmtId="0" fontId="28" fillId="0" borderId="9" xfId="20" applyFont="1" applyBorder="1" applyAlignment="1">
      <alignment horizontal="center"/>
    </xf>
    <xf numFmtId="2" fontId="0" fillId="7" borderId="9" xfId="52" applyNumberFormat="1" applyFont="1" applyFill="1" applyBorder="1" applyAlignment="1">
      <alignment horizontal="center" vertical="center"/>
    </xf>
    <xf numFmtId="0" fontId="28" fillId="7" borderId="9" xfId="20" applyFont="1" applyFill="1" applyBorder="1" applyAlignment="1">
      <alignment horizontal="center"/>
    </xf>
    <xf numFmtId="4" fontId="28" fillId="7" borderId="9" xfId="0" applyNumberFormat="1" applyFont="1" applyFill="1" applyBorder="1" applyAlignment="1" applyProtection="1">
      <alignment horizontal="center" vertical="center" shrinkToFit="1"/>
      <protection locked="0"/>
    </xf>
    <xf numFmtId="0" fontId="68" fillId="7" borderId="9" xfId="20" applyFont="1" applyFill="1" applyBorder="1" applyAlignment="1">
      <alignment horizontal="center"/>
    </xf>
    <xf numFmtId="2" fontId="68" fillId="7" borderId="9" xfId="52" applyNumberFormat="1" applyFont="1" applyFill="1" applyBorder="1" applyAlignment="1">
      <alignment horizontal="center" vertical="center"/>
    </xf>
    <xf numFmtId="0" fontId="30" fillId="0" borderId="9" xfId="0" applyFont="1" applyBorder="1" applyAlignment="1">
      <alignment horizontal="center" vertical="center"/>
    </xf>
    <xf numFmtId="4" fontId="11" fillId="3" borderId="11" xfId="0" applyNumberFormat="1" applyFont="1" applyFill="1" applyBorder="1" applyAlignment="1">
      <alignment horizontal="center" vertical="center"/>
    </xf>
    <xf numFmtId="4" fontId="29" fillId="0" borderId="15" xfId="0" applyNumberFormat="1" applyFont="1" applyBorder="1" applyAlignment="1">
      <alignment horizontal="center" vertical="center"/>
    </xf>
    <xf numFmtId="4" fontId="11" fillId="0" borderId="9" xfId="0" applyNumberFormat="1" applyFont="1" applyBorder="1" applyAlignment="1">
      <alignment horizontal="center" vertical="center"/>
    </xf>
    <xf numFmtId="4" fontId="11" fillId="7" borderId="9" xfId="0" applyNumberFormat="1" applyFont="1" applyFill="1" applyBorder="1" applyAlignment="1">
      <alignment horizontal="center" vertical="center"/>
    </xf>
    <xf numFmtId="2" fontId="28" fillId="7" borderId="9" xfId="34" applyNumberFormat="1" applyFont="1" applyFill="1" applyBorder="1" applyAlignment="1">
      <alignment horizontal="center" vertical="center"/>
    </xf>
    <xf numFmtId="2" fontId="72" fillId="7" borderId="9" xfId="0" applyNumberFormat="1" applyFont="1" applyFill="1" applyBorder="1" applyAlignment="1">
      <alignment horizontal="center" vertical="center"/>
    </xf>
    <xf numFmtId="2" fontId="11" fillId="7" borderId="9" xfId="34" applyNumberFormat="1" applyFont="1" applyFill="1" applyBorder="1" applyAlignment="1" applyProtection="1">
      <alignment horizontal="center" vertical="center"/>
      <protection locked="0"/>
    </xf>
    <xf numFmtId="4" fontId="11" fillId="7" borderId="9" xfId="34" applyNumberFormat="1" applyFont="1" applyFill="1" applyBorder="1" applyAlignment="1" applyProtection="1">
      <alignment horizontal="center" vertical="center"/>
      <protection locked="0"/>
    </xf>
    <xf numFmtId="4" fontId="68" fillId="7" borderId="9" xfId="0" applyNumberFormat="1" applyFont="1" applyFill="1" applyBorder="1" applyAlignment="1">
      <alignment horizontal="center" vertical="center"/>
    </xf>
    <xf numFmtId="4" fontId="28" fillId="0" borderId="9" xfId="0" applyNumberFormat="1" applyFont="1" applyBorder="1" applyAlignment="1">
      <alignment horizontal="center" vertical="center"/>
    </xf>
    <xf numFmtId="2" fontId="30"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4" fontId="28" fillId="7" borderId="9" xfId="0" applyNumberFormat="1" applyFont="1" applyFill="1" applyBorder="1" applyAlignment="1" applyProtection="1">
      <alignment horizontal="center" vertical="center"/>
      <protection locked="0"/>
    </xf>
    <xf numFmtId="2" fontId="28" fillId="7" borderId="9" xfId="51" applyNumberFormat="1" applyFont="1" applyFill="1" applyBorder="1" applyAlignment="1">
      <alignment horizontal="center" vertical="center"/>
    </xf>
    <xf numFmtId="2" fontId="69" fillId="7" borderId="9" xfId="59" applyNumberFormat="1" applyFont="1" applyFill="1" applyBorder="1" applyAlignment="1">
      <alignment horizontal="center" vertical="center"/>
    </xf>
    <xf numFmtId="168" fontId="68" fillId="7" borderId="9" xfId="0" applyNumberFormat="1" applyFont="1" applyFill="1" applyBorder="1" applyAlignment="1">
      <alignment vertical="center" wrapText="1"/>
    </xf>
    <xf numFmtId="2" fontId="0" fillId="0" borderId="9" xfId="51" applyNumberFormat="1" applyFont="1" applyBorder="1" applyAlignment="1">
      <alignment horizontal="center" vertical="center"/>
    </xf>
    <xf numFmtId="2" fontId="30" fillId="7" borderId="9" xfId="59" applyNumberFormat="1" applyFont="1" applyFill="1" applyBorder="1" applyAlignment="1">
      <alignment horizontal="center" vertical="center"/>
    </xf>
    <xf numFmtId="2" fontId="11" fillId="3" borderId="9" xfId="0" applyNumberFormat="1" applyFont="1" applyFill="1" applyBorder="1" applyAlignment="1">
      <alignment horizontal="center" vertical="center"/>
    </xf>
    <xf numFmtId="2" fontId="72" fillId="7" borderId="9" xfId="59" applyNumberFormat="1" applyFont="1" applyFill="1" applyBorder="1" applyAlignment="1">
      <alignment horizontal="center" vertical="center"/>
    </xf>
    <xf numFmtId="0" fontId="31" fillId="0" borderId="6" xfId="36" applyFont="1" applyBorder="1" applyAlignment="1">
      <alignment vertical="top"/>
    </xf>
    <xf numFmtId="0" fontId="28" fillId="0" borderId="30" xfId="34" applyFont="1" applyBorder="1" applyAlignment="1" applyProtection="1">
      <alignment horizontal="center" vertical="center"/>
      <protection locked="0"/>
    </xf>
    <xf numFmtId="0" fontId="28" fillId="7" borderId="30" xfId="34" applyFont="1" applyFill="1" applyBorder="1" applyAlignment="1" applyProtection="1">
      <alignment horizontal="center" vertical="center"/>
      <protection locked="0"/>
    </xf>
    <xf numFmtId="0" fontId="28" fillId="0" borderId="9" xfId="0" applyFont="1" applyBorder="1" applyAlignment="1">
      <alignment horizontal="left" vertical="top" wrapText="1"/>
    </xf>
    <xf numFmtId="0" fontId="39" fillId="7" borderId="0" xfId="41" applyFont="1" applyFill="1"/>
    <xf numFmtId="0" fontId="0" fillId="7" borderId="0" xfId="0" applyFill="1"/>
    <xf numFmtId="2" fontId="28" fillId="7" borderId="9" xfId="41" applyNumberFormat="1" applyFont="1" applyFill="1" applyBorder="1" applyAlignment="1">
      <alignment horizontal="center" vertical="center"/>
    </xf>
    <xf numFmtId="2" fontId="28" fillId="0" borderId="9" xfId="41" applyNumberFormat="1" applyFont="1" applyBorder="1" applyAlignment="1">
      <alignment horizontal="center" vertical="center"/>
    </xf>
    <xf numFmtId="3" fontId="11" fillId="0" borderId="34" xfId="20" applyNumberFormat="1" applyBorder="1" applyAlignment="1">
      <alignment horizontal="center" vertical="center" wrapText="1"/>
    </xf>
    <xf numFmtId="0" fontId="11" fillId="0" borderId="9" xfId="34" applyFont="1" applyBorder="1" applyAlignment="1">
      <alignment horizontal="center" vertical="center" wrapText="1"/>
    </xf>
    <xf numFmtId="4" fontId="77" fillId="0" borderId="9" xfId="60" applyNumberFormat="1" applyFont="1" applyBorder="1" applyAlignment="1">
      <alignment horizontal="left" vertical="center" wrapText="1"/>
    </xf>
    <xf numFmtId="4" fontId="11" fillId="0" borderId="9" xfId="20" applyNumberFormat="1" applyBorder="1" applyAlignment="1">
      <alignment horizontal="center" vertical="center" wrapText="1"/>
    </xf>
    <xf numFmtId="0" fontId="30" fillId="0" borderId="9" xfId="36" applyFont="1" applyBorder="1"/>
    <xf numFmtId="2" fontId="30" fillId="0" borderId="9" xfId="0" applyNumberFormat="1" applyFont="1" applyBorder="1" applyAlignment="1">
      <alignment horizontal="center" vertical="center"/>
    </xf>
    <xf numFmtId="2" fontId="29" fillId="0" borderId="9" xfId="0" applyNumberFormat="1" applyFont="1" applyBorder="1" applyAlignment="1">
      <alignment horizontal="center" vertical="center"/>
    </xf>
    <xf numFmtId="2" fontId="30" fillId="0" borderId="47" xfId="0" applyNumberFormat="1" applyFont="1" applyBorder="1" applyAlignment="1">
      <alignment horizontal="center" vertical="center"/>
    </xf>
    <xf numFmtId="3" fontId="11" fillId="0" borderId="34" xfId="0" applyNumberFormat="1" applyFont="1" applyBorder="1" applyAlignment="1">
      <alignment horizontal="center" vertical="center" wrapText="1"/>
    </xf>
    <xf numFmtId="4" fontId="11" fillId="0" borderId="9" xfId="0" applyNumberFormat="1" applyFont="1" applyBorder="1" applyAlignment="1">
      <alignment horizontal="left" vertical="center" wrapText="1"/>
    </xf>
    <xf numFmtId="4" fontId="11" fillId="0" borderId="9" xfId="0" applyNumberFormat="1" applyFont="1" applyBorder="1" applyAlignment="1">
      <alignment horizontal="center" vertical="center" wrapText="1"/>
    </xf>
    <xf numFmtId="4" fontId="11" fillId="7" borderId="9" xfId="0" applyNumberFormat="1" applyFont="1" applyFill="1" applyBorder="1" applyAlignment="1">
      <alignment horizontal="center" vertical="center" wrapText="1"/>
    </xf>
    <xf numFmtId="4" fontId="11" fillId="7" borderId="9" xfId="0" applyNumberFormat="1" applyFont="1" applyFill="1" applyBorder="1" applyAlignment="1" applyProtection="1">
      <alignment horizontal="center" vertical="center"/>
      <protection locked="0"/>
    </xf>
    <xf numFmtId="0" fontId="35" fillId="7" borderId="9" xfId="34" applyFont="1" applyFill="1" applyBorder="1" applyAlignment="1">
      <alignment horizontal="center" vertical="center" wrapText="1"/>
    </xf>
    <xf numFmtId="4" fontId="77" fillId="7" borderId="9" xfId="60" applyNumberFormat="1" applyFont="1" applyFill="1" applyBorder="1" applyAlignment="1">
      <alignment horizontal="left" vertical="center" wrapText="1"/>
    </xf>
    <xf numFmtId="4" fontId="11" fillId="7" borderId="9" xfId="0" applyNumberFormat="1" applyFont="1" applyFill="1" applyBorder="1" applyAlignment="1">
      <alignment horizontal="left" vertical="center" wrapText="1"/>
    </xf>
    <xf numFmtId="0" fontId="35" fillId="3" borderId="9" xfId="34" applyFont="1" applyFill="1" applyBorder="1" applyAlignment="1">
      <alignment horizontal="center" vertical="center" wrapText="1"/>
    </xf>
    <xf numFmtId="4" fontId="73" fillId="0" borderId="9" xfId="0" applyNumberFormat="1" applyFont="1" applyBorder="1" applyAlignment="1">
      <alignment horizontal="center" vertical="center" wrapText="1"/>
    </xf>
    <xf numFmtId="0" fontId="31" fillId="7" borderId="0" xfId="61" applyFont="1" applyFill="1"/>
    <xf numFmtId="4" fontId="0" fillId="0" borderId="9" xfId="0" applyNumberFormat="1" applyBorder="1" applyAlignment="1">
      <alignment horizontal="left" vertical="center" wrapText="1"/>
    </xf>
    <xf numFmtId="2" fontId="30" fillId="7" borderId="9" xfId="61" applyNumberFormat="1" applyFont="1" applyFill="1" applyBorder="1" applyAlignment="1">
      <alignment horizontal="center" vertical="center"/>
    </xf>
    <xf numFmtId="0" fontId="30" fillId="0" borderId="0" xfId="61" applyFont="1"/>
    <xf numFmtId="0" fontId="11" fillId="7" borderId="9" xfId="34" applyFont="1" applyFill="1" applyBorder="1" applyAlignment="1">
      <alignment horizontal="center" vertical="center" wrapText="1"/>
    </xf>
    <xf numFmtId="0" fontId="11" fillId="3" borderId="9" xfId="34" applyFont="1" applyFill="1" applyBorder="1" applyAlignment="1">
      <alignment horizontal="center" vertical="center" wrapText="1"/>
    </xf>
    <xf numFmtId="0" fontId="30" fillId="7" borderId="0" xfId="61"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1" fillId="7" borderId="6" xfId="36" applyFont="1" applyFill="1" applyBorder="1" applyAlignment="1">
      <alignment vertical="top"/>
    </xf>
    <xf numFmtId="164" fontId="16" fillId="0" borderId="54" xfId="36" applyNumberFormat="1" applyFont="1" applyBorder="1" applyAlignment="1">
      <alignment horizontal="right" vertical="center"/>
    </xf>
    <xf numFmtId="0" fontId="30" fillId="0" borderId="29" xfId="36" applyFont="1" applyBorder="1" applyAlignment="1">
      <alignment horizontal="center" vertical="center"/>
    </xf>
    <xf numFmtId="0" fontId="30" fillId="7" borderId="30" xfId="36" applyFont="1" applyFill="1" applyBorder="1" applyAlignment="1">
      <alignment horizontal="center" vertical="center"/>
    </xf>
    <xf numFmtId="0" fontId="13"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30" fillId="7" borderId="30" xfId="36" applyNumberFormat="1" applyFont="1" applyFill="1" applyBorder="1" applyAlignment="1">
      <alignment horizontal="center" vertical="center"/>
    </xf>
    <xf numFmtId="2" fontId="30" fillId="0" borderId="30" xfId="36" applyNumberFormat="1" applyFont="1" applyBorder="1" applyAlignment="1">
      <alignment horizontal="center" vertical="center"/>
    </xf>
    <xf numFmtId="2" fontId="29" fillId="0" borderId="30" xfId="36" applyNumberFormat="1" applyFont="1" applyBorder="1" applyAlignment="1">
      <alignment horizontal="center" vertical="center"/>
    </xf>
    <xf numFmtId="2" fontId="30"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0" fillId="0" borderId="48" xfId="36" applyFont="1" applyBorder="1" applyAlignment="1">
      <alignment horizontal="center" vertical="center"/>
    </xf>
    <xf numFmtId="0" fontId="30" fillId="7" borderId="49" xfId="36" applyFont="1" applyFill="1" applyBorder="1" applyAlignment="1">
      <alignment horizontal="center" vertical="center"/>
    </xf>
    <xf numFmtId="0" fontId="30" fillId="0" borderId="49" xfId="36" applyFont="1" applyBorder="1" applyAlignment="1">
      <alignment vertical="center" wrapText="1"/>
    </xf>
    <xf numFmtId="0" fontId="30" fillId="0" borderId="49" xfId="36" applyFont="1" applyBorder="1" applyAlignment="1">
      <alignment horizontal="center" vertical="center" wrapText="1"/>
    </xf>
    <xf numFmtId="2" fontId="30" fillId="0" borderId="49" xfId="36" applyNumberFormat="1" applyFont="1" applyBorder="1" applyAlignment="1">
      <alignment horizontal="center" vertical="center"/>
    </xf>
    <xf numFmtId="2" fontId="30" fillId="7" borderId="49" xfId="36" applyNumberFormat="1" applyFont="1" applyFill="1" applyBorder="1" applyAlignment="1">
      <alignment horizontal="center" vertical="center"/>
    </xf>
    <xf numFmtId="2" fontId="30"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1" fillId="0" borderId="9" xfId="34" applyFont="1" applyBorder="1" applyAlignment="1" applyProtection="1">
      <alignment horizontal="center" vertical="center"/>
      <protection locked="0"/>
    </xf>
    <xf numFmtId="0" fontId="11" fillId="7" borderId="9" xfId="34" applyFont="1" applyFill="1" applyBorder="1" applyAlignment="1" applyProtection="1">
      <alignment horizontal="center" vertical="center"/>
      <protection locked="0"/>
    </xf>
    <xf numFmtId="0" fontId="11" fillId="7" borderId="34" xfId="34" applyFont="1" applyFill="1" applyBorder="1" applyAlignment="1">
      <alignment horizontal="center" vertical="center" wrapText="1"/>
    </xf>
    <xf numFmtId="0" fontId="72" fillId="7" borderId="9" xfId="62" applyFont="1" applyFill="1" applyBorder="1" applyAlignment="1">
      <alignment vertical="center" wrapText="1"/>
    </xf>
    <xf numFmtId="0" fontId="72" fillId="7" borderId="9" xfId="62" applyFont="1" applyFill="1" applyBorder="1" applyAlignment="1">
      <alignment horizontal="center" vertical="center"/>
    </xf>
    <xf numFmtId="0" fontId="35"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1" fillId="7" borderId="9" xfId="34" applyFont="1" applyFill="1" applyBorder="1" applyAlignment="1" applyProtection="1">
      <alignment vertical="center" wrapText="1"/>
      <protection locked="0"/>
    </xf>
    <xf numFmtId="0" fontId="16" fillId="7" borderId="9" xfId="33" applyFont="1" applyFill="1" applyBorder="1" applyAlignment="1" applyProtection="1">
      <alignment vertical="center" wrapText="1"/>
      <protection locked="0"/>
    </xf>
    <xf numFmtId="4" fontId="15" fillId="7" borderId="9" xfId="0" applyNumberFormat="1" applyFont="1" applyFill="1" applyBorder="1" applyAlignment="1">
      <alignment horizontal="center" vertical="center" wrapText="1"/>
    </xf>
    <xf numFmtId="0" fontId="11" fillId="9" borderId="9" xfId="51" applyFont="1" applyFill="1" applyBorder="1" applyAlignment="1">
      <alignment horizontal="left" vertical="center" wrapText="1"/>
    </xf>
    <xf numFmtId="0" fontId="11"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2" fontId="0" fillId="7" borderId="9" xfId="51" applyNumberFormat="1" applyFont="1" applyFill="1" applyBorder="1" applyAlignment="1">
      <alignment horizontal="center" vertical="center"/>
    </xf>
    <xf numFmtId="0" fontId="72" fillId="7" borderId="34" xfId="41" applyFont="1" applyFill="1" applyBorder="1" applyAlignment="1">
      <alignment horizontal="center" vertical="center"/>
    </xf>
    <xf numFmtId="0" fontId="72" fillId="7" borderId="9" xfId="41" applyFont="1" applyFill="1" applyBorder="1" applyAlignment="1">
      <alignment horizontal="center"/>
    </xf>
    <xf numFmtId="0" fontId="11" fillId="7" borderId="9" xfId="51" applyFont="1" applyFill="1" applyBorder="1" applyAlignment="1">
      <alignment horizontal="center" vertical="center" wrapText="1"/>
    </xf>
    <xf numFmtId="2" fontId="72" fillId="7" borderId="9" xfId="62"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0" fillId="7" borderId="9" xfId="41" applyNumberFormat="1" applyFont="1" applyFill="1" applyBorder="1" applyAlignment="1">
      <alignment horizontal="center" vertical="center"/>
    </xf>
    <xf numFmtId="0" fontId="31" fillId="7" borderId="0" xfId="41" applyFont="1" applyFill="1"/>
    <xf numFmtId="0" fontId="30" fillId="0" borderId="34" xfId="41" applyFont="1" applyBorder="1" applyAlignment="1">
      <alignment horizontal="center" vertical="center"/>
    </xf>
    <xf numFmtId="0" fontId="35" fillId="0" borderId="9" xfId="0" applyFont="1" applyBorder="1" applyAlignment="1">
      <alignment horizontal="center" vertical="center" wrapText="1"/>
    </xf>
    <xf numFmtId="4" fontId="27" fillId="7" borderId="9" xfId="0" applyNumberFormat="1" applyFont="1" applyFill="1" applyBorder="1" applyAlignment="1">
      <alignment vertical="center" wrapText="1"/>
    </xf>
    <xf numFmtId="0" fontId="11" fillId="0" borderId="9" xfId="51" applyFont="1" applyBorder="1" applyAlignment="1">
      <alignment horizontal="center" vertical="center"/>
    </xf>
    <xf numFmtId="0" fontId="0" fillId="0" borderId="9" xfId="51" applyFont="1" applyBorder="1" applyAlignment="1">
      <alignment horizontal="left" vertical="center" wrapText="1"/>
    </xf>
    <xf numFmtId="2" fontId="74"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1" fillId="7" borderId="9" xfId="62" applyNumberFormat="1" applyFont="1" applyFill="1" applyBorder="1" applyAlignment="1">
      <alignment horizontal="center" vertical="center" wrapText="1"/>
    </xf>
    <xf numFmtId="4" fontId="31" fillId="7" borderId="9" xfId="62" applyNumberFormat="1" applyFont="1" applyFill="1" applyBorder="1" applyAlignment="1">
      <alignment horizontal="center" vertical="center"/>
    </xf>
    <xf numFmtId="0" fontId="0" fillId="0" borderId="9" xfId="51" applyFont="1" applyBorder="1" applyAlignment="1">
      <alignment horizontal="center" vertical="center"/>
    </xf>
    <xf numFmtId="0" fontId="72" fillId="0" borderId="34" xfId="63" applyFont="1" applyBorder="1" applyAlignment="1">
      <alignment horizontal="center" vertical="center"/>
    </xf>
    <xf numFmtId="0" fontId="11"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1" fillId="7" borderId="9" xfId="23" applyFill="1" applyBorder="1" applyAlignment="1">
      <alignment horizontal="center" vertical="center" shrinkToFit="1"/>
    </xf>
    <xf numFmtId="169" fontId="11" fillId="7" borderId="9" xfId="63" applyNumberFormat="1" applyFont="1" applyFill="1" applyBorder="1" applyAlignment="1">
      <alignment horizontal="center" vertical="center"/>
    </xf>
    <xf numFmtId="0" fontId="11" fillId="7" borderId="9" xfId="63" applyFont="1" applyFill="1" applyBorder="1" applyAlignment="1">
      <alignment horizontal="center" vertical="center"/>
    </xf>
    <xf numFmtId="0" fontId="11"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1"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1" fillId="7" borderId="11" xfId="34" applyNumberFormat="1" applyFont="1" applyFill="1" applyBorder="1" applyAlignment="1" applyProtection="1">
      <alignment horizontal="center" vertical="center"/>
      <protection locked="0"/>
    </xf>
    <xf numFmtId="2" fontId="74" fillId="7" borderId="11" xfId="0" applyNumberFormat="1" applyFont="1" applyFill="1" applyBorder="1" applyAlignment="1">
      <alignment horizontal="center" vertical="center"/>
    </xf>
    <xf numFmtId="2" fontId="72"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83" fillId="0" borderId="9" xfId="0" applyNumberFormat="1" applyFont="1" applyBorder="1" applyAlignment="1">
      <alignment horizontal="left" vertical="top" indent="1" shrinkToFit="1"/>
    </xf>
    <xf numFmtId="0" fontId="28" fillId="0" borderId="9" xfId="0" applyFont="1" applyBorder="1" applyAlignment="1">
      <alignment horizontal="center" vertical="center" wrapText="1"/>
    </xf>
    <xf numFmtId="0" fontId="0" fillId="0" borderId="9" xfId="0" applyBorder="1" applyAlignment="1">
      <alignment horizontal="left"/>
    </xf>
    <xf numFmtId="0" fontId="0" fillId="0" borderId="9" xfId="0" applyBorder="1" applyAlignment="1">
      <alignment horizontal="justify"/>
    </xf>
    <xf numFmtId="4" fontId="37" fillId="0" borderId="9" xfId="0" applyNumberFormat="1" applyFont="1" applyBorder="1" applyAlignment="1">
      <alignment horizontal="center" vertical="center" wrapText="1"/>
    </xf>
    <xf numFmtId="0" fontId="0" fillId="0" borderId="9" xfId="0" applyBorder="1" applyAlignment="1">
      <alignment horizontal="left" vertical="top"/>
    </xf>
    <xf numFmtId="0" fontId="0" fillId="0" borderId="9" xfId="0" applyBorder="1" applyAlignment="1">
      <alignment horizontal="left" wrapText="1"/>
    </xf>
    <xf numFmtId="0" fontId="0" fillId="0" borderId="9" xfId="0" applyBorder="1"/>
    <xf numFmtId="0" fontId="0" fillId="0" borderId="9" xfId="0" applyBorder="1" applyAlignment="1">
      <alignment vertical="top" wrapText="1"/>
    </xf>
    <xf numFmtId="0" fontId="0" fillId="0" borderId="9" xfId="0" applyBorder="1" applyAlignment="1">
      <alignment horizontal="center"/>
    </xf>
    <xf numFmtId="0" fontId="0" fillId="0" borderId="9" xfId="0" applyBorder="1" applyAlignment="1">
      <alignment horizontal="center" vertical="top"/>
    </xf>
    <xf numFmtId="0" fontId="35" fillId="0" borderId="30" xfId="0" applyFont="1" applyBorder="1" applyAlignment="1">
      <alignment horizontal="center" vertical="center" wrapText="1"/>
    </xf>
    <xf numFmtId="0" fontId="0" fillId="0" borderId="9" xfId="0" applyBorder="1" applyAlignment="1">
      <alignment vertical="top"/>
    </xf>
    <xf numFmtId="2" fontId="67" fillId="7" borderId="9" xfId="0" applyNumberFormat="1" applyFont="1" applyFill="1" applyBorder="1" applyAlignment="1">
      <alignment horizontal="center" vertical="center"/>
    </xf>
    <xf numFmtId="2" fontId="67"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7" fillId="0" borderId="9" xfId="0" applyNumberFormat="1" applyFont="1" applyBorder="1" applyAlignment="1">
      <alignment horizontal="left" vertical="center" wrapText="1"/>
    </xf>
    <xf numFmtId="0" fontId="30" fillId="7" borderId="48" xfId="36" applyFont="1" applyFill="1" applyBorder="1" applyAlignment="1">
      <alignment horizontal="center" vertical="center"/>
    </xf>
    <xf numFmtId="0" fontId="28" fillId="7" borderId="49" xfId="34" applyFont="1" applyFill="1" applyBorder="1" applyAlignment="1" applyProtection="1">
      <alignment horizontal="left" vertical="center" wrapText="1" indent="1"/>
      <protection locked="0"/>
    </xf>
    <xf numFmtId="0" fontId="28" fillId="7" borderId="49" xfId="34" applyFont="1" applyFill="1" applyBorder="1" applyAlignment="1" applyProtection="1">
      <alignment horizontal="center" vertical="center"/>
      <protection locked="0"/>
    </xf>
    <xf numFmtId="2" fontId="29" fillId="7" borderId="49" xfId="36" applyNumberFormat="1" applyFont="1" applyFill="1" applyBorder="1" applyAlignment="1">
      <alignment horizontal="center" vertical="center"/>
    </xf>
    <xf numFmtId="2" fontId="30" fillId="7" borderId="50" xfId="36" applyNumberFormat="1" applyFont="1" applyFill="1" applyBorder="1" applyAlignment="1">
      <alignment horizontal="center" vertical="center"/>
    </xf>
    <xf numFmtId="2" fontId="11" fillId="7" borderId="9" xfId="20" applyNumberFormat="1" applyFill="1" applyBorder="1" applyAlignment="1">
      <alignment horizontal="center" vertical="center"/>
    </xf>
    <xf numFmtId="2" fontId="11" fillId="7" borderId="9" xfId="53" applyNumberFormat="1" applyFont="1" applyFill="1" applyBorder="1" applyAlignment="1">
      <alignment horizontal="center" vertical="center"/>
    </xf>
    <xf numFmtId="2" fontId="11" fillId="7" borderId="9" xfId="36" applyNumberFormat="1" applyFont="1" applyFill="1" applyBorder="1" applyAlignment="1">
      <alignment horizontal="center" vertical="center"/>
    </xf>
    <xf numFmtId="2" fontId="37" fillId="7" borderId="9" xfId="0" applyNumberFormat="1" applyFont="1" applyFill="1" applyBorder="1" applyAlignment="1">
      <alignment horizontal="center" vertical="center"/>
    </xf>
    <xf numFmtId="2" fontId="11" fillId="7" borderId="9" xfId="0" applyNumberFormat="1" applyFont="1" applyFill="1" applyBorder="1" applyAlignment="1">
      <alignment horizontal="center" vertical="center" wrapText="1"/>
    </xf>
    <xf numFmtId="2" fontId="11" fillId="7" borderId="9" xfId="52" applyNumberFormat="1" applyFill="1" applyBorder="1" applyAlignment="1">
      <alignment horizontal="center" vertical="center"/>
    </xf>
    <xf numFmtId="0" fontId="0" fillId="0" borderId="9" xfId="0" applyBorder="1" applyAlignment="1">
      <alignment horizontal="center" wrapText="1"/>
    </xf>
    <xf numFmtId="4" fontId="0" fillId="0" borderId="49" xfId="0" applyNumberFormat="1" applyBorder="1" applyAlignment="1">
      <alignment horizontal="center" vertical="center" wrapText="1"/>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84" fillId="7" borderId="9" xfId="40" applyFont="1" applyFill="1" applyBorder="1" applyAlignment="1">
      <alignment horizontal="center" vertical="center" wrapText="1"/>
    </xf>
    <xf numFmtId="2" fontId="84" fillId="7" borderId="9" xfId="51" applyNumberFormat="1" applyFont="1" applyFill="1" applyBorder="1" applyAlignment="1">
      <alignment horizontal="center" vertical="center"/>
    </xf>
    <xf numFmtId="2" fontId="84" fillId="7" borderId="9" xfId="52" applyNumberFormat="1" applyFont="1" applyFill="1" applyBorder="1" applyAlignment="1">
      <alignment horizontal="center" vertical="center"/>
    </xf>
    <xf numFmtId="2" fontId="84" fillId="7" borderId="9" xfId="0"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29" fillId="0" borderId="30" xfId="0" applyNumberFormat="1" applyFont="1" applyBorder="1" applyAlignment="1">
      <alignment horizontal="center" vertical="center"/>
    </xf>
    <xf numFmtId="2" fontId="28" fillId="7" borderId="9" xfId="36" applyNumberFormat="1" applyFont="1" applyFill="1" applyBorder="1" applyAlignment="1">
      <alignment horizontal="center" vertical="center"/>
    </xf>
    <xf numFmtId="2" fontId="28" fillId="7" borderId="9" xfId="53" applyNumberFormat="1" applyFont="1" applyFill="1" applyBorder="1" applyAlignment="1">
      <alignment horizontal="center" vertical="center"/>
    </xf>
    <xf numFmtId="2" fontId="30" fillId="0" borderId="47" xfId="53" applyNumberFormat="1" applyFont="1" applyBorder="1" applyAlignment="1">
      <alignment horizontal="center" vertical="center"/>
    </xf>
    <xf numFmtId="0" fontId="0" fillId="0" borderId="9" xfId="0" applyBorder="1" applyAlignment="1">
      <alignment horizontal="left" vertical="center" indent="1"/>
    </xf>
    <xf numFmtId="0" fontId="0" fillId="0" borderId="9" xfId="0" applyBorder="1" applyAlignment="1">
      <alignment horizontal="justify" vertical="center"/>
    </xf>
    <xf numFmtId="2" fontId="15" fillId="7" borderId="9" xfId="55" applyNumberFormat="1" applyFont="1" applyFill="1" applyBorder="1" applyAlignment="1">
      <alignment horizontal="center" vertical="center"/>
    </xf>
    <xf numFmtId="0" fontId="0" fillId="0" borderId="9" xfId="0" applyBorder="1" applyAlignment="1">
      <alignment horizontal="left" indent="1"/>
    </xf>
    <xf numFmtId="0" fontId="0" fillId="0" borderId="9" xfId="0" applyBorder="1" applyAlignment="1">
      <alignment horizontal="left" vertical="top" indent="1"/>
    </xf>
    <xf numFmtId="0" fontId="0" fillId="0" borderId="9" xfId="0" applyBorder="1" applyAlignment="1">
      <alignment horizontal="justify" vertical="top"/>
    </xf>
    <xf numFmtId="0" fontId="0" fillId="0" borderId="9" xfId="0" applyBorder="1" applyAlignment="1">
      <alignment horizontal="left" indent="2"/>
    </xf>
    <xf numFmtId="43" fontId="15" fillId="7" borderId="9" xfId="2" applyFont="1" applyFill="1" applyBorder="1" applyAlignment="1">
      <alignment horizontal="center" vertical="center"/>
    </xf>
    <xf numFmtId="4" fontId="11" fillId="7" borderId="9" xfId="0" applyNumberFormat="1" applyFont="1" applyFill="1" applyBorder="1" applyAlignment="1" applyProtection="1">
      <alignment horizontal="center" vertical="center" shrinkToFit="1"/>
      <protection locked="0"/>
    </xf>
    <xf numFmtId="2" fontId="11" fillId="7" borderId="9" xfId="56" applyNumberFormat="1" applyFont="1" applyFill="1" applyBorder="1" applyAlignment="1">
      <alignment horizontal="center" vertical="center" shrinkToFit="1"/>
    </xf>
    <xf numFmtId="0" fontId="30" fillId="0" borderId="30" xfId="36" applyFont="1" applyBorder="1" applyAlignment="1">
      <alignment horizontal="center" vertical="center"/>
    </xf>
    <xf numFmtId="0" fontId="48" fillId="11" borderId="9" xfId="0" applyFont="1" applyFill="1" applyBorder="1" applyAlignment="1">
      <alignment vertical="center" wrapText="1"/>
    </xf>
    <xf numFmtId="0" fontId="49" fillId="0" borderId="9" xfId="0" applyFont="1" applyBorder="1" applyAlignment="1">
      <alignment wrapText="1"/>
    </xf>
    <xf numFmtId="49" fontId="51" fillId="0" borderId="9" xfId="0" applyNumberFormat="1" applyFont="1" applyBorder="1" applyAlignment="1">
      <alignment wrapText="1"/>
    </xf>
    <xf numFmtId="49" fontId="50" fillId="0" borderId="9" xfId="0" applyNumberFormat="1" applyFont="1" applyBorder="1" applyAlignment="1">
      <alignment horizontal="center"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49" fontId="50" fillId="0" borderId="9" xfId="0" applyNumberFormat="1" applyFont="1" applyBorder="1" applyAlignment="1">
      <alignment wrapText="1"/>
    </xf>
    <xf numFmtId="0" fontId="50" fillId="0" borderId="9" xfId="0" applyFont="1" applyBorder="1" applyAlignment="1">
      <alignment horizontal="center" vertical="center" wrapText="1"/>
    </xf>
    <xf numFmtId="0" fontId="52" fillId="0" borderId="9" xfId="0" applyFont="1" applyBorder="1" applyAlignment="1">
      <alignment wrapText="1"/>
    </xf>
    <xf numFmtId="0" fontId="52" fillId="0" borderId="9" xfId="0" applyFont="1" applyBorder="1" applyAlignment="1">
      <alignment horizontal="center" wrapText="1"/>
    </xf>
    <xf numFmtId="0" fontId="49"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0" fillId="0" borderId="9" xfId="0" applyNumberFormat="1" applyFont="1" applyBorder="1" applyAlignment="1">
      <alignment horizontal="left" vertical="center" wrapText="1"/>
    </xf>
    <xf numFmtId="0" fontId="50" fillId="0" borderId="9" xfId="0" applyFont="1" applyBorder="1" applyAlignment="1">
      <alignmen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1" fontId="50" fillId="0" borderId="9" xfId="0" applyNumberFormat="1" applyFont="1" applyBorder="1" applyAlignment="1">
      <alignment horizontal="center" vertical="center" wrapText="1"/>
    </xf>
    <xf numFmtId="0" fontId="50" fillId="0" borderId="9" xfId="0" applyFont="1" applyBorder="1" applyAlignment="1">
      <alignment wrapText="1"/>
    </xf>
    <xf numFmtId="49" fontId="50" fillId="0" borderId="9" xfId="0" applyNumberFormat="1" applyFont="1" applyBorder="1" applyAlignment="1">
      <alignment vertical="top" wrapText="1"/>
    </xf>
    <xf numFmtId="49" fontId="50" fillId="0" borderId="9" xfId="0" applyNumberFormat="1" applyFont="1" applyBorder="1" applyAlignment="1">
      <alignment horizontal="center" vertical="center" wrapText="1"/>
    </xf>
    <xf numFmtId="0" fontId="31"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0" fillId="12" borderId="9" xfId="0" applyFont="1" applyFill="1" applyBorder="1" applyAlignment="1">
      <alignment vertical="center" wrapText="1"/>
    </xf>
    <xf numFmtId="0" fontId="57" fillId="7" borderId="9" xfId="0" applyFont="1" applyFill="1" applyBorder="1" applyAlignment="1">
      <alignment wrapText="1"/>
    </xf>
    <xf numFmtId="0" fontId="51" fillId="7" borderId="9" xfId="0" applyFont="1" applyFill="1" applyBorder="1" applyAlignment="1">
      <alignment horizontal="center" vertical="center" wrapText="1"/>
    </xf>
    <xf numFmtId="49" fontId="50" fillId="7" borderId="9" xfId="0" applyNumberFormat="1" applyFont="1" applyFill="1" applyBorder="1" applyAlignment="1">
      <alignment horizontal="center" vertical="center" wrapText="1"/>
    </xf>
    <xf numFmtId="1" fontId="50" fillId="7" borderId="9" xfId="0" applyNumberFormat="1" applyFont="1" applyFill="1" applyBorder="1" applyAlignment="1">
      <alignment horizontal="center" vertical="center" wrapText="1"/>
    </xf>
    <xf numFmtId="0" fontId="50" fillId="7" borderId="9" xfId="0" applyFont="1" applyFill="1" applyBorder="1" applyAlignment="1">
      <alignment vertical="center" wrapText="1"/>
    </xf>
    <xf numFmtId="0" fontId="50" fillId="7" borderId="9" xfId="0" applyFont="1" applyFill="1" applyBorder="1" applyAlignment="1">
      <alignment horizontal="center" vertical="center" wrapText="1"/>
    </xf>
    <xf numFmtId="0" fontId="48" fillId="11" borderId="9" xfId="0" applyFont="1" applyFill="1" applyBorder="1" applyAlignment="1">
      <alignment vertical="top" wrapText="1"/>
    </xf>
    <xf numFmtId="49" fontId="51" fillId="0" borderId="9" xfId="0" applyNumberFormat="1" applyFont="1" applyBorder="1" applyAlignment="1">
      <alignment horizontal="left" vertical="top" wrapText="1"/>
    </xf>
    <xf numFmtId="2" fontId="30" fillId="0" borderId="30" xfId="0" applyNumberFormat="1" applyFont="1" applyBorder="1" applyAlignment="1">
      <alignment horizontal="center" vertical="center"/>
    </xf>
    <xf numFmtId="2" fontId="30" fillId="0" borderId="33" xfId="0" applyNumberFormat="1" applyFont="1" applyBorder="1" applyAlignment="1">
      <alignment horizontal="center" vertical="center"/>
    </xf>
    <xf numFmtId="0" fontId="61" fillId="7" borderId="9" xfId="0" applyFont="1" applyFill="1" applyBorder="1" applyAlignment="1">
      <alignment horizontal="center" vertical="center"/>
    </xf>
    <xf numFmtId="0" fontId="59" fillId="7" borderId="9" xfId="0" applyFont="1" applyFill="1" applyBorder="1" applyAlignment="1">
      <alignment horizontal="center" vertical="center"/>
    </xf>
    <xf numFmtId="2" fontId="47" fillId="0" borderId="9" xfId="19" applyNumberFormat="1" applyFont="1" applyBorder="1" applyAlignment="1">
      <alignment horizontal="center" vertical="center"/>
    </xf>
    <xf numFmtId="2" fontId="70" fillId="0" borderId="9" xfId="36" applyNumberFormat="1" applyFont="1" applyBorder="1" applyAlignment="1">
      <alignment horizontal="center" vertical="center"/>
    </xf>
    <xf numFmtId="0" fontId="59" fillId="7" borderId="9" xfId="0" applyFont="1" applyFill="1" applyBorder="1" applyAlignment="1">
      <alignment vertical="center" wrapText="1"/>
    </xf>
    <xf numFmtId="2" fontId="70" fillId="7" borderId="9" xfId="36" applyNumberFormat="1" applyFont="1" applyFill="1" applyBorder="1" applyAlignment="1">
      <alignment horizontal="center" vertical="center"/>
    </xf>
    <xf numFmtId="3" fontId="0" fillId="0" borderId="48" xfId="0" applyNumberFormat="1" applyBorder="1" applyAlignment="1">
      <alignment horizontal="center" vertical="center" wrapText="1"/>
    </xf>
    <xf numFmtId="0" fontId="35"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7" fillId="0" borderId="49" xfId="0" applyNumberFormat="1" applyFont="1" applyBorder="1" applyAlignment="1">
      <alignment horizontal="center" vertical="center" wrapText="1"/>
    </xf>
    <xf numFmtId="2" fontId="29" fillId="7" borderId="49" xfId="0" applyNumberFormat="1" applyFont="1" applyFill="1" applyBorder="1" applyAlignment="1">
      <alignment horizontal="center" vertical="center"/>
    </xf>
    <xf numFmtId="2" fontId="30" fillId="0" borderId="49" xfId="0" applyNumberFormat="1" applyFont="1" applyBorder="1" applyAlignment="1">
      <alignment horizontal="center" vertical="center"/>
    </xf>
    <xf numFmtId="2" fontId="29" fillId="0" borderId="49" xfId="0" applyNumberFormat="1" applyFont="1" applyBorder="1" applyAlignment="1">
      <alignment horizontal="center" vertical="center"/>
    </xf>
    <xf numFmtId="2" fontId="30" fillId="0" borderId="50" xfId="0" applyNumberFormat="1" applyFont="1" applyBorder="1" applyAlignment="1">
      <alignment horizontal="center" vertical="center"/>
    </xf>
    <xf numFmtId="0" fontId="31" fillId="7" borderId="9" xfId="0" applyFont="1" applyFill="1" applyBorder="1" applyAlignment="1">
      <alignment horizontal="center" vertical="center"/>
    </xf>
    <xf numFmtId="0" fontId="30" fillId="7" borderId="9" xfId="0" applyFont="1" applyFill="1" applyBorder="1" applyAlignment="1">
      <alignment horizontal="center" wrapText="1"/>
    </xf>
    <xf numFmtId="0" fontId="30" fillId="7" borderId="9" xfId="0" applyFont="1" applyFill="1" applyBorder="1" applyAlignment="1">
      <alignment vertical="center" wrapText="1"/>
    </xf>
    <xf numFmtId="0" fontId="30" fillId="7" borderId="9" xfId="0" applyFont="1" applyFill="1" applyBorder="1" applyAlignment="1">
      <alignment horizontal="center" vertical="center"/>
    </xf>
    <xf numFmtId="0" fontId="30" fillId="7" borderId="9" xfId="0" applyFont="1" applyFill="1" applyBorder="1" applyAlignment="1">
      <alignment horizontal="left"/>
    </xf>
    <xf numFmtId="0" fontId="30" fillId="0" borderId="49" xfId="36" applyFont="1" applyBorder="1" applyAlignment="1">
      <alignment horizontal="center" vertical="center"/>
    </xf>
    <xf numFmtId="0" fontId="15" fillId="7" borderId="9" xfId="0" applyFont="1" applyFill="1" applyBorder="1" applyAlignment="1">
      <alignment horizontal="left" vertical="center" wrapText="1"/>
    </xf>
    <xf numFmtId="0" fontId="39" fillId="7" borderId="9" xfId="0" applyFont="1" applyFill="1" applyBorder="1" applyAlignment="1">
      <alignment horizontal="left" vertical="center" wrapText="1"/>
    </xf>
    <xf numFmtId="0" fontId="39" fillId="7" borderId="9" xfId="0" applyFont="1" applyFill="1" applyBorder="1" applyAlignment="1">
      <alignment horizontal="center" vertical="center"/>
    </xf>
    <xf numFmtId="0" fontId="30" fillId="7" borderId="9" xfId="0" applyFont="1" applyFill="1" applyBorder="1" applyAlignment="1">
      <alignment horizontal="center"/>
    </xf>
    <xf numFmtId="0" fontId="30" fillId="7" borderId="9" xfId="0" applyFont="1" applyFill="1" applyBorder="1" applyAlignment="1">
      <alignment horizontal="right"/>
    </xf>
    <xf numFmtId="0" fontId="30" fillId="7" borderId="9" xfId="0" applyFont="1" applyFill="1" applyBorder="1" applyAlignment="1">
      <alignment horizontal="left" wrapText="1"/>
    </xf>
    <xf numFmtId="0" fontId="0" fillId="7" borderId="9" xfId="0" applyFill="1" applyBorder="1" applyAlignment="1">
      <alignment horizontal="left" vertical="center" wrapText="1"/>
    </xf>
    <xf numFmtId="0" fontId="72" fillId="7" borderId="9" xfId="0" applyFont="1" applyFill="1" applyBorder="1" applyAlignment="1">
      <alignment horizontal="left" vertical="center" wrapText="1"/>
    </xf>
    <xf numFmtId="0" fontId="72" fillId="7" borderId="9" xfId="0" applyFont="1" applyFill="1" applyBorder="1" applyAlignment="1">
      <alignment horizontal="center" vertical="center"/>
    </xf>
    <xf numFmtId="0" fontId="72" fillId="7" borderId="9" xfId="0" applyFont="1" applyFill="1" applyBorder="1" applyAlignment="1">
      <alignment horizontal="right" vertical="center"/>
    </xf>
    <xf numFmtId="0" fontId="72" fillId="7" borderId="9" xfId="0" applyFont="1" applyFill="1" applyBorder="1" applyAlignment="1">
      <alignment vertical="center" wrapText="1"/>
    </xf>
    <xf numFmtId="0" fontId="72" fillId="7" borderId="9" xfId="0" applyFont="1" applyFill="1" applyBorder="1" applyAlignment="1">
      <alignment horizontal="left" wrapText="1"/>
    </xf>
    <xf numFmtId="0" fontId="72" fillId="7" borderId="9" xfId="0" applyFont="1" applyFill="1" applyBorder="1" applyAlignment="1">
      <alignment horizontal="center" wrapText="1"/>
    </xf>
    <xf numFmtId="0" fontId="72" fillId="7" borderId="9" xfId="0" applyFont="1" applyFill="1" applyBorder="1" applyAlignment="1">
      <alignment horizontal="right" wrapText="1"/>
    </xf>
    <xf numFmtId="0" fontId="0" fillId="7" borderId="9" xfId="0" applyFill="1" applyBorder="1" applyAlignment="1">
      <alignment vertical="center" wrapText="1"/>
    </xf>
    <xf numFmtId="0" fontId="0" fillId="7" borderId="9" xfId="0" applyFill="1" applyBorder="1" applyAlignment="1">
      <alignment horizontal="left" wrapText="1"/>
    </xf>
    <xf numFmtId="0" fontId="0" fillId="7" borderId="9" xfId="0" applyFill="1" applyBorder="1" applyAlignment="1">
      <alignment horizontal="center" wrapText="1"/>
    </xf>
    <xf numFmtId="0" fontId="0" fillId="7" borderId="9" xfId="0" applyFill="1" applyBorder="1" applyAlignment="1">
      <alignment horizontal="right" wrapText="1"/>
    </xf>
    <xf numFmtId="0" fontId="30" fillId="7" borderId="9" xfId="0" applyFont="1" applyFill="1" applyBorder="1" applyAlignment="1">
      <alignment horizontal="left" vertical="center" wrapText="1"/>
    </xf>
    <xf numFmtId="0" fontId="30" fillId="7" borderId="9" xfId="0" applyFont="1" applyFill="1" applyBorder="1" applyAlignment="1">
      <alignment horizontal="right" vertical="center"/>
    </xf>
    <xf numFmtId="0" fontId="30" fillId="7" borderId="9" xfId="0" applyFont="1" applyFill="1" applyBorder="1" applyAlignment="1">
      <alignment vertical="center"/>
    </xf>
    <xf numFmtId="0" fontId="39" fillId="7" borderId="9" xfId="0" applyFont="1" applyFill="1" applyBorder="1" applyAlignment="1">
      <alignment horizontal="left" vertical="center"/>
    </xf>
    <xf numFmtId="0" fontId="72" fillId="7" borderId="9" xfId="0" applyFont="1" applyFill="1" applyBorder="1" applyAlignment="1">
      <alignment horizontal="center"/>
    </xf>
    <xf numFmtId="0" fontId="72" fillId="7" borderId="9" xfId="0" applyFont="1" applyFill="1" applyBorder="1" applyAlignment="1">
      <alignment vertical="center"/>
    </xf>
    <xf numFmtId="0" fontId="72"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xf>
    <xf numFmtId="0" fontId="0" fillId="7" borderId="9" xfId="0" applyFill="1" applyBorder="1" applyAlignment="1">
      <alignment horizontal="center" vertical="center"/>
    </xf>
    <xf numFmtId="0" fontId="30" fillId="7" borderId="9" xfId="0" applyFont="1" applyFill="1" applyBorder="1" applyAlignment="1">
      <alignment horizontal="center" vertical="center" wrapText="1"/>
    </xf>
    <xf numFmtId="164" fontId="16" fillId="0" borderId="54" xfId="36" applyNumberFormat="1" applyFont="1" applyBorder="1" applyAlignment="1">
      <alignment horizontal="center" vertical="center"/>
    </xf>
    <xf numFmtId="0" fontId="35" fillId="7" borderId="49" xfId="0" applyFont="1" applyFill="1" applyBorder="1" applyAlignment="1">
      <alignment horizontal="center" vertical="center" wrapText="1"/>
    </xf>
    <xf numFmtId="0" fontId="35" fillId="7" borderId="49" xfId="0" applyFont="1" applyFill="1" applyBorder="1" applyAlignment="1">
      <alignment wrapText="1"/>
    </xf>
    <xf numFmtId="0" fontId="35" fillId="7" borderId="49" xfId="0" applyFont="1" applyFill="1" applyBorder="1" applyAlignment="1">
      <alignment horizontal="center"/>
    </xf>
    <xf numFmtId="0" fontId="35" fillId="9" borderId="49" xfId="0" applyFont="1" applyFill="1" applyBorder="1" applyAlignment="1">
      <alignment horizontal="center"/>
    </xf>
    <xf numFmtId="0" fontId="27" fillId="7" borderId="9" xfId="33" applyFont="1" applyFill="1" applyBorder="1" applyAlignment="1" applyProtection="1">
      <alignment vertical="center" wrapText="1"/>
      <protection locked="0"/>
    </xf>
    <xf numFmtId="0" fontId="30" fillId="7" borderId="9" xfId="0" applyFont="1" applyFill="1" applyBorder="1" applyAlignment="1">
      <alignment horizontal="left" vertical="center"/>
    </xf>
    <xf numFmtId="0" fontId="61" fillId="7" borderId="9" xfId="0" applyFont="1" applyFill="1" applyBorder="1" applyAlignment="1" applyProtection="1">
      <alignment vertical="center" wrapText="1"/>
      <protection locked="0"/>
    </xf>
    <xf numFmtId="0" fontId="61" fillId="7" borderId="9" xfId="0" applyFont="1" applyFill="1" applyBorder="1" applyAlignment="1" applyProtection="1">
      <alignment horizontal="left" vertical="center" wrapText="1"/>
      <protection locked="0"/>
    </xf>
    <xf numFmtId="0" fontId="61" fillId="7" borderId="9" xfId="0" applyFont="1" applyFill="1" applyBorder="1" applyAlignment="1">
      <alignment vertical="center"/>
    </xf>
    <xf numFmtId="0" fontId="27" fillId="7" borderId="9" xfId="34" applyFont="1" applyFill="1" applyBorder="1" applyAlignment="1">
      <alignment horizontal="center" vertical="center" wrapText="1"/>
    </xf>
    <xf numFmtId="0" fontId="78" fillId="11" borderId="9" xfId="0" applyFont="1" applyFill="1" applyBorder="1" applyAlignment="1">
      <alignment vertical="center"/>
    </xf>
    <xf numFmtId="0" fontId="79" fillId="0" borderId="9" xfId="0" applyFont="1" applyBorder="1"/>
    <xf numFmtId="0" fontId="80" fillId="0" borderId="9" xfId="0" applyFont="1" applyBorder="1" applyAlignment="1">
      <alignment horizontal="left" vertical="top" wrapText="1"/>
    </xf>
    <xf numFmtId="0" fontId="80" fillId="0" borderId="9" xfId="0" applyFont="1" applyBorder="1" applyAlignment="1">
      <alignment horizontal="center" vertical="top" wrapText="1"/>
    </xf>
    <xf numFmtId="0" fontId="80" fillId="0" borderId="9" xfId="0" applyFont="1" applyBorder="1" applyAlignment="1">
      <alignment horizontal="left" vertical="center" wrapText="1"/>
    </xf>
    <xf numFmtId="0" fontId="80" fillId="0" borderId="9" xfId="0" applyFont="1" applyBorder="1" applyAlignment="1">
      <alignment horizontal="center" vertical="center" wrapText="1"/>
    </xf>
    <xf numFmtId="0" fontId="79" fillId="0" borderId="9" xfId="0" applyFont="1" applyBorder="1" applyAlignment="1">
      <alignment horizontal="center"/>
    </xf>
    <xf numFmtId="0" fontId="78" fillId="11" borderId="9" xfId="0" applyFont="1" applyFill="1" applyBorder="1" applyAlignment="1">
      <alignment horizontal="center" vertical="center"/>
    </xf>
    <xf numFmtId="0" fontId="81" fillId="0" borderId="9" xfId="0" applyFont="1" applyBorder="1" applyAlignment="1">
      <alignment horizontal="left"/>
    </xf>
    <xf numFmtId="0" fontId="81" fillId="0" borderId="9" xfId="0" applyFont="1" applyBorder="1" applyAlignment="1">
      <alignment horizontal="left" wrapText="1"/>
    </xf>
    <xf numFmtId="0" fontId="82" fillId="0" borderId="9" xfId="0" applyFont="1" applyBorder="1" applyAlignment="1">
      <alignment horizontal="left"/>
    </xf>
    <xf numFmtId="0" fontId="81" fillId="0" borderId="9" xfId="0" applyFont="1" applyBorder="1"/>
    <xf numFmtId="2" fontId="47"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0" fillId="0" borderId="9" xfId="0" applyBorder="1" applyAlignment="1">
      <alignment horizontal="left" vertical="center" indent="2"/>
    </xf>
    <xf numFmtId="49" fontId="11" fillId="0" borderId="9" xfId="47" applyNumberFormat="1" applyBorder="1" applyAlignment="1">
      <alignment horizontal="center" vertical="center" wrapText="1"/>
    </xf>
    <xf numFmtId="0" fontId="11" fillId="0" borderId="9" xfId="47" applyBorder="1" applyAlignment="1">
      <alignment horizontal="left" vertical="center" wrapText="1"/>
    </xf>
    <xf numFmtId="0" fontId="11" fillId="0" borderId="9" xfId="47" applyBorder="1" applyAlignment="1">
      <alignment horizontal="center" vertical="center"/>
    </xf>
    <xf numFmtId="0" fontId="11" fillId="0" borderId="9" xfId="0" applyFont="1" applyBorder="1" applyAlignment="1">
      <alignment horizontal="left" vertical="center" wrapText="1"/>
    </xf>
    <xf numFmtId="0" fontId="11" fillId="0" borderId="9" xfId="0" applyFont="1" applyBorder="1" applyAlignment="1">
      <alignment horizontal="center" vertical="center"/>
    </xf>
    <xf numFmtId="0" fontId="0" fillId="0" borderId="9" xfId="0" applyBorder="1" applyAlignment="1">
      <alignment horizontal="left" vertical="center" wrapText="1"/>
    </xf>
    <xf numFmtId="0" fontId="72" fillId="0" borderId="9" xfId="0" applyFont="1" applyBorder="1" applyAlignment="1">
      <alignment horizontal="left" vertical="center" wrapText="1"/>
    </xf>
    <xf numFmtId="0" fontId="11" fillId="0" borderId="9" xfId="0" applyFont="1" applyBorder="1" applyAlignment="1">
      <alignment horizontal="left" vertical="center"/>
    </xf>
    <xf numFmtId="3" fontId="11" fillId="0" borderId="9" xfId="47" applyNumberFormat="1" applyBorder="1" applyAlignment="1">
      <alignment horizontal="center" vertical="center"/>
    </xf>
    <xf numFmtId="0" fontId="11" fillId="0" borderId="9" xfId="47" applyBorder="1" applyAlignment="1">
      <alignment horizontal="left" vertical="center"/>
    </xf>
    <xf numFmtId="0" fontId="30" fillId="7" borderId="9" xfId="36" applyFont="1" applyFill="1" applyBorder="1"/>
    <xf numFmtId="0" fontId="11" fillId="0" borderId="9" xfId="0" applyFont="1" applyBorder="1"/>
    <xf numFmtId="0" fontId="11" fillId="0" borderId="9" xfId="0" applyFont="1" applyBorder="1" applyAlignment="1">
      <alignment horizontal="justify" vertical="center"/>
    </xf>
    <xf numFmtId="0" fontId="11" fillId="0" borderId="9" xfId="0" applyFont="1" applyBorder="1" applyAlignment="1">
      <alignment horizontal="left" wrapText="1"/>
    </xf>
    <xf numFmtId="0" fontId="11" fillId="0" borderId="9" xfId="0" applyFont="1" applyBorder="1" applyAlignment="1">
      <alignment horizontal="left" vertical="center" indent="2"/>
    </xf>
    <xf numFmtId="0" fontId="11" fillId="0" borderId="9" xfId="0" applyFont="1" applyBorder="1" applyAlignment="1">
      <alignment horizontal="justify"/>
    </xf>
    <xf numFmtId="0" fontId="11" fillId="0" borderId="9" xfId="0" applyFont="1" applyBorder="1" applyAlignment="1">
      <alignment horizontal="left"/>
    </xf>
    <xf numFmtId="0" fontId="11" fillId="0" borderId="9" xfId="0" applyFont="1" applyBorder="1" applyAlignment="1">
      <alignment horizontal="left" indent="2"/>
    </xf>
    <xf numFmtId="0" fontId="11" fillId="0" borderId="9" xfId="0" applyFont="1" applyBorder="1" applyAlignment="1">
      <alignment horizontal="center"/>
    </xf>
    <xf numFmtId="0" fontId="0" fillId="0" borderId="9" xfId="47" applyFont="1" applyBorder="1" applyAlignment="1">
      <alignment horizontal="center" vertical="center"/>
    </xf>
    <xf numFmtId="0" fontId="0" fillId="0" borderId="9" xfId="0" applyBorder="1" applyAlignment="1">
      <alignment horizontal="left" vertical="top" wrapText="1"/>
    </xf>
    <xf numFmtId="0" fontId="0" fillId="0" borderId="9" xfId="0" applyBorder="1" applyAlignment="1">
      <alignment horizontal="left" vertical="top" indent="2"/>
    </xf>
    <xf numFmtId="0" fontId="28" fillId="0" borderId="49" xfId="34" applyFont="1" applyBorder="1" applyAlignment="1" applyProtection="1">
      <alignment horizontal="left" vertical="center" wrapText="1" indent="1"/>
      <protection locked="0"/>
    </xf>
    <xf numFmtId="0" fontId="28" fillId="0" borderId="49" xfId="34" applyFont="1" applyBorder="1" applyAlignment="1" applyProtection="1">
      <alignment horizontal="center" vertical="center"/>
      <protection locked="0"/>
    </xf>
    <xf numFmtId="2" fontId="29"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0" fillId="0" borderId="9" xfId="0" applyBorder="1" applyAlignment="1">
      <alignment horizontal="center" vertical="top" wrapText="1"/>
    </xf>
    <xf numFmtId="0" fontId="72" fillId="0" borderId="9" xfId="0" applyFont="1" applyBorder="1" applyAlignment="1">
      <alignment horizontal="left"/>
    </xf>
    <xf numFmtId="0" fontId="72" fillId="0" borderId="9" xfId="0" applyFont="1" applyBorder="1" applyAlignment="1">
      <alignment horizontal="center"/>
    </xf>
    <xf numFmtId="0" fontId="72" fillId="0" borderId="9" xfId="0" applyFont="1" applyBorder="1" applyAlignment="1">
      <alignment horizontal="center" vertical="center"/>
    </xf>
    <xf numFmtId="0" fontId="30" fillId="0" borderId="9" xfId="0" applyFont="1" applyBorder="1" applyAlignment="1">
      <alignment vertical="top" wrapText="1"/>
    </xf>
    <xf numFmtId="0" fontId="30" fillId="0" borderId="9" xfId="0" applyFont="1" applyBorder="1" applyAlignment="1">
      <alignment horizontal="left" vertical="top" wrapText="1"/>
    </xf>
    <xf numFmtId="4" fontId="11" fillId="7" borderId="9" xfId="20" applyNumberFormat="1" applyFill="1" applyBorder="1" applyAlignment="1">
      <alignment horizontal="center" vertical="center" wrapText="1"/>
    </xf>
    <xf numFmtId="3" fontId="11" fillId="7" borderId="9" xfId="20" applyNumberFormat="1" applyFill="1" applyBorder="1" applyAlignment="1">
      <alignment horizontal="center" vertical="center" wrapText="1"/>
    </xf>
    <xf numFmtId="3" fontId="15" fillId="7" borderId="9" xfId="0" applyNumberFormat="1" applyFont="1" applyFill="1" applyBorder="1" applyAlignment="1">
      <alignment horizontal="center" vertical="center" wrapText="1"/>
    </xf>
    <xf numFmtId="3" fontId="11" fillId="7" borderId="9" xfId="0" applyNumberFormat="1" applyFont="1" applyFill="1" applyBorder="1" applyAlignment="1">
      <alignment horizontal="center" vertical="center" wrapText="1"/>
    </xf>
    <xf numFmtId="0" fontId="0" fillId="7" borderId="9" xfId="19" applyFont="1" applyFill="1" applyBorder="1" applyAlignment="1">
      <alignment horizontal="center" vertical="center"/>
    </xf>
    <xf numFmtId="0" fontId="72" fillId="7" borderId="9" xfId="0" applyFont="1" applyFill="1" applyBorder="1" applyAlignment="1">
      <alignment horizontal="left" vertical="center"/>
    </xf>
    <xf numFmtId="0" fontId="27" fillId="7" borderId="9" xfId="34" applyFont="1" applyFill="1" applyBorder="1" applyAlignment="1">
      <alignment horizontal="center" wrapText="1"/>
    </xf>
    <xf numFmtId="0" fontId="0" fillId="7" borderId="9" xfId="34" applyFont="1" applyFill="1" applyBorder="1" applyAlignment="1">
      <alignment horizontal="center" wrapText="1"/>
    </xf>
    <xf numFmtId="0" fontId="0" fillId="7" borderId="9" xfId="34" applyFont="1" applyFill="1" applyBorder="1" applyAlignment="1">
      <alignment horizontal="left" vertical="center" wrapText="1"/>
    </xf>
    <xf numFmtId="0" fontId="0" fillId="7" borderId="9" xfId="58" applyFont="1" applyFill="1" applyBorder="1" applyAlignment="1">
      <alignment horizontal="left" vertical="center" wrapText="1"/>
    </xf>
    <xf numFmtId="0" fontId="0" fillId="7" borderId="9" xfId="58" applyFont="1" applyFill="1" applyBorder="1" applyAlignment="1">
      <alignment horizontal="center" vertical="center" wrapText="1"/>
    </xf>
    <xf numFmtId="0" fontId="0" fillId="7" borderId="9" xfId="58" applyFont="1" applyFill="1" applyBorder="1" applyAlignment="1">
      <alignment vertical="center" wrapText="1"/>
    </xf>
    <xf numFmtId="0" fontId="30" fillId="0" borderId="9" xfId="0" applyFont="1" applyBorder="1" applyAlignment="1">
      <alignment horizontal="center" vertical="center" wrapText="1"/>
    </xf>
    <xf numFmtId="0" fontId="30" fillId="0" borderId="9" xfId="0" applyFont="1" applyBorder="1" applyAlignment="1">
      <alignment vertical="center" wrapText="1"/>
    </xf>
    <xf numFmtId="0" fontId="27" fillId="7" borderId="9" xfId="58" applyFont="1" applyFill="1" applyBorder="1" applyAlignment="1">
      <alignment horizontal="center" vertical="center" wrapText="1"/>
    </xf>
    <xf numFmtId="2" fontId="11" fillId="7" borderId="9" xfId="51" applyNumberFormat="1" applyFont="1" applyFill="1" applyBorder="1" applyAlignment="1">
      <alignment horizontal="center" vertical="center" wrapText="1"/>
    </xf>
    <xf numFmtId="4" fontId="30" fillId="7" borderId="9" xfId="64" applyNumberFormat="1" applyFont="1" applyFill="1" applyBorder="1" applyAlignment="1">
      <alignment horizontal="left" vertical="center" wrapText="1"/>
    </xf>
    <xf numFmtId="4" fontId="30" fillId="7" borderId="9" xfId="64" applyNumberFormat="1" applyFont="1" applyFill="1" applyBorder="1" applyAlignment="1">
      <alignment horizontal="center" vertical="center" wrapText="1"/>
    </xf>
    <xf numFmtId="0" fontId="35" fillId="7" borderId="9" xfId="65" applyFont="1" applyFill="1" applyBorder="1" applyAlignment="1">
      <alignment horizontal="center" vertical="center" wrapText="1"/>
    </xf>
    <xf numFmtId="0" fontId="28" fillId="7" borderId="9" xfId="0" applyFont="1" applyFill="1" applyBorder="1" applyAlignment="1">
      <alignment horizontal="center" vertical="center" wrapText="1" shrinkToFi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wrapText="1"/>
    </xf>
    <xf numFmtId="2" fontId="72" fillId="7" borderId="9" xfId="60" applyNumberFormat="1" applyFont="1" applyFill="1" applyBorder="1" applyAlignment="1">
      <alignment horizontal="center" vertical="center"/>
    </xf>
    <xf numFmtId="0" fontId="35" fillId="3" borderId="9" xfId="65"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1" fillId="7" borderId="9" xfId="64" applyNumberFormat="1" applyFill="1" applyBorder="1" applyAlignment="1">
      <alignment horizontal="center" vertical="center" wrapText="1"/>
    </xf>
    <xf numFmtId="0" fontId="30" fillId="0" borderId="34" xfId="66" applyFont="1" applyBorder="1" applyAlignment="1">
      <alignment horizontal="center" vertical="center"/>
    </xf>
    <xf numFmtId="2" fontId="30" fillId="7" borderId="9" xfId="66" applyNumberFormat="1" applyFont="1" applyFill="1" applyBorder="1" applyAlignment="1">
      <alignment horizontal="center" vertical="center"/>
    </xf>
    <xf numFmtId="0" fontId="0" fillId="7" borderId="9" xfId="0" applyFill="1" applyBorder="1"/>
    <xf numFmtId="0" fontId="30" fillId="7" borderId="9" xfId="34" applyFont="1" applyFill="1" applyBorder="1" applyAlignment="1" applyProtection="1">
      <alignment vertical="center" wrapText="1"/>
      <protection locked="0"/>
    </xf>
    <xf numFmtId="0" fontId="35" fillId="7" borderId="9" xfId="67" applyFont="1" applyFill="1" applyBorder="1" applyAlignment="1">
      <alignment horizontal="center" vertical="center" wrapText="1"/>
    </xf>
    <xf numFmtId="3" fontId="11" fillId="7" borderId="34" xfId="0" applyNumberFormat="1" applyFont="1" applyFill="1" applyBorder="1" applyAlignment="1">
      <alignment horizontal="center" vertical="center" wrapText="1"/>
    </xf>
    <xf numFmtId="0" fontId="11" fillId="7" borderId="9" xfId="65" applyFont="1" applyFill="1" applyBorder="1" applyAlignment="1">
      <alignment horizontal="center" vertical="center" wrapText="1"/>
    </xf>
    <xf numFmtId="0" fontId="11" fillId="3" borderId="9" xfId="65" applyFont="1" applyFill="1" applyBorder="1" applyAlignment="1">
      <alignment horizontal="center" vertical="center" wrapText="1"/>
    </xf>
    <xf numFmtId="4" fontId="85" fillId="13" borderId="9" xfId="64"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1" fillId="7" borderId="9" xfId="53" applyFont="1" applyFill="1" applyBorder="1" applyAlignment="1">
      <alignment horizontal="center" vertical="center"/>
    </xf>
    <xf numFmtId="0" fontId="31" fillId="7" borderId="9" xfId="53" applyFont="1" applyFill="1" applyBorder="1"/>
    <xf numFmtId="4" fontId="85" fillId="7" borderId="9" xfId="64" applyNumberFormat="1" applyFont="1" applyFill="1" applyBorder="1" applyAlignment="1">
      <alignment horizontal="center" vertical="center" wrapText="1"/>
    </xf>
    <xf numFmtId="2" fontId="11" fillId="7" borderId="0" xfId="0" applyNumberFormat="1" applyFont="1" applyFill="1" applyAlignment="1">
      <alignment horizontal="center" vertical="center"/>
    </xf>
    <xf numFmtId="2" fontId="72" fillId="7" borderId="0" xfId="0" applyNumberFormat="1" applyFont="1" applyFill="1" applyAlignment="1">
      <alignment horizontal="center" vertical="center"/>
    </xf>
    <xf numFmtId="0" fontId="35" fillId="7" borderId="0" xfId="34" applyFont="1" applyFill="1" applyAlignment="1">
      <alignment horizontal="center" vertical="center" wrapText="1"/>
    </xf>
    <xf numFmtId="0" fontId="11" fillId="7" borderId="0" xfId="34" applyFont="1" applyFill="1" applyAlignment="1" applyProtection="1">
      <alignment horizontal="center" vertical="center"/>
      <protection locked="0"/>
    </xf>
    <xf numFmtId="0" fontId="27" fillId="7" borderId="0" xfId="51" applyFont="1" applyFill="1" applyAlignment="1">
      <alignment horizontal="left" vertical="center" wrapText="1"/>
    </xf>
    <xf numFmtId="4" fontId="15" fillId="7" borderId="0" xfId="0" applyNumberFormat="1" applyFont="1" applyFill="1" applyAlignment="1">
      <alignment horizontal="center" vertical="center" wrapText="1"/>
    </xf>
    <xf numFmtId="0" fontId="73" fillId="7" borderId="9" xfId="34" applyFont="1" applyFill="1" applyBorder="1" applyAlignment="1" applyProtection="1">
      <alignment horizontal="center" vertical="center" wrapText="1"/>
      <protection locked="0"/>
    </xf>
    <xf numFmtId="0" fontId="11" fillId="7" borderId="9" xfId="0" applyFont="1" applyFill="1" applyBorder="1" applyAlignment="1">
      <alignment horizontal="left" wrapText="1"/>
    </xf>
    <xf numFmtId="0" fontId="0" fillId="7" borderId="11" xfId="0" applyFill="1" applyBorder="1" applyAlignment="1">
      <alignment vertical="center" wrapText="1"/>
    </xf>
    <xf numFmtId="1" fontId="68" fillId="7" borderId="34" xfId="0" applyNumberFormat="1" applyFont="1" applyFill="1" applyBorder="1" applyAlignment="1">
      <alignment horizontal="center" vertical="center" wrapText="1"/>
    </xf>
    <xf numFmtId="0" fontId="11" fillId="3" borderId="34" xfId="34" applyFont="1" applyFill="1" applyBorder="1" applyAlignment="1">
      <alignment horizontal="center" vertical="center" wrapText="1"/>
    </xf>
    <xf numFmtId="3" fontId="86" fillId="7" borderId="34" xfId="64" applyNumberFormat="1" applyFont="1" applyFill="1" applyBorder="1" applyAlignment="1">
      <alignment horizontal="center" vertical="center" wrapText="1"/>
    </xf>
    <xf numFmtId="169" fontId="11" fillId="7" borderId="9" xfId="62" applyNumberFormat="1" applyFont="1" applyFill="1" applyBorder="1" applyAlignment="1">
      <alignment horizontal="center" vertical="center"/>
    </xf>
    <xf numFmtId="169" fontId="11" fillId="7" borderId="9" xfId="34" applyNumberFormat="1" applyFont="1" applyFill="1" applyBorder="1" applyAlignment="1" applyProtection="1">
      <alignment horizontal="center" vertical="center"/>
      <protection locked="0"/>
    </xf>
    <xf numFmtId="2" fontId="11" fillId="7" borderId="9" xfId="51" applyNumberFormat="1" applyFont="1" applyFill="1" applyBorder="1" applyAlignment="1">
      <alignment horizontal="center" vertical="center"/>
    </xf>
    <xf numFmtId="4" fontId="28" fillId="7" borderId="9" xfId="0" applyNumberFormat="1" applyFont="1" applyFill="1" applyBorder="1" applyAlignment="1">
      <alignment horizontal="center" vertical="center" wrapText="1"/>
    </xf>
    <xf numFmtId="4" fontId="37" fillId="7" borderId="9" xfId="0" applyNumberFormat="1" applyFont="1" applyFill="1" applyBorder="1" applyAlignment="1">
      <alignment horizontal="center" vertical="center" wrapText="1"/>
    </xf>
    <xf numFmtId="0" fontId="75" fillId="7" borderId="9" xfId="34" applyFont="1" applyFill="1" applyBorder="1" applyAlignment="1" applyProtection="1">
      <alignment horizontal="left" vertical="center"/>
      <protection locked="0"/>
    </xf>
    <xf numFmtId="0" fontId="11"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4" fontId="16" fillId="7" borderId="54" xfId="36" applyNumberFormat="1" applyFont="1" applyFill="1" applyBorder="1" applyAlignment="1">
      <alignment horizontal="right" vertical="center"/>
    </xf>
    <xf numFmtId="0" fontId="15" fillId="7" borderId="0" xfId="41" applyFont="1" applyFill="1"/>
    <xf numFmtId="0" fontId="15" fillId="7" borderId="0" xfId="0" applyFont="1" applyFill="1" applyAlignment="1">
      <alignment horizontal="center" vertical="top" wrapText="1"/>
    </xf>
    <xf numFmtId="0" fontId="15" fillId="7" borderId="0" xfId="0" applyFont="1" applyFill="1" applyAlignment="1">
      <alignment horizontal="center"/>
    </xf>
    <xf numFmtId="4" fontId="16" fillId="7" borderId="5" xfId="40" applyNumberFormat="1" applyFont="1" applyFill="1" applyBorder="1" applyAlignment="1">
      <alignment horizontal="center" vertical="center" wrapText="1"/>
    </xf>
    <xf numFmtId="4" fontId="16" fillId="7" borderId="5" xfId="40" applyNumberFormat="1" applyFont="1" applyFill="1" applyBorder="1" applyAlignment="1">
      <alignment horizontal="center" vertical="top" wrapText="1"/>
    </xf>
    <xf numFmtId="0" fontId="11" fillId="0" borderId="30" xfId="34" applyFont="1" applyBorder="1" applyAlignment="1" applyProtection="1">
      <alignment horizontal="center" vertical="center"/>
      <protection locked="0"/>
    </xf>
    <xf numFmtId="0" fontId="11" fillId="7" borderId="30" xfId="34" applyFont="1" applyFill="1" applyBorder="1" applyAlignment="1" applyProtection="1">
      <alignment horizontal="center" vertical="center"/>
      <protection locked="0"/>
    </xf>
    <xf numFmtId="0" fontId="11" fillId="0" borderId="9" xfId="0" applyFont="1" applyBorder="1" applyAlignment="1">
      <alignment wrapText="1"/>
    </xf>
    <xf numFmtId="0" fontId="11" fillId="0" borderId="9" xfId="0" applyFont="1" applyBorder="1" applyAlignment="1">
      <alignment vertical="center"/>
    </xf>
    <xf numFmtId="0" fontId="11" fillId="0" borderId="9" xfId="0" applyFont="1" applyBorder="1" applyAlignment="1">
      <alignment horizontal="center" vertical="center" wrapText="1"/>
    </xf>
    <xf numFmtId="0" fontId="87" fillId="0" borderId="9" xfId="47" applyFont="1" applyBorder="1" applyAlignment="1">
      <alignment horizontal="center" vertical="center"/>
    </xf>
    <xf numFmtId="0" fontId="11" fillId="0" borderId="9" xfId="0" applyFont="1" applyBorder="1" applyAlignment="1">
      <alignment vertical="center" wrapText="1"/>
    </xf>
    <xf numFmtId="0" fontId="11" fillId="0" borderId="9" xfId="47" applyFont="1" applyBorder="1" applyAlignment="1">
      <alignment horizontal="center" vertical="center"/>
    </xf>
    <xf numFmtId="4" fontId="15" fillId="0" borderId="9" xfId="0" applyNumberFormat="1" applyFont="1" applyBorder="1" applyAlignment="1">
      <alignment horizontal="center" vertical="center" wrapText="1"/>
    </xf>
    <xf numFmtId="0" fontId="11" fillId="0" borderId="30" xfId="0" applyFont="1" applyBorder="1" applyAlignment="1">
      <alignment horizontal="center" vertical="center" wrapText="1"/>
    </xf>
    <xf numFmtId="0" fontId="11" fillId="0" borderId="9" xfId="48" applyFont="1" applyBorder="1" applyAlignment="1">
      <alignment horizontal="center" vertical="center"/>
    </xf>
    <xf numFmtId="0" fontId="11" fillId="0" borderId="9" xfId="48" applyFont="1" applyBorder="1" applyAlignment="1">
      <alignment horizontal="left" vertical="center" wrapText="1"/>
    </xf>
    <xf numFmtId="0" fontId="16" fillId="4" borderId="30" xfId="33" applyFont="1" applyFill="1" applyBorder="1" applyAlignment="1" applyProtection="1">
      <alignment vertical="center" wrapText="1"/>
      <protection locked="0"/>
    </xf>
    <xf numFmtId="0" fontId="15" fillId="7" borderId="9" xfId="0" applyFont="1" applyFill="1" applyBorder="1" applyAlignment="1">
      <alignment horizontal="center" vertical="center"/>
    </xf>
    <xf numFmtId="0" fontId="31" fillId="7" borderId="9"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39" fillId="7" borderId="9" xfId="0" applyFont="1" applyFill="1" applyBorder="1" applyAlignment="1">
      <alignment horizontal="right"/>
    </xf>
    <xf numFmtId="0" fontId="39" fillId="7" borderId="9" xfId="0" applyFont="1" applyFill="1" applyBorder="1" applyAlignment="1">
      <alignment horizontal="right" vertical="center"/>
    </xf>
    <xf numFmtId="0" fontId="11" fillId="7" borderId="9" xfId="50" applyFont="1" applyFill="1" applyBorder="1" applyAlignment="1">
      <alignment horizontal="center" vertical="center"/>
    </xf>
    <xf numFmtId="0" fontId="31" fillId="7" borderId="9" xfId="0" applyFont="1" applyFill="1" applyBorder="1" applyAlignment="1">
      <alignment horizontal="left" wrapText="1"/>
    </xf>
    <xf numFmtId="0" fontId="39" fillId="7" borderId="9" xfId="0" applyFont="1" applyFill="1" applyBorder="1"/>
    <xf numFmtId="0" fontId="39" fillId="7" borderId="9" xfId="0" applyFont="1" applyFill="1" applyBorder="1" applyAlignment="1">
      <alignment vertical="center"/>
    </xf>
    <xf numFmtId="0" fontId="39" fillId="7" borderId="9" xfId="0" applyFont="1" applyFill="1" applyBorder="1" applyAlignment="1">
      <alignment vertical="center" wrapText="1"/>
    </xf>
    <xf numFmtId="0" fontId="39" fillId="7" borderId="9" xfId="0" applyFont="1" applyFill="1" applyBorder="1" applyAlignment="1">
      <alignment horizontal="center" vertical="center" wrapText="1"/>
    </xf>
    <xf numFmtId="0" fontId="11" fillId="7" borderId="9" xfId="0" applyFont="1" applyFill="1" applyBorder="1" applyAlignment="1">
      <alignment horizontal="right" vertical="center"/>
    </xf>
    <xf numFmtId="0" fontId="14" fillId="2" borderId="1" xfId="27" applyFont="1" applyFill="1" applyBorder="1" applyAlignment="1">
      <alignment horizontal="center"/>
    </xf>
    <xf numFmtId="0" fontId="14" fillId="2" borderId="2" xfId="27" applyFont="1" applyFill="1" applyBorder="1" applyAlignment="1">
      <alignment horizontal="center"/>
    </xf>
    <xf numFmtId="0" fontId="14" fillId="2" borderId="3" xfId="27" applyFont="1" applyFill="1" applyBorder="1" applyAlignment="1">
      <alignment horizontal="center"/>
    </xf>
    <xf numFmtId="0" fontId="25" fillId="0" borderId="0" xfId="27" applyFont="1" applyAlignment="1">
      <alignment horizontal="left" vertical="center" wrapText="1"/>
    </xf>
    <xf numFmtId="0" fontId="12" fillId="0" borderId="4" xfId="40" applyFont="1" applyBorder="1" applyAlignment="1">
      <alignment horizontal="center" vertical="top" wrapText="1"/>
    </xf>
    <xf numFmtId="0" fontId="12" fillId="0" borderId="6" xfId="40" applyFont="1" applyBorder="1" applyAlignment="1">
      <alignment horizontal="center" vertical="top" wrapText="1"/>
    </xf>
    <xf numFmtId="0" fontId="12" fillId="0" borderId="5" xfId="40" applyFont="1" applyBorder="1" applyAlignment="1">
      <alignment horizontal="center" vertical="top" wrapText="1"/>
    </xf>
    <xf numFmtId="0" fontId="38" fillId="7" borderId="0" xfId="0" applyFont="1" applyFill="1" applyAlignment="1">
      <alignment horizontal="left" vertical="top" wrapText="1"/>
    </xf>
    <xf numFmtId="0" fontId="13" fillId="0" borderId="25" xfId="20" applyFont="1" applyBorder="1" applyAlignment="1">
      <alignment horizontal="center" vertical="center" wrapText="1"/>
    </xf>
    <xf numFmtId="0" fontId="13" fillId="0" borderId="26" xfId="20" applyFont="1" applyBorder="1" applyAlignment="1">
      <alignment horizontal="center" vertical="center" wrapText="1"/>
    </xf>
    <xf numFmtId="0" fontId="13" fillId="0" borderId="27" xfId="20" applyFont="1" applyBorder="1" applyAlignment="1">
      <alignment horizontal="center" vertical="center" wrapText="1"/>
    </xf>
    <xf numFmtId="0" fontId="13" fillId="0" borderId="28" xfId="20" applyFont="1" applyBorder="1" applyAlignment="1">
      <alignment horizontal="center" vertical="center" wrapText="1"/>
    </xf>
    <xf numFmtId="0" fontId="17" fillId="0" borderId="0" xfId="0" applyFont="1" applyAlignment="1">
      <alignment horizontal="center"/>
    </xf>
    <xf numFmtId="0" fontId="27" fillId="0" borderId="35" xfId="20" applyFont="1" applyBorder="1" applyAlignment="1">
      <alignment horizontal="center" vertical="top" wrapText="1"/>
    </xf>
    <xf numFmtId="0" fontId="27" fillId="0" borderId="36" xfId="20" applyFont="1" applyBorder="1" applyAlignment="1">
      <alignment horizontal="center" vertical="top" wrapText="1"/>
    </xf>
    <xf numFmtId="0" fontId="27" fillId="0" borderId="39" xfId="0" applyFont="1" applyBorder="1" applyAlignment="1">
      <alignment horizontal="left" vertical="center" wrapText="1"/>
    </xf>
    <xf numFmtId="0" fontId="27" fillId="0" borderId="40" xfId="0" applyFont="1" applyBorder="1" applyAlignment="1">
      <alignment horizontal="left" vertical="center" wrapText="1"/>
    </xf>
    <xf numFmtId="0" fontId="13" fillId="0" borderId="0" xfId="20" applyFont="1" applyAlignment="1">
      <alignment horizontal="center" vertical="top" wrapText="1"/>
    </xf>
    <xf numFmtId="0" fontId="13" fillId="0" borderId="8" xfId="20" applyFont="1" applyBorder="1" applyAlignment="1">
      <alignment horizontal="center" vertical="top" wrapText="1"/>
    </xf>
    <xf numFmtId="0" fontId="26" fillId="0" borderId="31" xfId="20" applyFont="1" applyBorder="1" applyAlignment="1">
      <alignment horizontal="center" vertical="top" wrapText="1"/>
    </xf>
    <xf numFmtId="0" fontId="26" fillId="0" borderId="32" xfId="20" applyFont="1" applyBorder="1" applyAlignment="1">
      <alignment horizontal="center" vertical="top" wrapText="1"/>
    </xf>
    <xf numFmtId="0" fontId="13" fillId="0" borderId="5" xfId="20" applyFont="1" applyBorder="1" applyAlignment="1">
      <alignment horizontal="center" vertical="center" wrapText="1"/>
    </xf>
    <xf numFmtId="0" fontId="17" fillId="5" borderId="1" xfId="20" applyFont="1" applyFill="1" applyBorder="1" applyAlignment="1">
      <alignment horizontal="center"/>
    </xf>
    <xf numFmtId="0" fontId="17" fillId="5" borderId="2" xfId="20" applyFont="1" applyFill="1" applyBorder="1" applyAlignment="1">
      <alignment horizontal="center"/>
    </xf>
    <xf numFmtId="0" fontId="17" fillId="5" borderId="3" xfId="20" applyFont="1" applyFill="1" applyBorder="1" applyAlignment="1">
      <alignment horizontal="center"/>
    </xf>
    <xf numFmtId="0" fontId="12" fillId="0" borderId="0" xfId="20" applyFont="1" applyAlignment="1">
      <alignment horizontal="right" vertical="center" wrapText="1"/>
    </xf>
    <xf numFmtId="0" fontId="26" fillId="0" borderId="5" xfId="20" applyFont="1" applyBorder="1" applyAlignment="1">
      <alignment horizontal="justify" vertical="top" wrapText="1"/>
    </xf>
    <xf numFmtId="0" fontId="12" fillId="0" borderId="0" xfId="20" applyFont="1" applyAlignment="1">
      <alignment horizontal="left" vertical="top" wrapText="1"/>
    </xf>
    <xf numFmtId="0" fontId="13" fillId="0" borderId="5" xfId="20" applyFont="1" applyBorder="1" applyAlignment="1">
      <alignment horizontal="right" vertical="center" wrapText="1"/>
    </xf>
    <xf numFmtId="0" fontId="12" fillId="0" borderId="0" xfId="20" applyFont="1" applyAlignment="1">
      <alignment horizontal="right" vertical="top" wrapText="1"/>
    </xf>
    <xf numFmtId="0" fontId="32" fillId="0" borderId="0" xfId="36" applyFont="1" applyAlignment="1">
      <alignment horizontal="center" vertical="center"/>
    </xf>
    <xf numFmtId="0" fontId="30" fillId="0" borderId="0" xfId="36" applyFont="1" applyAlignment="1">
      <alignment horizontal="left" vertical="center" wrapText="1"/>
    </xf>
    <xf numFmtId="0" fontId="32" fillId="0" borderId="0" xfId="36" applyFont="1" applyAlignment="1">
      <alignment horizontal="left" vertical="center"/>
    </xf>
    <xf numFmtId="0" fontId="15" fillId="0" borderId="0" xfId="0" applyFont="1" applyAlignment="1">
      <alignment horizontal="center" vertical="top" wrapText="1"/>
    </xf>
    <xf numFmtId="0" fontId="15" fillId="0" borderId="0" xfId="0" applyFont="1" applyAlignment="1">
      <alignment horizontal="center"/>
    </xf>
    <xf numFmtId="0" fontId="31" fillId="0" borderId="5" xfId="36" applyFont="1" applyBorder="1" applyAlignment="1">
      <alignment horizontal="center" vertical="center"/>
    </xf>
    <xf numFmtId="0" fontId="0" fillId="0" borderId="0" xfId="0" applyAlignment="1">
      <alignment horizontal="left" vertical="center" wrapText="1"/>
    </xf>
    <xf numFmtId="0" fontId="30" fillId="0" borderId="5" xfId="36" applyFont="1" applyBorder="1" applyAlignment="1">
      <alignment horizontal="center" vertical="center" textRotation="90"/>
    </xf>
    <xf numFmtId="0" fontId="30" fillId="7" borderId="4" xfId="36" applyFont="1" applyFill="1" applyBorder="1" applyAlignment="1">
      <alignment horizontal="center" vertical="center" textRotation="90"/>
    </xf>
    <xf numFmtId="0" fontId="30" fillId="7" borderId="6" xfId="36" applyFont="1" applyFill="1" applyBorder="1" applyAlignment="1">
      <alignment horizontal="center" vertical="center" textRotation="90"/>
    </xf>
    <xf numFmtId="0" fontId="31" fillId="0" borderId="5" xfId="36" applyFont="1" applyBorder="1" applyAlignment="1">
      <alignment horizontal="center" vertical="center" wrapText="1"/>
    </xf>
    <xf numFmtId="0" fontId="30" fillId="0" borderId="5" xfId="36" applyFont="1" applyBorder="1" applyAlignment="1">
      <alignment horizontal="center" vertical="center" textRotation="90" wrapText="1"/>
    </xf>
    <xf numFmtId="0" fontId="16" fillId="0" borderId="53" xfId="36" applyFont="1" applyBorder="1" applyAlignment="1">
      <alignment horizontal="right" vertical="center" wrapText="1"/>
    </xf>
    <xf numFmtId="0" fontId="16" fillId="0" borderId="54" xfId="36" applyFont="1" applyBorder="1" applyAlignment="1">
      <alignment horizontal="right" vertical="center" wrapText="1"/>
    </xf>
    <xf numFmtId="0" fontId="30" fillId="0" borderId="4" xfId="36" applyFont="1" applyBorder="1" applyAlignment="1">
      <alignment horizontal="center" vertical="center" textRotation="90"/>
    </xf>
    <xf numFmtId="0" fontId="30" fillId="0" borderId="6" xfId="36" applyFont="1" applyBorder="1" applyAlignment="1">
      <alignment horizontal="center" vertical="center" textRotation="90"/>
    </xf>
    <xf numFmtId="0" fontId="16" fillId="0" borderId="20" xfId="36" applyFont="1" applyBorder="1" applyAlignment="1">
      <alignment horizontal="right" vertical="center" wrapText="1"/>
    </xf>
    <xf numFmtId="0" fontId="16" fillId="0" borderId="21" xfId="36" applyFont="1" applyBorder="1" applyAlignment="1">
      <alignment horizontal="right" vertical="center" wrapText="1"/>
    </xf>
    <xf numFmtId="0" fontId="27" fillId="0" borderId="35" xfId="20" applyFont="1" applyBorder="1" applyAlignment="1">
      <alignment horizontal="left" vertical="top" wrapText="1"/>
    </xf>
    <xf numFmtId="0" fontId="27" fillId="0" borderId="36" xfId="20" applyFont="1" applyBorder="1" applyAlignment="1">
      <alignment horizontal="left" vertical="top" wrapText="1"/>
    </xf>
    <xf numFmtId="0" fontId="31" fillId="7" borderId="5" xfId="36" applyFont="1" applyFill="1" applyBorder="1" applyAlignment="1">
      <alignment horizontal="center" vertical="center"/>
    </xf>
    <xf numFmtId="0" fontId="31" fillId="0" borderId="25" xfId="36" applyFont="1" applyBorder="1" applyAlignment="1">
      <alignment horizontal="center" vertical="center" wrapText="1"/>
    </xf>
    <xf numFmtId="0" fontId="31" fillId="0" borderId="26" xfId="36" applyFont="1" applyBorder="1" applyAlignment="1">
      <alignment horizontal="center" vertical="center" wrapText="1"/>
    </xf>
    <xf numFmtId="0" fontId="31" fillId="0" borderId="55" xfId="36" applyFont="1" applyBorder="1" applyAlignment="1">
      <alignment horizontal="center" vertical="center" wrapText="1"/>
    </xf>
    <xf numFmtId="0" fontId="31" fillId="0" borderId="56" xfId="36" applyFont="1" applyBorder="1" applyAlignment="1">
      <alignment horizontal="center" vertical="center" wrapText="1"/>
    </xf>
    <xf numFmtId="0" fontId="31" fillId="0" borderId="27" xfId="36" applyFont="1" applyBorder="1" applyAlignment="1">
      <alignment horizontal="center" vertical="center" wrapText="1"/>
    </xf>
    <xf numFmtId="0" fontId="31" fillId="0" borderId="28" xfId="36" applyFont="1" applyBorder="1" applyAlignment="1">
      <alignment horizontal="center" vertical="center" wrapText="1"/>
    </xf>
    <xf numFmtId="0" fontId="31" fillId="0" borderId="51" xfId="36" applyFont="1" applyBorder="1" applyAlignment="1">
      <alignment horizontal="center" vertical="center" wrapText="1"/>
    </xf>
    <xf numFmtId="0" fontId="31" fillId="0" borderId="52" xfId="36" applyFont="1" applyBorder="1" applyAlignment="1">
      <alignment horizontal="center" vertical="center" wrapText="1"/>
    </xf>
    <xf numFmtId="0" fontId="27" fillId="7" borderId="39" xfId="0" applyFont="1" applyFill="1" applyBorder="1" applyAlignment="1">
      <alignment horizontal="left" vertical="center" wrapText="1"/>
    </xf>
    <xf numFmtId="0" fontId="27" fillId="7" borderId="40" xfId="0" applyFont="1" applyFill="1" applyBorder="1" applyAlignment="1">
      <alignment horizontal="left" vertical="center" wrapText="1"/>
    </xf>
  </cellXfs>
  <cellStyles count="68">
    <cellStyle name="Check Cell" xfId="46" builtinId="23"/>
    <cellStyle name="Comma 2" xfId="2" xr:uid="{00000000-0005-0000-0000-000000000000}"/>
    <cellStyle name="Comma 2 2" xfId="3" xr:uid="{00000000-0005-0000-0000-000001000000}"/>
    <cellStyle name="Comma 2 3" xfId="4" xr:uid="{00000000-0005-0000-0000-000002000000}"/>
    <cellStyle name="Comma 2 3 2" xfId="5" xr:uid="{00000000-0005-0000-0000-000003000000}"/>
    <cellStyle name="Comma 3" xfId="6" xr:uid="{00000000-0005-0000-0000-000004000000}"/>
    <cellStyle name="Comma 4" xfId="7" xr:uid="{00000000-0005-0000-0000-000005000000}"/>
    <cellStyle name="Comma 5" xfId="37" xr:uid="{00000000-0005-0000-0000-000006000000}"/>
    <cellStyle name="Comma 5 2" xfId="44" xr:uid="{00000000-0005-0000-0000-000007000000}"/>
    <cellStyle name="Date" xfId="8" xr:uid="{00000000-0005-0000-0000-000008000000}"/>
    <cellStyle name="Excel Built-in Explanatory Text 1" xfId="48" xr:uid="{8C6EFB10-140D-44B9-A83A-B8A16DB73B05}"/>
    <cellStyle name="Excel Built-in Normal" xfId="42" xr:uid="{00000000-0005-0000-0000-000009000000}"/>
    <cellStyle name="Excel Built-in Normal 5" xfId="57" xr:uid="{6D4D4E62-28FC-4D66-A202-FE7E8E844797}"/>
    <cellStyle name="Fixed" xfId="9" xr:uid="{00000000-0005-0000-0000-00000A000000}"/>
    <cellStyle name="Heading1" xfId="10" xr:uid="{00000000-0005-0000-0000-00000B000000}"/>
    <cellStyle name="Heading2" xfId="11" xr:uid="{00000000-0005-0000-0000-00000C000000}"/>
    <cellStyle name="Normal" xfId="0" builtinId="0"/>
    <cellStyle name="Normal 10" xfId="12" xr:uid="{00000000-0005-0000-0000-00000E000000}"/>
    <cellStyle name="Normal 10 2" xfId="13" xr:uid="{00000000-0005-0000-0000-00000F000000}"/>
    <cellStyle name="Normal 10 3" xfId="14" xr:uid="{00000000-0005-0000-0000-000010000000}"/>
    <cellStyle name="Normal 10 3 2" xfId="15" xr:uid="{00000000-0005-0000-0000-000011000000}"/>
    <cellStyle name="Normal 10 3 3" xfId="16" xr:uid="{00000000-0005-0000-0000-000012000000}"/>
    <cellStyle name="Normal 10 3 4" xfId="17" xr:uid="{00000000-0005-0000-0000-000013000000}"/>
    <cellStyle name="Normal 10 4" xfId="45" xr:uid="{00000000-0005-0000-0000-000014000000}"/>
    <cellStyle name="Normal 10 4 2 2" xfId="62" xr:uid="{CEAC43F4-8B6D-468E-B329-3F94F5ED72E5}"/>
    <cellStyle name="Normal 10 4 2 2 2" xfId="64" xr:uid="{38150F35-87B0-421F-848A-2F92D560E261}"/>
    <cellStyle name="Normal 11" xfId="18" xr:uid="{00000000-0005-0000-0000-000015000000}"/>
    <cellStyle name="Normal 12" xfId="36" xr:uid="{00000000-0005-0000-0000-000016000000}"/>
    <cellStyle name="Normal 12 2" xfId="41" xr:uid="{00000000-0005-0000-0000-000017000000}"/>
    <cellStyle name="Normal 12 2 2 2 2" xfId="53" xr:uid="{7E5D905B-84C8-4787-B66F-DD148DC9F3E3}"/>
    <cellStyle name="Normal 12 2 2 2 2 2" xfId="66" xr:uid="{56ADBDAB-F41E-4313-9047-FE9C0CEB136D}"/>
    <cellStyle name="Normal 12 2 2 2 2 2 3" xfId="61" xr:uid="{6F53B0A0-7BC7-4A14-AD66-1182CBBBC820}"/>
    <cellStyle name="Normal 12 3 2 2 2" xfId="59" xr:uid="{DD519F2B-3494-49AD-A91D-2CD64F0C918F}"/>
    <cellStyle name="Normal 12 4" xfId="63" xr:uid="{1B47F9A1-D55B-4103-B575-8C207DC1A424}"/>
    <cellStyle name="Normal 14" xfId="60" xr:uid="{407C76C3-A35F-4E15-931F-86D2851896D5}"/>
    <cellStyle name="Normal 15" xfId="43" xr:uid="{00000000-0005-0000-0000-000018000000}"/>
    <cellStyle name="Normal 15 2 2 2" xfId="65" xr:uid="{5C7B6D4A-A51A-41F6-A3DC-576018A88CA4}"/>
    <cellStyle name="Normal 15 3" xfId="67" xr:uid="{736201B9-A037-4770-B27E-6FD20288FB86}"/>
    <cellStyle name="Normal 16 2" xfId="51" xr:uid="{D52104A1-EE4B-49DB-9865-8E70C1742119}"/>
    <cellStyle name="Normal 2" xfId="19" xr:uid="{00000000-0005-0000-0000-000019000000}"/>
    <cellStyle name="Normal 2 2" xfId="20" xr:uid="{00000000-0005-0000-0000-00001A000000}"/>
    <cellStyle name="Normal 2 2 2" xfId="21" xr:uid="{00000000-0005-0000-0000-00001B000000}"/>
    <cellStyle name="Normal 2 2_OlainesPP_Magonite_08_12_1(no groz)" xfId="22" xr:uid="{00000000-0005-0000-0000-00001C000000}"/>
    <cellStyle name="Normal 2 3" xfId="23" xr:uid="{00000000-0005-0000-0000-00001D000000}"/>
    <cellStyle name="Normal 2 3 2" xfId="24" xr:uid="{00000000-0005-0000-0000-00001E000000}"/>
    <cellStyle name="Normal 3" xfId="25" xr:uid="{00000000-0005-0000-0000-00001F000000}"/>
    <cellStyle name="Normal 3 2" xfId="55" xr:uid="{8E4C82AF-0666-4004-BBF0-C6B2A4B8E2ED}"/>
    <cellStyle name="Normal 4" xfId="26" xr:uid="{00000000-0005-0000-0000-000020000000}"/>
    <cellStyle name="Normal 5" xfId="1" xr:uid="{00000000-0005-0000-0000-000021000000}"/>
    <cellStyle name="Normal 5 2" xfId="27" xr:uid="{00000000-0005-0000-0000-000022000000}"/>
    <cellStyle name="Normal 5 2 2" xfId="38" xr:uid="{00000000-0005-0000-0000-000023000000}"/>
    <cellStyle name="Normal 5 2 3" xfId="40" xr:uid="{00000000-0005-0000-0000-000024000000}"/>
    <cellStyle name="Normal 5 3" xfId="28" xr:uid="{00000000-0005-0000-0000-000025000000}"/>
    <cellStyle name="Normal 6" xfId="29" xr:uid="{00000000-0005-0000-0000-000026000000}"/>
    <cellStyle name="Normal 7" xfId="30" xr:uid="{00000000-0005-0000-0000-000027000000}"/>
    <cellStyle name="Normal 8" xfId="31" xr:uid="{00000000-0005-0000-0000-000028000000}"/>
    <cellStyle name="Normal 9" xfId="32" xr:uid="{00000000-0005-0000-0000-000029000000}"/>
    <cellStyle name="Normal_Būvdarbi" xfId="54" xr:uid="{22511E01-37B8-4371-9EAE-B7747C2C0DF9}"/>
    <cellStyle name="Normal_Būvdarbi 2" xfId="52" xr:uid="{8613BBD8-C901-4903-A5FA-B219986FBEBD}"/>
    <cellStyle name="Normal_Dz.Nr1" xfId="50" xr:uid="{3A1DF1DF-5831-4C86-987E-CA0718D8611B}"/>
    <cellStyle name="Normal_Ford tame new" xfId="56" xr:uid="{B8DE8D50-7995-454D-8E4A-29C72D6E52A5}"/>
    <cellStyle name="Normal_SandisP_rem_07" xfId="33" xr:uid="{00000000-0005-0000-0000-00002A000000}"/>
    <cellStyle name="Normal_Sheet1_1" xfId="58" xr:uid="{E32F09AF-E102-428B-B796-495D9A62A546}"/>
    <cellStyle name="Parastais_Lapa2" xfId="49" xr:uid="{5A7635F6-B8BA-4DA1-8FD0-E5B345BA63B8}"/>
    <cellStyle name="Parastais_Pērses iela, Baldone, Zvārdes, Mārupe" xfId="47" xr:uid="{E97FAC34-E5CE-4FA9-9CFD-8D002400C880}"/>
    <cellStyle name="Style 1" xfId="34" xr:uid="{00000000-0005-0000-0000-00002B000000}"/>
    <cellStyle name="Обычный_Jelgava 1.internatskola tame (version 1)" xfId="39" xr:uid="{00000000-0005-0000-0000-00002C000000}"/>
    <cellStyle name="Стиль 1" xfId="35" xr:uid="{00000000-0005-0000-0000-00002D000000}"/>
  </cellStyles>
  <dxfs count="1528">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2</xdr:col>
      <xdr:colOff>76200</xdr:colOff>
      <xdr:row>22</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22</xdr:row>
      <xdr:rowOff>0</xdr:rowOff>
    </xdr:from>
    <xdr:to>
      <xdr:col>2</xdr:col>
      <xdr:colOff>76200</xdr:colOff>
      <xdr:row>22</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103</xdr:row>
      <xdr:rowOff>0</xdr:rowOff>
    </xdr:from>
    <xdr:to>
      <xdr:col>2</xdr:col>
      <xdr:colOff>76200</xdr:colOff>
      <xdr:row>103</xdr:row>
      <xdr:rowOff>167640</xdr:rowOff>
    </xdr:to>
    <xdr:sp macro="" textlink="">
      <xdr:nvSpPr>
        <xdr:cNvPr id="2" name="Text Box 2">
          <a:extLst>
            <a:ext uri="{FF2B5EF4-FFF2-40B4-BE49-F238E27FC236}">
              <a16:creationId xmlns:a16="http://schemas.microsoft.com/office/drawing/2014/main" id="{EC6A1C97-F953-4319-AB3E-AF98DDCBB713}"/>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3" name="Text Box 3">
          <a:extLst>
            <a:ext uri="{FF2B5EF4-FFF2-40B4-BE49-F238E27FC236}">
              <a16:creationId xmlns:a16="http://schemas.microsoft.com/office/drawing/2014/main" id="{54199436-38E0-4E04-A1C6-342720E44F5E}"/>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4" name="Text Box 4">
          <a:extLst>
            <a:ext uri="{FF2B5EF4-FFF2-40B4-BE49-F238E27FC236}">
              <a16:creationId xmlns:a16="http://schemas.microsoft.com/office/drawing/2014/main" id="{4865675A-C6DD-494E-93E4-942FD8BE2CF6}"/>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5" name="Text Box 5">
          <a:extLst>
            <a:ext uri="{FF2B5EF4-FFF2-40B4-BE49-F238E27FC236}">
              <a16:creationId xmlns:a16="http://schemas.microsoft.com/office/drawing/2014/main" id="{8069A1A3-2A7D-4F2E-9D95-B0F44EF087CD}"/>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6" name="Text Box 2">
          <a:extLst>
            <a:ext uri="{FF2B5EF4-FFF2-40B4-BE49-F238E27FC236}">
              <a16:creationId xmlns:a16="http://schemas.microsoft.com/office/drawing/2014/main" id="{6CDE3A3D-CFD0-444F-813C-ACB6AC6231AA}"/>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7" name="Text Box 3">
          <a:extLst>
            <a:ext uri="{FF2B5EF4-FFF2-40B4-BE49-F238E27FC236}">
              <a16:creationId xmlns:a16="http://schemas.microsoft.com/office/drawing/2014/main" id="{83250902-F987-4318-AB14-9D0B5DDF5079}"/>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8" name="Text Box 4">
          <a:extLst>
            <a:ext uri="{FF2B5EF4-FFF2-40B4-BE49-F238E27FC236}">
              <a16:creationId xmlns:a16="http://schemas.microsoft.com/office/drawing/2014/main" id="{84822995-2DD8-4996-A4D0-6BCE6EF8EA63}"/>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9" name="Text Box 5">
          <a:extLst>
            <a:ext uri="{FF2B5EF4-FFF2-40B4-BE49-F238E27FC236}">
              <a16:creationId xmlns:a16="http://schemas.microsoft.com/office/drawing/2014/main" id="{888C6ECF-6ACB-4481-BBBA-357ED85C1151}"/>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10" name="Text Box 2">
          <a:extLst>
            <a:ext uri="{FF2B5EF4-FFF2-40B4-BE49-F238E27FC236}">
              <a16:creationId xmlns:a16="http://schemas.microsoft.com/office/drawing/2014/main" id="{7E1E854A-C4E2-4944-9446-08CD9E9E9FCE}"/>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11" name="Text Box 3">
          <a:extLst>
            <a:ext uri="{FF2B5EF4-FFF2-40B4-BE49-F238E27FC236}">
              <a16:creationId xmlns:a16="http://schemas.microsoft.com/office/drawing/2014/main" id="{38297274-DDE8-4AD7-A62B-85BE16CB146A}"/>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103</xdr:row>
      <xdr:rowOff>0</xdr:rowOff>
    </xdr:from>
    <xdr:to>
      <xdr:col>2</xdr:col>
      <xdr:colOff>76200</xdr:colOff>
      <xdr:row>103</xdr:row>
      <xdr:rowOff>167640</xdr:rowOff>
    </xdr:to>
    <xdr:sp macro="" textlink="">
      <xdr:nvSpPr>
        <xdr:cNvPr id="12" name="Text Box 4">
          <a:extLst>
            <a:ext uri="{FF2B5EF4-FFF2-40B4-BE49-F238E27FC236}">
              <a16:creationId xmlns:a16="http://schemas.microsoft.com/office/drawing/2014/main" id="{51EC8271-A0B7-4FAC-BE01-D26AF7B33573}"/>
            </a:ext>
          </a:extLst>
        </xdr:cNvPr>
        <xdr:cNvSpPr txBox="1">
          <a:spLocks noChangeArrowheads="1"/>
        </xdr:cNvSpPr>
      </xdr:nvSpPr>
      <xdr:spPr bwMode="auto">
        <a:xfrm>
          <a:off x="399011" y="2103120"/>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68</xdr:row>
      <xdr:rowOff>0</xdr:rowOff>
    </xdr:from>
    <xdr:to>
      <xdr:col>2</xdr:col>
      <xdr:colOff>76200</xdr:colOff>
      <xdr:row>68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68</xdr:row>
      <xdr:rowOff>0</xdr:rowOff>
    </xdr:from>
    <xdr:to>
      <xdr:col>2</xdr:col>
      <xdr:colOff>76200</xdr:colOff>
      <xdr:row>68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I45"/>
  <sheetViews>
    <sheetView showZeros="0" view="pageBreakPreview" topLeftCell="A22" zoomScaleNormal="100" zoomScaleSheetLayoutView="100" workbookViewId="0">
      <selection activeCell="K12" sqref="K12"/>
    </sheetView>
  </sheetViews>
  <sheetFormatPr defaultColWidth="9.109375" defaultRowHeight="14.4"/>
  <cols>
    <col min="1" max="1" width="2.21875" style="11" customWidth="1"/>
    <col min="2" max="2" width="26.109375" style="5" customWidth="1"/>
    <col min="3" max="3" width="42" style="5" customWidth="1"/>
    <col min="4" max="4" width="20.33203125" style="5" customWidth="1"/>
    <col min="5" max="5" width="11.6640625" style="5" bestFit="1" customWidth="1"/>
    <col min="6" max="16384" width="9.109375" style="11"/>
  </cols>
  <sheetData>
    <row r="1" spans="2:4">
      <c r="D1" s="6"/>
    </row>
    <row r="2" spans="2:4" ht="15.6">
      <c r="D2" s="7" t="s">
        <v>0</v>
      </c>
    </row>
    <row r="3" spans="2:4" ht="15.6">
      <c r="D3" s="7" t="s">
        <v>1</v>
      </c>
    </row>
    <row r="4" spans="2:4">
      <c r="D4" s="6" t="s">
        <v>2</v>
      </c>
    </row>
    <row r="5" spans="2:4" ht="15.6">
      <c r="D5" s="7"/>
    </row>
    <row r="6" spans="2:4" ht="15.6">
      <c r="D6" s="7" t="s">
        <v>3</v>
      </c>
    </row>
    <row r="7" spans="2:4" ht="15.6">
      <c r="D7" s="7" t="s">
        <v>4</v>
      </c>
    </row>
    <row r="8" spans="2:4" ht="15.6">
      <c r="B8" s="8"/>
    </row>
    <row r="9" spans="2:4" ht="21">
      <c r="B9" s="637" t="s">
        <v>5</v>
      </c>
      <c r="C9" s="638"/>
      <c r="D9" s="639"/>
    </row>
    <row r="10" spans="2:4" ht="15.6">
      <c r="D10" s="7"/>
    </row>
    <row r="11" spans="2:4" ht="15" customHeight="1">
      <c r="B11" s="9" t="s">
        <v>9</v>
      </c>
      <c r="C11" s="640" t="s">
        <v>1215</v>
      </c>
      <c r="D11" s="640"/>
    </row>
    <row r="12" spans="2:4" ht="42.3" customHeight="1">
      <c r="B12" s="9" t="s">
        <v>27</v>
      </c>
      <c r="C12" s="640" t="s">
        <v>99</v>
      </c>
      <c r="D12" s="640"/>
    </row>
    <row r="13" spans="2:4" ht="15.6">
      <c r="B13" s="9" t="s">
        <v>10</v>
      </c>
      <c r="C13" s="640" t="s">
        <v>100</v>
      </c>
      <c r="D13" s="640"/>
    </row>
    <row r="14" spans="2:4" ht="15.6">
      <c r="B14" s="102" t="s">
        <v>1775</v>
      </c>
      <c r="C14" s="644" t="s">
        <v>1776</v>
      </c>
      <c r="D14" s="644"/>
    </row>
    <row r="15" spans="2:4" ht="15.6">
      <c r="D15" s="7"/>
    </row>
    <row r="16" spans="2:4">
      <c r="D16" s="10" t="s">
        <v>1777</v>
      </c>
    </row>
    <row r="17" spans="2:9" ht="15.6">
      <c r="B17" s="158" t="s">
        <v>1779</v>
      </c>
    </row>
    <row r="18" spans="2:9" s="129" customFormat="1">
      <c r="B18" s="641" t="s">
        <v>47</v>
      </c>
      <c r="C18" s="643" t="s">
        <v>6</v>
      </c>
      <c r="D18" s="641" t="s">
        <v>65</v>
      </c>
      <c r="E18" s="113"/>
    </row>
    <row r="19" spans="2:9" s="129" customFormat="1" ht="19.649999999999999" customHeight="1">
      <c r="B19" s="642"/>
      <c r="C19" s="643"/>
      <c r="D19" s="642"/>
      <c r="E19" s="113"/>
    </row>
    <row r="20" spans="2:9" s="129" customFormat="1">
      <c r="B20" s="115"/>
      <c r="C20" s="116"/>
      <c r="D20" s="117"/>
      <c r="E20" s="113"/>
    </row>
    <row r="21" spans="2:9" s="129" customFormat="1">
      <c r="B21" s="118">
        <v>1</v>
      </c>
      <c r="C21" s="119" t="s">
        <v>30</v>
      </c>
      <c r="D21" s="610"/>
      <c r="E21" s="113"/>
    </row>
    <row r="22" spans="2:9" s="129" customFormat="1">
      <c r="B22" s="118">
        <v>2</v>
      </c>
      <c r="C22" s="119" t="s">
        <v>53</v>
      </c>
      <c r="D22" s="610"/>
      <c r="E22" s="113"/>
    </row>
    <row r="23" spans="2:9" s="129" customFormat="1">
      <c r="B23" s="118">
        <v>3</v>
      </c>
      <c r="C23" s="119" t="s">
        <v>54</v>
      </c>
      <c r="D23" s="610"/>
      <c r="E23" s="113"/>
    </row>
    <row r="24" spans="2:9" s="129" customFormat="1">
      <c r="B24" s="120">
        <v>4</v>
      </c>
      <c r="C24" s="121" t="s">
        <v>48</v>
      </c>
      <c r="D24" s="611"/>
      <c r="E24" s="113"/>
    </row>
    <row r="25" spans="2:9" s="1" customFormat="1" ht="15.6">
      <c r="B25" s="122"/>
      <c r="C25" s="123" t="s">
        <v>7</v>
      </c>
      <c r="D25" s="124"/>
      <c r="E25" s="113"/>
      <c r="F25" s="129"/>
      <c r="G25" s="129"/>
      <c r="H25" s="129"/>
      <c r="I25" s="129"/>
    </row>
    <row r="26" spans="2:9" s="129" customFormat="1" ht="16.8">
      <c r="B26" s="126"/>
      <c r="C26" s="126"/>
      <c r="D26" s="127"/>
      <c r="E26" s="128"/>
    </row>
    <row r="27" spans="2:9" s="129" customFormat="1" ht="16.8">
      <c r="B27" s="126"/>
      <c r="C27" s="126"/>
      <c r="D27" s="127"/>
      <c r="E27" s="128"/>
    </row>
    <row r="28" spans="2:9" s="1" customFormat="1" ht="15">
      <c r="B28" s="122"/>
      <c r="C28" s="125" t="s">
        <v>49</v>
      </c>
      <c r="D28" s="124">
        <f>D25*0.21</f>
        <v>0</v>
      </c>
    </row>
    <row r="29" spans="2:9" s="129" customFormat="1" ht="16.8">
      <c r="B29" s="126"/>
      <c r="C29" s="126"/>
      <c r="D29" s="127"/>
      <c r="E29" s="128"/>
    </row>
    <row r="30" spans="2:9" s="129" customFormat="1" ht="16.8">
      <c r="B30" s="126"/>
      <c r="C30" s="126" t="s">
        <v>1774</v>
      </c>
      <c r="D30" s="127">
        <f>D25+D28</f>
        <v>0</v>
      </c>
      <c r="E30" s="128"/>
    </row>
    <row r="31" spans="2:9" s="129" customFormat="1" ht="16.8">
      <c r="B31" s="126"/>
      <c r="C31" s="126"/>
      <c r="D31" s="127"/>
      <c r="E31" s="128"/>
    </row>
    <row r="32" spans="2:9" s="129" customFormat="1">
      <c r="B32" s="130"/>
      <c r="C32" s="113"/>
      <c r="D32" s="131"/>
      <c r="E32" s="113"/>
    </row>
    <row r="33" spans="2:5" s="1" customFormat="1" ht="13.8">
      <c r="B33" s="2" t="s">
        <v>8</v>
      </c>
      <c r="C33" s="3"/>
      <c r="D33" s="112"/>
    </row>
    <row r="34" spans="2:5" s="1" customFormat="1" ht="13.8">
      <c r="B34" s="3"/>
      <c r="C34" s="134"/>
      <c r="D34" s="134"/>
      <c r="E34" s="134"/>
    </row>
    <row r="35" spans="2:5" s="1" customFormat="1" ht="13.8">
      <c r="B35" s="2"/>
      <c r="C35" s="133"/>
      <c r="D35" s="101"/>
      <c r="E35" s="101"/>
    </row>
    <row r="36" spans="2:5" s="1" customFormat="1" ht="13.8">
      <c r="B36" s="2"/>
      <c r="C36" s="133"/>
      <c r="D36" s="101"/>
      <c r="E36" s="101"/>
    </row>
    <row r="37" spans="2:5" s="1" customFormat="1" ht="13.8">
      <c r="B37" s="2"/>
      <c r="C37" s="133"/>
      <c r="D37" s="101"/>
      <c r="E37" s="101"/>
    </row>
    <row r="38" spans="2:5" s="1" customFormat="1" ht="13.8">
      <c r="B38" s="4"/>
      <c r="D38" s="133"/>
      <c r="E38" s="133"/>
    </row>
    <row r="39" spans="2:5" s="129" customFormat="1">
      <c r="B39" s="2" t="s">
        <v>46</v>
      </c>
      <c r="C39" s="141"/>
      <c r="D39" s="113"/>
      <c r="E39" s="113"/>
    </row>
    <row r="40" spans="2:5" s="1" customFormat="1" ht="13.8">
      <c r="B40" s="3"/>
      <c r="C40" s="134"/>
      <c r="D40" s="134"/>
      <c r="E40" s="134"/>
    </row>
    <row r="41" spans="2:5" s="1" customFormat="1" ht="13.8">
      <c r="B41" s="2"/>
      <c r="C41" s="133"/>
      <c r="D41" s="101"/>
      <c r="E41" s="101"/>
    </row>
    <row r="42" spans="2:5" s="129" customFormat="1">
      <c r="B42" s="140"/>
      <c r="C42" s="113"/>
      <c r="D42" s="113"/>
      <c r="E42" s="113"/>
    </row>
    <row r="43" spans="2:5">
      <c r="B43" s="2"/>
      <c r="C43" s="141"/>
    </row>
    <row r="44" spans="2:5">
      <c r="B44" s="3"/>
      <c r="C44" s="138"/>
    </row>
    <row r="45" spans="2:5">
      <c r="C45"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22" zoomScale="130" zoomScaleNormal="100" zoomScaleSheetLayoutView="130" workbookViewId="0">
      <selection activeCell="D37" sqref="D37"/>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49" t="s">
        <v>93</v>
      </c>
      <c r="B2" s="649"/>
      <c r="C2" s="649"/>
      <c r="D2" s="649"/>
      <c r="E2" s="649"/>
      <c r="F2" s="649"/>
      <c r="G2" s="649"/>
      <c r="H2" s="649"/>
      <c r="I2" s="649"/>
    </row>
    <row r="3" spans="1:9" ht="17.399999999999999">
      <c r="C3" s="67"/>
      <c r="D3" s="68"/>
      <c r="F3" s="72"/>
      <c r="G3" s="72"/>
      <c r="H3" s="72"/>
      <c r="I3" s="72"/>
    </row>
    <row r="4" spans="1:9" ht="17.399999999999999">
      <c r="C4" s="67"/>
      <c r="D4" s="68"/>
      <c r="F4" s="72"/>
      <c r="G4" s="72"/>
      <c r="H4" s="72"/>
      <c r="I4" s="72"/>
    </row>
    <row r="5" spans="1:9">
      <c r="A5" s="71"/>
    </row>
    <row r="6" spans="1:9" ht="17.399999999999999">
      <c r="A6" s="659" t="str">
        <f>Koptame!C21</f>
        <v>Vispārējie būvdarbi</v>
      </c>
      <c r="B6" s="660"/>
      <c r="C6" s="660"/>
      <c r="D6" s="660"/>
      <c r="E6" s="660"/>
      <c r="F6" s="660"/>
      <c r="G6" s="660"/>
      <c r="H6" s="660"/>
      <c r="I6" s="661"/>
    </row>
    <row r="7" spans="1:9">
      <c r="A7" s="71"/>
    </row>
    <row r="8" spans="1:9" ht="15">
      <c r="A8" s="662" t="s">
        <v>9</v>
      </c>
      <c r="B8" s="662"/>
      <c r="C8" s="664" t="str">
        <f>Koptame!C11</f>
        <v>Pirmsskolas izglītības iestāde</v>
      </c>
      <c r="D8" s="664"/>
      <c r="E8" s="664"/>
      <c r="F8" s="664"/>
      <c r="G8" s="664"/>
      <c r="H8" s="664"/>
      <c r="I8" s="664"/>
    </row>
    <row r="9" spans="1:9" ht="15.9" customHeight="1">
      <c r="A9" s="666" t="s">
        <v>27</v>
      </c>
      <c r="B9" s="666"/>
      <c r="C9" s="664" t="str">
        <f>Koptame!C12</f>
        <v>Pirmsskolas izglītības iestādes jaunbūve</v>
      </c>
      <c r="D9" s="664"/>
      <c r="E9" s="664"/>
      <c r="F9" s="664"/>
      <c r="G9" s="664"/>
      <c r="H9" s="664"/>
      <c r="I9" s="664"/>
    </row>
    <row r="10" spans="1:9" ht="15">
      <c r="A10" s="666" t="s">
        <v>10</v>
      </c>
      <c r="B10" s="666"/>
      <c r="C10" s="664" t="str">
        <f>Koptame!C13</f>
        <v>Baložu iela 33, Baloži, Ķekavas novads</v>
      </c>
      <c r="D10" s="664"/>
      <c r="E10" s="664"/>
      <c r="F10" s="664"/>
      <c r="G10" s="664"/>
      <c r="H10" s="664"/>
      <c r="I10" s="664"/>
    </row>
    <row r="11" spans="1:9" ht="15">
      <c r="A11" s="666" t="str">
        <f>Koptame!B14</f>
        <v>Iepirkuma Id Nr.</v>
      </c>
      <c r="B11" s="666"/>
      <c r="C11" s="95" t="str">
        <f>Koptame!C14</f>
        <v xml:space="preserve">ĶNP2023/ </v>
      </c>
      <c r="D11" s="72"/>
      <c r="F11" s="73"/>
      <c r="G11" s="73"/>
      <c r="H11" s="73"/>
      <c r="I11" s="73"/>
    </row>
    <row r="12" spans="1:9" ht="15.3" customHeight="1">
      <c r="A12" s="93"/>
      <c r="B12" s="93"/>
      <c r="C12" s="72"/>
      <c r="D12" s="72"/>
      <c r="F12" s="73"/>
      <c r="G12" s="73"/>
      <c r="H12" s="73"/>
      <c r="I12" s="73"/>
    </row>
    <row r="13" spans="1:9" ht="18" customHeight="1">
      <c r="A13" s="74"/>
      <c r="F13" s="654" t="s">
        <v>60</v>
      </c>
      <c r="G13" s="655"/>
      <c r="H13" s="69">
        <f>E37</f>
        <v>0</v>
      </c>
      <c r="I13" s="70"/>
    </row>
    <row r="14" spans="1:9" ht="17.399999999999999">
      <c r="A14" s="74"/>
      <c r="F14" s="654" t="s">
        <v>14</v>
      </c>
      <c r="G14" s="655"/>
      <c r="H14" s="69">
        <f>I33</f>
        <v>0</v>
      </c>
      <c r="I14" s="70"/>
    </row>
    <row r="15" spans="1:9">
      <c r="H15" s="153">
        <f>H14+kops2!H14+kops3!H14+kops4!H14</f>
        <v>0</v>
      </c>
    </row>
    <row r="16" spans="1:9" ht="13.8">
      <c r="G16" s="12"/>
      <c r="H16" s="12" t="str">
        <f>Koptame!D16</f>
        <v xml:space="preserve">Tāme sastādīta:   </v>
      </c>
    </row>
    <row r="17" spans="1:9" ht="15">
      <c r="A17" s="75"/>
    </row>
    <row r="18" spans="1:9" ht="51.3" customHeight="1">
      <c r="A18" s="658" t="s">
        <v>15</v>
      </c>
      <c r="B18" s="658" t="s">
        <v>16</v>
      </c>
      <c r="C18" s="645" t="s">
        <v>91</v>
      </c>
      <c r="D18" s="646"/>
      <c r="E18" s="658" t="s">
        <v>61</v>
      </c>
      <c r="F18" s="658" t="s">
        <v>17</v>
      </c>
      <c r="G18" s="658"/>
      <c r="H18" s="658"/>
      <c r="I18" s="658" t="s">
        <v>18</v>
      </c>
    </row>
    <row r="19" spans="1:9" ht="40.65" customHeight="1">
      <c r="A19" s="658"/>
      <c r="B19" s="658"/>
      <c r="C19" s="647"/>
      <c r="D19" s="648"/>
      <c r="E19" s="658"/>
      <c r="F19" s="143" t="s">
        <v>62</v>
      </c>
      <c r="G19" s="143" t="s">
        <v>89</v>
      </c>
      <c r="H19" s="143" t="s">
        <v>64</v>
      </c>
      <c r="I19" s="658"/>
    </row>
    <row r="20" spans="1:9" ht="17.399999999999999">
      <c r="A20" s="76"/>
      <c r="B20" s="77"/>
      <c r="C20" s="656"/>
      <c r="D20" s="657"/>
      <c r="E20" s="77"/>
      <c r="F20" s="77"/>
      <c r="G20" s="77"/>
      <c r="H20" s="77"/>
      <c r="I20" s="78"/>
    </row>
    <row r="21" spans="1:9">
      <c r="A21" s="79">
        <v>1</v>
      </c>
      <c r="B21" s="80" t="s">
        <v>31</v>
      </c>
      <c r="C21" s="652" t="s">
        <v>1400</v>
      </c>
      <c r="D21" s="653"/>
      <c r="E21" s="63"/>
      <c r="F21" s="63"/>
      <c r="G21" s="63"/>
      <c r="H21" s="63"/>
      <c r="I21" s="64"/>
    </row>
    <row r="22" spans="1:9">
      <c r="A22" s="79">
        <v>2</v>
      </c>
      <c r="B22" s="80" t="s">
        <v>50</v>
      </c>
      <c r="C22" s="652" t="s">
        <v>1404</v>
      </c>
      <c r="D22" s="653"/>
      <c r="E22" s="63"/>
      <c r="F22" s="63"/>
      <c r="G22" s="63"/>
      <c r="H22" s="63"/>
      <c r="I22" s="64"/>
    </row>
    <row r="23" spans="1:9">
      <c r="A23" s="79">
        <v>3</v>
      </c>
      <c r="B23" s="80" t="s">
        <v>32</v>
      </c>
      <c r="C23" s="652" t="s">
        <v>1409</v>
      </c>
      <c r="D23" s="653"/>
      <c r="E23" s="63"/>
      <c r="F23" s="63"/>
      <c r="G23" s="63"/>
      <c r="H23" s="63"/>
      <c r="I23" s="64"/>
    </row>
    <row r="24" spans="1:9" ht="30" customHeight="1">
      <c r="A24" s="79">
        <v>4</v>
      </c>
      <c r="B24" s="80" t="s">
        <v>33</v>
      </c>
      <c r="C24" s="652" t="s">
        <v>1416</v>
      </c>
      <c r="D24" s="653"/>
      <c r="E24" s="63"/>
      <c r="F24" s="63"/>
      <c r="G24" s="63"/>
      <c r="H24" s="63"/>
      <c r="I24" s="64"/>
    </row>
    <row r="25" spans="1:9" ht="12.75" customHeight="1">
      <c r="A25" s="79">
        <v>5</v>
      </c>
      <c r="B25" s="80" t="s">
        <v>34</v>
      </c>
      <c r="C25" s="652" t="s">
        <v>1423</v>
      </c>
      <c r="D25" s="653"/>
      <c r="E25" s="63"/>
      <c r="F25" s="63"/>
      <c r="G25" s="63"/>
      <c r="H25" s="63"/>
      <c r="I25" s="64"/>
    </row>
    <row r="26" spans="1:9" ht="12.75" customHeight="1">
      <c r="A26" s="79">
        <v>6</v>
      </c>
      <c r="B26" s="80" t="s">
        <v>35</v>
      </c>
      <c r="C26" s="652" t="s">
        <v>1559</v>
      </c>
      <c r="D26" s="653"/>
      <c r="E26" s="63"/>
      <c r="F26" s="63"/>
      <c r="G26" s="63"/>
      <c r="H26" s="63"/>
      <c r="I26" s="64"/>
    </row>
    <row r="27" spans="1:9">
      <c r="A27" s="79">
        <v>7</v>
      </c>
      <c r="B27" s="80" t="s">
        <v>36</v>
      </c>
      <c r="C27" s="652" t="s">
        <v>1426</v>
      </c>
      <c r="D27" s="653"/>
      <c r="E27" s="63"/>
      <c r="F27" s="63"/>
      <c r="G27" s="63"/>
      <c r="H27" s="63"/>
      <c r="I27" s="64"/>
    </row>
    <row r="28" spans="1:9">
      <c r="A28" s="79">
        <v>8</v>
      </c>
      <c r="B28" s="80" t="s">
        <v>37</v>
      </c>
      <c r="C28" s="652" t="s">
        <v>1431</v>
      </c>
      <c r="D28" s="653"/>
      <c r="E28" s="63"/>
      <c r="F28" s="63"/>
      <c r="G28" s="63"/>
      <c r="H28" s="63"/>
      <c r="I28" s="64"/>
    </row>
    <row r="29" spans="1:9">
      <c r="A29" s="79">
        <v>9</v>
      </c>
      <c r="B29" s="80" t="s">
        <v>38</v>
      </c>
      <c r="C29" s="652" t="s">
        <v>1750</v>
      </c>
      <c r="D29" s="653"/>
      <c r="E29" s="63"/>
      <c r="F29" s="63"/>
      <c r="G29" s="63"/>
      <c r="H29" s="63"/>
      <c r="I29" s="64"/>
    </row>
    <row r="30" spans="1:9" ht="12.75" customHeight="1">
      <c r="A30" s="79">
        <v>10</v>
      </c>
      <c r="B30" s="80" t="s">
        <v>39</v>
      </c>
      <c r="C30" s="652" t="s">
        <v>1752</v>
      </c>
      <c r="D30" s="653"/>
      <c r="E30" s="63"/>
      <c r="F30" s="63"/>
      <c r="G30" s="63"/>
      <c r="H30" s="63"/>
      <c r="I30" s="64"/>
    </row>
    <row r="31" spans="1:9">
      <c r="A31" s="79">
        <v>11</v>
      </c>
      <c r="B31" s="80" t="s">
        <v>40</v>
      </c>
      <c r="C31" s="652" t="s">
        <v>1505</v>
      </c>
      <c r="D31" s="653"/>
      <c r="E31" s="63"/>
      <c r="F31" s="63"/>
      <c r="G31" s="63"/>
      <c r="H31" s="63"/>
      <c r="I31" s="64"/>
    </row>
    <row r="32" spans="1:9">
      <c r="A32" s="82"/>
      <c r="B32" s="83"/>
      <c r="C32" s="650"/>
      <c r="D32" s="651"/>
      <c r="E32" s="81"/>
      <c r="F32" s="156"/>
      <c r="G32" s="156"/>
      <c r="H32" s="156"/>
      <c r="I32" s="157"/>
    </row>
    <row r="33" spans="1:9" ht="16.5" customHeight="1">
      <c r="A33" s="110"/>
      <c r="B33" s="110"/>
      <c r="C33" s="84" t="s">
        <v>19</v>
      </c>
      <c r="D33" s="84"/>
      <c r="E33" s="85">
        <f>SUM(E21:E32)</f>
        <v>0</v>
      </c>
      <c r="F33" s="85">
        <f>SUM(F21:F32)</f>
        <v>0</v>
      </c>
      <c r="G33" s="85">
        <f>SUM(G21:G32)</f>
        <v>0</v>
      </c>
      <c r="H33" s="85">
        <f>SUM(H21:H32)</f>
        <v>0</v>
      </c>
      <c r="I33" s="85">
        <f>SUM(I21:I32)</f>
        <v>0</v>
      </c>
    </row>
    <row r="34" spans="1:9" ht="15.6">
      <c r="A34" s="665" t="s">
        <v>41</v>
      </c>
      <c r="B34" s="665"/>
      <c r="C34" s="665"/>
      <c r="D34" s="86" t="s">
        <v>1778</v>
      </c>
      <c r="E34" s="87"/>
      <c r="F34" s="73"/>
    </row>
    <row r="35" spans="1:9" ht="15.6">
      <c r="A35" s="109"/>
      <c r="B35" s="109"/>
      <c r="C35" s="132" t="s">
        <v>51</v>
      </c>
      <c r="D35" s="86"/>
      <c r="E35" s="87"/>
      <c r="F35" s="73"/>
    </row>
    <row r="36" spans="1:9" ht="15.6">
      <c r="A36" s="665" t="s">
        <v>28</v>
      </c>
      <c r="B36" s="665"/>
      <c r="C36" s="665"/>
      <c r="D36" s="86" t="s">
        <v>1778</v>
      </c>
      <c r="E36" s="87"/>
      <c r="F36" s="73"/>
    </row>
    <row r="37" spans="1:9" ht="18" customHeight="1">
      <c r="A37" s="663"/>
      <c r="B37" s="663"/>
      <c r="C37" s="84" t="s">
        <v>20</v>
      </c>
      <c r="D37" s="84"/>
      <c r="E37" s="88">
        <f>E36+E34+E33</f>
        <v>0</v>
      </c>
      <c r="F37" s="73"/>
    </row>
    <row r="38" spans="1:9" ht="17.399999999999999">
      <c r="A38" s="89"/>
    </row>
    <row r="39" spans="1:9" ht="17.399999999999999">
      <c r="A39" s="89"/>
    </row>
    <row r="40" spans="1:9" ht="13.8">
      <c r="A40" s="90"/>
      <c r="B40" s="2" t="s">
        <v>8</v>
      </c>
      <c r="C40" s="3"/>
      <c r="F40" s="73"/>
    </row>
    <row r="41" spans="1:9" ht="13.8">
      <c r="A41" s="73"/>
      <c r="B41" s="3"/>
      <c r="C41" s="134">
        <f>Koptame!C34</f>
        <v>0</v>
      </c>
      <c r="D41" s="91"/>
      <c r="E41" s="91"/>
      <c r="F41" s="73"/>
    </row>
    <row r="42" spans="1:9" ht="13.8">
      <c r="A42" s="92"/>
      <c r="B42" s="2"/>
      <c r="C42" s="133">
        <f>Koptame!C35</f>
        <v>0</v>
      </c>
      <c r="D42" s="73"/>
      <c r="E42" s="73"/>
      <c r="F42" s="73"/>
    </row>
    <row r="43" spans="1:9" ht="13.8">
      <c r="B43" s="2"/>
      <c r="C43" s="133"/>
    </row>
    <row r="44" spans="1:9" ht="13.8">
      <c r="B44" s="2"/>
    </row>
    <row r="45" spans="1:9" ht="13.8">
      <c r="B45" s="4"/>
      <c r="C45" s="1"/>
    </row>
    <row r="46" spans="1:9" ht="13.8">
      <c r="B46" s="2" t="str">
        <f>Koptame!B39</f>
        <v>Pārbaudīja:</v>
      </c>
      <c r="C46" s="113"/>
    </row>
    <row r="47" spans="1:9" ht="13.8">
      <c r="B47" s="3"/>
      <c r="C47" s="134">
        <f>Koptame!C40</f>
        <v>0</v>
      </c>
    </row>
    <row r="48" spans="1:9" ht="13.8">
      <c r="B48" s="2"/>
      <c r="C48" s="133">
        <f>Koptame!C41</f>
        <v>0</v>
      </c>
    </row>
  </sheetData>
  <mergeCells count="33">
    <mergeCell ref="B18:B19"/>
    <mergeCell ref="I18:I19"/>
    <mergeCell ref="A37:B37"/>
    <mergeCell ref="C8:I8"/>
    <mergeCell ref="C9:I9"/>
    <mergeCell ref="C10:I10"/>
    <mergeCell ref="E18:E19"/>
    <mergeCell ref="F18:H18"/>
    <mergeCell ref="C22:D22"/>
    <mergeCell ref="C23:D23"/>
    <mergeCell ref="A34:C34"/>
    <mergeCell ref="A36:C36"/>
    <mergeCell ref="C30:D30"/>
    <mergeCell ref="A9:B9"/>
    <mergeCell ref="C31:D31"/>
    <mergeCell ref="A10:B10"/>
    <mergeCell ref="A11:B11"/>
    <mergeCell ref="C18:D19"/>
    <mergeCell ref="A2:I2"/>
    <mergeCell ref="C32:D32"/>
    <mergeCell ref="C24:D24"/>
    <mergeCell ref="C25:D25"/>
    <mergeCell ref="C26:D26"/>
    <mergeCell ref="C27:D27"/>
    <mergeCell ref="C28:D28"/>
    <mergeCell ref="C29:D29"/>
    <mergeCell ref="F13:G13"/>
    <mergeCell ref="F14:G14"/>
    <mergeCell ref="C20:D20"/>
    <mergeCell ref="C21:D21"/>
    <mergeCell ref="A18:A19"/>
    <mergeCell ref="A6:I6"/>
    <mergeCell ref="A8:B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P31"/>
  <sheetViews>
    <sheetView showZeros="0" view="pageBreakPreview" topLeftCell="B7" zoomScale="130" zoomScaleNormal="80" zoomScaleSheetLayoutView="130" workbookViewId="0">
      <selection activeCell="N21" sqref="N21"/>
    </sheetView>
  </sheetViews>
  <sheetFormatPr defaultColWidth="9.109375" defaultRowHeight="13.8"/>
  <cols>
    <col min="1" max="1" width="9" style="19" customWidth="1"/>
    <col min="2" max="2" width="5.21875" style="56" customWidth="1"/>
    <col min="3" max="3" width="40.21875" style="19" customWidth="1"/>
    <col min="4" max="4" width="8.109375" style="19" customWidth="1"/>
    <col min="5" max="5" width="10.44140625" style="19" customWidth="1"/>
    <col min="6" max="7" width="9.109375" style="56" customWidth="1"/>
    <col min="8" max="10" width="9.109375" style="19" customWidth="1"/>
    <col min="11" max="11" width="9.109375" style="56" customWidth="1"/>
    <col min="12" max="12" width="14.33203125" style="56" customWidth="1"/>
    <col min="13" max="13" width="15.21875" style="19" customWidth="1"/>
    <col min="14" max="14" width="14.77734375" style="19" customWidth="1"/>
    <col min="15" max="15" width="13.33203125" style="19" customWidth="1"/>
    <col min="16" max="16" width="14.88671875" style="19" customWidth="1"/>
    <col min="17" max="16384" width="9.109375" style="19"/>
  </cols>
  <sheetData>
    <row r="1" spans="1:16" s="24" customFormat="1">
      <c r="B1" s="53"/>
      <c r="E1" s="21"/>
      <c r="F1" s="108"/>
      <c r="G1" s="154" t="s">
        <v>88</v>
      </c>
      <c r="H1" s="111" t="str">
        <f>kops1!B21</f>
        <v>1,1</v>
      </c>
      <c r="K1" s="53"/>
      <c r="L1" s="53"/>
    </row>
    <row r="2" spans="1:16" s="24" customFormat="1">
      <c r="A2" s="667" t="str">
        <f>C13</f>
        <v>Zemes darbi</v>
      </c>
      <c r="B2" s="667"/>
      <c r="C2" s="667"/>
      <c r="D2" s="667"/>
      <c r="E2" s="667"/>
      <c r="F2" s="667"/>
      <c r="G2" s="667"/>
      <c r="H2" s="667"/>
      <c r="I2" s="667"/>
      <c r="J2" s="667"/>
      <c r="K2" s="667"/>
      <c r="L2" s="667"/>
      <c r="M2" s="667"/>
      <c r="N2" s="667"/>
      <c r="O2" s="667"/>
      <c r="P2" s="667"/>
    </row>
    <row r="3" spans="1:16">
      <c r="A3" s="20"/>
      <c r="B3" s="105"/>
      <c r="C3" s="20" t="s">
        <v>11</v>
      </c>
      <c r="D3" s="669" t="str">
        <f>Koptame!C11</f>
        <v>Pirmsskolas izglītības iestāde</v>
      </c>
      <c r="E3" s="669"/>
      <c r="F3" s="669"/>
      <c r="G3" s="669"/>
      <c r="H3" s="669"/>
      <c r="I3" s="669"/>
      <c r="J3" s="669"/>
      <c r="K3" s="669"/>
      <c r="L3" s="669"/>
      <c r="M3" s="669"/>
      <c r="N3" s="669"/>
      <c r="O3" s="669"/>
      <c r="P3" s="669"/>
    </row>
    <row r="4" spans="1:16">
      <c r="A4" s="20"/>
      <c r="B4" s="105"/>
      <c r="C4" s="20" t="s">
        <v>12</v>
      </c>
      <c r="D4" s="669" t="str">
        <f>Koptame!C12</f>
        <v>Pirmsskolas izglītības iestādes jaunbūve</v>
      </c>
      <c r="E4" s="669"/>
      <c r="F4" s="669"/>
      <c r="G4" s="669"/>
      <c r="H4" s="669"/>
      <c r="I4" s="669"/>
      <c r="J4" s="669"/>
      <c r="K4" s="669"/>
      <c r="L4" s="669"/>
      <c r="M4" s="669"/>
      <c r="N4" s="669"/>
      <c r="O4" s="669"/>
      <c r="P4" s="669"/>
    </row>
    <row r="5" spans="1:16">
      <c r="A5" s="20"/>
      <c r="B5" s="105"/>
      <c r="C5" s="20" t="s">
        <v>13</v>
      </c>
      <c r="D5" s="669" t="str">
        <f>Koptame!C13</f>
        <v>Baložu iela 33, Baloži, Ķekavas novads</v>
      </c>
      <c r="E5" s="669"/>
      <c r="F5" s="669"/>
      <c r="G5" s="669"/>
      <c r="H5" s="669"/>
      <c r="I5" s="669"/>
      <c r="J5" s="669"/>
      <c r="K5" s="669"/>
      <c r="L5" s="669"/>
      <c r="M5" s="669"/>
      <c r="N5" s="669"/>
      <c r="O5" s="669"/>
      <c r="P5" s="669"/>
    </row>
    <row r="6" spans="1:16">
      <c r="A6" s="20"/>
      <c r="B6" s="105"/>
      <c r="C6" s="20" t="str">
        <f>Koptame!B14</f>
        <v>Iepirkuma Id Nr.</v>
      </c>
      <c r="D6" s="22" t="str">
        <f>Koptame!C14</f>
        <v xml:space="preserve">ĶNP2023/ </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87</v>
      </c>
      <c r="P7" s="26">
        <f>P21</f>
        <v>0</v>
      </c>
    </row>
    <row r="8" spans="1:16">
      <c r="A8" s="23"/>
      <c r="B8" s="105"/>
      <c r="D8" s="27"/>
      <c r="E8" s="43"/>
      <c r="F8" s="54"/>
      <c r="G8" s="54"/>
      <c r="H8" s="43"/>
      <c r="I8" s="43"/>
      <c r="J8" s="43"/>
      <c r="K8" s="54"/>
      <c r="N8" s="43"/>
      <c r="O8" s="43"/>
      <c r="P8" s="25"/>
    </row>
    <row r="9" spans="1:16" ht="15.3" customHeight="1">
      <c r="A9" s="45"/>
      <c r="B9" s="107"/>
      <c r="J9" s="44"/>
      <c r="K9" s="172"/>
      <c r="L9" s="668" t="str">
        <f>Koptame!D16</f>
        <v xml:space="preserve">Tāme sastādīta:   </v>
      </c>
      <c r="M9" s="668"/>
      <c r="N9" s="668"/>
      <c r="O9" s="668"/>
      <c r="P9" s="44"/>
    </row>
    <row r="10" spans="1:16" ht="15">
      <c r="A10" s="45"/>
      <c r="B10" s="107"/>
    </row>
    <row r="11" spans="1:16" ht="14.25" customHeight="1">
      <c r="A11" s="674" t="s">
        <v>15</v>
      </c>
      <c r="B11" s="675" t="s">
        <v>21</v>
      </c>
      <c r="C11" s="677" t="s">
        <v>92</v>
      </c>
      <c r="D11" s="678" t="s">
        <v>22</v>
      </c>
      <c r="E11" s="674" t="s">
        <v>23</v>
      </c>
      <c r="F11" s="672" t="s">
        <v>24</v>
      </c>
      <c r="G11" s="672"/>
      <c r="H11" s="672"/>
      <c r="I11" s="672"/>
      <c r="J11" s="672"/>
      <c r="K11" s="672"/>
      <c r="L11" s="672" t="s">
        <v>25</v>
      </c>
      <c r="M11" s="672"/>
      <c r="N11" s="672"/>
      <c r="O11" s="672"/>
      <c r="P11" s="672"/>
    </row>
    <row r="12" spans="1:16" ht="73.5" customHeight="1">
      <c r="A12" s="674"/>
      <c r="B12" s="676"/>
      <c r="C12" s="677"/>
      <c r="D12" s="678"/>
      <c r="E12" s="674"/>
      <c r="F12" s="144" t="s">
        <v>26</v>
      </c>
      <c r="G12" s="144" t="s">
        <v>55</v>
      </c>
      <c r="H12" s="144" t="s">
        <v>56</v>
      </c>
      <c r="I12" s="144" t="s">
        <v>90</v>
      </c>
      <c r="J12" s="144" t="s">
        <v>57</v>
      </c>
      <c r="K12" s="173" t="s">
        <v>58</v>
      </c>
      <c r="L12" s="173" t="s">
        <v>18</v>
      </c>
      <c r="M12" s="144" t="s">
        <v>56</v>
      </c>
      <c r="N12" s="144" t="s">
        <v>90</v>
      </c>
      <c r="O12" s="144" t="s">
        <v>57</v>
      </c>
      <c r="P12" s="144" t="s">
        <v>59</v>
      </c>
    </row>
    <row r="13" spans="1:16" ht="15.6">
      <c r="A13" s="272"/>
      <c r="B13" s="273"/>
      <c r="C13" s="274" t="str">
        <f>kops1!C21</f>
        <v>Zemes darbi</v>
      </c>
      <c r="D13" s="235"/>
      <c r="E13" s="236"/>
      <c r="F13" s="275"/>
      <c r="G13" s="276"/>
      <c r="H13" s="276"/>
      <c r="I13" s="277"/>
      <c r="J13" s="277"/>
      <c r="K13" s="276">
        <f t="shared" ref="K13" si="0">SUM(H13:J13)</f>
        <v>0</v>
      </c>
      <c r="L13" s="275">
        <f t="shared" ref="L13" si="1">ROUND(F13*E13,2)</f>
        <v>0</v>
      </c>
      <c r="M13" s="277">
        <f t="shared" ref="M13" si="2">ROUND(H13*E13,2)</f>
        <v>0</v>
      </c>
      <c r="N13" s="277">
        <f t="shared" ref="N13" si="3">ROUND(I13*E13,2)</f>
        <v>0</v>
      </c>
      <c r="O13" s="277">
        <f t="shared" ref="O13" si="4">ROUND(J13*E13,2)</f>
        <v>0</v>
      </c>
      <c r="P13" s="279">
        <f t="shared" ref="P13" si="5">SUM(M13:O13)</f>
        <v>0</v>
      </c>
    </row>
    <row r="14" spans="1:16" s="56" customFormat="1" ht="26.4">
      <c r="A14" s="292">
        <v>1</v>
      </c>
      <c r="B14" s="255"/>
      <c r="C14" s="293" t="s">
        <v>1394</v>
      </c>
      <c r="D14" s="294" t="s">
        <v>146</v>
      </c>
      <c r="E14" s="597">
        <v>1</v>
      </c>
      <c r="F14" s="162"/>
      <c r="G14" s="162"/>
      <c r="H14" s="219"/>
      <c r="I14" s="219"/>
      <c r="J14" s="219"/>
      <c r="K14" s="224"/>
      <c r="L14" s="169"/>
      <c r="M14" s="247"/>
      <c r="N14" s="247"/>
      <c r="O14" s="247"/>
      <c r="P14" s="249"/>
    </row>
    <row r="15" spans="1:16" s="56" customFormat="1" ht="26.4">
      <c r="A15" s="292">
        <v>2</v>
      </c>
      <c r="B15" s="295"/>
      <c r="C15" s="296" t="s">
        <v>1395</v>
      </c>
      <c r="D15" s="291" t="s">
        <v>768</v>
      </c>
      <c r="E15" s="253">
        <f>3072+1151-E16</f>
        <v>3801</v>
      </c>
      <c r="F15" s="162"/>
      <c r="G15" s="162"/>
      <c r="H15" s="219"/>
      <c r="I15" s="220"/>
      <c r="J15" s="221"/>
      <c r="K15" s="224"/>
      <c r="L15" s="169"/>
      <c r="M15" s="247"/>
      <c r="N15" s="247"/>
      <c r="O15" s="247"/>
      <c r="P15" s="249"/>
    </row>
    <row r="16" spans="1:16" s="56" customFormat="1">
      <c r="A16" s="292">
        <v>3</v>
      </c>
      <c r="B16" s="295"/>
      <c r="C16" s="296" t="s">
        <v>1396</v>
      </c>
      <c r="D16" s="291" t="s">
        <v>768</v>
      </c>
      <c r="E16" s="253">
        <v>422</v>
      </c>
      <c r="F16" s="162"/>
      <c r="G16" s="162"/>
      <c r="H16" s="219"/>
      <c r="I16" s="220"/>
      <c r="J16" s="221"/>
      <c r="K16" s="224"/>
      <c r="L16" s="169"/>
      <c r="M16" s="247"/>
      <c r="N16" s="247"/>
      <c r="O16" s="247"/>
      <c r="P16" s="249"/>
    </row>
    <row r="17" spans="1:16" s="56" customFormat="1" ht="26.4">
      <c r="A17" s="292">
        <v>4</v>
      </c>
      <c r="B17" s="295"/>
      <c r="C17" s="297" t="s">
        <v>1397</v>
      </c>
      <c r="D17" s="291" t="s">
        <v>768</v>
      </c>
      <c r="E17" s="253">
        <f>2047-E18</f>
        <v>1842</v>
      </c>
      <c r="F17" s="162"/>
      <c r="G17" s="162"/>
      <c r="H17" s="219"/>
      <c r="I17" s="219"/>
      <c r="J17" s="219"/>
      <c r="K17" s="224"/>
      <c r="L17" s="169"/>
      <c r="M17" s="247"/>
      <c r="N17" s="247"/>
      <c r="O17" s="247"/>
      <c r="P17" s="249"/>
    </row>
    <row r="18" spans="1:16" s="56" customFormat="1" ht="26.4">
      <c r="A18" s="292">
        <v>5</v>
      </c>
      <c r="B18" s="295"/>
      <c r="C18" s="297" t="s">
        <v>1398</v>
      </c>
      <c r="D18" s="291" t="s">
        <v>768</v>
      </c>
      <c r="E18" s="253">
        <v>205</v>
      </c>
      <c r="F18" s="162"/>
      <c r="G18" s="162"/>
      <c r="H18" s="219"/>
      <c r="I18" s="219"/>
      <c r="J18" s="219"/>
      <c r="K18" s="224"/>
      <c r="L18" s="169"/>
      <c r="M18" s="247"/>
      <c r="N18" s="247"/>
      <c r="O18" s="247"/>
      <c r="P18" s="249"/>
    </row>
    <row r="19" spans="1:16" s="56" customFormat="1">
      <c r="A19" s="292">
        <v>6</v>
      </c>
      <c r="B19" s="295"/>
      <c r="C19" s="297" t="s">
        <v>1399</v>
      </c>
      <c r="D19" s="291" t="s">
        <v>768</v>
      </c>
      <c r="E19" s="253">
        <f>E15+E16</f>
        <v>4223</v>
      </c>
      <c r="F19" s="162"/>
      <c r="G19" s="162"/>
      <c r="H19" s="219"/>
      <c r="I19" s="219"/>
      <c r="J19" s="219"/>
      <c r="K19" s="224"/>
      <c r="L19" s="169"/>
      <c r="M19" s="247"/>
      <c r="N19" s="247"/>
      <c r="O19" s="247"/>
      <c r="P19" s="249"/>
    </row>
    <row r="20" spans="1:16">
      <c r="A20" s="282"/>
      <c r="B20" s="283"/>
      <c r="C20" s="284"/>
      <c r="D20" s="285"/>
      <c r="E20" s="286"/>
      <c r="F20" s="287">
        <v>0</v>
      </c>
      <c r="G20" s="287">
        <v>0</v>
      </c>
      <c r="H20" s="287"/>
      <c r="I20" s="286"/>
      <c r="J20" s="286"/>
      <c r="K20" s="287"/>
      <c r="L20" s="287"/>
      <c r="M20" s="286"/>
      <c r="N20" s="286"/>
      <c r="O20" s="286"/>
      <c r="P20" s="288"/>
    </row>
    <row r="21" spans="1:16" ht="15.3" customHeight="1">
      <c r="A21" s="234"/>
      <c r="B21" s="270"/>
      <c r="C21" s="679" t="s">
        <v>97</v>
      </c>
      <c r="D21" s="680"/>
      <c r="E21" s="680"/>
      <c r="F21" s="680"/>
      <c r="G21" s="680"/>
      <c r="H21" s="680"/>
      <c r="I21" s="680"/>
      <c r="J21" s="680"/>
      <c r="K21" s="680"/>
      <c r="L21" s="606"/>
      <c r="M21" s="271"/>
      <c r="N21" s="271"/>
      <c r="O21" s="271"/>
      <c r="P21" s="271"/>
    </row>
    <row r="22" spans="1:16" s="114" customFormat="1">
      <c r="I22" s="135"/>
      <c r="K22" s="238"/>
      <c r="L22" s="238"/>
    </row>
    <row r="23" spans="1:16" customFormat="1" ht="12.75" customHeight="1">
      <c r="B23" s="56"/>
      <c r="C23" s="136"/>
      <c r="K23" s="239"/>
      <c r="L23" s="239"/>
    </row>
    <row r="24" spans="1:16" customFormat="1" ht="45" customHeight="1">
      <c r="A24" s="673"/>
      <c r="B24" s="673"/>
      <c r="C24" s="673"/>
      <c r="D24" s="673"/>
      <c r="E24" s="673"/>
      <c r="F24" s="673"/>
      <c r="G24" s="673"/>
      <c r="H24" s="673"/>
      <c r="I24" s="673"/>
      <c r="J24" s="673"/>
      <c r="K24" s="673"/>
      <c r="L24" s="673"/>
      <c r="M24" s="673"/>
      <c r="N24" s="673"/>
      <c r="O24" s="673"/>
      <c r="P24" s="673"/>
    </row>
    <row r="25" spans="1:16" customFormat="1" ht="90.9" customHeight="1">
      <c r="A25" s="673"/>
      <c r="B25" s="673"/>
      <c r="C25" s="673"/>
      <c r="D25" s="673"/>
      <c r="E25" s="673"/>
      <c r="F25" s="673"/>
      <c r="G25" s="673"/>
      <c r="H25" s="673"/>
      <c r="I25" s="673"/>
      <c r="J25" s="673"/>
      <c r="K25" s="673"/>
      <c r="L25" s="673"/>
      <c r="M25" s="673"/>
      <c r="N25" s="673"/>
      <c r="O25" s="673"/>
      <c r="P25" s="673"/>
    </row>
    <row r="26" spans="1:16" customFormat="1" ht="12.75" customHeight="1">
      <c r="B26" s="137"/>
      <c r="K26" s="239"/>
      <c r="L26" s="239"/>
    </row>
    <row r="27" spans="1:16" customFormat="1" ht="12.75" customHeight="1">
      <c r="B27" s="137"/>
      <c r="K27" s="239"/>
      <c r="L27" s="239"/>
    </row>
    <row r="28" spans="1:16" s="114" customFormat="1">
      <c r="B28" s="114" t="s">
        <v>8</v>
      </c>
      <c r="K28" s="238"/>
      <c r="L28" s="607" t="str">
        <f>Koptame!B39</f>
        <v>Pārbaudīja:</v>
      </c>
      <c r="M28" s="142"/>
      <c r="N28" s="142"/>
      <c r="O28" s="142"/>
      <c r="P28" s="142"/>
    </row>
    <row r="29" spans="1:16" s="114" customFormat="1" ht="14.25" customHeight="1">
      <c r="C29" s="134">
        <f>Koptame!C34</f>
        <v>0</v>
      </c>
      <c r="K29" s="238"/>
      <c r="L29" s="608"/>
      <c r="M29" s="670">
        <f>Koptame!C40</f>
        <v>0</v>
      </c>
      <c r="N29" s="670"/>
      <c r="O29" s="142"/>
      <c r="P29" s="142"/>
    </row>
    <row r="30" spans="1:16" s="114" customFormat="1">
      <c r="C30" s="133">
        <f>Koptame!C35</f>
        <v>0</v>
      </c>
      <c r="K30" s="238"/>
      <c r="L30" s="609"/>
      <c r="M30" s="671">
        <f>Koptame!C41</f>
        <v>0</v>
      </c>
      <c r="N30" s="671"/>
      <c r="O30" s="142"/>
      <c r="P30" s="142"/>
    </row>
    <row r="31" spans="1:16" s="114" customFormat="1" collapsed="1">
      <c r="B31" s="135"/>
      <c r="F31" s="135"/>
      <c r="G31" s="135"/>
      <c r="K31" s="238"/>
      <c r="L31" s="238"/>
    </row>
  </sheetData>
  <autoFilter ref="G1:G31" xr:uid="{00000000-0001-0000-0200-000000000000}"/>
  <mergeCells count="17">
    <mergeCell ref="M29:N29"/>
    <mergeCell ref="M30:N30"/>
    <mergeCell ref="L11:P11"/>
    <mergeCell ref="A25:P25"/>
    <mergeCell ref="A24:P24"/>
    <mergeCell ref="A11:A12"/>
    <mergeCell ref="B11:B12"/>
    <mergeCell ref="C11:C12"/>
    <mergeCell ref="D11:D12"/>
    <mergeCell ref="C21:K21"/>
    <mergeCell ref="E11:E12"/>
    <mergeCell ref="F11:K11"/>
    <mergeCell ref="A2:P2"/>
    <mergeCell ref="L9:O9"/>
    <mergeCell ref="D3:P3"/>
    <mergeCell ref="D4:P4"/>
    <mergeCell ref="D5:P5"/>
  </mergeCells>
  <phoneticPr fontId="20" type="noConversion"/>
  <conditionalFormatting sqref="I15:I16">
    <cfRule type="expression" dxfId="1527" priority="2316">
      <formula>#REF!&gt;0</formula>
    </cfRule>
    <cfRule type="expression" dxfId="1526" priority="2317">
      <formula>#REF!=3</formula>
    </cfRule>
    <cfRule type="expression" dxfId="1525" priority="2318">
      <formula>#REF!=2</formula>
    </cfRule>
    <cfRule type="expression" dxfId="1524" priority="2319">
      <formula>#REF!=1</formula>
    </cfRule>
    <cfRule type="expression" dxfId="1523"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499984740745262"/>
  </sheetPr>
  <dimension ref="A1:P31"/>
  <sheetViews>
    <sheetView showZeros="0" tabSelected="1" view="pageBreakPreview" zoomScale="130" zoomScaleNormal="100" zoomScaleSheetLayoutView="130" workbookViewId="0">
      <selection activeCell="A25" sqref="A25:P2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11" t="str">
        <f>kops1!B22</f>
        <v>1,2</v>
      </c>
      <c r="I1" s="53"/>
    </row>
    <row r="2" spans="1:16" s="24" customFormat="1">
      <c r="A2" s="667" t="str">
        <f>C13</f>
        <v>Pamati</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P21</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50">
        <v>0</v>
      </c>
      <c r="B14" s="255"/>
      <c r="C14" s="298" t="s">
        <v>1408</v>
      </c>
      <c r="D14" s="252"/>
      <c r="E14" s="299"/>
      <c r="F14" s="162"/>
      <c r="G14" s="162"/>
      <c r="H14" s="219">
        <f t="shared" ref="H14:H19" si="6">ROUND(F14*G14,2)</f>
        <v>0</v>
      </c>
      <c r="I14" s="170"/>
      <c r="J14" s="170"/>
      <c r="K14" s="96">
        <f>SUM(H14:J14)</f>
        <v>0</v>
      </c>
      <c r="L14" s="50">
        <f>ROUND(F14*E14,2)</f>
        <v>0</v>
      </c>
      <c r="M14" s="96">
        <f>ROUND(H14*E14,2)</f>
        <v>0</v>
      </c>
      <c r="N14" s="96">
        <f>ROUND(I14*E14,2)</f>
        <v>0</v>
      </c>
      <c r="O14" s="96">
        <f>ROUND(J14*E14,2)</f>
        <v>0</v>
      </c>
      <c r="P14" s="97">
        <f>SUM(M14:O14)</f>
        <v>0</v>
      </c>
    </row>
    <row r="15" spans="1:16" s="56" customFormat="1" ht="26.4">
      <c r="A15" s="250">
        <v>1</v>
      </c>
      <c r="B15" s="255"/>
      <c r="C15" s="300" t="s">
        <v>1401</v>
      </c>
      <c r="D15" s="291" t="s">
        <v>29</v>
      </c>
      <c r="E15" s="253">
        <v>5387.12</v>
      </c>
      <c r="F15" s="162"/>
      <c r="G15" s="162"/>
      <c r="H15" s="219"/>
      <c r="I15" s="162"/>
      <c r="J15" s="162"/>
      <c r="K15" s="96"/>
      <c r="L15" s="50"/>
      <c r="M15" s="96"/>
      <c r="N15" s="96"/>
      <c r="O15" s="96"/>
      <c r="P15" s="97"/>
    </row>
    <row r="16" spans="1:16" s="56" customFormat="1" ht="39.6">
      <c r="A16" s="250">
        <v>2</v>
      </c>
      <c r="B16" s="255"/>
      <c r="C16" s="302" t="s">
        <v>1407</v>
      </c>
      <c r="D16" s="291" t="s">
        <v>768</v>
      </c>
      <c r="E16" s="253">
        <v>65.84</v>
      </c>
      <c r="F16" s="162"/>
      <c r="G16" s="162"/>
      <c r="H16" s="219"/>
      <c r="I16" s="162"/>
      <c r="J16" s="162"/>
      <c r="K16" s="96"/>
      <c r="L16" s="50"/>
      <c r="M16" s="96"/>
      <c r="N16" s="96"/>
      <c r="O16" s="96"/>
      <c r="P16" s="97"/>
    </row>
    <row r="17" spans="1:16" s="56" customFormat="1" ht="26.4">
      <c r="A17" s="250">
        <v>3</v>
      </c>
      <c r="B17" s="255"/>
      <c r="C17" s="303" t="s">
        <v>1406</v>
      </c>
      <c r="D17" s="291" t="s">
        <v>768</v>
      </c>
      <c r="E17" s="253">
        <v>285.2</v>
      </c>
      <c r="F17" s="162"/>
      <c r="G17" s="162"/>
      <c r="H17" s="219"/>
      <c r="I17" s="162"/>
      <c r="J17" s="162"/>
      <c r="K17" s="96"/>
      <c r="L17" s="50"/>
      <c r="M17" s="96"/>
      <c r="N17" s="96"/>
      <c r="O17" s="96"/>
      <c r="P17" s="97"/>
    </row>
    <row r="18" spans="1:16" s="56" customFormat="1" ht="39.6">
      <c r="A18" s="250">
        <v>4</v>
      </c>
      <c r="B18" s="255"/>
      <c r="C18" s="301" t="s">
        <v>1402</v>
      </c>
      <c r="D18" s="291" t="s">
        <v>1403</v>
      </c>
      <c r="E18" s="253">
        <v>8.69</v>
      </c>
      <c r="F18" s="162"/>
      <c r="G18" s="162"/>
      <c r="H18" s="219"/>
      <c r="I18" s="219"/>
      <c r="J18" s="219"/>
      <c r="K18" s="96"/>
      <c r="L18" s="50"/>
      <c r="M18" s="96"/>
      <c r="N18" s="96"/>
      <c r="O18" s="96"/>
      <c r="P18" s="97"/>
    </row>
    <row r="19" spans="1:16" s="56" customFormat="1" ht="39.6">
      <c r="A19" s="250">
        <v>5</v>
      </c>
      <c r="B19" s="255"/>
      <c r="C19" s="302" t="s">
        <v>1405</v>
      </c>
      <c r="D19" s="291" t="s">
        <v>768</v>
      </c>
      <c r="E19" s="253">
        <v>673.39</v>
      </c>
      <c r="F19" s="162"/>
      <c r="G19" s="162"/>
      <c r="H19" s="219"/>
      <c r="I19" s="162"/>
      <c r="J19" s="162"/>
      <c r="K19" s="96"/>
      <c r="L19" s="50"/>
      <c r="M19" s="96"/>
      <c r="N19" s="96"/>
      <c r="O19" s="96"/>
      <c r="P19" s="97"/>
    </row>
    <row r="20" spans="1:16" s="56" customFormat="1" ht="14.4">
      <c r="A20" s="145"/>
      <c r="B20" s="146"/>
      <c r="C20" s="147"/>
      <c r="D20" s="148"/>
      <c r="E20" s="149"/>
      <c r="F20" s="59"/>
      <c r="G20" s="59"/>
      <c r="H20" s="58"/>
      <c r="I20" s="58"/>
      <c r="J20" s="58"/>
      <c r="K20" s="150"/>
      <c r="L20" s="151"/>
      <c r="M20" s="150"/>
      <c r="N20" s="150"/>
      <c r="O20" s="150"/>
      <c r="P20" s="152"/>
    </row>
    <row r="21" spans="1:16" ht="15.3" customHeight="1">
      <c r="A21" s="41"/>
      <c r="B21" s="41"/>
      <c r="C21" s="683" t="s">
        <v>97</v>
      </c>
      <c r="D21" s="684"/>
      <c r="E21" s="684"/>
      <c r="F21" s="684"/>
      <c r="G21" s="684"/>
      <c r="H21" s="684"/>
      <c r="I21" s="684"/>
      <c r="J21" s="684"/>
      <c r="K21" s="684"/>
      <c r="L21" s="42"/>
      <c r="M21" s="42"/>
      <c r="N21" s="42"/>
      <c r="O21" s="42"/>
      <c r="P21" s="42"/>
    </row>
    <row r="22" spans="1:16" s="114" customFormat="1">
      <c r="I22" s="135"/>
    </row>
    <row r="23" spans="1:16" customFormat="1" ht="12.75" customHeight="1">
      <c r="B23" s="136">
        <f>'1,1'!C23</f>
        <v>0</v>
      </c>
    </row>
    <row r="24" spans="1:16" customFormat="1" ht="45" customHeight="1">
      <c r="A24" s="673">
        <f>'1,1'!A24:G24</f>
        <v>0</v>
      </c>
      <c r="B24" s="673"/>
      <c r="C24" s="673"/>
      <c r="D24" s="673"/>
      <c r="E24" s="673"/>
      <c r="F24" s="673"/>
      <c r="G24" s="673"/>
      <c r="H24" s="673"/>
      <c r="I24" s="673"/>
      <c r="J24" s="673"/>
      <c r="K24" s="673"/>
      <c r="L24" s="673"/>
      <c r="M24" s="673"/>
      <c r="N24" s="673"/>
      <c r="O24" s="673"/>
      <c r="P24" s="673"/>
    </row>
    <row r="25" spans="1:16" customFormat="1" ht="79.5" customHeight="1">
      <c r="A25" s="673"/>
      <c r="B25" s="673"/>
      <c r="C25" s="673"/>
      <c r="D25" s="673"/>
      <c r="E25" s="673"/>
      <c r="F25" s="673"/>
      <c r="G25" s="673"/>
      <c r="H25" s="673"/>
      <c r="I25" s="673"/>
      <c r="J25" s="673"/>
      <c r="K25" s="673"/>
      <c r="L25" s="673"/>
      <c r="M25" s="673"/>
      <c r="N25" s="673"/>
      <c r="O25" s="673"/>
      <c r="P25" s="673"/>
    </row>
    <row r="26" spans="1:16" customFormat="1" ht="12.75" customHeight="1">
      <c r="B26" s="137"/>
    </row>
    <row r="27" spans="1:16" customFormat="1" ht="12.75" customHeight="1">
      <c r="B27" s="137"/>
    </row>
    <row r="28" spans="1:16" s="114" customFormat="1">
      <c r="B28" s="114" t="s">
        <v>8</v>
      </c>
      <c r="L28" s="142" t="str">
        <f>Koptame!B39</f>
        <v>Pārbaudīja:</v>
      </c>
      <c r="M28" s="142"/>
      <c r="N28" s="142"/>
      <c r="O28" s="142"/>
      <c r="P28" s="142"/>
    </row>
    <row r="29" spans="1:16" s="114" customFormat="1" ht="14.25" customHeight="1">
      <c r="C29" s="134">
        <f>Koptame!C34</f>
        <v>0</v>
      </c>
      <c r="L29" s="134"/>
      <c r="M29" s="670">
        <f>Koptame!C40</f>
        <v>0</v>
      </c>
      <c r="N29" s="670"/>
      <c r="O29" s="142"/>
      <c r="P29" s="142"/>
    </row>
    <row r="30" spans="1:16" s="114" customFormat="1">
      <c r="C30" s="133">
        <f>Koptame!C35</f>
        <v>0</v>
      </c>
      <c r="L30" s="133"/>
      <c r="M30" s="671">
        <f>Koptame!C41</f>
        <v>0</v>
      </c>
      <c r="N30" s="671"/>
      <c r="O30" s="142"/>
      <c r="P30" s="142"/>
    </row>
    <row r="31" spans="1:16" s="114" customFormat="1" collapsed="1">
      <c r="B31" s="135"/>
      <c r="F31" s="135"/>
      <c r="G31" s="135"/>
    </row>
  </sheetData>
  <mergeCells count="17">
    <mergeCell ref="M29:N29"/>
    <mergeCell ref="M30:N30"/>
    <mergeCell ref="L11:P11"/>
    <mergeCell ref="A25:P25"/>
    <mergeCell ref="A24:P24"/>
    <mergeCell ref="A11:A12"/>
    <mergeCell ref="B11:B12"/>
    <mergeCell ref="C11:C12"/>
    <mergeCell ref="D11:D12"/>
    <mergeCell ref="C21:K21"/>
    <mergeCell ref="E11:E12"/>
    <mergeCell ref="F11:K11"/>
    <mergeCell ref="A2:P2"/>
    <mergeCell ref="L9:O9"/>
    <mergeCell ref="D3:P3"/>
    <mergeCell ref="D4:P4"/>
    <mergeCell ref="D5:P5"/>
  </mergeCells>
  <printOptions horizontalCentered="1"/>
  <pageMargins left="0.27559055118110237" right="0.27559055118110237" top="0.74803149606299213" bottom="0.74803149606299213" header="0.31496062992125984" footer="0.31496062992125984"/>
  <pageSetup paperSize="9" scale="6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499984740745262"/>
  </sheetPr>
  <dimension ref="A1:P169"/>
  <sheetViews>
    <sheetView showZeros="0" view="pageBreakPreview" topLeftCell="C150" zoomScale="115" zoomScaleNormal="100" zoomScaleSheetLayoutView="115" workbookViewId="0">
      <selection activeCell="A162" sqref="A162:P162"/>
    </sheetView>
  </sheetViews>
  <sheetFormatPr defaultColWidth="9.109375" defaultRowHeight="13.8"/>
  <cols>
    <col min="1" max="1" width="9" style="19" customWidth="1"/>
    <col min="2" max="2" width="10.6640625" style="19" customWidth="1"/>
    <col min="3" max="3" width="40.21875" style="19" customWidth="1"/>
    <col min="4" max="4" width="8.109375" style="19" customWidth="1"/>
    <col min="5" max="8" width="9.109375" style="19"/>
    <col min="9" max="9" width="9.109375" style="56"/>
    <col min="10" max="11" width="9.109375" style="19"/>
    <col min="12" max="12" width="13.332031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11" t="str">
        <f>kops1!$B$23</f>
        <v>1,3</v>
      </c>
      <c r="I1" s="53"/>
    </row>
    <row r="2" spans="1:16" s="24" customFormat="1">
      <c r="A2" s="667" t="str">
        <f>C13</f>
        <v>Sienas</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P159</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50">
        <v>0</v>
      </c>
      <c r="B14" s="255"/>
      <c r="C14" s="298" t="s">
        <v>1702</v>
      </c>
      <c r="D14" s="252"/>
      <c r="E14" s="299"/>
      <c r="F14" s="162"/>
      <c r="G14" s="162"/>
      <c r="H14" s="219">
        <f t="shared" ref="H14:H76" si="6">ROUND(F14*G14,2)</f>
        <v>0</v>
      </c>
      <c r="I14" s="170"/>
      <c r="J14" s="170"/>
      <c r="K14" s="96">
        <f t="shared" ref="K14:K77" si="7">SUM(H14:J14)</f>
        <v>0</v>
      </c>
      <c r="L14" s="50">
        <f t="shared" ref="L14:L77" si="8">ROUND(F14*E14,2)</f>
        <v>0</v>
      </c>
      <c r="M14" s="96">
        <f t="shared" ref="M14:M77" si="9">ROUND(H14*E14,2)</f>
        <v>0</v>
      </c>
      <c r="N14" s="96">
        <f t="shared" ref="N14:N77" si="10">ROUND(I14*E14,2)</f>
        <v>0</v>
      </c>
      <c r="O14" s="96">
        <f t="shared" ref="O14:O77" si="11">ROUND(J14*E14,2)</f>
        <v>0</v>
      </c>
      <c r="P14" s="97">
        <f t="shared" ref="P14:P77" si="12">SUM(M14:O14)</f>
        <v>0</v>
      </c>
    </row>
    <row r="15" spans="1:16" s="56" customFormat="1" ht="26.4">
      <c r="A15" s="250">
        <v>1</v>
      </c>
      <c r="B15" s="255"/>
      <c r="C15" s="320" t="s">
        <v>1420</v>
      </c>
      <c r="D15" s="291" t="s">
        <v>29</v>
      </c>
      <c r="E15" s="253">
        <f>272+62+72+49.8</f>
        <v>455.8</v>
      </c>
      <c r="F15" s="162"/>
      <c r="G15" s="162"/>
      <c r="H15" s="219"/>
      <c r="I15" s="162"/>
      <c r="J15" s="162"/>
      <c r="K15" s="96"/>
      <c r="L15" s="50"/>
      <c r="M15" s="96"/>
      <c r="N15" s="96"/>
      <c r="O15" s="96"/>
      <c r="P15" s="97"/>
    </row>
    <row r="16" spans="1:16" s="56" customFormat="1" ht="26.4">
      <c r="A16" s="250">
        <v>2</v>
      </c>
      <c r="B16" s="255"/>
      <c r="C16" s="302" t="s">
        <v>1418</v>
      </c>
      <c r="D16" s="291" t="s">
        <v>768</v>
      </c>
      <c r="E16" s="253">
        <f>12.24+81.31+9.97+21.52+1.25</f>
        <v>126.28999999999999</v>
      </c>
      <c r="F16" s="162"/>
      <c r="G16" s="162"/>
      <c r="H16" s="219"/>
      <c r="I16" s="162"/>
      <c r="J16" s="162"/>
      <c r="K16" s="96"/>
      <c r="L16" s="50"/>
      <c r="M16" s="96"/>
      <c r="N16" s="96"/>
      <c r="O16" s="96"/>
      <c r="P16" s="97"/>
    </row>
    <row r="17" spans="1:16" s="56" customFormat="1" ht="26.4">
      <c r="A17" s="292">
        <v>3</v>
      </c>
      <c r="B17" s="295"/>
      <c r="C17" s="296" t="s">
        <v>1412</v>
      </c>
      <c r="D17" s="291" t="s">
        <v>768</v>
      </c>
      <c r="E17" s="253">
        <f>228.04+386.84+205.27</f>
        <v>820.15</v>
      </c>
      <c r="F17" s="162"/>
      <c r="G17" s="162"/>
      <c r="H17" s="219"/>
      <c r="I17" s="220"/>
      <c r="J17" s="221"/>
      <c r="K17" s="96"/>
      <c r="L17" s="50"/>
      <c r="M17" s="96"/>
      <c r="N17" s="96"/>
      <c r="O17" s="96"/>
      <c r="P17" s="97"/>
    </row>
    <row r="18" spans="1:16" s="56" customFormat="1" ht="26.4">
      <c r="A18" s="292">
        <v>4</v>
      </c>
      <c r="B18" s="295"/>
      <c r="C18" s="296" t="s">
        <v>1413</v>
      </c>
      <c r="D18" s="291" t="s">
        <v>768</v>
      </c>
      <c r="E18" s="253">
        <f>68.09+34.96</f>
        <v>103.05000000000001</v>
      </c>
      <c r="F18" s="162"/>
      <c r="G18" s="162"/>
      <c r="H18" s="219"/>
      <c r="I18" s="220"/>
      <c r="J18" s="221"/>
      <c r="K18" s="96"/>
      <c r="L18" s="50"/>
      <c r="M18" s="96"/>
      <c r="N18" s="96"/>
      <c r="O18" s="96"/>
      <c r="P18" s="97"/>
    </row>
    <row r="19" spans="1:16" s="56" customFormat="1" ht="26.4">
      <c r="A19" s="292">
        <v>5</v>
      </c>
      <c r="B19" s="295"/>
      <c r="C19" s="296" t="s">
        <v>1414</v>
      </c>
      <c r="D19" s="291" t="s">
        <v>768</v>
      </c>
      <c r="E19" s="253">
        <f>60.22+74.15</f>
        <v>134.37</v>
      </c>
      <c r="F19" s="162"/>
      <c r="G19" s="162"/>
      <c r="H19" s="219"/>
      <c r="I19" s="220"/>
      <c r="J19" s="221"/>
      <c r="K19" s="96"/>
      <c r="L19" s="50"/>
      <c r="M19" s="96"/>
      <c r="N19" s="96"/>
      <c r="O19" s="96"/>
      <c r="P19" s="97"/>
    </row>
    <row r="20" spans="1:16" s="56" customFormat="1" ht="39.6">
      <c r="A20" s="292">
        <v>6</v>
      </c>
      <c r="B20" s="295"/>
      <c r="C20" s="296" t="s">
        <v>1415</v>
      </c>
      <c r="D20" s="291" t="s">
        <v>768</v>
      </c>
      <c r="E20" s="253">
        <v>6.51</v>
      </c>
      <c r="F20" s="162"/>
      <c r="G20" s="162"/>
      <c r="H20" s="219"/>
      <c r="I20" s="220"/>
      <c r="J20" s="221"/>
      <c r="K20" s="96"/>
      <c r="L20" s="50"/>
      <c r="M20" s="96"/>
      <c r="N20" s="96"/>
      <c r="O20" s="96"/>
      <c r="P20" s="97"/>
    </row>
    <row r="21" spans="1:16" s="56" customFormat="1">
      <c r="A21" s="250">
        <v>0</v>
      </c>
      <c r="B21" s="255"/>
      <c r="C21" s="298" t="s">
        <v>1682</v>
      </c>
      <c r="D21" s="252"/>
      <c r="E21" s="299"/>
      <c r="F21" s="162"/>
      <c r="G21" s="162"/>
      <c r="H21" s="219"/>
      <c r="I21" s="170"/>
      <c r="J21" s="170"/>
      <c r="K21" s="96"/>
      <c r="L21" s="50"/>
      <c r="M21" s="96"/>
      <c r="N21" s="96"/>
      <c r="O21" s="96"/>
      <c r="P21" s="97"/>
    </row>
    <row r="22" spans="1:16" s="56" customFormat="1" ht="14.4">
      <c r="A22" s="250">
        <v>7</v>
      </c>
      <c r="B22" s="255"/>
      <c r="C22" s="261" t="s">
        <v>1667</v>
      </c>
      <c r="D22" s="310" t="s">
        <v>145</v>
      </c>
      <c r="E22" s="601" t="s">
        <v>802</v>
      </c>
      <c r="F22" s="162"/>
      <c r="G22" s="162"/>
      <c r="H22" s="219"/>
      <c r="I22" s="183"/>
      <c r="J22" s="183"/>
      <c r="K22" s="96"/>
      <c r="L22" s="50"/>
      <c r="M22" s="96"/>
      <c r="N22" s="96"/>
      <c r="O22" s="96"/>
      <c r="P22" s="97"/>
    </row>
    <row r="23" spans="1:16" s="56" customFormat="1" ht="14.4">
      <c r="A23" s="250">
        <v>8</v>
      </c>
      <c r="B23" s="255"/>
      <c r="C23" s="261" t="s">
        <v>1668</v>
      </c>
      <c r="D23" s="310" t="s">
        <v>145</v>
      </c>
      <c r="E23" s="601" t="s">
        <v>792</v>
      </c>
      <c r="F23" s="162"/>
      <c r="G23" s="162"/>
      <c r="H23" s="219"/>
      <c r="I23" s="183"/>
      <c r="J23" s="183"/>
      <c r="K23" s="96"/>
      <c r="L23" s="50"/>
      <c r="M23" s="96"/>
      <c r="N23" s="96"/>
      <c r="O23" s="96"/>
      <c r="P23" s="97"/>
    </row>
    <row r="24" spans="1:16" s="56" customFormat="1" ht="14.4">
      <c r="A24" s="250">
        <v>9</v>
      </c>
      <c r="B24" s="255"/>
      <c r="C24" s="261" t="s">
        <v>1669</v>
      </c>
      <c r="D24" s="310" t="s">
        <v>145</v>
      </c>
      <c r="E24" s="601" t="s">
        <v>792</v>
      </c>
      <c r="F24" s="162"/>
      <c r="G24" s="162"/>
      <c r="H24" s="219"/>
      <c r="I24" s="183"/>
      <c r="J24" s="183"/>
      <c r="K24" s="96"/>
      <c r="L24" s="50"/>
      <c r="M24" s="96"/>
      <c r="N24" s="96"/>
      <c r="O24" s="96"/>
      <c r="P24" s="97"/>
    </row>
    <row r="25" spans="1:16" s="56" customFormat="1" ht="14.4">
      <c r="A25" s="250">
        <v>10</v>
      </c>
      <c r="B25" s="255"/>
      <c r="C25" s="261" t="s">
        <v>1668</v>
      </c>
      <c r="D25" s="310" t="s">
        <v>145</v>
      </c>
      <c r="E25" s="601">
        <v>7</v>
      </c>
      <c r="F25" s="162"/>
      <c r="G25" s="162"/>
      <c r="H25" s="219"/>
      <c r="I25" s="183"/>
      <c r="J25" s="183"/>
      <c r="K25" s="96"/>
      <c r="L25" s="50"/>
      <c r="M25" s="96"/>
      <c r="N25" s="96"/>
      <c r="O25" s="96"/>
      <c r="P25" s="97"/>
    </row>
    <row r="26" spans="1:16" s="56" customFormat="1" ht="14.4">
      <c r="A26" s="250">
        <v>11</v>
      </c>
      <c r="B26" s="255"/>
      <c r="C26" s="261" t="s">
        <v>1668</v>
      </c>
      <c r="D26" s="310" t="s">
        <v>145</v>
      </c>
      <c r="E26" s="601">
        <v>2</v>
      </c>
      <c r="F26" s="162"/>
      <c r="G26" s="162"/>
      <c r="H26" s="219"/>
      <c r="I26" s="183"/>
      <c r="J26" s="183"/>
      <c r="K26" s="96"/>
      <c r="L26" s="50"/>
      <c r="M26" s="96"/>
      <c r="N26" s="96"/>
      <c r="O26" s="96"/>
      <c r="P26" s="97"/>
    </row>
    <row r="27" spans="1:16" s="56" customFormat="1" ht="14.4">
      <c r="A27" s="250">
        <v>12</v>
      </c>
      <c r="B27" s="255"/>
      <c r="C27" s="261" t="s">
        <v>1668</v>
      </c>
      <c r="D27" s="310" t="s">
        <v>145</v>
      </c>
      <c r="E27" s="601">
        <v>2</v>
      </c>
      <c r="F27" s="162"/>
      <c r="G27" s="162"/>
      <c r="H27" s="219"/>
      <c r="I27" s="183"/>
      <c r="J27" s="183"/>
      <c r="K27" s="96"/>
      <c r="L27" s="50"/>
      <c r="M27" s="96"/>
      <c r="N27" s="96"/>
      <c r="O27" s="96"/>
      <c r="P27" s="97"/>
    </row>
    <row r="28" spans="1:16" s="56" customFormat="1" ht="14.4">
      <c r="A28" s="250">
        <v>13</v>
      </c>
      <c r="B28" s="255"/>
      <c r="C28" s="261" t="s">
        <v>1670</v>
      </c>
      <c r="D28" s="310" t="s">
        <v>145</v>
      </c>
      <c r="E28" s="601">
        <v>2</v>
      </c>
      <c r="F28" s="162"/>
      <c r="G28" s="162"/>
      <c r="H28" s="219"/>
      <c r="I28" s="183"/>
      <c r="J28" s="183"/>
      <c r="K28" s="96"/>
      <c r="L28" s="50"/>
      <c r="M28" s="96"/>
      <c r="N28" s="96"/>
      <c r="O28" s="96"/>
      <c r="P28" s="97"/>
    </row>
    <row r="29" spans="1:16" s="56" customFormat="1" ht="14.4">
      <c r="A29" s="250">
        <v>14</v>
      </c>
      <c r="B29" s="255"/>
      <c r="C29" s="261" t="s">
        <v>1670</v>
      </c>
      <c r="D29" s="310" t="s">
        <v>145</v>
      </c>
      <c r="E29" s="601">
        <v>1</v>
      </c>
      <c r="F29" s="162"/>
      <c r="G29" s="162"/>
      <c r="H29" s="219"/>
      <c r="I29" s="183"/>
      <c r="J29" s="183"/>
      <c r="K29" s="96"/>
      <c r="L29" s="50"/>
      <c r="M29" s="96"/>
      <c r="N29" s="96"/>
      <c r="O29" s="96"/>
      <c r="P29" s="97"/>
    </row>
    <row r="30" spans="1:16" s="56" customFormat="1" ht="14.4">
      <c r="A30" s="250">
        <v>15</v>
      </c>
      <c r="B30" s="255"/>
      <c r="C30" s="261" t="s">
        <v>1670</v>
      </c>
      <c r="D30" s="310" t="s">
        <v>145</v>
      </c>
      <c r="E30" s="601">
        <v>13</v>
      </c>
      <c r="F30" s="162"/>
      <c r="G30" s="162"/>
      <c r="H30" s="219"/>
      <c r="I30" s="183"/>
      <c r="J30" s="183"/>
      <c r="K30" s="96"/>
      <c r="L30" s="50"/>
      <c r="M30" s="96"/>
      <c r="N30" s="96"/>
      <c r="O30" s="96"/>
      <c r="P30" s="97"/>
    </row>
    <row r="31" spans="1:16" s="56" customFormat="1" ht="14.4">
      <c r="A31" s="250">
        <v>16</v>
      </c>
      <c r="B31" s="255"/>
      <c r="C31" s="261" t="s">
        <v>1671</v>
      </c>
      <c r="D31" s="310" t="s">
        <v>145</v>
      </c>
      <c r="E31" s="601">
        <v>7</v>
      </c>
      <c r="F31" s="162"/>
      <c r="G31" s="162"/>
      <c r="H31" s="219"/>
      <c r="I31" s="183"/>
      <c r="J31" s="183"/>
      <c r="K31" s="96"/>
      <c r="L31" s="50"/>
      <c r="M31" s="96"/>
      <c r="N31" s="96"/>
      <c r="O31" s="96"/>
      <c r="P31" s="97"/>
    </row>
    <row r="32" spans="1:16" s="56" customFormat="1" ht="14.4">
      <c r="A32" s="250">
        <v>17</v>
      </c>
      <c r="B32" s="255"/>
      <c r="C32" s="261" t="s">
        <v>1672</v>
      </c>
      <c r="D32" s="310" t="s">
        <v>145</v>
      </c>
      <c r="E32" s="601">
        <v>19</v>
      </c>
      <c r="F32" s="162"/>
      <c r="G32" s="162"/>
      <c r="H32" s="219"/>
      <c r="I32" s="183"/>
      <c r="J32" s="183"/>
      <c r="K32" s="96"/>
      <c r="L32" s="50"/>
      <c r="M32" s="96"/>
      <c r="N32" s="96"/>
      <c r="O32" s="96"/>
      <c r="P32" s="97"/>
    </row>
    <row r="33" spans="1:16" s="56" customFormat="1" ht="14.4">
      <c r="A33" s="250">
        <v>18</v>
      </c>
      <c r="B33" s="255"/>
      <c r="C33" s="261" t="s">
        <v>1672</v>
      </c>
      <c r="D33" s="310" t="s">
        <v>145</v>
      </c>
      <c r="E33" s="601">
        <v>14</v>
      </c>
      <c r="F33" s="162"/>
      <c r="G33" s="162"/>
      <c r="H33" s="219"/>
      <c r="I33" s="183"/>
      <c r="J33" s="183"/>
      <c r="K33" s="96"/>
      <c r="L33" s="50"/>
      <c r="M33" s="96"/>
      <c r="N33" s="96"/>
      <c r="O33" s="96"/>
      <c r="P33" s="97"/>
    </row>
    <row r="34" spans="1:16" s="56" customFormat="1" ht="14.4">
      <c r="A34" s="250">
        <v>19</v>
      </c>
      <c r="B34" s="255"/>
      <c r="C34" s="261" t="s">
        <v>1673</v>
      </c>
      <c r="D34" s="310" t="s">
        <v>145</v>
      </c>
      <c r="E34" s="601">
        <v>4</v>
      </c>
      <c r="F34" s="162"/>
      <c r="G34" s="162"/>
      <c r="H34" s="219"/>
      <c r="I34" s="183"/>
      <c r="J34" s="183"/>
      <c r="K34" s="96"/>
      <c r="L34" s="50"/>
      <c r="M34" s="96"/>
      <c r="N34" s="96"/>
      <c r="O34" s="96"/>
      <c r="P34" s="97"/>
    </row>
    <row r="35" spans="1:16" s="56" customFormat="1" ht="14.4">
      <c r="A35" s="250">
        <v>20</v>
      </c>
      <c r="B35" s="255"/>
      <c r="C35" s="261" t="s">
        <v>1673</v>
      </c>
      <c r="D35" s="310" t="s">
        <v>145</v>
      </c>
      <c r="E35" s="601">
        <v>4</v>
      </c>
      <c r="F35" s="162"/>
      <c r="G35" s="162"/>
      <c r="H35" s="219"/>
      <c r="I35" s="183"/>
      <c r="J35" s="183"/>
      <c r="K35" s="96"/>
      <c r="L35" s="50"/>
      <c r="M35" s="96"/>
      <c r="N35" s="96"/>
      <c r="O35" s="96"/>
      <c r="P35" s="97"/>
    </row>
    <row r="36" spans="1:16" s="56" customFormat="1" ht="14.4">
      <c r="A36" s="250">
        <v>21</v>
      </c>
      <c r="B36" s="255"/>
      <c r="C36" s="261" t="s">
        <v>1673</v>
      </c>
      <c r="D36" s="310" t="s">
        <v>145</v>
      </c>
      <c r="E36" s="601">
        <v>2</v>
      </c>
      <c r="F36" s="162"/>
      <c r="G36" s="162"/>
      <c r="H36" s="219"/>
      <c r="I36" s="183"/>
      <c r="J36" s="183"/>
      <c r="K36" s="96"/>
      <c r="L36" s="50"/>
      <c r="M36" s="96"/>
      <c r="N36" s="96"/>
      <c r="O36" s="96"/>
      <c r="P36" s="97"/>
    </row>
    <row r="37" spans="1:16" s="56" customFormat="1" ht="14.4">
      <c r="A37" s="250">
        <v>22</v>
      </c>
      <c r="B37" s="255"/>
      <c r="C37" s="261" t="s">
        <v>1669</v>
      </c>
      <c r="D37" s="310" t="s">
        <v>145</v>
      </c>
      <c r="E37" s="601">
        <v>2</v>
      </c>
      <c r="F37" s="162"/>
      <c r="G37" s="162"/>
      <c r="H37" s="219"/>
      <c r="I37" s="183"/>
      <c r="J37" s="183"/>
      <c r="K37" s="96"/>
      <c r="L37" s="50"/>
      <c r="M37" s="96"/>
      <c r="N37" s="96"/>
      <c r="O37" s="96"/>
      <c r="P37" s="97"/>
    </row>
    <row r="38" spans="1:16" s="56" customFormat="1" ht="14.4">
      <c r="A38" s="250">
        <v>23</v>
      </c>
      <c r="B38" s="255"/>
      <c r="C38" s="261" t="s">
        <v>1674</v>
      </c>
      <c r="D38" s="310" t="s">
        <v>145</v>
      </c>
      <c r="E38" s="601">
        <v>3</v>
      </c>
      <c r="F38" s="162"/>
      <c r="G38" s="162"/>
      <c r="H38" s="219"/>
      <c r="I38" s="183"/>
      <c r="J38" s="183"/>
      <c r="K38" s="96"/>
      <c r="L38" s="50"/>
      <c r="M38" s="96"/>
      <c r="N38" s="96"/>
      <c r="O38" s="96"/>
      <c r="P38" s="97"/>
    </row>
    <row r="39" spans="1:16" s="56" customFormat="1" ht="14.4">
      <c r="A39" s="250">
        <v>24</v>
      </c>
      <c r="B39" s="255"/>
      <c r="C39" s="261" t="s">
        <v>1674</v>
      </c>
      <c r="D39" s="310" t="s">
        <v>145</v>
      </c>
      <c r="E39" s="601">
        <v>1</v>
      </c>
      <c r="F39" s="162"/>
      <c r="G39" s="162"/>
      <c r="H39" s="219"/>
      <c r="I39" s="183"/>
      <c r="J39" s="183"/>
      <c r="K39" s="96"/>
      <c r="L39" s="50"/>
      <c r="M39" s="96"/>
      <c r="N39" s="96"/>
      <c r="O39" s="96"/>
      <c r="P39" s="97"/>
    </row>
    <row r="40" spans="1:16" s="56" customFormat="1" ht="14.4">
      <c r="A40" s="250">
        <v>25</v>
      </c>
      <c r="B40" s="255"/>
      <c r="C40" s="261" t="s">
        <v>1675</v>
      </c>
      <c r="D40" s="310" t="s">
        <v>145</v>
      </c>
      <c r="E40" s="601">
        <v>4</v>
      </c>
      <c r="F40" s="162"/>
      <c r="G40" s="162"/>
      <c r="H40" s="219"/>
      <c r="I40" s="183"/>
      <c r="J40" s="183"/>
      <c r="K40" s="96"/>
      <c r="L40" s="50"/>
      <c r="M40" s="96"/>
      <c r="N40" s="96"/>
      <c r="O40" s="96"/>
      <c r="P40" s="97"/>
    </row>
    <row r="41" spans="1:16" s="56" customFormat="1" ht="14.4">
      <c r="A41" s="250">
        <v>26</v>
      </c>
      <c r="B41" s="255"/>
      <c r="C41" s="261" t="s">
        <v>1676</v>
      </c>
      <c r="D41" s="310" t="s">
        <v>145</v>
      </c>
      <c r="E41" s="601">
        <v>4</v>
      </c>
      <c r="F41" s="162"/>
      <c r="G41" s="162"/>
      <c r="H41" s="219"/>
      <c r="I41" s="183"/>
      <c r="J41" s="183"/>
      <c r="K41" s="96"/>
      <c r="L41" s="50"/>
      <c r="M41" s="96"/>
      <c r="N41" s="96"/>
      <c r="O41" s="96"/>
      <c r="P41" s="97"/>
    </row>
    <row r="42" spans="1:16" s="56" customFormat="1" ht="14.4">
      <c r="A42" s="250">
        <v>27</v>
      </c>
      <c r="B42" s="255"/>
      <c r="C42" s="261" t="s">
        <v>1673</v>
      </c>
      <c r="D42" s="310" t="s">
        <v>145</v>
      </c>
      <c r="E42" s="601">
        <v>9</v>
      </c>
      <c r="F42" s="162"/>
      <c r="G42" s="162"/>
      <c r="H42" s="219"/>
      <c r="I42" s="183"/>
      <c r="J42" s="183"/>
      <c r="K42" s="96"/>
      <c r="L42" s="50"/>
      <c r="M42" s="96"/>
      <c r="N42" s="96"/>
      <c r="O42" s="96"/>
      <c r="P42" s="97"/>
    </row>
    <row r="43" spans="1:16" s="56" customFormat="1" ht="14.4">
      <c r="A43" s="250">
        <v>28</v>
      </c>
      <c r="B43" s="255"/>
      <c r="C43" s="261" t="s">
        <v>1677</v>
      </c>
      <c r="D43" s="310" t="s">
        <v>145</v>
      </c>
      <c r="E43" s="601">
        <v>8</v>
      </c>
      <c r="F43" s="162"/>
      <c r="G43" s="162"/>
      <c r="H43" s="219"/>
      <c r="I43" s="183"/>
      <c r="J43" s="183"/>
      <c r="K43" s="96"/>
      <c r="L43" s="50"/>
      <c r="M43" s="96"/>
      <c r="N43" s="96"/>
      <c r="O43" s="96"/>
      <c r="P43" s="97"/>
    </row>
    <row r="44" spans="1:16" s="56" customFormat="1" ht="14.4">
      <c r="A44" s="250">
        <v>29</v>
      </c>
      <c r="B44" s="255"/>
      <c r="C44" s="261" t="s">
        <v>1678</v>
      </c>
      <c r="D44" s="310" t="s">
        <v>145</v>
      </c>
      <c r="E44" s="601">
        <v>1</v>
      </c>
      <c r="F44" s="162"/>
      <c r="G44" s="162"/>
      <c r="H44" s="219"/>
      <c r="I44" s="183"/>
      <c r="J44" s="183"/>
      <c r="K44" s="96"/>
      <c r="L44" s="50"/>
      <c r="M44" s="96"/>
      <c r="N44" s="96"/>
      <c r="O44" s="96"/>
      <c r="P44" s="97"/>
    </row>
    <row r="45" spans="1:16" s="56" customFormat="1" ht="14.4">
      <c r="A45" s="250">
        <v>30</v>
      </c>
      <c r="B45" s="255"/>
      <c r="C45" s="261" t="s">
        <v>1678</v>
      </c>
      <c r="D45" s="310" t="s">
        <v>145</v>
      </c>
      <c r="E45" s="601">
        <v>1</v>
      </c>
      <c r="F45" s="162"/>
      <c r="G45" s="162"/>
      <c r="H45" s="219"/>
      <c r="I45" s="183"/>
      <c r="J45" s="183"/>
      <c r="K45" s="96"/>
      <c r="L45" s="50"/>
      <c r="M45" s="96"/>
      <c r="N45" s="96"/>
      <c r="O45" s="96"/>
      <c r="P45" s="97"/>
    </row>
    <row r="46" spans="1:16" s="56" customFormat="1" ht="14.4">
      <c r="A46" s="250">
        <v>31</v>
      </c>
      <c r="B46" s="255"/>
      <c r="C46" s="261" t="s">
        <v>1679</v>
      </c>
      <c r="D46" s="310" t="s">
        <v>145</v>
      </c>
      <c r="E46" s="601">
        <v>1</v>
      </c>
      <c r="F46" s="162"/>
      <c r="G46" s="162"/>
      <c r="H46" s="219"/>
      <c r="I46" s="183"/>
      <c r="J46" s="183"/>
      <c r="K46" s="96"/>
      <c r="L46" s="50"/>
      <c r="M46" s="96"/>
      <c r="N46" s="96"/>
      <c r="O46" s="96"/>
      <c r="P46" s="97"/>
    </row>
    <row r="47" spans="1:16" s="56" customFormat="1" ht="14.4">
      <c r="A47" s="250">
        <v>32</v>
      </c>
      <c r="B47" s="255"/>
      <c r="C47" s="261" t="s">
        <v>1680</v>
      </c>
      <c r="D47" s="310" t="s">
        <v>145</v>
      </c>
      <c r="E47" s="601">
        <v>1</v>
      </c>
      <c r="F47" s="162"/>
      <c r="G47" s="162"/>
      <c r="H47" s="219"/>
      <c r="I47" s="183"/>
      <c r="J47" s="183"/>
      <c r="K47" s="96"/>
      <c r="L47" s="50"/>
      <c r="M47" s="96"/>
      <c r="N47" s="96"/>
      <c r="O47" s="96"/>
      <c r="P47" s="97"/>
    </row>
    <row r="48" spans="1:16" s="56" customFormat="1" ht="14.4">
      <c r="A48" s="250">
        <v>33</v>
      </c>
      <c r="B48" s="255"/>
      <c r="C48" s="261" t="s">
        <v>1681</v>
      </c>
      <c r="D48" s="310" t="s">
        <v>145</v>
      </c>
      <c r="E48" s="601">
        <v>1</v>
      </c>
      <c r="F48" s="162"/>
      <c r="G48" s="162"/>
      <c r="H48" s="219"/>
      <c r="I48" s="183"/>
      <c r="J48" s="183"/>
      <c r="K48" s="96"/>
      <c r="L48" s="50"/>
      <c r="M48" s="96"/>
      <c r="N48" s="96"/>
      <c r="O48" s="96"/>
      <c r="P48" s="97"/>
    </row>
    <row r="49" spans="1:16" s="56" customFormat="1" ht="14.4">
      <c r="A49" s="250">
        <v>34</v>
      </c>
      <c r="B49" s="255"/>
      <c r="C49" s="261" t="s">
        <v>1677</v>
      </c>
      <c r="D49" s="310" t="s">
        <v>145</v>
      </c>
      <c r="E49" s="601">
        <v>1</v>
      </c>
      <c r="F49" s="162"/>
      <c r="G49" s="162"/>
      <c r="H49" s="219"/>
      <c r="I49" s="183"/>
      <c r="J49" s="183"/>
      <c r="K49" s="96"/>
      <c r="L49" s="50"/>
      <c r="M49" s="96"/>
      <c r="N49" s="96"/>
      <c r="O49" s="96"/>
      <c r="P49" s="97"/>
    </row>
    <row r="50" spans="1:16" s="56" customFormat="1" ht="14.4">
      <c r="A50" s="250">
        <v>35</v>
      </c>
      <c r="B50" s="255"/>
      <c r="C50" s="261" t="s">
        <v>1670</v>
      </c>
      <c r="D50" s="310" t="s">
        <v>145</v>
      </c>
      <c r="E50" s="601">
        <v>11</v>
      </c>
      <c r="F50" s="162"/>
      <c r="G50" s="162"/>
      <c r="H50" s="219"/>
      <c r="I50" s="183"/>
      <c r="J50" s="183"/>
      <c r="K50" s="96"/>
      <c r="L50" s="50"/>
      <c r="M50" s="96"/>
      <c r="N50" s="96"/>
      <c r="O50" s="96"/>
      <c r="P50" s="97"/>
    </row>
    <row r="51" spans="1:16" s="56" customFormat="1">
      <c r="A51" s="250">
        <v>0</v>
      </c>
      <c r="B51" s="255"/>
      <c r="C51" s="298" t="s">
        <v>1683</v>
      </c>
      <c r="D51" s="252"/>
      <c r="E51" s="299"/>
      <c r="F51" s="162"/>
      <c r="G51" s="162"/>
      <c r="H51" s="219"/>
      <c r="I51" s="170"/>
      <c r="J51" s="170"/>
      <c r="K51" s="96"/>
      <c r="L51" s="50"/>
      <c r="M51" s="96"/>
      <c r="N51" s="96"/>
      <c r="O51" s="96"/>
      <c r="P51" s="97"/>
    </row>
    <row r="52" spans="1:16" s="56" customFormat="1" ht="14.4">
      <c r="A52" s="250">
        <v>36</v>
      </c>
      <c r="B52" s="255"/>
      <c r="C52" s="261" t="s">
        <v>1667</v>
      </c>
      <c r="D52" s="310" t="s">
        <v>145</v>
      </c>
      <c r="E52" s="601">
        <v>1</v>
      </c>
      <c r="F52" s="162"/>
      <c r="G52" s="162"/>
      <c r="H52" s="219"/>
      <c r="I52" s="183"/>
      <c r="J52" s="183"/>
      <c r="K52" s="96"/>
      <c r="L52" s="50"/>
      <c r="M52" s="96"/>
      <c r="N52" s="96"/>
      <c r="O52" s="96"/>
      <c r="P52" s="97"/>
    </row>
    <row r="53" spans="1:16" s="56" customFormat="1" ht="14.4">
      <c r="A53" s="250">
        <v>37</v>
      </c>
      <c r="B53" s="255"/>
      <c r="C53" s="261" t="s">
        <v>1674</v>
      </c>
      <c r="D53" s="310" t="s">
        <v>145</v>
      </c>
      <c r="E53" s="601">
        <v>1</v>
      </c>
      <c r="F53" s="162"/>
      <c r="G53" s="162"/>
      <c r="H53" s="219"/>
      <c r="I53" s="183"/>
      <c r="J53" s="183"/>
      <c r="K53" s="96"/>
      <c r="L53" s="50"/>
      <c r="M53" s="96"/>
      <c r="N53" s="96"/>
      <c r="O53" s="96"/>
      <c r="P53" s="97"/>
    </row>
    <row r="54" spans="1:16" s="56" customFormat="1" ht="14.4">
      <c r="A54" s="250">
        <v>38</v>
      </c>
      <c r="B54" s="255"/>
      <c r="C54" s="261" t="s">
        <v>1670</v>
      </c>
      <c r="D54" s="310" t="s">
        <v>145</v>
      </c>
      <c r="E54" s="601">
        <v>1</v>
      </c>
      <c r="F54" s="162"/>
      <c r="G54" s="162"/>
      <c r="H54" s="219"/>
      <c r="I54" s="183"/>
      <c r="J54" s="183"/>
      <c r="K54" s="96"/>
      <c r="L54" s="50"/>
      <c r="M54" s="96"/>
      <c r="N54" s="96"/>
      <c r="O54" s="96"/>
      <c r="P54" s="97"/>
    </row>
    <row r="55" spans="1:16" s="56" customFormat="1" ht="14.4">
      <c r="A55" s="250">
        <v>39</v>
      </c>
      <c r="B55" s="255"/>
      <c r="C55" s="261" t="s">
        <v>1670</v>
      </c>
      <c r="D55" s="310" t="s">
        <v>145</v>
      </c>
      <c r="E55" s="601">
        <v>1</v>
      </c>
      <c r="F55" s="162"/>
      <c r="G55" s="162"/>
      <c r="H55" s="219"/>
      <c r="I55" s="183"/>
      <c r="J55" s="183"/>
      <c r="K55" s="96"/>
      <c r="L55" s="50"/>
      <c r="M55" s="96"/>
      <c r="N55" s="96"/>
      <c r="O55" s="96"/>
      <c r="P55" s="97"/>
    </row>
    <row r="56" spans="1:16" s="56" customFormat="1" ht="14.4">
      <c r="A56" s="250">
        <v>40</v>
      </c>
      <c r="B56" s="255"/>
      <c r="C56" s="261" t="s">
        <v>1672</v>
      </c>
      <c r="D56" s="310" t="s">
        <v>145</v>
      </c>
      <c r="E56" s="601">
        <v>16</v>
      </c>
      <c r="F56" s="162"/>
      <c r="G56" s="162"/>
      <c r="H56" s="219"/>
      <c r="I56" s="183"/>
      <c r="J56" s="183"/>
      <c r="K56" s="96"/>
      <c r="L56" s="50"/>
      <c r="M56" s="96"/>
      <c r="N56" s="96"/>
      <c r="O56" s="96"/>
      <c r="P56" s="97"/>
    </row>
    <row r="57" spans="1:16" s="56" customFormat="1" ht="14.4">
      <c r="A57" s="250">
        <v>41</v>
      </c>
      <c r="B57" s="255"/>
      <c r="C57" s="261" t="s">
        <v>1673</v>
      </c>
      <c r="D57" s="310" t="s">
        <v>145</v>
      </c>
      <c r="E57" s="601">
        <v>5</v>
      </c>
      <c r="F57" s="162"/>
      <c r="G57" s="162"/>
      <c r="H57" s="219"/>
      <c r="I57" s="183"/>
      <c r="J57" s="183"/>
      <c r="K57" s="96"/>
      <c r="L57" s="50"/>
      <c r="M57" s="96"/>
      <c r="N57" s="96"/>
      <c r="O57" s="96"/>
      <c r="P57" s="97"/>
    </row>
    <row r="58" spans="1:16" s="56" customFormat="1" ht="14.4">
      <c r="A58" s="250">
        <v>42</v>
      </c>
      <c r="B58" s="255"/>
      <c r="C58" s="261" t="s">
        <v>1684</v>
      </c>
      <c r="D58" s="310" t="s">
        <v>145</v>
      </c>
      <c r="E58" s="601">
        <v>1</v>
      </c>
      <c r="F58" s="162"/>
      <c r="G58" s="162"/>
      <c r="H58" s="219"/>
      <c r="I58" s="183"/>
      <c r="J58" s="183"/>
      <c r="K58" s="96"/>
      <c r="L58" s="50"/>
      <c r="M58" s="96"/>
      <c r="N58" s="96"/>
      <c r="O58" s="96"/>
      <c r="P58" s="97"/>
    </row>
    <row r="59" spans="1:16" s="56" customFormat="1" ht="14.4">
      <c r="A59" s="250">
        <v>43</v>
      </c>
      <c r="B59" s="255"/>
      <c r="C59" s="261" t="s">
        <v>1674</v>
      </c>
      <c r="D59" s="310" t="s">
        <v>145</v>
      </c>
      <c r="E59" s="601">
        <v>2</v>
      </c>
      <c r="F59" s="162"/>
      <c r="G59" s="162"/>
      <c r="H59" s="219"/>
      <c r="I59" s="183"/>
      <c r="J59" s="183"/>
      <c r="K59" s="96"/>
      <c r="L59" s="50"/>
      <c r="M59" s="96"/>
      <c r="N59" s="96"/>
      <c r="O59" s="96"/>
      <c r="P59" s="97"/>
    </row>
    <row r="60" spans="1:16" s="56" customFormat="1" ht="14.4">
      <c r="A60" s="250">
        <v>44</v>
      </c>
      <c r="B60" s="255"/>
      <c r="C60" s="261" t="s">
        <v>1674</v>
      </c>
      <c r="D60" s="310" t="s">
        <v>145</v>
      </c>
      <c r="E60" s="601">
        <v>1</v>
      </c>
      <c r="F60" s="162"/>
      <c r="G60" s="162"/>
      <c r="H60" s="219"/>
      <c r="I60" s="183"/>
      <c r="J60" s="183"/>
      <c r="K60" s="96"/>
      <c r="L60" s="50"/>
      <c r="M60" s="96"/>
      <c r="N60" s="96"/>
      <c r="O60" s="96"/>
      <c r="P60" s="97"/>
    </row>
    <row r="61" spans="1:16" s="56" customFormat="1" ht="14.4">
      <c r="A61" s="250">
        <v>45</v>
      </c>
      <c r="B61" s="255"/>
      <c r="C61" s="261" t="s">
        <v>1674</v>
      </c>
      <c r="D61" s="310" t="s">
        <v>145</v>
      </c>
      <c r="E61" s="601">
        <v>1</v>
      </c>
      <c r="F61" s="162"/>
      <c r="G61" s="162"/>
      <c r="H61" s="219"/>
      <c r="I61" s="183"/>
      <c r="J61" s="183"/>
      <c r="K61" s="96"/>
      <c r="L61" s="50"/>
      <c r="M61" s="96"/>
      <c r="N61" s="96"/>
      <c r="O61" s="96"/>
      <c r="P61" s="97"/>
    </row>
    <row r="62" spans="1:16" s="56" customFormat="1" ht="14.4">
      <c r="A62" s="250">
        <v>46</v>
      </c>
      <c r="B62" s="255"/>
      <c r="C62" s="261" t="s">
        <v>1675</v>
      </c>
      <c r="D62" s="310" t="s">
        <v>145</v>
      </c>
      <c r="E62" s="601">
        <v>5</v>
      </c>
      <c r="F62" s="162"/>
      <c r="G62" s="162"/>
      <c r="H62" s="219"/>
      <c r="I62" s="183"/>
      <c r="J62" s="183"/>
      <c r="K62" s="96"/>
      <c r="L62" s="50"/>
      <c r="M62" s="96"/>
      <c r="N62" s="96"/>
      <c r="O62" s="96"/>
      <c r="P62" s="97"/>
    </row>
    <row r="63" spans="1:16" s="56" customFormat="1" ht="14.4">
      <c r="A63" s="250">
        <v>47</v>
      </c>
      <c r="B63" s="255"/>
      <c r="C63" s="261" t="s">
        <v>1676</v>
      </c>
      <c r="D63" s="310" t="s">
        <v>145</v>
      </c>
      <c r="E63" s="601">
        <v>4</v>
      </c>
      <c r="F63" s="162"/>
      <c r="G63" s="162"/>
      <c r="H63" s="219"/>
      <c r="I63" s="183"/>
      <c r="J63" s="183"/>
      <c r="K63" s="96"/>
      <c r="L63" s="50"/>
      <c r="M63" s="96"/>
      <c r="N63" s="96"/>
      <c r="O63" s="96"/>
      <c r="P63" s="97"/>
    </row>
    <row r="64" spans="1:16" s="56" customFormat="1" ht="14.4">
      <c r="A64" s="250">
        <v>48</v>
      </c>
      <c r="B64" s="255"/>
      <c r="C64" s="261" t="s">
        <v>1685</v>
      </c>
      <c r="D64" s="310" t="s">
        <v>145</v>
      </c>
      <c r="E64" s="601">
        <v>12</v>
      </c>
      <c r="F64" s="162"/>
      <c r="G64" s="162"/>
      <c r="H64" s="219"/>
      <c r="I64" s="183"/>
      <c r="J64" s="183"/>
      <c r="K64" s="96"/>
      <c r="L64" s="50"/>
      <c r="M64" s="96"/>
      <c r="N64" s="96"/>
      <c r="O64" s="96"/>
      <c r="P64" s="97"/>
    </row>
    <row r="65" spans="1:16" s="56" customFormat="1" ht="14.4">
      <c r="A65" s="250">
        <v>49</v>
      </c>
      <c r="B65" s="255"/>
      <c r="C65" s="261" t="s">
        <v>1678</v>
      </c>
      <c r="D65" s="310" t="s">
        <v>145</v>
      </c>
      <c r="E65" s="601">
        <v>1</v>
      </c>
      <c r="F65" s="162"/>
      <c r="G65" s="162"/>
      <c r="H65" s="219"/>
      <c r="I65" s="183"/>
      <c r="J65" s="183"/>
      <c r="K65" s="96"/>
      <c r="L65" s="50"/>
      <c r="M65" s="96"/>
      <c r="N65" s="96"/>
      <c r="O65" s="96"/>
      <c r="P65" s="97"/>
    </row>
    <row r="66" spans="1:16" s="56" customFormat="1" ht="14.4">
      <c r="A66" s="250">
        <v>50</v>
      </c>
      <c r="B66" s="255"/>
      <c r="C66" s="261" t="s">
        <v>1678</v>
      </c>
      <c r="D66" s="310" t="s">
        <v>145</v>
      </c>
      <c r="E66" s="601">
        <v>1</v>
      </c>
      <c r="F66" s="162"/>
      <c r="G66" s="162"/>
      <c r="H66" s="219"/>
      <c r="I66" s="183"/>
      <c r="J66" s="183"/>
      <c r="K66" s="96"/>
      <c r="L66" s="50"/>
      <c r="M66" s="96"/>
      <c r="N66" s="96"/>
      <c r="O66" s="96"/>
      <c r="P66" s="97"/>
    </row>
    <row r="67" spans="1:16" s="56" customFormat="1" ht="14.4">
      <c r="A67" s="250">
        <v>51</v>
      </c>
      <c r="B67" s="255"/>
      <c r="C67" s="261" t="s">
        <v>1679</v>
      </c>
      <c r="D67" s="310" t="s">
        <v>145</v>
      </c>
      <c r="E67" s="601">
        <v>1</v>
      </c>
      <c r="F67" s="162"/>
      <c r="G67" s="162"/>
      <c r="H67" s="219"/>
      <c r="I67" s="183"/>
      <c r="J67" s="183"/>
      <c r="K67" s="96"/>
      <c r="L67" s="50"/>
      <c r="M67" s="96"/>
      <c r="N67" s="96"/>
      <c r="O67" s="96"/>
      <c r="P67" s="97"/>
    </row>
    <row r="68" spans="1:16" s="56" customFormat="1" ht="14.4">
      <c r="A68" s="250">
        <v>52</v>
      </c>
      <c r="B68" s="255"/>
      <c r="C68" s="261" t="s">
        <v>1686</v>
      </c>
      <c r="D68" s="310" t="s">
        <v>145</v>
      </c>
      <c r="E68" s="601">
        <v>1</v>
      </c>
      <c r="F68" s="162"/>
      <c r="G68" s="162"/>
      <c r="H68" s="219"/>
      <c r="I68" s="183"/>
      <c r="J68" s="183"/>
      <c r="K68" s="96"/>
      <c r="L68" s="50"/>
      <c r="M68" s="96"/>
      <c r="N68" s="96"/>
      <c r="O68" s="96"/>
      <c r="P68" s="97"/>
    </row>
    <row r="69" spans="1:16" s="56" customFormat="1" ht="14.4">
      <c r="A69" s="250">
        <v>53</v>
      </c>
      <c r="B69" s="255"/>
      <c r="C69" s="261" t="s">
        <v>1687</v>
      </c>
      <c r="D69" s="310" t="s">
        <v>145</v>
      </c>
      <c r="E69" s="601">
        <v>1</v>
      </c>
      <c r="F69" s="162"/>
      <c r="G69" s="162"/>
      <c r="H69" s="219"/>
      <c r="I69" s="183"/>
      <c r="J69" s="183"/>
      <c r="K69" s="96"/>
      <c r="L69" s="50"/>
      <c r="M69" s="96"/>
      <c r="N69" s="96"/>
      <c r="O69" s="96"/>
      <c r="P69" s="97"/>
    </row>
    <row r="70" spans="1:16" s="56" customFormat="1" ht="14.4">
      <c r="A70" s="250">
        <v>54</v>
      </c>
      <c r="B70" s="255"/>
      <c r="C70" s="261" t="s">
        <v>1670</v>
      </c>
      <c r="D70" s="310" t="s">
        <v>145</v>
      </c>
      <c r="E70" s="601">
        <v>16</v>
      </c>
      <c r="F70" s="162"/>
      <c r="G70" s="162"/>
      <c r="H70" s="219"/>
      <c r="I70" s="183"/>
      <c r="J70" s="183"/>
      <c r="K70" s="96"/>
      <c r="L70" s="50"/>
      <c r="M70" s="96"/>
      <c r="N70" s="96"/>
      <c r="O70" s="96"/>
      <c r="P70" s="97"/>
    </row>
    <row r="71" spans="1:16" s="56" customFormat="1" ht="14.4">
      <c r="A71" s="250">
        <v>55</v>
      </c>
      <c r="B71" s="255"/>
      <c r="C71" s="261" t="s">
        <v>1688</v>
      </c>
      <c r="D71" s="310" t="s">
        <v>145</v>
      </c>
      <c r="E71" s="601">
        <v>2</v>
      </c>
      <c r="F71" s="162"/>
      <c r="G71" s="162"/>
      <c r="H71" s="219"/>
      <c r="I71" s="183"/>
      <c r="J71" s="183"/>
      <c r="K71" s="96"/>
      <c r="L71" s="50"/>
      <c r="M71" s="96"/>
      <c r="N71" s="96"/>
      <c r="O71" s="96"/>
      <c r="P71" s="97"/>
    </row>
    <row r="72" spans="1:16" s="56" customFormat="1">
      <c r="A72" s="250">
        <v>0</v>
      </c>
      <c r="B72" s="255"/>
      <c r="C72" s="298" t="s">
        <v>1700</v>
      </c>
      <c r="D72" s="252"/>
      <c r="E72" s="299"/>
      <c r="F72" s="162"/>
      <c r="G72" s="162"/>
      <c r="H72" s="219"/>
      <c r="I72" s="170"/>
      <c r="J72" s="170"/>
      <c r="K72" s="96"/>
      <c r="L72" s="50"/>
      <c r="M72" s="96"/>
      <c r="N72" s="96"/>
      <c r="O72" s="96"/>
      <c r="P72" s="97"/>
    </row>
    <row r="73" spans="1:16" s="56" customFormat="1" ht="14.4">
      <c r="A73" s="250">
        <v>56</v>
      </c>
      <c r="B73" s="255"/>
      <c r="C73" s="261" t="s">
        <v>1667</v>
      </c>
      <c r="D73" s="310" t="s">
        <v>145</v>
      </c>
      <c r="E73" s="601">
        <v>1</v>
      </c>
      <c r="F73" s="162"/>
      <c r="G73" s="162"/>
      <c r="H73" s="219"/>
      <c r="I73" s="183"/>
      <c r="J73" s="183"/>
      <c r="K73" s="96"/>
      <c r="L73" s="50"/>
      <c r="M73" s="96"/>
      <c r="N73" s="96"/>
      <c r="O73" s="96"/>
      <c r="P73" s="97"/>
    </row>
    <row r="74" spans="1:16" s="56" customFormat="1" ht="14.4">
      <c r="A74" s="250">
        <v>57</v>
      </c>
      <c r="B74" s="255"/>
      <c r="C74" s="261" t="s">
        <v>1667</v>
      </c>
      <c r="D74" s="310" t="s">
        <v>145</v>
      </c>
      <c r="E74" s="601">
        <v>1</v>
      </c>
      <c r="F74" s="162"/>
      <c r="G74" s="162"/>
      <c r="H74" s="219"/>
      <c r="I74" s="183"/>
      <c r="J74" s="183"/>
      <c r="K74" s="96"/>
      <c r="L74" s="50"/>
      <c r="M74" s="96"/>
      <c r="N74" s="96"/>
      <c r="O74" s="96"/>
      <c r="P74" s="97"/>
    </row>
    <row r="75" spans="1:16" s="56" customFormat="1" ht="14.4">
      <c r="A75" s="250">
        <v>58</v>
      </c>
      <c r="B75" s="255"/>
      <c r="C75" s="261" t="s">
        <v>1670</v>
      </c>
      <c r="D75" s="310" t="s">
        <v>145</v>
      </c>
      <c r="E75" s="601">
        <v>1</v>
      </c>
      <c r="F75" s="162"/>
      <c r="G75" s="162"/>
      <c r="H75" s="219"/>
      <c r="I75" s="183"/>
      <c r="J75" s="183"/>
      <c r="K75" s="96"/>
      <c r="L75" s="50"/>
      <c r="M75" s="96"/>
      <c r="N75" s="96"/>
      <c r="O75" s="96"/>
      <c r="P75" s="97"/>
    </row>
    <row r="76" spans="1:16" s="56" customFormat="1" ht="14.4">
      <c r="A76" s="250">
        <v>59</v>
      </c>
      <c r="B76" s="255"/>
      <c r="C76" s="261" t="s">
        <v>1670</v>
      </c>
      <c r="D76" s="310" t="s">
        <v>145</v>
      </c>
      <c r="E76" s="601">
        <v>1</v>
      </c>
      <c r="F76" s="162"/>
      <c r="G76" s="162"/>
      <c r="H76" s="219"/>
      <c r="I76" s="183"/>
      <c r="J76" s="183"/>
      <c r="K76" s="96"/>
      <c r="L76" s="50"/>
      <c r="M76" s="96"/>
      <c r="N76" s="96"/>
      <c r="O76" s="96"/>
      <c r="P76" s="97"/>
    </row>
    <row r="77" spans="1:16" s="56" customFormat="1" ht="14.4">
      <c r="A77" s="250">
        <v>60</v>
      </c>
      <c r="B77" s="255"/>
      <c r="C77" s="261" t="s">
        <v>1672</v>
      </c>
      <c r="D77" s="310" t="s">
        <v>145</v>
      </c>
      <c r="E77" s="601">
        <v>1</v>
      </c>
      <c r="F77" s="162"/>
      <c r="G77" s="162"/>
      <c r="H77" s="219"/>
      <c r="I77" s="183"/>
      <c r="J77" s="183"/>
      <c r="K77" s="96"/>
      <c r="L77" s="50"/>
      <c r="M77" s="96"/>
      <c r="N77" s="96"/>
      <c r="O77" s="96"/>
      <c r="P77" s="97"/>
    </row>
    <row r="78" spans="1:16" s="56" customFormat="1" ht="14.4">
      <c r="A78" s="250">
        <v>61</v>
      </c>
      <c r="B78" s="255"/>
      <c r="C78" s="261" t="s">
        <v>1672</v>
      </c>
      <c r="D78" s="310" t="s">
        <v>145</v>
      </c>
      <c r="E78" s="601">
        <v>1</v>
      </c>
      <c r="F78" s="162"/>
      <c r="G78" s="162"/>
      <c r="H78" s="219"/>
      <c r="I78" s="183"/>
      <c r="J78" s="183"/>
      <c r="K78" s="96"/>
      <c r="L78" s="50"/>
      <c r="M78" s="96"/>
      <c r="N78" s="96"/>
      <c r="O78" s="96"/>
      <c r="P78" s="97"/>
    </row>
    <row r="79" spans="1:16" s="56" customFormat="1" ht="14.4">
      <c r="A79" s="250">
        <v>62</v>
      </c>
      <c r="B79" s="255"/>
      <c r="C79" s="261" t="s">
        <v>1672</v>
      </c>
      <c r="D79" s="310" t="s">
        <v>145</v>
      </c>
      <c r="E79" s="601">
        <v>1</v>
      </c>
      <c r="F79" s="162"/>
      <c r="G79" s="162"/>
      <c r="H79" s="219"/>
      <c r="I79" s="183"/>
      <c r="J79" s="183"/>
      <c r="K79" s="96"/>
      <c r="L79" s="50"/>
      <c r="M79" s="96"/>
      <c r="N79" s="96"/>
      <c r="O79" s="96"/>
      <c r="P79" s="97"/>
    </row>
    <row r="80" spans="1:16" s="56" customFormat="1" ht="14.4">
      <c r="A80" s="250">
        <v>63</v>
      </c>
      <c r="B80" s="255"/>
      <c r="C80" s="261" t="s">
        <v>1672</v>
      </c>
      <c r="D80" s="310" t="s">
        <v>145</v>
      </c>
      <c r="E80" s="601">
        <v>6</v>
      </c>
      <c r="F80" s="162"/>
      <c r="G80" s="162"/>
      <c r="H80" s="219"/>
      <c r="I80" s="183"/>
      <c r="J80" s="183"/>
      <c r="K80" s="96"/>
      <c r="L80" s="50"/>
      <c r="M80" s="96"/>
      <c r="N80" s="96"/>
      <c r="O80" s="96"/>
      <c r="P80" s="97"/>
    </row>
    <row r="81" spans="1:16" s="56" customFormat="1" ht="14.4">
      <c r="A81" s="250">
        <v>64</v>
      </c>
      <c r="B81" s="255"/>
      <c r="C81" s="261" t="s">
        <v>1672</v>
      </c>
      <c r="D81" s="310" t="s">
        <v>145</v>
      </c>
      <c r="E81" s="601">
        <v>1</v>
      </c>
      <c r="F81" s="162"/>
      <c r="G81" s="162"/>
      <c r="H81" s="219"/>
      <c r="I81" s="183"/>
      <c r="J81" s="183"/>
      <c r="K81" s="96"/>
      <c r="L81" s="50"/>
      <c r="M81" s="96"/>
      <c r="N81" s="96"/>
      <c r="O81" s="96"/>
      <c r="P81" s="97"/>
    </row>
    <row r="82" spans="1:16" s="56" customFormat="1" ht="14.4">
      <c r="A82" s="250">
        <v>65</v>
      </c>
      <c r="B82" s="255"/>
      <c r="C82" s="261" t="s">
        <v>1673</v>
      </c>
      <c r="D82" s="310" t="s">
        <v>145</v>
      </c>
      <c r="E82" s="601">
        <v>1</v>
      </c>
      <c r="F82" s="162"/>
      <c r="G82" s="162"/>
      <c r="H82" s="219"/>
      <c r="I82" s="183"/>
      <c r="J82" s="183"/>
      <c r="K82" s="96"/>
      <c r="L82" s="50"/>
      <c r="M82" s="96"/>
      <c r="N82" s="96"/>
      <c r="O82" s="96"/>
      <c r="P82" s="97"/>
    </row>
    <row r="83" spans="1:16" s="56" customFormat="1" ht="14.4">
      <c r="A83" s="250">
        <v>66</v>
      </c>
      <c r="B83" s="255"/>
      <c r="C83" s="261" t="s">
        <v>1673</v>
      </c>
      <c r="D83" s="310" t="s">
        <v>145</v>
      </c>
      <c r="E83" s="601">
        <v>1</v>
      </c>
      <c r="F83" s="162"/>
      <c r="G83" s="162"/>
      <c r="H83" s="219"/>
      <c r="I83" s="183"/>
      <c r="J83" s="183"/>
      <c r="K83" s="96"/>
      <c r="L83" s="50"/>
      <c r="M83" s="96"/>
      <c r="N83" s="96"/>
      <c r="O83" s="96"/>
      <c r="P83" s="97"/>
    </row>
    <row r="84" spans="1:16" s="56" customFormat="1" ht="14.4">
      <c r="A84" s="250">
        <v>67</v>
      </c>
      <c r="B84" s="255"/>
      <c r="C84" s="261" t="s">
        <v>1673</v>
      </c>
      <c r="D84" s="310" t="s">
        <v>145</v>
      </c>
      <c r="E84" s="601">
        <v>3</v>
      </c>
      <c r="F84" s="162"/>
      <c r="G84" s="162"/>
      <c r="H84" s="219"/>
      <c r="I84" s="183"/>
      <c r="J84" s="183"/>
      <c r="K84" s="96"/>
      <c r="L84" s="50"/>
      <c r="M84" s="96"/>
      <c r="N84" s="96"/>
      <c r="O84" s="96"/>
      <c r="P84" s="97"/>
    </row>
    <row r="85" spans="1:16" s="56" customFormat="1" ht="14.4">
      <c r="A85" s="250">
        <v>68</v>
      </c>
      <c r="B85" s="255"/>
      <c r="C85" s="261" t="s">
        <v>1673</v>
      </c>
      <c r="D85" s="310" t="s">
        <v>145</v>
      </c>
      <c r="E85" s="601">
        <v>1</v>
      </c>
      <c r="F85" s="162"/>
      <c r="G85" s="162"/>
      <c r="H85" s="219"/>
      <c r="I85" s="183"/>
      <c r="J85" s="183"/>
      <c r="K85" s="96"/>
      <c r="L85" s="50"/>
      <c r="M85" s="96"/>
      <c r="N85" s="96"/>
      <c r="O85" s="96"/>
      <c r="P85" s="97"/>
    </row>
    <row r="86" spans="1:16" s="56" customFormat="1" ht="14.4">
      <c r="A86" s="250">
        <v>69</v>
      </c>
      <c r="B86" s="255"/>
      <c r="C86" s="261" t="s">
        <v>1673</v>
      </c>
      <c r="D86" s="310" t="s">
        <v>145</v>
      </c>
      <c r="E86" s="601">
        <v>2</v>
      </c>
      <c r="F86" s="162"/>
      <c r="G86" s="162"/>
      <c r="H86" s="219"/>
      <c r="I86" s="183"/>
      <c r="J86" s="183"/>
      <c r="K86" s="96"/>
      <c r="L86" s="50"/>
      <c r="M86" s="96"/>
      <c r="N86" s="96"/>
      <c r="O86" s="96"/>
      <c r="P86" s="97"/>
    </row>
    <row r="87" spans="1:16" s="56" customFormat="1" ht="14.4">
      <c r="A87" s="250">
        <v>70</v>
      </c>
      <c r="B87" s="255"/>
      <c r="C87" s="261" t="s">
        <v>1673</v>
      </c>
      <c r="D87" s="310" t="s">
        <v>145</v>
      </c>
      <c r="E87" s="601">
        <v>1</v>
      </c>
      <c r="F87" s="162"/>
      <c r="G87" s="162"/>
      <c r="H87" s="219"/>
      <c r="I87" s="183"/>
      <c r="J87" s="183"/>
      <c r="K87" s="96"/>
      <c r="L87" s="50"/>
      <c r="M87" s="96"/>
      <c r="N87" s="96"/>
      <c r="O87" s="96"/>
      <c r="P87" s="97"/>
    </row>
    <row r="88" spans="1:16" s="56" customFormat="1">
      <c r="A88" s="250">
        <v>0</v>
      </c>
      <c r="B88" s="255"/>
      <c r="C88" s="298" t="s">
        <v>1689</v>
      </c>
      <c r="D88" s="252"/>
      <c r="E88" s="299"/>
      <c r="F88" s="162"/>
      <c r="G88" s="162"/>
      <c r="H88" s="219"/>
      <c r="I88" s="170"/>
      <c r="J88" s="170"/>
      <c r="K88" s="96"/>
      <c r="L88" s="50"/>
      <c r="M88" s="96"/>
      <c r="N88" s="96"/>
      <c r="O88" s="96"/>
      <c r="P88" s="97"/>
    </row>
    <row r="89" spans="1:16" s="56" customFormat="1" ht="26.4">
      <c r="A89" s="250">
        <v>71</v>
      </c>
      <c r="B89" s="255"/>
      <c r="C89" s="320" t="s">
        <v>1420</v>
      </c>
      <c r="D89" s="291" t="s">
        <v>29</v>
      </c>
      <c r="E89" s="299">
        <v>618.96</v>
      </c>
      <c r="F89" s="162"/>
      <c r="G89" s="162"/>
      <c r="H89" s="219"/>
      <c r="I89" s="162"/>
      <c r="J89" s="162"/>
      <c r="K89" s="96"/>
      <c r="L89" s="50"/>
      <c r="M89" s="96"/>
      <c r="N89" s="96"/>
      <c r="O89" s="96"/>
      <c r="P89" s="97"/>
    </row>
    <row r="90" spans="1:16" s="56" customFormat="1" ht="39.6">
      <c r="A90" s="250">
        <v>72</v>
      </c>
      <c r="B90" s="255"/>
      <c r="C90" s="301" t="s">
        <v>1402</v>
      </c>
      <c r="D90" s="291" t="s">
        <v>1403</v>
      </c>
      <c r="E90" s="299">
        <f>0.312+0.223</f>
        <v>0.53500000000000003</v>
      </c>
      <c r="F90" s="162"/>
      <c r="G90" s="162"/>
      <c r="H90" s="219"/>
      <c r="I90" s="219"/>
      <c r="J90" s="219"/>
      <c r="K90" s="96"/>
      <c r="L90" s="50"/>
      <c r="M90" s="96"/>
      <c r="N90" s="96"/>
      <c r="O90" s="96"/>
      <c r="P90" s="97"/>
    </row>
    <row r="91" spans="1:16" s="56" customFormat="1" ht="26.4">
      <c r="A91" s="250">
        <v>73</v>
      </c>
      <c r="B91" s="255"/>
      <c r="C91" s="302" t="s">
        <v>1418</v>
      </c>
      <c r="D91" s="291" t="s">
        <v>768</v>
      </c>
      <c r="E91" s="299">
        <f>47.81+29.56+16.87</f>
        <v>94.240000000000009</v>
      </c>
      <c r="F91" s="162"/>
      <c r="G91" s="162"/>
      <c r="H91" s="219"/>
      <c r="I91" s="162"/>
      <c r="J91" s="162"/>
      <c r="K91" s="96"/>
      <c r="L91" s="50"/>
      <c r="M91" s="96"/>
      <c r="N91" s="96"/>
      <c r="O91" s="96"/>
      <c r="P91" s="97"/>
    </row>
    <row r="92" spans="1:16" s="56" customFormat="1">
      <c r="A92" s="250">
        <v>0</v>
      </c>
      <c r="B92" s="255"/>
      <c r="C92" s="298" t="s">
        <v>1692</v>
      </c>
      <c r="D92" s="252"/>
      <c r="E92" s="299"/>
      <c r="F92" s="162"/>
      <c r="G92" s="162"/>
      <c r="H92" s="219"/>
      <c r="I92" s="170"/>
      <c r="J92" s="170"/>
      <c r="K92" s="96"/>
      <c r="L92" s="50"/>
      <c r="M92" s="96"/>
      <c r="N92" s="96"/>
      <c r="O92" s="96"/>
      <c r="P92" s="97"/>
    </row>
    <row r="93" spans="1:16" s="56" customFormat="1" ht="26.4">
      <c r="A93" s="250">
        <v>74</v>
      </c>
      <c r="B93" s="255"/>
      <c r="C93" s="320" t="s">
        <v>1420</v>
      </c>
      <c r="D93" s="291" t="s">
        <v>29</v>
      </c>
      <c r="E93" s="299">
        <v>220.16</v>
      </c>
      <c r="F93" s="162"/>
      <c r="G93" s="162"/>
      <c r="H93" s="219"/>
      <c r="I93" s="162"/>
      <c r="J93" s="162"/>
      <c r="K93" s="96"/>
      <c r="L93" s="50"/>
      <c r="M93" s="96"/>
      <c r="N93" s="96"/>
      <c r="O93" s="96"/>
      <c r="P93" s="97"/>
    </row>
    <row r="94" spans="1:16" s="56" customFormat="1" ht="39.6">
      <c r="A94" s="250">
        <v>75</v>
      </c>
      <c r="B94" s="255"/>
      <c r="C94" s="301" t="s">
        <v>1402</v>
      </c>
      <c r="D94" s="291" t="s">
        <v>1403</v>
      </c>
      <c r="E94" s="299">
        <v>2.35</v>
      </c>
      <c r="F94" s="162"/>
      <c r="G94" s="162"/>
      <c r="H94" s="219"/>
      <c r="I94" s="219"/>
      <c r="J94" s="219"/>
      <c r="K94" s="96"/>
      <c r="L94" s="50"/>
      <c r="M94" s="96"/>
      <c r="N94" s="96"/>
      <c r="O94" s="96"/>
      <c r="P94" s="97"/>
    </row>
    <row r="95" spans="1:16" s="56" customFormat="1" ht="26.4">
      <c r="A95" s="250">
        <v>76</v>
      </c>
      <c r="B95" s="255"/>
      <c r="C95" s="302" t="s">
        <v>1693</v>
      </c>
      <c r="D95" s="291" t="s">
        <v>768</v>
      </c>
      <c r="E95" s="299">
        <v>27.52</v>
      </c>
      <c r="F95" s="162"/>
      <c r="G95" s="162"/>
      <c r="H95" s="219"/>
      <c r="I95" s="162"/>
      <c r="J95" s="162"/>
      <c r="K95" s="96"/>
      <c r="L95" s="50"/>
      <c r="M95" s="96"/>
      <c r="N95" s="96"/>
      <c r="O95" s="96"/>
      <c r="P95" s="97"/>
    </row>
    <row r="96" spans="1:16" s="56" customFormat="1">
      <c r="A96" s="250">
        <v>0</v>
      </c>
      <c r="B96" s="255"/>
      <c r="C96" s="298" t="s">
        <v>1701</v>
      </c>
      <c r="D96" s="252"/>
      <c r="E96" s="299"/>
      <c r="F96" s="162"/>
      <c r="G96" s="162"/>
      <c r="H96" s="219"/>
      <c r="I96" s="170"/>
      <c r="J96" s="170"/>
      <c r="K96" s="96"/>
      <c r="L96" s="50"/>
      <c r="M96" s="96"/>
      <c r="N96" s="96"/>
      <c r="O96" s="96"/>
      <c r="P96" s="97"/>
    </row>
    <row r="97" spans="1:16" s="56" customFormat="1" ht="52.8">
      <c r="A97" s="305">
        <v>77</v>
      </c>
      <c r="B97" s="306"/>
      <c r="C97" s="309" t="s">
        <v>1694</v>
      </c>
      <c r="D97" s="307" t="s">
        <v>1403</v>
      </c>
      <c r="E97" s="560">
        <f>1.87+0.54</f>
        <v>2.41</v>
      </c>
      <c r="F97" s="162"/>
      <c r="G97" s="162"/>
      <c r="H97" s="219"/>
      <c r="I97" s="308"/>
      <c r="J97" s="308"/>
      <c r="K97" s="96"/>
      <c r="L97" s="50"/>
      <c r="M97" s="96"/>
      <c r="N97" s="96"/>
      <c r="O97" s="96"/>
      <c r="P97" s="97"/>
    </row>
    <row r="98" spans="1:16" s="56" customFormat="1">
      <c r="A98" s="571">
        <v>0</v>
      </c>
      <c r="B98" s="314"/>
      <c r="C98" s="315" t="s">
        <v>1751</v>
      </c>
      <c r="D98" s="14"/>
      <c r="E98" s="15"/>
      <c r="F98" s="162"/>
      <c r="G98" s="162"/>
      <c r="H98" s="219"/>
      <c r="I98" s="572"/>
      <c r="J98" s="572"/>
      <c r="K98" s="96"/>
      <c r="L98" s="50"/>
      <c r="M98" s="96"/>
      <c r="N98" s="96"/>
      <c r="O98" s="96"/>
      <c r="P98" s="97"/>
    </row>
    <row r="99" spans="1:16" s="56" customFormat="1">
      <c r="A99" s="571">
        <v>0</v>
      </c>
      <c r="B99" s="314"/>
      <c r="C99" s="315" t="s">
        <v>1615</v>
      </c>
      <c r="D99" s="14"/>
      <c r="E99" s="15"/>
      <c r="F99" s="162"/>
      <c r="G99" s="162"/>
      <c r="H99" s="219"/>
      <c r="I99" s="572"/>
      <c r="J99" s="572"/>
      <c r="K99" s="96"/>
      <c r="L99" s="50"/>
      <c r="M99" s="96"/>
      <c r="N99" s="96"/>
      <c r="O99" s="96"/>
      <c r="P99" s="97"/>
    </row>
    <row r="100" spans="1:16" s="56" customFormat="1" ht="39.6">
      <c r="A100" s="292">
        <v>78</v>
      </c>
      <c r="B100" s="573"/>
      <c r="C100" s="574" t="s">
        <v>1619</v>
      </c>
      <c r="D100" s="485" t="s">
        <v>29</v>
      </c>
      <c r="E100" s="220">
        <v>224.6</v>
      </c>
      <c r="F100" s="162"/>
      <c r="G100" s="162"/>
      <c r="H100" s="219"/>
      <c r="I100" s="186"/>
      <c r="J100" s="186"/>
      <c r="K100" s="96"/>
      <c r="L100" s="50"/>
      <c r="M100" s="96"/>
      <c r="N100" s="96"/>
      <c r="O100" s="96"/>
      <c r="P100" s="97"/>
    </row>
    <row r="101" spans="1:16" s="56" customFormat="1" ht="39.6">
      <c r="A101" s="292">
        <v>79</v>
      </c>
      <c r="B101" s="575"/>
      <c r="C101" s="473" t="s">
        <v>1616</v>
      </c>
      <c r="D101" s="291" t="s">
        <v>29</v>
      </c>
      <c r="E101" s="220">
        <v>224.6</v>
      </c>
      <c r="F101" s="162"/>
      <c r="G101" s="162"/>
      <c r="H101" s="219"/>
      <c r="I101" s="219"/>
      <c r="J101" s="219"/>
      <c r="K101" s="96"/>
      <c r="L101" s="50"/>
      <c r="M101" s="96"/>
      <c r="N101" s="96"/>
      <c r="O101" s="96"/>
      <c r="P101" s="97"/>
    </row>
    <row r="102" spans="1:16" s="56" customFormat="1" ht="26.4">
      <c r="A102" s="292">
        <v>80</v>
      </c>
      <c r="B102" s="575"/>
      <c r="C102" s="473" t="s">
        <v>1617</v>
      </c>
      <c r="D102" s="291" t="s">
        <v>29</v>
      </c>
      <c r="E102" s="220">
        <v>224.6</v>
      </c>
      <c r="F102" s="162"/>
      <c r="G102" s="162"/>
      <c r="H102" s="219"/>
      <c r="I102" s="219"/>
      <c r="J102" s="219"/>
      <c r="K102" s="96"/>
      <c r="L102" s="50"/>
      <c r="M102" s="96"/>
      <c r="N102" s="96"/>
      <c r="O102" s="96"/>
      <c r="P102" s="97"/>
    </row>
    <row r="103" spans="1:16" s="56" customFormat="1">
      <c r="A103" s="292">
        <v>81</v>
      </c>
      <c r="B103" s="575"/>
      <c r="C103" s="463" t="s">
        <v>1618</v>
      </c>
      <c r="D103" s="291" t="s">
        <v>29</v>
      </c>
      <c r="E103" s="220">
        <v>224.6</v>
      </c>
      <c r="F103" s="162"/>
      <c r="G103" s="162"/>
      <c r="H103" s="219"/>
      <c r="I103" s="219"/>
      <c r="J103" s="219"/>
      <c r="K103" s="96"/>
      <c r="L103" s="50"/>
      <c r="M103" s="96"/>
      <c r="N103" s="96"/>
      <c r="O103" s="96"/>
      <c r="P103" s="97"/>
    </row>
    <row r="104" spans="1:16" s="56" customFormat="1">
      <c r="A104" s="571">
        <v>0</v>
      </c>
      <c r="B104" s="314"/>
      <c r="C104" s="315" t="s">
        <v>1620</v>
      </c>
      <c r="D104" s="14"/>
      <c r="E104" s="15"/>
      <c r="F104" s="162"/>
      <c r="G104" s="162"/>
      <c r="H104" s="219"/>
      <c r="I104" s="572"/>
      <c r="J104" s="572"/>
      <c r="K104" s="96"/>
      <c r="L104" s="50"/>
      <c r="M104" s="96"/>
      <c r="N104" s="96"/>
      <c r="O104" s="96"/>
      <c r="P104" s="97"/>
    </row>
    <row r="105" spans="1:16" s="56" customFormat="1" ht="26.4">
      <c r="A105" s="250">
        <v>82</v>
      </c>
      <c r="B105" s="252"/>
      <c r="C105" s="261" t="s">
        <v>1621</v>
      </c>
      <c r="D105" s="252" t="s">
        <v>29</v>
      </c>
      <c r="E105" s="598">
        <v>534.29999999999995</v>
      </c>
      <c r="F105" s="162"/>
      <c r="G105" s="162"/>
      <c r="H105" s="219"/>
      <c r="I105" s="220"/>
      <c r="J105" s="221"/>
      <c r="K105" s="96"/>
      <c r="L105" s="50"/>
      <c r="M105" s="96"/>
      <c r="N105" s="96"/>
      <c r="O105" s="96"/>
      <c r="P105" s="97"/>
    </row>
    <row r="106" spans="1:16" s="56" customFormat="1" ht="26.4">
      <c r="A106" s="292">
        <v>0</v>
      </c>
      <c r="B106" s="575"/>
      <c r="C106" s="296" t="s">
        <v>1622</v>
      </c>
      <c r="D106" s="602" t="s">
        <v>1614</v>
      </c>
      <c r="E106" s="220"/>
      <c r="F106" s="162"/>
      <c r="G106" s="162"/>
      <c r="H106" s="219"/>
      <c r="I106" s="220"/>
      <c r="J106" s="221"/>
      <c r="K106" s="96"/>
      <c r="L106" s="50"/>
      <c r="M106" s="96"/>
      <c r="N106" s="96"/>
      <c r="O106" s="96"/>
      <c r="P106" s="97"/>
    </row>
    <row r="107" spans="1:16" s="56" customFormat="1">
      <c r="A107" s="571">
        <v>0</v>
      </c>
      <c r="B107" s="314"/>
      <c r="C107" s="315" t="s">
        <v>1625</v>
      </c>
      <c r="D107" s="14"/>
      <c r="E107" s="15"/>
      <c r="F107" s="162"/>
      <c r="G107" s="162"/>
      <c r="H107" s="219"/>
      <c r="I107" s="572"/>
      <c r="J107" s="572"/>
      <c r="K107" s="96"/>
      <c r="L107" s="50"/>
      <c r="M107" s="96"/>
      <c r="N107" s="96"/>
      <c r="O107" s="96"/>
      <c r="P107" s="97"/>
    </row>
    <row r="108" spans="1:16" s="56" customFormat="1" ht="26.4">
      <c r="A108" s="250">
        <v>83</v>
      </c>
      <c r="B108" s="252"/>
      <c r="C108" s="261" t="s">
        <v>1621</v>
      </c>
      <c r="D108" s="252" t="s">
        <v>29</v>
      </c>
      <c r="E108" s="598">
        <v>243.1</v>
      </c>
      <c r="F108" s="162"/>
      <c r="G108" s="162"/>
      <c r="H108" s="219"/>
      <c r="I108" s="220"/>
      <c r="J108" s="221"/>
      <c r="K108" s="96"/>
      <c r="L108" s="50"/>
      <c r="M108" s="96"/>
      <c r="N108" s="96"/>
      <c r="O108" s="96"/>
      <c r="P108" s="97"/>
    </row>
    <row r="109" spans="1:16" s="56" customFormat="1" ht="26.4">
      <c r="A109" s="292">
        <v>0</v>
      </c>
      <c r="B109" s="575"/>
      <c r="C109" s="296" t="s">
        <v>1622</v>
      </c>
      <c r="D109" s="602" t="s">
        <v>1614</v>
      </c>
      <c r="E109" s="220"/>
      <c r="F109" s="162"/>
      <c r="G109" s="162"/>
      <c r="H109" s="219"/>
      <c r="I109" s="220"/>
      <c r="J109" s="221"/>
      <c r="K109" s="96"/>
      <c r="L109" s="50"/>
      <c r="M109" s="96"/>
      <c r="N109" s="96"/>
      <c r="O109" s="96"/>
      <c r="P109" s="97"/>
    </row>
    <row r="110" spans="1:16" s="56" customFormat="1">
      <c r="A110" s="571">
        <v>0</v>
      </c>
      <c r="B110" s="314"/>
      <c r="C110" s="315" t="s">
        <v>1628</v>
      </c>
      <c r="D110" s="14"/>
      <c r="E110" s="15"/>
      <c r="F110" s="162"/>
      <c r="G110" s="162"/>
      <c r="H110" s="219"/>
      <c r="I110" s="572"/>
      <c r="J110" s="572"/>
      <c r="K110" s="96"/>
      <c r="L110" s="50"/>
      <c r="M110" s="96"/>
      <c r="N110" s="96"/>
      <c r="O110" s="96"/>
      <c r="P110" s="97"/>
    </row>
    <row r="111" spans="1:16" s="56" customFormat="1" ht="26.4">
      <c r="A111" s="250">
        <v>84</v>
      </c>
      <c r="B111" s="252"/>
      <c r="C111" s="261" t="s">
        <v>1621</v>
      </c>
      <c r="D111" s="252" t="s">
        <v>29</v>
      </c>
      <c r="E111" s="598">
        <v>14.8</v>
      </c>
      <c r="F111" s="162"/>
      <c r="G111" s="162"/>
      <c r="H111" s="219"/>
      <c r="I111" s="220"/>
      <c r="J111" s="221"/>
      <c r="K111" s="96"/>
      <c r="L111" s="50"/>
      <c r="M111" s="96"/>
      <c r="N111" s="96"/>
      <c r="O111" s="96"/>
      <c r="P111" s="97"/>
    </row>
    <row r="112" spans="1:16" s="56" customFormat="1" ht="26.4">
      <c r="A112" s="292">
        <v>0</v>
      </c>
      <c r="B112" s="575"/>
      <c r="C112" s="296" t="s">
        <v>1622</v>
      </c>
      <c r="D112" s="602" t="s">
        <v>1614</v>
      </c>
      <c r="E112" s="220"/>
      <c r="F112" s="162"/>
      <c r="G112" s="162"/>
      <c r="H112" s="219"/>
      <c r="I112" s="220"/>
      <c r="J112" s="221"/>
      <c r="K112" s="96"/>
      <c r="L112" s="50"/>
      <c r="M112" s="96"/>
      <c r="N112" s="96"/>
      <c r="O112" s="96"/>
      <c r="P112" s="97"/>
    </row>
    <row r="113" spans="1:16" s="56" customFormat="1">
      <c r="A113" s="571">
        <v>0</v>
      </c>
      <c r="B113" s="314"/>
      <c r="C113" s="315" t="s">
        <v>1631</v>
      </c>
      <c r="D113" s="14"/>
      <c r="E113" s="15"/>
      <c r="F113" s="162"/>
      <c r="G113" s="162"/>
      <c r="H113" s="219"/>
      <c r="I113" s="572"/>
      <c r="J113" s="572"/>
      <c r="K113" s="96"/>
      <c r="L113" s="50"/>
      <c r="M113" s="96"/>
      <c r="N113" s="96"/>
      <c r="O113" s="96"/>
      <c r="P113" s="97"/>
    </row>
    <row r="114" spans="1:16" s="56" customFormat="1" ht="26.4">
      <c r="A114" s="250">
        <v>85</v>
      </c>
      <c r="B114" s="252"/>
      <c r="C114" s="261" t="s">
        <v>1621</v>
      </c>
      <c r="D114" s="252" t="s">
        <v>29</v>
      </c>
      <c r="E114" s="598">
        <v>313.3</v>
      </c>
      <c r="F114" s="162"/>
      <c r="G114" s="162"/>
      <c r="H114" s="219"/>
      <c r="I114" s="220"/>
      <c r="J114" s="221"/>
      <c r="K114" s="96"/>
      <c r="L114" s="50"/>
      <c r="M114" s="96"/>
      <c r="N114" s="96"/>
      <c r="O114" s="96"/>
      <c r="P114" s="97"/>
    </row>
    <row r="115" spans="1:16" s="56" customFormat="1" ht="26.4">
      <c r="A115" s="292">
        <v>0</v>
      </c>
      <c r="B115" s="575"/>
      <c r="C115" s="296" t="s">
        <v>1622</v>
      </c>
      <c r="D115" s="602" t="s">
        <v>1614</v>
      </c>
      <c r="E115" s="220"/>
      <c r="F115" s="162"/>
      <c r="G115" s="162"/>
      <c r="H115" s="219"/>
      <c r="I115" s="220"/>
      <c r="J115" s="221"/>
      <c r="K115" s="96"/>
      <c r="L115" s="50"/>
      <c r="M115" s="96"/>
      <c r="N115" s="96"/>
      <c r="O115" s="96"/>
      <c r="P115" s="97"/>
    </row>
    <row r="116" spans="1:16" s="56" customFormat="1">
      <c r="A116" s="571">
        <v>0</v>
      </c>
      <c r="B116" s="314"/>
      <c r="C116" s="315" t="s">
        <v>1634</v>
      </c>
      <c r="D116" s="14"/>
      <c r="E116" s="15"/>
      <c r="F116" s="162"/>
      <c r="G116" s="162"/>
      <c r="H116" s="219"/>
      <c r="I116" s="572"/>
      <c r="J116" s="572"/>
      <c r="K116" s="96"/>
      <c r="L116" s="50"/>
      <c r="M116" s="96"/>
      <c r="N116" s="96"/>
      <c r="O116" s="96"/>
      <c r="P116" s="97"/>
    </row>
    <row r="117" spans="1:16" s="56" customFormat="1" ht="26.4">
      <c r="A117" s="250">
        <v>86</v>
      </c>
      <c r="B117" s="252"/>
      <c r="C117" s="261" t="s">
        <v>1621</v>
      </c>
      <c r="D117" s="252" t="s">
        <v>29</v>
      </c>
      <c r="E117" s="598">
        <f>884*2</f>
        <v>1768</v>
      </c>
      <c r="F117" s="162"/>
      <c r="G117" s="162"/>
      <c r="H117" s="219"/>
      <c r="I117" s="220"/>
      <c r="J117" s="221"/>
      <c r="K117" s="96"/>
      <c r="L117" s="50"/>
      <c r="M117" s="96"/>
      <c r="N117" s="96"/>
      <c r="O117" s="96"/>
      <c r="P117" s="97"/>
    </row>
    <row r="118" spans="1:16" s="56" customFormat="1" ht="26.4">
      <c r="A118" s="292">
        <v>0</v>
      </c>
      <c r="B118" s="575"/>
      <c r="C118" s="296" t="s">
        <v>1636</v>
      </c>
      <c r="D118" s="602" t="s">
        <v>1614</v>
      </c>
      <c r="E118" s="220"/>
      <c r="F118" s="162"/>
      <c r="G118" s="162"/>
      <c r="H118" s="219"/>
      <c r="I118" s="220"/>
      <c r="J118" s="221"/>
      <c r="K118" s="96"/>
      <c r="L118" s="50"/>
      <c r="M118" s="96"/>
      <c r="N118" s="96"/>
      <c r="O118" s="96"/>
      <c r="P118" s="97"/>
    </row>
    <row r="119" spans="1:16" s="56" customFormat="1">
      <c r="A119" s="571">
        <v>0</v>
      </c>
      <c r="B119" s="314"/>
      <c r="C119" s="315" t="s">
        <v>1635</v>
      </c>
      <c r="D119" s="14"/>
      <c r="E119" s="15"/>
      <c r="F119" s="162"/>
      <c r="G119" s="162"/>
      <c r="H119" s="219"/>
      <c r="I119" s="572"/>
      <c r="J119" s="572"/>
      <c r="K119" s="96"/>
      <c r="L119" s="50"/>
      <c r="M119" s="96"/>
      <c r="N119" s="96"/>
      <c r="O119" s="96"/>
      <c r="P119" s="97"/>
    </row>
    <row r="120" spans="1:16" s="56" customFormat="1" ht="26.4">
      <c r="A120" s="250">
        <v>87</v>
      </c>
      <c r="B120" s="252"/>
      <c r="C120" s="261" t="s">
        <v>1621</v>
      </c>
      <c r="D120" s="252" t="s">
        <v>29</v>
      </c>
      <c r="E120" s="598">
        <f>343.7*2</f>
        <v>687.4</v>
      </c>
      <c r="F120" s="162"/>
      <c r="G120" s="162"/>
      <c r="H120" s="219"/>
      <c r="I120" s="220"/>
      <c r="J120" s="221"/>
      <c r="K120" s="96"/>
      <c r="L120" s="50"/>
      <c r="M120" s="96"/>
      <c r="N120" s="96"/>
      <c r="O120" s="96"/>
      <c r="P120" s="97"/>
    </row>
    <row r="121" spans="1:16" s="56" customFormat="1" ht="26.4">
      <c r="A121" s="292">
        <v>0</v>
      </c>
      <c r="B121" s="575"/>
      <c r="C121" s="296" t="s">
        <v>1637</v>
      </c>
      <c r="D121" s="602" t="s">
        <v>1614</v>
      </c>
      <c r="E121" s="220"/>
      <c r="F121" s="162"/>
      <c r="G121" s="162"/>
      <c r="H121" s="219"/>
      <c r="I121" s="220"/>
      <c r="J121" s="221"/>
      <c r="K121" s="96"/>
      <c r="L121" s="50"/>
      <c r="M121" s="96"/>
      <c r="N121" s="96"/>
      <c r="O121" s="96"/>
      <c r="P121" s="97"/>
    </row>
    <row r="122" spans="1:16" s="56" customFormat="1">
      <c r="A122" s="571">
        <v>0</v>
      </c>
      <c r="B122" s="314"/>
      <c r="C122" s="315" t="s">
        <v>1638</v>
      </c>
      <c r="D122" s="14"/>
      <c r="E122" s="15"/>
      <c r="F122" s="162"/>
      <c r="G122" s="162"/>
      <c r="H122" s="219"/>
      <c r="I122" s="572"/>
      <c r="J122" s="572"/>
      <c r="K122" s="96"/>
      <c r="L122" s="50"/>
      <c r="M122" s="96"/>
      <c r="N122" s="96"/>
      <c r="O122" s="96"/>
      <c r="P122" s="97"/>
    </row>
    <row r="123" spans="1:16" s="56" customFormat="1" ht="26.4">
      <c r="A123" s="250">
        <v>88</v>
      </c>
      <c r="B123" s="252"/>
      <c r="C123" s="261" t="s">
        <v>1621</v>
      </c>
      <c r="D123" s="252" t="s">
        <v>29</v>
      </c>
      <c r="E123" s="598">
        <f>1797*2</f>
        <v>3594</v>
      </c>
      <c r="F123" s="162"/>
      <c r="G123" s="162"/>
      <c r="H123" s="219"/>
      <c r="I123" s="220"/>
      <c r="J123" s="221"/>
      <c r="K123" s="96"/>
      <c r="L123" s="50"/>
      <c r="M123" s="96"/>
      <c r="N123" s="96"/>
      <c r="O123" s="96"/>
      <c r="P123" s="97"/>
    </row>
    <row r="124" spans="1:16" s="56" customFormat="1" ht="26.4">
      <c r="A124" s="292">
        <v>0</v>
      </c>
      <c r="B124" s="575"/>
      <c r="C124" s="296" t="s">
        <v>1622</v>
      </c>
      <c r="D124" s="602" t="s">
        <v>1614</v>
      </c>
      <c r="E124" s="220"/>
      <c r="F124" s="162"/>
      <c r="G124" s="162"/>
      <c r="H124" s="219"/>
      <c r="I124" s="220"/>
      <c r="J124" s="221"/>
      <c r="K124" s="96"/>
      <c r="L124" s="50"/>
      <c r="M124" s="96"/>
      <c r="N124" s="96"/>
      <c r="O124" s="96"/>
      <c r="P124" s="97"/>
    </row>
    <row r="125" spans="1:16" s="56" customFormat="1">
      <c r="A125" s="571">
        <v>0</v>
      </c>
      <c r="B125" s="314"/>
      <c r="C125" s="315" t="s">
        <v>1640</v>
      </c>
      <c r="D125" s="14"/>
      <c r="E125" s="15"/>
      <c r="F125" s="162"/>
      <c r="G125" s="162"/>
      <c r="H125" s="219"/>
      <c r="I125" s="572"/>
      <c r="J125" s="572"/>
      <c r="K125" s="96"/>
      <c r="L125" s="50"/>
      <c r="M125" s="96"/>
      <c r="N125" s="96"/>
      <c r="O125" s="96"/>
      <c r="P125" s="97"/>
    </row>
    <row r="126" spans="1:16" s="56" customFormat="1">
      <c r="A126" s="292">
        <v>89</v>
      </c>
      <c r="B126" s="563"/>
      <c r="C126" s="296" t="s">
        <v>1639</v>
      </c>
      <c r="D126" s="291" t="s">
        <v>29</v>
      </c>
      <c r="E126" s="598">
        <f>166.3*2</f>
        <v>332.6</v>
      </c>
      <c r="F126" s="162"/>
      <c r="G126" s="162"/>
      <c r="H126" s="219"/>
      <c r="I126" s="219"/>
      <c r="J126" s="219"/>
      <c r="K126" s="96"/>
      <c r="L126" s="50"/>
      <c r="M126" s="96"/>
      <c r="N126" s="96"/>
      <c r="O126" s="96"/>
      <c r="P126" s="97"/>
    </row>
    <row r="127" spans="1:16" s="56" customFormat="1" ht="26.4">
      <c r="A127" s="292">
        <v>0</v>
      </c>
      <c r="B127" s="575"/>
      <c r="C127" s="296" t="s">
        <v>1622</v>
      </c>
      <c r="D127" s="602" t="s">
        <v>1614</v>
      </c>
      <c r="E127" s="220"/>
      <c r="F127" s="162"/>
      <c r="G127" s="162"/>
      <c r="H127" s="219"/>
      <c r="I127" s="220"/>
      <c r="J127" s="221"/>
      <c r="K127" s="96"/>
      <c r="L127" s="50"/>
      <c r="M127" s="96"/>
      <c r="N127" s="96"/>
      <c r="O127" s="96"/>
      <c r="P127" s="97"/>
    </row>
    <row r="128" spans="1:16" s="56" customFormat="1">
      <c r="A128" s="571">
        <v>0</v>
      </c>
      <c r="B128" s="314"/>
      <c r="C128" s="315" t="s">
        <v>1641</v>
      </c>
      <c r="D128" s="14"/>
      <c r="E128" s="15"/>
      <c r="F128" s="162"/>
      <c r="G128" s="162"/>
      <c r="H128" s="219"/>
      <c r="I128" s="572"/>
      <c r="J128" s="572"/>
      <c r="K128" s="96"/>
      <c r="L128" s="50"/>
      <c r="M128" s="96"/>
      <c r="N128" s="96"/>
      <c r="O128" s="96"/>
      <c r="P128" s="97"/>
    </row>
    <row r="129" spans="1:16" s="56" customFormat="1" ht="26.4">
      <c r="A129" s="250">
        <v>90</v>
      </c>
      <c r="B129" s="252"/>
      <c r="C129" s="261" t="s">
        <v>1621</v>
      </c>
      <c r="D129" s="252" t="s">
        <v>29</v>
      </c>
      <c r="E129" s="598">
        <f>136.4*2</f>
        <v>272.8</v>
      </c>
      <c r="F129" s="162"/>
      <c r="G129" s="162"/>
      <c r="H129" s="219"/>
      <c r="I129" s="220"/>
      <c r="J129" s="221"/>
      <c r="K129" s="96"/>
      <c r="L129" s="50"/>
      <c r="M129" s="96"/>
      <c r="N129" s="96"/>
      <c r="O129" s="96"/>
      <c r="P129" s="97"/>
    </row>
    <row r="130" spans="1:16" s="56" customFormat="1">
      <c r="A130" s="292">
        <v>0</v>
      </c>
      <c r="B130" s="575"/>
      <c r="C130" s="296" t="s">
        <v>1642</v>
      </c>
      <c r="D130" s="602" t="s">
        <v>1614</v>
      </c>
      <c r="E130" s="220"/>
      <c r="F130" s="162"/>
      <c r="G130" s="162"/>
      <c r="H130" s="219"/>
      <c r="I130" s="220"/>
      <c r="J130" s="221"/>
      <c r="K130" s="96"/>
      <c r="L130" s="50"/>
      <c r="M130" s="96"/>
      <c r="N130" s="96"/>
      <c r="O130" s="96"/>
      <c r="P130" s="97"/>
    </row>
    <row r="131" spans="1:16" s="56" customFormat="1">
      <c r="A131" s="571">
        <v>0</v>
      </c>
      <c r="B131" s="314"/>
      <c r="C131" s="315" t="s">
        <v>1613</v>
      </c>
      <c r="D131" s="14"/>
      <c r="E131" s="15"/>
      <c r="F131" s="162"/>
      <c r="G131" s="162"/>
      <c r="H131" s="219"/>
      <c r="I131" s="572"/>
      <c r="J131" s="572"/>
      <c r="K131" s="96"/>
      <c r="L131" s="50"/>
      <c r="M131" s="96"/>
      <c r="N131" s="96"/>
      <c r="O131" s="96"/>
      <c r="P131" s="97"/>
    </row>
    <row r="132" spans="1:16" s="56" customFormat="1" ht="26.4">
      <c r="A132" s="292">
        <v>91</v>
      </c>
      <c r="B132" s="255"/>
      <c r="C132" s="296" t="s">
        <v>1650</v>
      </c>
      <c r="D132" s="291" t="s">
        <v>29</v>
      </c>
      <c r="E132" s="253">
        <f>224.7*2</f>
        <v>449.4</v>
      </c>
      <c r="F132" s="162"/>
      <c r="G132" s="162"/>
      <c r="H132" s="219"/>
      <c r="I132" s="219"/>
      <c r="J132" s="219"/>
      <c r="K132" s="96"/>
      <c r="L132" s="50"/>
      <c r="M132" s="96"/>
      <c r="N132" s="96"/>
      <c r="O132" s="96"/>
      <c r="P132" s="97"/>
    </row>
    <row r="133" spans="1:16" s="56" customFormat="1" ht="39.6">
      <c r="A133" s="576">
        <v>92</v>
      </c>
      <c r="B133" s="563"/>
      <c r="C133" s="296" t="s">
        <v>1644</v>
      </c>
      <c r="D133" s="291" t="s">
        <v>29</v>
      </c>
      <c r="E133" s="253">
        <f>224.7*2</f>
        <v>449.4</v>
      </c>
      <c r="F133" s="162"/>
      <c r="G133" s="162"/>
      <c r="H133" s="219"/>
      <c r="I133" s="219"/>
      <c r="J133" s="219"/>
      <c r="K133" s="96"/>
      <c r="L133" s="50"/>
      <c r="M133" s="96"/>
      <c r="N133" s="96"/>
      <c r="O133" s="96"/>
      <c r="P133" s="97"/>
    </row>
    <row r="134" spans="1:16" s="56" customFormat="1" ht="39.6">
      <c r="A134" s="292">
        <v>93</v>
      </c>
      <c r="B134" s="563"/>
      <c r="C134" s="297" t="s">
        <v>1645</v>
      </c>
      <c r="D134" s="291" t="s">
        <v>29</v>
      </c>
      <c r="E134" s="253">
        <f>E133</f>
        <v>449.4</v>
      </c>
      <c r="F134" s="162"/>
      <c r="G134" s="162"/>
      <c r="H134" s="219"/>
      <c r="I134" s="219"/>
      <c r="J134" s="219"/>
      <c r="K134" s="96"/>
      <c r="L134" s="50"/>
      <c r="M134" s="96"/>
      <c r="N134" s="96"/>
      <c r="O134" s="96"/>
      <c r="P134" s="97"/>
    </row>
    <row r="135" spans="1:16" s="56" customFormat="1">
      <c r="A135" s="571">
        <v>0</v>
      </c>
      <c r="B135" s="314"/>
      <c r="C135" s="315" t="s">
        <v>1646</v>
      </c>
      <c r="D135" s="14"/>
      <c r="E135" s="15"/>
      <c r="F135" s="162"/>
      <c r="G135" s="162"/>
      <c r="H135" s="219"/>
      <c r="I135" s="572"/>
      <c r="J135" s="572"/>
      <c r="K135" s="96"/>
      <c r="L135" s="50"/>
      <c r="M135" s="96"/>
      <c r="N135" s="96"/>
      <c r="O135" s="96"/>
      <c r="P135" s="97"/>
    </row>
    <row r="136" spans="1:16" s="56" customFormat="1" ht="26.4">
      <c r="A136" s="292">
        <v>94</v>
      </c>
      <c r="B136" s="255"/>
      <c r="C136" s="296" t="s">
        <v>1649</v>
      </c>
      <c r="D136" s="291" t="s">
        <v>29</v>
      </c>
      <c r="E136" s="253">
        <v>2.9</v>
      </c>
      <c r="F136" s="162"/>
      <c r="G136" s="162"/>
      <c r="H136" s="219"/>
      <c r="I136" s="219"/>
      <c r="J136" s="219"/>
      <c r="K136" s="96"/>
      <c r="L136" s="50"/>
      <c r="M136" s="96"/>
      <c r="N136" s="96"/>
      <c r="O136" s="96"/>
      <c r="P136" s="97"/>
    </row>
    <row r="137" spans="1:16" s="56" customFormat="1" ht="39.6">
      <c r="A137" s="576">
        <v>95</v>
      </c>
      <c r="B137" s="563"/>
      <c r="C137" s="297" t="s">
        <v>1643</v>
      </c>
      <c r="D137" s="291" t="s">
        <v>29</v>
      </c>
      <c r="E137" s="253">
        <v>2.9</v>
      </c>
      <c r="F137" s="162"/>
      <c r="G137" s="162"/>
      <c r="H137" s="219"/>
      <c r="I137" s="219"/>
      <c r="J137" s="219"/>
      <c r="K137" s="96"/>
      <c r="L137" s="50"/>
      <c r="M137" s="96"/>
      <c r="N137" s="96"/>
      <c r="O137" s="96"/>
      <c r="P137" s="97"/>
    </row>
    <row r="138" spans="1:16" s="56" customFormat="1" ht="66">
      <c r="A138" s="292">
        <v>96</v>
      </c>
      <c r="B138" s="563"/>
      <c r="C138" s="297" t="s">
        <v>1647</v>
      </c>
      <c r="D138" s="291" t="s">
        <v>29</v>
      </c>
      <c r="E138" s="253">
        <f>E137*2</f>
        <v>5.8</v>
      </c>
      <c r="F138" s="162"/>
      <c r="G138" s="162"/>
      <c r="H138" s="219"/>
      <c r="I138" s="219"/>
      <c r="J138" s="219"/>
      <c r="K138" s="96"/>
      <c r="L138" s="50"/>
      <c r="M138" s="96"/>
      <c r="N138" s="96"/>
      <c r="O138" s="96"/>
      <c r="P138" s="97"/>
    </row>
    <row r="139" spans="1:16" s="56" customFormat="1">
      <c r="A139" s="571">
        <v>0</v>
      </c>
      <c r="B139" s="314"/>
      <c r="C139" s="315" t="s">
        <v>1648</v>
      </c>
      <c r="D139" s="14"/>
      <c r="E139" s="15"/>
      <c r="F139" s="162"/>
      <c r="G139" s="162"/>
      <c r="H139" s="219"/>
      <c r="I139" s="572"/>
      <c r="J139" s="572"/>
      <c r="K139" s="96"/>
      <c r="L139" s="50"/>
      <c r="M139" s="96"/>
      <c r="N139" s="96"/>
      <c r="O139" s="96"/>
      <c r="P139" s="97"/>
    </row>
    <row r="140" spans="1:16" s="56" customFormat="1">
      <c r="A140" s="576">
        <v>97</v>
      </c>
      <c r="B140" s="563"/>
      <c r="C140" s="296" t="s">
        <v>1651</v>
      </c>
      <c r="D140" s="291" t="s">
        <v>29</v>
      </c>
      <c r="E140" s="253">
        <v>378.5</v>
      </c>
      <c r="F140" s="162"/>
      <c r="G140" s="162"/>
      <c r="H140" s="219"/>
      <c r="I140" s="219"/>
      <c r="J140" s="219"/>
      <c r="K140" s="96"/>
      <c r="L140" s="50"/>
      <c r="M140" s="96"/>
      <c r="N140" s="96"/>
      <c r="O140" s="96"/>
      <c r="P140" s="97"/>
    </row>
    <row r="141" spans="1:16" s="56" customFormat="1" ht="66">
      <c r="A141" s="292">
        <v>98</v>
      </c>
      <c r="B141" s="563"/>
      <c r="C141" s="296" t="s">
        <v>1592</v>
      </c>
      <c r="D141" s="291" t="s">
        <v>29</v>
      </c>
      <c r="E141" s="280">
        <v>378.5</v>
      </c>
      <c r="F141" s="162"/>
      <c r="G141" s="162"/>
      <c r="H141" s="219"/>
      <c r="I141" s="219"/>
      <c r="J141" s="219"/>
      <c r="K141" s="96"/>
      <c r="L141" s="50"/>
      <c r="M141" s="96"/>
      <c r="N141" s="96"/>
      <c r="O141" s="96"/>
      <c r="P141" s="97"/>
    </row>
    <row r="142" spans="1:16" s="56" customFormat="1" ht="26.4">
      <c r="A142" s="324">
        <v>99</v>
      </c>
      <c r="B142" s="325"/>
      <c r="C142" s="326" t="s">
        <v>1490</v>
      </c>
      <c r="D142" s="327" t="s">
        <v>29</v>
      </c>
      <c r="E142" s="328">
        <v>180.3</v>
      </c>
      <c r="F142" s="162"/>
      <c r="G142" s="162"/>
      <c r="H142" s="219"/>
      <c r="I142" s="219"/>
      <c r="J142" s="219"/>
      <c r="K142" s="96"/>
      <c r="L142" s="50"/>
      <c r="M142" s="96"/>
      <c r="N142" s="96"/>
      <c r="O142" s="96"/>
      <c r="P142" s="97"/>
    </row>
    <row r="143" spans="1:16" s="56" customFormat="1">
      <c r="A143" s="324">
        <v>0</v>
      </c>
      <c r="B143" s="325"/>
      <c r="C143" s="332" t="s">
        <v>1491</v>
      </c>
      <c r="D143" s="291" t="s">
        <v>582</v>
      </c>
      <c r="E143" s="329">
        <v>2</v>
      </c>
      <c r="F143" s="162"/>
      <c r="G143" s="162"/>
      <c r="H143" s="219"/>
      <c r="I143" s="219"/>
      <c r="J143" s="219"/>
      <c r="K143" s="96"/>
      <c r="L143" s="50"/>
      <c r="M143" s="96"/>
      <c r="N143" s="96"/>
      <c r="O143" s="96"/>
      <c r="P143" s="97"/>
    </row>
    <row r="144" spans="1:16" s="56" customFormat="1">
      <c r="A144" s="324">
        <v>0</v>
      </c>
      <c r="B144" s="325"/>
      <c r="C144" s="332" t="s">
        <v>1492</v>
      </c>
      <c r="D144" s="291" t="s">
        <v>582</v>
      </c>
      <c r="E144" s="329">
        <v>1</v>
      </c>
      <c r="F144" s="162"/>
      <c r="G144" s="162"/>
      <c r="H144" s="219"/>
      <c r="I144" s="219"/>
      <c r="J144" s="219"/>
      <c r="K144" s="96"/>
      <c r="L144" s="50"/>
      <c r="M144" s="96"/>
      <c r="N144" s="96"/>
      <c r="O144" s="96"/>
      <c r="P144" s="97"/>
    </row>
    <row r="145" spans="1:16" s="56" customFormat="1">
      <c r="A145" s="324">
        <v>0</v>
      </c>
      <c r="B145" s="325"/>
      <c r="C145" s="332" t="s">
        <v>1493</v>
      </c>
      <c r="D145" s="291" t="s">
        <v>582</v>
      </c>
      <c r="E145" s="329">
        <v>2</v>
      </c>
      <c r="F145" s="162"/>
      <c r="G145" s="162"/>
      <c r="H145" s="219"/>
      <c r="I145" s="219"/>
      <c r="J145" s="219"/>
      <c r="K145" s="96"/>
      <c r="L145" s="50"/>
      <c r="M145" s="96"/>
      <c r="N145" s="96"/>
      <c r="O145" s="96"/>
      <c r="P145" s="97"/>
    </row>
    <row r="146" spans="1:16" s="56" customFormat="1">
      <c r="A146" s="324">
        <v>0</v>
      </c>
      <c r="B146" s="325"/>
      <c r="C146" s="332" t="s">
        <v>1494</v>
      </c>
      <c r="D146" s="291" t="s">
        <v>582</v>
      </c>
      <c r="E146" s="329">
        <v>2</v>
      </c>
      <c r="F146" s="162"/>
      <c r="G146" s="162"/>
      <c r="H146" s="219"/>
      <c r="I146" s="219"/>
      <c r="J146" s="219"/>
      <c r="K146" s="96"/>
      <c r="L146" s="50"/>
      <c r="M146" s="96"/>
      <c r="N146" s="96"/>
      <c r="O146" s="96"/>
      <c r="P146" s="97"/>
    </row>
    <row r="147" spans="1:16" s="56" customFormat="1">
      <c r="A147" s="324">
        <v>0</v>
      </c>
      <c r="B147" s="325"/>
      <c r="C147" s="332" t="s">
        <v>1495</v>
      </c>
      <c r="D147" s="291" t="s">
        <v>582</v>
      </c>
      <c r="E147" s="329">
        <v>1</v>
      </c>
      <c r="F147" s="162"/>
      <c r="G147" s="162"/>
      <c r="H147" s="219"/>
      <c r="I147" s="219"/>
      <c r="J147" s="219"/>
      <c r="K147" s="96"/>
      <c r="L147" s="50"/>
      <c r="M147" s="96"/>
      <c r="N147" s="96"/>
      <c r="O147" s="96"/>
      <c r="P147" s="97"/>
    </row>
    <row r="148" spans="1:16" s="56" customFormat="1">
      <c r="A148" s="324">
        <v>0</v>
      </c>
      <c r="B148" s="325"/>
      <c r="C148" s="332" t="s">
        <v>1496</v>
      </c>
      <c r="D148" s="291" t="s">
        <v>582</v>
      </c>
      <c r="E148" s="329">
        <v>2</v>
      </c>
      <c r="F148" s="162"/>
      <c r="G148" s="162"/>
      <c r="H148" s="219"/>
      <c r="I148" s="219"/>
      <c r="J148" s="219"/>
      <c r="K148" s="96"/>
      <c r="L148" s="50"/>
      <c r="M148" s="96"/>
      <c r="N148" s="96"/>
      <c r="O148" s="96"/>
      <c r="P148" s="97"/>
    </row>
    <row r="149" spans="1:16" s="56" customFormat="1">
      <c r="A149" s="324">
        <v>0</v>
      </c>
      <c r="B149" s="325"/>
      <c r="C149" s="332" t="s">
        <v>1497</v>
      </c>
      <c r="D149" s="291" t="s">
        <v>582</v>
      </c>
      <c r="E149" s="329">
        <v>1</v>
      </c>
      <c r="F149" s="162"/>
      <c r="G149" s="162"/>
      <c r="H149" s="219"/>
      <c r="I149" s="219"/>
      <c r="J149" s="219"/>
      <c r="K149" s="96"/>
      <c r="L149" s="50"/>
      <c r="M149" s="96"/>
      <c r="N149" s="96"/>
      <c r="O149" s="96"/>
      <c r="P149" s="97"/>
    </row>
    <row r="150" spans="1:16" s="56" customFormat="1">
      <c r="A150" s="324">
        <v>0</v>
      </c>
      <c r="B150" s="325"/>
      <c r="C150" s="332" t="s">
        <v>1498</v>
      </c>
      <c r="D150" s="291" t="s">
        <v>582</v>
      </c>
      <c r="E150" s="329">
        <v>1</v>
      </c>
      <c r="F150" s="162"/>
      <c r="G150" s="162"/>
      <c r="H150" s="219"/>
      <c r="I150" s="219"/>
      <c r="J150" s="219"/>
      <c r="K150" s="96"/>
      <c r="L150" s="50"/>
      <c r="M150" s="96"/>
      <c r="N150" s="96"/>
      <c r="O150" s="96"/>
      <c r="P150" s="97"/>
    </row>
    <row r="151" spans="1:16" s="56" customFormat="1">
      <c r="A151" s="324">
        <v>0</v>
      </c>
      <c r="B151" s="325"/>
      <c r="C151" s="332" t="s">
        <v>1499</v>
      </c>
      <c r="D151" s="291" t="s">
        <v>582</v>
      </c>
      <c r="E151" s="329">
        <v>1</v>
      </c>
      <c r="F151" s="162"/>
      <c r="G151" s="162"/>
      <c r="H151" s="219"/>
      <c r="I151" s="219"/>
      <c r="J151" s="219"/>
      <c r="K151" s="96"/>
      <c r="L151" s="50"/>
      <c r="M151" s="96"/>
      <c r="N151" s="96"/>
      <c r="O151" s="96"/>
      <c r="P151" s="97"/>
    </row>
    <row r="152" spans="1:16" s="56" customFormat="1">
      <c r="A152" s="324">
        <v>0</v>
      </c>
      <c r="B152" s="325"/>
      <c r="C152" s="332" t="s">
        <v>1500</v>
      </c>
      <c r="D152" s="291" t="s">
        <v>582</v>
      </c>
      <c r="E152" s="329">
        <v>1</v>
      </c>
      <c r="F152" s="162"/>
      <c r="G152" s="162"/>
      <c r="H152" s="219"/>
      <c r="I152" s="219"/>
      <c r="J152" s="219"/>
      <c r="K152" s="96"/>
      <c r="L152" s="50"/>
      <c r="M152" s="96"/>
      <c r="N152" s="96"/>
      <c r="O152" s="96"/>
      <c r="P152" s="97"/>
    </row>
    <row r="153" spans="1:16" s="56" customFormat="1">
      <c r="A153" s="324">
        <v>0</v>
      </c>
      <c r="B153" s="325"/>
      <c r="C153" s="332" t="s">
        <v>1501</v>
      </c>
      <c r="D153" s="291" t="s">
        <v>582</v>
      </c>
      <c r="E153" s="329">
        <v>1</v>
      </c>
      <c r="F153" s="162"/>
      <c r="G153" s="162"/>
      <c r="H153" s="219"/>
      <c r="I153" s="219"/>
      <c r="J153" s="219"/>
      <c r="K153" s="96"/>
      <c r="L153" s="50"/>
      <c r="M153" s="96"/>
      <c r="N153" s="96"/>
      <c r="O153" s="96"/>
      <c r="P153" s="97"/>
    </row>
    <row r="154" spans="1:16" s="56" customFormat="1">
      <c r="A154" s="324">
        <v>0</v>
      </c>
      <c r="B154" s="325"/>
      <c r="C154" s="332" t="s">
        <v>1502</v>
      </c>
      <c r="D154" s="291" t="s">
        <v>582</v>
      </c>
      <c r="E154" s="329">
        <v>1</v>
      </c>
      <c r="F154" s="162"/>
      <c r="G154" s="162"/>
      <c r="H154" s="219"/>
      <c r="I154" s="219"/>
      <c r="J154" s="219"/>
      <c r="K154" s="96"/>
      <c r="L154" s="50"/>
      <c r="M154" s="96"/>
      <c r="N154" s="96"/>
      <c r="O154" s="96"/>
      <c r="P154" s="97"/>
    </row>
    <row r="155" spans="1:16" s="56" customFormat="1">
      <c r="A155" s="324">
        <v>0</v>
      </c>
      <c r="B155" s="325"/>
      <c r="C155" s="332" t="s">
        <v>1503</v>
      </c>
      <c r="D155" s="291" t="s">
        <v>582</v>
      </c>
      <c r="E155" s="329">
        <v>1</v>
      </c>
      <c r="F155" s="162"/>
      <c r="G155" s="162"/>
      <c r="H155" s="219"/>
      <c r="I155" s="219"/>
      <c r="J155" s="219"/>
      <c r="K155" s="96"/>
      <c r="L155" s="50"/>
      <c r="M155" s="96"/>
      <c r="N155" s="96"/>
      <c r="O155" s="96"/>
      <c r="P155" s="97"/>
    </row>
    <row r="156" spans="1:16" s="56" customFormat="1">
      <c r="A156" s="324">
        <v>0</v>
      </c>
      <c r="B156" s="325"/>
      <c r="C156" s="332" t="s">
        <v>1504</v>
      </c>
      <c r="D156" s="291" t="s">
        <v>582</v>
      </c>
      <c r="E156" s="329">
        <v>1</v>
      </c>
      <c r="F156" s="162"/>
      <c r="G156" s="162"/>
      <c r="H156" s="219"/>
      <c r="I156" s="219"/>
      <c r="J156" s="219"/>
      <c r="K156" s="96"/>
      <c r="L156" s="50"/>
      <c r="M156" s="96"/>
      <c r="N156" s="96"/>
      <c r="O156" s="96"/>
      <c r="P156" s="97"/>
    </row>
    <row r="157" spans="1:16" s="56" customFormat="1" ht="26.4">
      <c r="A157" s="324">
        <v>0</v>
      </c>
      <c r="B157" s="325"/>
      <c r="C157" s="330" t="s">
        <v>1432</v>
      </c>
      <c r="D157" s="291" t="s">
        <v>29</v>
      </c>
      <c r="E157" s="328">
        <f>E142</f>
        <v>180.3</v>
      </c>
      <c r="F157" s="162"/>
      <c r="G157" s="162"/>
      <c r="H157" s="219"/>
      <c r="I157" s="219"/>
      <c r="J157" s="219"/>
      <c r="K157" s="96"/>
      <c r="L157" s="50"/>
      <c r="M157" s="96"/>
      <c r="N157" s="96"/>
      <c r="O157" s="96"/>
      <c r="P157" s="97"/>
    </row>
    <row r="158" spans="1:16" s="56" customFormat="1">
      <c r="A158" s="62"/>
      <c r="B158" s="98"/>
      <c r="C158" s="99"/>
      <c r="D158" s="100"/>
      <c r="E158" s="58"/>
      <c r="F158" s="60"/>
      <c r="G158" s="60"/>
      <c r="H158" s="58"/>
      <c r="I158" s="58"/>
      <c r="J158" s="58"/>
      <c r="K158" s="58"/>
      <c r="L158" s="60"/>
      <c r="M158" s="58"/>
      <c r="N158" s="58"/>
      <c r="O158" s="58"/>
      <c r="P158" s="61"/>
    </row>
    <row r="159" spans="1:16" ht="15.3" customHeight="1">
      <c r="A159" s="41"/>
      <c r="B159" s="41"/>
      <c r="C159" s="683" t="s">
        <v>97</v>
      </c>
      <c r="D159" s="684"/>
      <c r="E159" s="684"/>
      <c r="F159" s="684"/>
      <c r="G159" s="684"/>
      <c r="H159" s="684"/>
      <c r="I159" s="684"/>
      <c r="J159" s="684"/>
      <c r="K159" s="684"/>
      <c r="L159" s="42"/>
      <c r="M159" s="42"/>
      <c r="N159" s="42"/>
      <c r="O159" s="42"/>
      <c r="P159" s="42"/>
    </row>
    <row r="160" spans="1:16" s="114" customFormat="1" collapsed="1">
      <c r="I160" s="135"/>
    </row>
    <row r="161" spans="1:16" customFormat="1" ht="12.75" customHeight="1">
      <c r="B161" s="136" t="s">
        <v>52</v>
      </c>
    </row>
    <row r="162" spans="1:16" customFormat="1" ht="45" customHeight="1">
      <c r="A162" s="673">
        <f>'1,1'!A24:G24</f>
        <v>0</v>
      </c>
      <c r="B162" s="673"/>
      <c r="C162" s="673"/>
      <c r="D162" s="673"/>
      <c r="E162" s="673"/>
      <c r="F162" s="673"/>
      <c r="G162" s="673"/>
      <c r="H162" s="673"/>
      <c r="I162" s="673"/>
      <c r="J162" s="673"/>
      <c r="K162" s="673"/>
      <c r="L162" s="673"/>
      <c r="M162" s="673"/>
      <c r="N162" s="673"/>
      <c r="O162" s="673"/>
      <c r="P162" s="673"/>
    </row>
    <row r="163" spans="1:16" customFormat="1" ht="77.25" customHeight="1">
      <c r="A163" s="673"/>
      <c r="B163" s="673"/>
      <c r="C163" s="673"/>
      <c r="D163" s="673"/>
      <c r="E163" s="673"/>
      <c r="F163" s="673"/>
      <c r="G163" s="673"/>
      <c r="H163" s="673"/>
      <c r="I163" s="673"/>
      <c r="J163" s="673"/>
      <c r="K163" s="673"/>
      <c r="L163" s="673"/>
      <c r="M163" s="673"/>
      <c r="N163" s="673"/>
      <c r="O163" s="673"/>
      <c r="P163" s="673"/>
    </row>
    <row r="164" spans="1:16" customFormat="1" ht="12.75" customHeight="1">
      <c r="B164" s="137"/>
    </row>
    <row r="165" spans="1:16" customFormat="1" ht="12.75" customHeight="1">
      <c r="B165" s="137"/>
    </row>
    <row r="166" spans="1:16" s="114" customFormat="1">
      <c r="B166" s="114" t="s">
        <v>8</v>
      </c>
      <c r="L166" s="142" t="str">
        <f>Koptame!B39</f>
        <v>Pārbaudīja:</v>
      </c>
      <c r="M166" s="142"/>
      <c r="N166" s="142"/>
      <c r="O166" s="142"/>
      <c r="P166" s="142"/>
    </row>
    <row r="167" spans="1:16" s="114" customFormat="1" ht="14.25" customHeight="1">
      <c r="C167" s="134">
        <f>Koptame!C34</f>
        <v>0</v>
      </c>
      <c r="L167" s="134"/>
      <c r="M167" s="670">
        <f>Koptame!C40</f>
        <v>0</v>
      </c>
      <c r="N167" s="670"/>
      <c r="O167" s="142"/>
      <c r="P167" s="142"/>
    </row>
    <row r="168" spans="1:16" s="114" customFormat="1">
      <c r="C168" s="133">
        <f>Koptame!C35</f>
        <v>0</v>
      </c>
      <c r="L168" s="133"/>
      <c r="M168" s="671">
        <f>Koptame!C41</f>
        <v>0</v>
      </c>
      <c r="N168" s="671"/>
      <c r="O168" s="142"/>
      <c r="P168" s="142"/>
    </row>
    <row r="169" spans="1:16" s="114" customFormat="1" collapsed="1">
      <c r="B169" s="135"/>
      <c r="F169" s="135"/>
      <c r="G169" s="135"/>
    </row>
  </sheetData>
  <mergeCells count="17">
    <mergeCell ref="A2:P2"/>
    <mergeCell ref="L9:O9"/>
    <mergeCell ref="E11:E12"/>
    <mergeCell ref="F11:K11"/>
    <mergeCell ref="L11:P11"/>
    <mergeCell ref="D3:P3"/>
    <mergeCell ref="D4:P4"/>
    <mergeCell ref="D5:P5"/>
    <mergeCell ref="A11:A12"/>
    <mergeCell ref="B11:B12"/>
    <mergeCell ref="C11:C12"/>
    <mergeCell ref="A163:P163"/>
    <mergeCell ref="M167:N167"/>
    <mergeCell ref="M168:N168"/>
    <mergeCell ref="D11:D12"/>
    <mergeCell ref="C159:K159"/>
    <mergeCell ref="A162:P162"/>
  </mergeCells>
  <conditionalFormatting sqref="I17:I20">
    <cfRule type="expression" dxfId="1522" priority="462">
      <formula>#REF!&gt;0</formula>
    </cfRule>
    <cfRule type="expression" dxfId="1521" priority="463">
      <formula>#REF!=3</formula>
    </cfRule>
    <cfRule type="expression" dxfId="1520" priority="464">
      <formula>#REF!=2</formula>
    </cfRule>
    <cfRule type="expression" dxfId="1519" priority="465">
      <formula>#REF!=1</formula>
    </cfRule>
    <cfRule type="expression" dxfId="1518" priority="466" stopIfTrue="1">
      <formula>I17=#REF!=FALSE</formula>
    </cfRule>
  </conditionalFormatting>
  <conditionalFormatting sqref="I97:I157">
    <cfRule type="expression" dxfId="1517" priority="1" stopIfTrue="1">
      <formula>I97=#REF!=FALSE</formula>
    </cfRule>
    <cfRule type="expression" dxfId="1516" priority="2">
      <formula>#REF!&gt;0</formula>
    </cfRule>
    <cfRule type="expression" dxfId="1515" priority="3">
      <formula>#REF!=3</formula>
    </cfRule>
    <cfRule type="expression" dxfId="1514" priority="4">
      <formula>#REF!=2</formula>
    </cfRule>
    <cfRule type="expression" dxfId="1513" priority="5">
      <formula>#REF!=1</formula>
    </cfRule>
    <cfRule type="expression" dxfId="1512" priority="6" stopIfTrue="1">
      <formula>I97=#REF!=FALSE</formula>
    </cfRule>
  </conditionalFormatting>
  <conditionalFormatting sqref="I100:I103">
    <cfRule type="expression" dxfId="1511" priority="433">
      <formula>#REF!=2</formula>
    </cfRule>
    <cfRule type="expression" dxfId="1510" priority="434">
      <formula>#REF!=1</formula>
    </cfRule>
    <cfRule type="expression" dxfId="1509" priority="435">
      <formula>#REF!&gt;0</formula>
    </cfRule>
    <cfRule type="expression" dxfId="1508" priority="436">
      <formula>#REF!=3</formula>
    </cfRule>
    <cfRule type="expression" dxfId="1507" priority="437">
      <formula>#REF!=2</formula>
    </cfRule>
    <cfRule type="expression" dxfId="1506" priority="438">
      <formula>#REF!=1</formula>
    </cfRule>
    <cfRule type="expression" dxfId="1505" priority="439" stopIfTrue="1">
      <formula>I100=#REF!=FALSE</formula>
    </cfRule>
    <cfRule type="expression" dxfId="1504" priority="440">
      <formula>#REF!&gt;0</formula>
    </cfRule>
    <cfRule type="expression" dxfId="1503" priority="441">
      <formula>#REF!=3</formula>
    </cfRule>
    <cfRule type="expression" dxfId="1502" priority="442">
      <formula>#REF!=2</formula>
    </cfRule>
    <cfRule type="expression" dxfId="1501" priority="443">
      <formula>#REF!=1</formula>
    </cfRule>
    <cfRule type="expression" dxfId="1500" priority="444" stopIfTrue="1">
      <formula>I100=#REF!=FALSE</formula>
    </cfRule>
  </conditionalFormatting>
  <conditionalFormatting sqref="I105">
    <cfRule type="expression" dxfId="1499" priority="418">
      <formula>#REF!&gt;0</formula>
    </cfRule>
    <cfRule type="expression" dxfId="1498" priority="419">
      <formula>#REF!=3</formula>
    </cfRule>
    <cfRule type="expression" dxfId="1497" priority="420">
      <formula>#REF!=2</formula>
    </cfRule>
    <cfRule type="expression" dxfId="1496" priority="421">
      <formula>#REF!=1</formula>
    </cfRule>
    <cfRule type="expression" dxfId="1495" priority="422" stopIfTrue="1">
      <formula>I105=#REF!=FALSE</formula>
    </cfRule>
    <cfRule type="expression" dxfId="1494" priority="423">
      <formula>#REF!&gt;0</formula>
    </cfRule>
    <cfRule type="expression" dxfId="1493" priority="424">
      <formula>#REF!=3</formula>
    </cfRule>
    <cfRule type="expression" dxfId="1492" priority="425">
      <formula>#REF!=2</formula>
    </cfRule>
    <cfRule type="expression" dxfId="1491" priority="426">
      <formula>#REF!=1</formula>
    </cfRule>
    <cfRule type="expression" dxfId="1490" priority="427" stopIfTrue="1">
      <formula>I105=#REF!=FALSE</formula>
    </cfRule>
  </conditionalFormatting>
  <conditionalFormatting sqref="I105:I106">
    <cfRule type="expression" dxfId="1489" priority="428">
      <formula>#REF!&gt;0</formula>
    </cfRule>
    <cfRule type="expression" dxfId="1488" priority="429">
      <formula>#REF!=3</formula>
    </cfRule>
    <cfRule type="expression" dxfId="1487" priority="430">
      <formula>#REF!=2</formula>
    </cfRule>
    <cfRule type="expression" dxfId="1486" priority="431">
      <formula>#REF!=1</formula>
    </cfRule>
    <cfRule type="expression" dxfId="1485" priority="432" stopIfTrue="1">
      <formula>I105=#REF!=FALSE</formula>
    </cfRule>
  </conditionalFormatting>
  <conditionalFormatting sqref="I106 I109 I112 I127 I115 I118 I121 I124 I130">
    <cfRule type="expression" dxfId="1484" priority="455" stopIfTrue="1">
      <formula>I106=#REF!=FALSE</formula>
    </cfRule>
  </conditionalFormatting>
  <conditionalFormatting sqref="I106 I109 I112 I127 I142:I157">
    <cfRule type="expression" dxfId="1483" priority="445" stopIfTrue="1">
      <formula>I106=#REF!=FALSE</formula>
    </cfRule>
    <cfRule type="expression" dxfId="1482" priority="446">
      <formula>#REF!&gt;0</formula>
    </cfRule>
    <cfRule type="expression" dxfId="1481" priority="447">
      <formula>#REF!=3</formula>
    </cfRule>
    <cfRule type="expression" dxfId="1480" priority="448">
      <formula>#REF!=2</formula>
    </cfRule>
    <cfRule type="expression" dxfId="1479" priority="449">
      <formula>#REF!=1</formula>
    </cfRule>
  </conditionalFormatting>
  <conditionalFormatting sqref="I108">
    <cfRule type="expression" dxfId="1478" priority="351">
      <formula>#REF!&gt;0</formula>
    </cfRule>
    <cfRule type="expression" dxfId="1477" priority="352">
      <formula>#REF!=3</formula>
    </cfRule>
    <cfRule type="expression" dxfId="1476" priority="353">
      <formula>#REF!=2</formula>
    </cfRule>
    <cfRule type="expression" dxfId="1475" priority="354">
      <formula>#REF!=1</formula>
    </cfRule>
    <cfRule type="expression" dxfId="1474" priority="355" stopIfTrue="1">
      <formula>I108=#REF!=FALSE</formula>
    </cfRule>
    <cfRule type="expression" dxfId="1473" priority="356">
      <formula>#REF!&gt;0</formula>
    </cfRule>
    <cfRule type="expression" dxfId="1472" priority="357">
      <formula>#REF!=3</formula>
    </cfRule>
    <cfRule type="expression" dxfId="1471" priority="358">
      <formula>#REF!=2</formula>
    </cfRule>
    <cfRule type="expression" dxfId="1470" priority="359">
      <formula>#REF!=1</formula>
    </cfRule>
    <cfRule type="expression" dxfId="1469" priority="360" stopIfTrue="1">
      <formula>I108=#REF!=FALSE</formula>
    </cfRule>
  </conditionalFormatting>
  <conditionalFormatting sqref="I108:I109">
    <cfRule type="expression" dxfId="1468" priority="361">
      <formula>#REF!&gt;0</formula>
    </cfRule>
    <cfRule type="expression" dxfId="1467" priority="362">
      <formula>#REF!=3</formula>
    </cfRule>
    <cfRule type="expression" dxfId="1466" priority="363">
      <formula>#REF!=2</formula>
    </cfRule>
    <cfRule type="expression" dxfId="1465" priority="364">
      <formula>#REF!=1</formula>
    </cfRule>
    <cfRule type="expression" dxfId="1464" priority="365" stopIfTrue="1">
      <formula>I108=#REF!=FALSE</formula>
    </cfRule>
  </conditionalFormatting>
  <conditionalFormatting sqref="I111">
    <cfRule type="expression" dxfId="1463" priority="269">
      <formula>#REF!&gt;0</formula>
    </cfRule>
    <cfRule type="expression" dxfId="1462" priority="270">
      <formula>#REF!=3</formula>
    </cfRule>
    <cfRule type="expression" dxfId="1461" priority="271">
      <formula>#REF!=2</formula>
    </cfRule>
    <cfRule type="expression" dxfId="1460" priority="272">
      <formula>#REF!=1</formula>
    </cfRule>
    <cfRule type="expression" dxfId="1459" priority="273" stopIfTrue="1">
      <formula>I111=#REF!=FALSE</formula>
    </cfRule>
    <cfRule type="expression" dxfId="1458" priority="274">
      <formula>#REF!&gt;0</formula>
    </cfRule>
    <cfRule type="expression" dxfId="1457" priority="275">
      <formula>#REF!=3</formula>
    </cfRule>
    <cfRule type="expression" dxfId="1456" priority="276">
      <formula>#REF!=2</formula>
    </cfRule>
    <cfRule type="expression" dxfId="1455" priority="277">
      <formula>#REF!=1</formula>
    </cfRule>
    <cfRule type="expression" dxfId="1454" priority="278" stopIfTrue="1">
      <formula>I111=#REF!=FALSE</formula>
    </cfRule>
  </conditionalFormatting>
  <conditionalFormatting sqref="I111:I112">
    <cfRule type="expression" dxfId="1453" priority="279">
      <formula>#REF!&gt;0</formula>
    </cfRule>
    <cfRule type="expression" dxfId="1452" priority="280">
      <formula>#REF!=3</formula>
    </cfRule>
    <cfRule type="expression" dxfId="1451" priority="281">
      <formula>#REF!=2</formula>
    </cfRule>
    <cfRule type="expression" dxfId="1450" priority="282">
      <formula>#REF!=1</formula>
    </cfRule>
    <cfRule type="expression" dxfId="1449" priority="283" stopIfTrue="1">
      <formula>I111=#REF!=FALSE</formula>
    </cfRule>
  </conditionalFormatting>
  <conditionalFormatting sqref="I114">
    <cfRule type="expression" dxfId="1448" priority="230">
      <formula>#REF!&gt;0</formula>
    </cfRule>
    <cfRule type="expression" dxfId="1447" priority="231">
      <formula>#REF!=3</formula>
    </cfRule>
    <cfRule type="expression" dxfId="1446" priority="232">
      <formula>#REF!=2</formula>
    </cfRule>
    <cfRule type="expression" dxfId="1445" priority="233">
      <formula>#REF!=1</formula>
    </cfRule>
    <cfRule type="expression" dxfId="1444" priority="235">
      <formula>#REF!&gt;0</formula>
    </cfRule>
    <cfRule type="expression" dxfId="1443" priority="236">
      <formula>#REF!=3</formula>
    </cfRule>
    <cfRule type="expression" dxfId="1442" priority="237">
      <formula>#REF!=2</formula>
    </cfRule>
    <cfRule type="expression" dxfId="1441" priority="238">
      <formula>#REF!=1</formula>
    </cfRule>
    <cfRule type="expression" dxfId="1440" priority="239" stopIfTrue="1">
      <formula>I114=#REF!=FALSE</formula>
    </cfRule>
    <cfRule type="expression" dxfId="1439" priority="244" stopIfTrue="1">
      <formula>I114=#REF!=FALSE</formula>
    </cfRule>
  </conditionalFormatting>
  <conditionalFormatting sqref="I114:I115">
    <cfRule type="expression" dxfId="1438" priority="234" stopIfTrue="1">
      <formula>I114=#REF!=FALSE</formula>
    </cfRule>
    <cfRule type="expression" dxfId="1437" priority="240">
      <formula>#REF!&gt;0</formula>
    </cfRule>
    <cfRule type="expression" dxfId="1436" priority="241">
      <formula>#REF!=3</formula>
    </cfRule>
    <cfRule type="expression" dxfId="1435" priority="242">
      <formula>#REF!=2</formula>
    </cfRule>
    <cfRule type="expression" dxfId="1434" priority="243">
      <formula>#REF!=1</formula>
    </cfRule>
  </conditionalFormatting>
  <conditionalFormatting sqref="I115">
    <cfRule type="expression" dxfId="1433" priority="225">
      <formula>#REF!&gt;0</formula>
    </cfRule>
    <cfRule type="expression" dxfId="1432" priority="226">
      <formula>#REF!=3</formula>
    </cfRule>
    <cfRule type="expression" dxfId="1431" priority="227">
      <formula>#REF!=2</formula>
    </cfRule>
    <cfRule type="expression" dxfId="1430" priority="228">
      <formula>#REF!=1</formula>
    </cfRule>
    <cfRule type="expression" dxfId="1429" priority="229" stopIfTrue="1">
      <formula>I115=#REF!=FALSE</formula>
    </cfRule>
  </conditionalFormatting>
  <conditionalFormatting sqref="I117">
    <cfRule type="expression" dxfId="1428" priority="191">
      <formula>#REF!&gt;0</formula>
    </cfRule>
    <cfRule type="expression" dxfId="1427" priority="192">
      <formula>#REF!=3</formula>
    </cfRule>
    <cfRule type="expression" dxfId="1426" priority="193">
      <formula>#REF!=2</formula>
    </cfRule>
    <cfRule type="expression" dxfId="1425" priority="194">
      <formula>#REF!=1</formula>
    </cfRule>
    <cfRule type="expression" dxfId="1424" priority="196">
      <formula>#REF!&gt;0</formula>
    </cfRule>
    <cfRule type="expression" dxfId="1423" priority="197">
      <formula>#REF!=3</formula>
    </cfRule>
    <cfRule type="expression" dxfId="1422" priority="198">
      <formula>#REF!=2</formula>
    </cfRule>
    <cfRule type="expression" dxfId="1421" priority="199">
      <formula>#REF!=1</formula>
    </cfRule>
    <cfRule type="expression" dxfId="1420" priority="200" stopIfTrue="1">
      <formula>I117=#REF!=FALSE</formula>
    </cfRule>
    <cfRule type="expression" dxfId="1419" priority="205" stopIfTrue="1">
      <formula>I117=#REF!=FALSE</formula>
    </cfRule>
  </conditionalFormatting>
  <conditionalFormatting sqref="I117:I118">
    <cfRule type="expression" dxfId="1418" priority="195" stopIfTrue="1">
      <formula>I117=#REF!=FALSE</formula>
    </cfRule>
    <cfRule type="expression" dxfId="1417" priority="201">
      <formula>#REF!&gt;0</formula>
    </cfRule>
    <cfRule type="expression" dxfId="1416" priority="202">
      <formula>#REF!=3</formula>
    </cfRule>
    <cfRule type="expression" dxfId="1415" priority="203">
      <formula>#REF!=2</formula>
    </cfRule>
    <cfRule type="expression" dxfId="1414" priority="204">
      <formula>#REF!=1</formula>
    </cfRule>
  </conditionalFormatting>
  <conditionalFormatting sqref="I118">
    <cfRule type="expression" dxfId="1413" priority="186">
      <formula>#REF!&gt;0</formula>
    </cfRule>
    <cfRule type="expression" dxfId="1412" priority="187">
      <formula>#REF!=3</formula>
    </cfRule>
    <cfRule type="expression" dxfId="1411" priority="188">
      <formula>#REF!=2</formula>
    </cfRule>
    <cfRule type="expression" dxfId="1410" priority="189">
      <formula>#REF!=1</formula>
    </cfRule>
    <cfRule type="expression" dxfId="1409" priority="190" stopIfTrue="1">
      <formula>I118=#REF!=FALSE</formula>
    </cfRule>
  </conditionalFormatting>
  <conditionalFormatting sqref="I120">
    <cfRule type="expression" dxfId="1408" priority="171">
      <formula>#REF!&gt;0</formula>
    </cfRule>
    <cfRule type="expression" dxfId="1407" priority="172">
      <formula>#REF!=3</formula>
    </cfRule>
    <cfRule type="expression" dxfId="1406" priority="173">
      <formula>#REF!=2</formula>
    </cfRule>
    <cfRule type="expression" dxfId="1405" priority="174">
      <formula>#REF!=1</formula>
    </cfRule>
    <cfRule type="expression" dxfId="1404" priority="176">
      <formula>#REF!&gt;0</formula>
    </cfRule>
    <cfRule type="expression" dxfId="1403" priority="177">
      <formula>#REF!=3</formula>
    </cfRule>
    <cfRule type="expression" dxfId="1402" priority="178">
      <formula>#REF!=2</formula>
    </cfRule>
    <cfRule type="expression" dxfId="1401" priority="179">
      <formula>#REF!=1</formula>
    </cfRule>
    <cfRule type="expression" dxfId="1400" priority="180" stopIfTrue="1">
      <formula>I120=#REF!=FALSE</formula>
    </cfRule>
    <cfRule type="expression" dxfId="1399" priority="185" stopIfTrue="1">
      <formula>I120=#REF!=FALSE</formula>
    </cfRule>
  </conditionalFormatting>
  <conditionalFormatting sqref="I120:I121">
    <cfRule type="expression" dxfId="1398" priority="175" stopIfTrue="1">
      <formula>I120=#REF!=FALSE</formula>
    </cfRule>
    <cfRule type="expression" dxfId="1397" priority="181">
      <formula>#REF!&gt;0</formula>
    </cfRule>
    <cfRule type="expression" dxfId="1396" priority="182">
      <formula>#REF!=3</formula>
    </cfRule>
    <cfRule type="expression" dxfId="1395" priority="183">
      <formula>#REF!=2</formula>
    </cfRule>
    <cfRule type="expression" dxfId="1394" priority="184">
      <formula>#REF!=1</formula>
    </cfRule>
  </conditionalFormatting>
  <conditionalFormatting sqref="I121">
    <cfRule type="expression" dxfId="1393" priority="166">
      <formula>#REF!&gt;0</formula>
    </cfRule>
    <cfRule type="expression" dxfId="1392" priority="167">
      <formula>#REF!=3</formula>
    </cfRule>
    <cfRule type="expression" dxfId="1391" priority="168">
      <formula>#REF!=2</formula>
    </cfRule>
    <cfRule type="expression" dxfId="1390" priority="169">
      <formula>#REF!=1</formula>
    </cfRule>
    <cfRule type="expression" dxfId="1389" priority="170" stopIfTrue="1">
      <formula>I121=#REF!=FALSE</formula>
    </cfRule>
  </conditionalFormatting>
  <conditionalFormatting sqref="I123">
    <cfRule type="expression" dxfId="1388" priority="151">
      <formula>#REF!&gt;0</formula>
    </cfRule>
    <cfRule type="expression" dxfId="1387" priority="152">
      <formula>#REF!=3</formula>
    </cfRule>
    <cfRule type="expression" dxfId="1386" priority="153">
      <formula>#REF!=2</formula>
    </cfRule>
    <cfRule type="expression" dxfId="1385" priority="154">
      <formula>#REF!=1</formula>
    </cfRule>
    <cfRule type="expression" dxfId="1384" priority="156">
      <formula>#REF!&gt;0</formula>
    </cfRule>
    <cfRule type="expression" dxfId="1383" priority="157">
      <formula>#REF!=3</formula>
    </cfRule>
    <cfRule type="expression" dxfId="1382" priority="158">
      <formula>#REF!=2</formula>
    </cfRule>
    <cfRule type="expression" dxfId="1381" priority="159">
      <formula>#REF!=1</formula>
    </cfRule>
    <cfRule type="expression" dxfId="1380" priority="160" stopIfTrue="1">
      <formula>I123=#REF!=FALSE</formula>
    </cfRule>
    <cfRule type="expression" dxfId="1379" priority="165" stopIfTrue="1">
      <formula>I123=#REF!=FALSE</formula>
    </cfRule>
  </conditionalFormatting>
  <conditionalFormatting sqref="I123:I124">
    <cfRule type="expression" dxfId="1378" priority="155" stopIfTrue="1">
      <formula>I123=#REF!=FALSE</formula>
    </cfRule>
    <cfRule type="expression" dxfId="1377" priority="161">
      <formula>#REF!&gt;0</formula>
    </cfRule>
    <cfRule type="expression" dxfId="1376" priority="162">
      <formula>#REF!=3</formula>
    </cfRule>
    <cfRule type="expression" dxfId="1375" priority="163">
      <formula>#REF!=2</formula>
    </cfRule>
    <cfRule type="expression" dxfId="1374" priority="164">
      <formula>#REF!=1</formula>
    </cfRule>
  </conditionalFormatting>
  <conditionalFormatting sqref="I124">
    <cfRule type="expression" dxfId="1373" priority="146">
      <formula>#REF!&gt;0</formula>
    </cfRule>
    <cfRule type="expression" dxfId="1372" priority="147">
      <formula>#REF!=3</formula>
    </cfRule>
    <cfRule type="expression" dxfId="1371" priority="148">
      <formula>#REF!=2</formula>
    </cfRule>
    <cfRule type="expression" dxfId="1370" priority="149">
      <formula>#REF!=1</formula>
    </cfRule>
    <cfRule type="expression" dxfId="1369" priority="150" stopIfTrue="1">
      <formula>I124=#REF!=FALSE</formula>
    </cfRule>
  </conditionalFormatting>
  <conditionalFormatting sqref="I126">
    <cfRule type="expression" dxfId="1368" priority="127">
      <formula>#REF!&gt;0</formula>
    </cfRule>
    <cfRule type="expression" dxfId="1367" priority="128">
      <formula>#REF!=3</formula>
    </cfRule>
    <cfRule type="expression" dxfId="1366" priority="129">
      <formula>#REF!=2</formula>
    </cfRule>
    <cfRule type="expression" dxfId="1365" priority="130">
      <formula>#REF!=1</formula>
    </cfRule>
    <cfRule type="expression" dxfId="1364" priority="131" stopIfTrue="1">
      <formula>I126=#REF!=FALSE</formula>
    </cfRule>
    <cfRule type="expression" dxfId="1363" priority="132">
      <formula>#REF!&gt;0</formula>
    </cfRule>
    <cfRule type="expression" dxfId="1362" priority="133">
      <formula>#REF!=3</formula>
    </cfRule>
    <cfRule type="expression" dxfId="1361" priority="134">
      <formula>#REF!=2</formula>
    </cfRule>
    <cfRule type="expression" dxfId="1360" priority="135">
      <formula>#REF!=1</formula>
    </cfRule>
    <cfRule type="expression" dxfId="1359" priority="136">
      <formula>#REF!&gt;0</formula>
    </cfRule>
    <cfRule type="expression" dxfId="1358" priority="137">
      <formula>#REF!=3</formula>
    </cfRule>
    <cfRule type="expression" dxfId="1357" priority="138">
      <formula>#REF!=2</formula>
    </cfRule>
    <cfRule type="expression" dxfId="1356" priority="139">
      <formula>#REF!=1</formula>
    </cfRule>
    <cfRule type="expression" dxfId="1355" priority="140" stopIfTrue="1">
      <formula>I126=#REF!=FALSE</formula>
    </cfRule>
  </conditionalFormatting>
  <conditionalFormatting sqref="I126:I127">
    <cfRule type="expression" dxfId="1354" priority="141">
      <formula>#REF!&gt;0</formula>
    </cfRule>
    <cfRule type="expression" dxfId="1353" priority="142">
      <formula>#REF!=3</formula>
    </cfRule>
    <cfRule type="expression" dxfId="1352" priority="143">
      <formula>#REF!=2</formula>
    </cfRule>
    <cfRule type="expression" dxfId="1351" priority="144">
      <formula>#REF!=1</formula>
    </cfRule>
    <cfRule type="expression" dxfId="1350" priority="145" stopIfTrue="1">
      <formula>I126=#REF!=FALSE</formula>
    </cfRule>
  </conditionalFormatting>
  <conditionalFormatting sqref="I129">
    <cfRule type="expression" dxfId="1349" priority="112">
      <formula>#REF!&gt;0</formula>
    </cfRule>
    <cfRule type="expression" dxfId="1348" priority="113">
      <formula>#REF!=3</formula>
    </cfRule>
    <cfRule type="expression" dxfId="1347" priority="114">
      <formula>#REF!=2</formula>
    </cfRule>
    <cfRule type="expression" dxfId="1346" priority="115">
      <formula>#REF!=1</formula>
    </cfRule>
    <cfRule type="expression" dxfId="1345" priority="117">
      <formula>#REF!&gt;0</formula>
    </cfRule>
    <cfRule type="expression" dxfId="1344" priority="118">
      <formula>#REF!=3</formula>
    </cfRule>
    <cfRule type="expression" dxfId="1343" priority="119">
      <formula>#REF!=2</formula>
    </cfRule>
    <cfRule type="expression" dxfId="1342" priority="120">
      <formula>#REF!=1</formula>
    </cfRule>
    <cfRule type="expression" dxfId="1341" priority="121" stopIfTrue="1">
      <formula>I129=#REF!=FALSE</formula>
    </cfRule>
    <cfRule type="expression" dxfId="1340" priority="126" stopIfTrue="1">
      <formula>I129=#REF!=FALSE</formula>
    </cfRule>
  </conditionalFormatting>
  <conditionalFormatting sqref="I129:I130">
    <cfRule type="expression" dxfId="1339" priority="116" stopIfTrue="1">
      <formula>I129=#REF!=FALSE</formula>
    </cfRule>
    <cfRule type="expression" dxfId="1338" priority="122">
      <formula>#REF!&gt;0</formula>
    </cfRule>
    <cfRule type="expression" dxfId="1337" priority="123">
      <formula>#REF!=3</formula>
    </cfRule>
    <cfRule type="expression" dxfId="1336" priority="124">
      <formula>#REF!=2</formula>
    </cfRule>
    <cfRule type="expression" dxfId="1335" priority="125">
      <formula>#REF!=1</formula>
    </cfRule>
  </conditionalFormatting>
  <conditionalFormatting sqref="I130">
    <cfRule type="expression" dxfId="1334" priority="107">
      <formula>#REF!&gt;0</formula>
    </cfRule>
    <cfRule type="expression" dxfId="1333" priority="108">
      <formula>#REF!=3</formula>
    </cfRule>
    <cfRule type="expression" dxfId="1332" priority="109">
      <formula>#REF!=2</formula>
    </cfRule>
    <cfRule type="expression" dxfId="1331" priority="110">
      <formula>#REF!=1</formula>
    </cfRule>
    <cfRule type="expression" dxfId="1330" priority="111" stopIfTrue="1">
      <formula>I130=#REF!=FALSE</formula>
    </cfRule>
  </conditionalFormatting>
  <conditionalFormatting sqref="I132:I133">
    <cfRule type="expression" dxfId="1329" priority="93">
      <formula>#REF!&gt;0</formula>
    </cfRule>
    <cfRule type="expression" dxfId="1328" priority="94">
      <formula>#REF!=3</formula>
    </cfRule>
    <cfRule type="expression" dxfId="1327" priority="95">
      <formula>#REF!=2</formula>
    </cfRule>
    <cfRule type="expression" dxfId="1326" priority="96">
      <formula>#REF!=1</formula>
    </cfRule>
    <cfRule type="expression" dxfId="1325" priority="97">
      <formula>#REF!&gt;0</formula>
    </cfRule>
    <cfRule type="expression" dxfId="1324" priority="98">
      <formula>#REF!=3</formula>
    </cfRule>
    <cfRule type="expression" dxfId="1323" priority="99">
      <formula>#REF!=2</formula>
    </cfRule>
    <cfRule type="expression" dxfId="1322" priority="100">
      <formula>#REF!=1</formula>
    </cfRule>
    <cfRule type="expression" dxfId="1321" priority="101" stopIfTrue="1">
      <formula>I132=#REF!=FALSE</formula>
    </cfRule>
    <cfRule type="expression" dxfId="1320" priority="102">
      <formula>#REF!&gt;0</formula>
    </cfRule>
    <cfRule type="expression" dxfId="1319" priority="103">
      <formula>#REF!=3</formula>
    </cfRule>
    <cfRule type="expression" dxfId="1318" priority="104">
      <formula>#REF!=2</formula>
    </cfRule>
    <cfRule type="expression" dxfId="1317" priority="105">
      <formula>#REF!=1</formula>
    </cfRule>
    <cfRule type="expression" dxfId="1316" priority="106" stopIfTrue="1">
      <formula>I132=#REF!=FALSE</formula>
    </cfRule>
  </conditionalFormatting>
  <conditionalFormatting sqref="I132:I134">
    <cfRule type="expression" dxfId="1315" priority="92" stopIfTrue="1">
      <formula>I132=#REF!=FALSE</formula>
    </cfRule>
  </conditionalFormatting>
  <conditionalFormatting sqref="I133:I134">
    <cfRule type="expression" dxfId="1314" priority="88">
      <formula>#REF!&gt;0</formula>
    </cfRule>
    <cfRule type="expression" dxfId="1313" priority="89">
      <formula>#REF!=3</formula>
    </cfRule>
    <cfRule type="expression" dxfId="1312" priority="90">
      <formula>#REF!=2</formula>
    </cfRule>
    <cfRule type="expression" dxfId="1311" priority="91">
      <formula>#REF!=1</formula>
    </cfRule>
  </conditionalFormatting>
  <conditionalFormatting sqref="I134">
    <cfRule type="expression" dxfId="1310" priority="74">
      <formula>#REF!&gt;0</formula>
    </cfRule>
    <cfRule type="expression" dxfId="1309" priority="75">
      <formula>#REF!=3</formula>
    </cfRule>
    <cfRule type="expression" dxfId="1308" priority="76">
      <formula>#REF!=2</formula>
    </cfRule>
    <cfRule type="expression" dxfId="1307" priority="77">
      <formula>#REF!=1</formula>
    </cfRule>
    <cfRule type="expression" dxfId="1306" priority="78" stopIfTrue="1">
      <formula>I134=#REF!=FALSE</formula>
    </cfRule>
    <cfRule type="expression" dxfId="1305" priority="79">
      <formula>#REF!&gt;0</formula>
    </cfRule>
    <cfRule type="expression" dxfId="1304" priority="80">
      <formula>#REF!=3</formula>
    </cfRule>
    <cfRule type="expression" dxfId="1303" priority="81">
      <formula>#REF!=2</formula>
    </cfRule>
    <cfRule type="expression" dxfId="1302" priority="82">
      <formula>#REF!=1</formula>
    </cfRule>
    <cfRule type="expression" dxfId="1301" priority="83">
      <formula>#REF!&gt;0</formula>
    </cfRule>
    <cfRule type="expression" dxfId="1300" priority="84">
      <formula>#REF!=3</formula>
    </cfRule>
    <cfRule type="expression" dxfId="1299" priority="85">
      <formula>#REF!=2</formula>
    </cfRule>
    <cfRule type="expression" dxfId="1298" priority="86">
      <formula>#REF!=1</formula>
    </cfRule>
    <cfRule type="expression" dxfId="1297" priority="87" stopIfTrue="1">
      <formula>I134=#REF!=FALSE</formula>
    </cfRule>
  </conditionalFormatting>
  <conditionalFormatting sqref="I136:I137">
    <cfRule type="expression" dxfId="1296" priority="60">
      <formula>#REF!&gt;0</formula>
    </cfRule>
    <cfRule type="expression" dxfId="1295" priority="61">
      <formula>#REF!=3</formula>
    </cfRule>
    <cfRule type="expression" dxfId="1294" priority="62">
      <formula>#REF!=2</formula>
    </cfRule>
    <cfRule type="expression" dxfId="1293" priority="63">
      <formula>#REF!=1</formula>
    </cfRule>
    <cfRule type="expression" dxfId="1292" priority="64">
      <formula>#REF!&gt;0</formula>
    </cfRule>
    <cfRule type="expression" dxfId="1291" priority="65">
      <formula>#REF!=3</formula>
    </cfRule>
    <cfRule type="expression" dxfId="1290" priority="66">
      <formula>#REF!=2</formula>
    </cfRule>
    <cfRule type="expression" dxfId="1289" priority="67">
      <formula>#REF!=1</formula>
    </cfRule>
    <cfRule type="expression" dxfId="1288" priority="68" stopIfTrue="1">
      <formula>I136=#REF!=FALSE</formula>
    </cfRule>
    <cfRule type="expression" dxfId="1287" priority="69">
      <formula>#REF!&gt;0</formula>
    </cfRule>
    <cfRule type="expression" dxfId="1286" priority="70">
      <formula>#REF!=3</formula>
    </cfRule>
    <cfRule type="expression" dxfId="1285" priority="71">
      <formula>#REF!=2</formula>
    </cfRule>
    <cfRule type="expression" dxfId="1284" priority="72">
      <formula>#REF!=1</formula>
    </cfRule>
    <cfRule type="expression" dxfId="1283" priority="73" stopIfTrue="1">
      <formula>I136=#REF!=FALSE</formula>
    </cfRule>
  </conditionalFormatting>
  <conditionalFormatting sqref="I136:I138">
    <cfRule type="expression" dxfId="1282" priority="59" stopIfTrue="1">
      <formula>I136=#REF!=FALSE</formula>
    </cfRule>
  </conditionalFormatting>
  <conditionalFormatting sqref="I137:I138">
    <cfRule type="expression" dxfId="1281" priority="55">
      <formula>#REF!&gt;0</formula>
    </cfRule>
    <cfRule type="expression" dxfId="1280" priority="56">
      <formula>#REF!=3</formula>
    </cfRule>
    <cfRule type="expression" dxfId="1279" priority="57">
      <formula>#REF!=2</formula>
    </cfRule>
    <cfRule type="expression" dxfId="1278" priority="58">
      <formula>#REF!=1</formula>
    </cfRule>
  </conditionalFormatting>
  <conditionalFormatting sqref="I138">
    <cfRule type="expression" dxfId="1277" priority="41">
      <formula>#REF!&gt;0</formula>
    </cfRule>
    <cfRule type="expression" dxfId="1276" priority="42">
      <formula>#REF!=3</formula>
    </cfRule>
    <cfRule type="expression" dxfId="1275" priority="43">
      <formula>#REF!=2</formula>
    </cfRule>
    <cfRule type="expression" dxfId="1274" priority="44">
      <formula>#REF!=1</formula>
    </cfRule>
    <cfRule type="expression" dxfId="1273" priority="45" stopIfTrue="1">
      <formula>I138=#REF!=FALSE</formula>
    </cfRule>
    <cfRule type="expression" dxfId="1272" priority="46">
      <formula>#REF!&gt;0</formula>
    </cfRule>
    <cfRule type="expression" dxfId="1271" priority="47">
      <formula>#REF!=3</formula>
    </cfRule>
    <cfRule type="expression" dxfId="1270" priority="48">
      <formula>#REF!=2</formula>
    </cfRule>
    <cfRule type="expression" dxfId="1269" priority="49">
      <formula>#REF!=1</formula>
    </cfRule>
    <cfRule type="expression" dxfId="1268" priority="50">
      <formula>#REF!&gt;0</formula>
    </cfRule>
    <cfRule type="expression" dxfId="1267" priority="51">
      <formula>#REF!=3</formula>
    </cfRule>
    <cfRule type="expression" dxfId="1266" priority="52">
      <formula>#REF!=2</formula>
    </cfRule>
    <cfRule type="expression" dxfId="1265" priority="53">
      <formula>#REF!=1</formula>
    </cfRule>
    <cfRule type="expression" dxfId="1264" priority="54" stopIfTrue="1">
      <formula>I138=#REF!=FALSE</formula>
    </cfRule>
  </conditionalFormatting>
  <conditionalFormatting sqref="I140">
    <cfRule type="expression" dxfId="1263" priority="7">
      <formula>#REF!&gt;0</formula>
    </cfRule>
    <cfRule type="expression" dxfId="1262" priority="8">
      <formula>#REF!=3</formula>
    </cfRule>
    <cfRule type="expression" dxfId="1261" priority="9">
      <formula>#REF!=2</formula>
    </cfRule>
    <cfRule type="expression" dxfId="1260" priority="10">
      <formula>#REF!=1</formula>
    </cfRule>
    <cfRule type="expression" dxfId="1259" priority="11" stopIfTrue="1">
      <formula>I140=#REF!=FALSE</formula>
    </cfRule>
    <cfRule type="expression" dxfId="1258" priority="12">
      <formula>#REF!&gt;0</formula>
    </cfRule>
    <cfRule type="expression" dxfId="1257" priority="13">
      <formula>#REF!=3</formula>
    </cfRule>
    <cfRule type="expression" dxfId="1256" priority="14">
      <formula>#REF!=2</formula>
    </cfRule>
    <cfRule type="expression" dxfId="1255" priority="15">
      <formula>#REF!=1</formula>
    </cfRule>
    <cfRule type="expression" dxfId="1254" priority="18">
      <formula>#REF!=2</formula>
    </cfRule>
    <cfRule type="expression" dxfId="1253" priority="19">
      <formula>#REF!=1</formula>
    </cfRule>
    <cfRule type="expression" dxfId="1252" priority="20" stopIfTrue="1">
      <formula>I140=#REF!=FALSE</formula>
    </cfRule>
    <cfRule type="expression" dxfId="1251" priority="21">
      <formula>#REF!&gt;0</formula>
    </cfRule>
    <cfRule type="expression" dxfId="1250" priority="22">
      <formula>#REF!=3</formula>
    </cfRule>
    <cfRule type="expression" dxfId="1249" priority="25" stopIfTrue="1">
      <formula>I140=#REF!=FALSE</formula>
    </cfRule>
  </conditionalFormatting>
  <conditionalFormatting sqref="I140:I141">
    <cfRule type="expression" dxfId="1248" priority="16">
      <formula>#REF!&gt;0</formula>
    </cfRule>
    <cfRule type="expression" dxfId="1247" priority="17">
      <formula>#REF!=3</formula>
    </cfRule>
    <cfRule type="expression" dxfId="1246" priority="23">
      <formula>#REF!=2</formula>
    </cfRule>
    <cfRule type="expression" dxfId="1245" priority="24">
      <formula>#REF!=1</formula>
    </cfRule>
  </conditionalFormatting>
  <conditionalFormatting sqref="I141">
    <cfRule type="expression" dxfId="1244" priority="26" stopIfTrue="1">
      <formula>I141=#REF!=FALSE</formula>
    </cfRule>
    <cfRule type="expression" dxfId="1243" priority="27">
      <formula>#REF!&gt;0</formula>
    </cfRule>
    <cfRule type="expression" dxfId="1242" priority="28">
      <formula>#REF!=3</formula>
    </cfRule>
    <cfRule type="expression" dxfId="1241" priority="29">
      <formula>#REF!=2</formula>
    </cfRule>
    <cfRule type="expression" dxfId="1240" priority="30">
      <formula>#REF!=1</formula>
    </cfRule>
    <cfRule type="expression" dxfId="1239" priority="31">
      <formula>#REF!&gt;0</formula>
    </cfRule>
    <cfRule type="expression" dxfId="1238" priority="32">
      <formula>#REF!=3</formula>
    </cfRule>
    <cfRule type="expression" dxfId="1237" priority="33">
      <formula>#REF!=2</formula>
    </cfRule>
    <cfRule type="expression" dxfId="1236" priority="34">
      <formula>#REF!=1</formula>
    </cfRule>
    <cfRule type="expression" dxfId="1235" priority="35" stopIfTrue="1">
      <formula>I141=#REF!=FALSE</formula>
    </cfRule>
    <cfRule type="expression" dxfId="1234" priority="36">
      <formula>#REF!&gt;0</formula>
    </cfRule>
    <cfRule type="expression" dxfId="1233" priority="37">
      <formula>#REF!=3</formula>
    </cfRule>
    <cfRule type="expression" dxfId="1232" priority="38">
      <formula>#REF!=2</formula>
    </cfRule>
    <cfRule type="expression" dxfId="1231" priority="39">
      <formula>#REF!=1</formula>
    </cfRule>
    <cfRule type="expression" dxfId="1230" priority="40" stopIfTrue="1">
      <formula>I141=#REF!=FALSE</formula>
    </cfRule>
  </conditionalFormatting>
  <conditionalFormatting sqref="I142:I157">
    <cfRule type="expression" dxfId="1229" priority="450">
      <formula>#REF!&gt;0</formula>
    </cfRule>
    <cfRule type="expression" dxfId="1228" priority="451">
      <formula>#REF!=3</formula>
    </cfRule>
    <cfRule type="expression" dxfId="1227" priority="452">
      <formula>#REF!=2</formula>
    </cfRule>
    <cfRule type="expression" dxfId="1226" priority="453">
      <formula>#REF!=1</formula>
    </cfRule>
    <cfRule type="expression" dxfId="1225" priority="454" stopIfTrue="1">
      <formula>I142=#REF!=FALSE</formula>
    </cfRule>
    <cfRule type="expression" dxfId="1224" priority="457">
      <formula>#REF!&gt;0</formula>
    </cfRule>
    <cfRule type="expression" dxfId="1223" priority="458">
      <formula>#REF!=3</formula>
    </cfRule>
    <cfRule type="expression" dxfId="1222" priority="459">
      <formula>#REF!=2</formula>
    </cfRule>
    <cfRule type="expression" dxfId="1221" priority="460">
      <formula>#REF!=1</formula>
    </cfRule>
    <cfRule type="expression" dxfId="1220" priority="461" stopIfTrue="1">
      <formula>I142=#REF!=FALSE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153"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tint="-0.499984740745262"/>
  </sheetPr>
  <dimension ref="A1:P40"/>
  <sheetViews>
    <sheetView showZeros="0" view="pageBreakPreview" zoomScale="90" zoomScaleNormal="100" zoomScaleSheetLayoutView="90" workbookViewId="0">
      <selection activeCell="L30" sqref="L30:P30"/>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kops1!B24</f>
        <v>1,4</v>
      </c>
    </row>
    <row r="2" spans="1:16" s="24" customFormat="1">
      <c r="A2" s="667" t="str">
        <f>C13</f>
        <v>Pārsegums</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P30</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50">
        <v>0</v>
      </c>
      <c r="B14" s="255"/>
      <c r="C14" s="298" t="s">
        <v>1695</v>
      </c>
      <c r="D14" s="252"/>
      <c r="E14" s="299"/>
      <c r="F14" s="162"/>
      <c r="G14" s="162"/>
      <c r="H14" s="219">
        <f t="shared" ref="H14:H28" si="6">ROUND(F14*G14,2)</f>
        <v>0</v>
      </c>
      <c r="I14" s="170"/>
      <c r="J14" s="170"/>
      <c r="K14" s="96">
        <f>SUM(H14:J14)</f>
        <v>0</v>
      </c>
      <c r="L14" s="50">
        <f>ROUND(F14*E14,2)</f>
        <v>0</v>
      </c>
      <c r="M14" s="96">
        <f>ROUND(H14*E14,2)</f>
        <v>0</v>
      </c>
      <c r="N14" s="96">
        <f>ROUND(I14*E14,2)</f>
        <v>0</v>
      </c>
      <c r="O14" s="96">
        <f>ROUND(J14*E14,2)</f>
        <v>0</v>
      </c>
      <c r="P14" s="97">
        <f>SUM(M14:O14)</f>
        <v>0</v>
      </c>
    </row>
    <row r="15" spans="1:16" s="56" customFormat="1" ht="52.8">
      <c r="A15" s="305">
        <v>1</v>
      </c>
      <c r="B15" s="306"/>
      <c r="C15" s="309" t="s">
        <v>1417</v>
      </c>
      <c r="D15" s="307" t="s">
        <v>1403</v>
      </c>
      <c r="E15" s="560">
        <v>1.47</v>
      </c>
      <c r="F15" s="162"/>
      <c r="G15" s="162"/>
      <c r="H15" s="219"/>
      <c r="I15" s="308"/>
      <c r="J15" s="308"/>
      <c r="K15" s="96"/>
      <c r="L15" s="50"/>
      <c r="M15" s="96"/>
      <c r="N15" s="96"/>
      <c r="O15" s="96"/>
      <c r="P15" s="97"/>
    </row>
    <row r="16" spans="1:16" s="56" customFormat="1">
      <c r="A16" s="250">
        <v>0</v>
      </c>
      <c r="B16" s="255"/>
      <c r="C16" s="298" t="s">
        <v>1699</v>
      </c>
      <c r="D16" s="252"/>
      <c r="E16" s="299"/>
      <c r="F16" s="162"/>
      <c r="G16" s="162"/>
      <c r="H16" s="219"/>
      <c r="I16" s="170"/>
      <c r="J16" s="170"/>
      <c r="K16" s="96"/>
      <c r="L16" s="50"/>
      <c r="M16" s="96"/>
      <c r="N16" s="96"/>
      <c r="O16" s="96"/>
      <c r="P16" s="97"/>
    </row>
    <row r="17" spans="1:16" s="56" customFormat="1" ht="26.4">
      <c r="A17" s="250">
        <v>2</v>
      </c>
      <c r="B17" s="255"/>
      <c r="C17" s="320" t="s">
        <v>1420</v>
      </c>
      <c r="D17" s="291" t="s">
        <v>29</v>
      </c>
      <c r="E17" s="299">
        <f>8*E19</f>
        <v>285.44</v>
      </c>
      <c r="F17" s="162"/>
      <c r="G17" s="162"/>
      <c r="H17" s="219"/>
      <c r="I17" s="162"/>
      <c r="J17" s="162"/>
      <c r="K17" s="96"/>
      <c r="L17" s="50"/>
      <c r="M17" s="96"/>
      <c r="N17" s="96"/>
      <c r="O17" s="96"/>
      <c r="P17" s="97"/>
    </row>
    <row r="18" spans="1:16" s="56" customFormat="1" ht="39.6">
      <c r="A18" s="250">
        <v>3</v>
      </c>
      <c r="B18" s="255"/>
      <c r="C18" s="301" t="s">
        <v>1402</v>
      </c>
      <c r="D18" s="291" t="s">
        <v>1403</v>
      </c>
      <c r="E18" s="299">
        <v>4.09</v>
      </c>
      <c r="F18" s="162"/>
      <c r="G18" s="162"/>
      <c r="H18" s="219"/>
      <c r="I18" s="219"/>
      <c r="J18" s="219"/>
      <c r="K18" s="96"/>
      <c r="L18" s="50"/>
      <c r="M18" s="96"/>
      <c r="N18" s="96"/>
      <c r="O18" s="96"/>
      <c r="P18" s="97"/>
    </row>
    <row r="19" spans="1:16" s="56" customFormat="1" ht="26.4">
      <c r="A19" s="250">
        <v>4</v>
      </c>
      <c r="B19" s="255"/>
      <c r="C19" s="302" t="s">
        <v>1693</v>
      </c>
      <c r="D19" s="291" t="s">
        <v>768</v>
      </c>
      <c r="E19" s="299">
        <f>28.26+7.42</f>
        <v>35.68</v>
      </c>
      <c r="F19" s="162"/>
      <c r="G19" s="162"/>
      <c r="H19" s="219"/>
      <c r="I19" s="162"/>
      <c r="J19" s="162"/>
      <c r="K19" s="96"/>
      <c r="L19" s="50"/>
      <c r="M19" s="96"/>
      <c r="N19" s="96"/>
      <c r="O19" s="96"/>
      <c r="P19" s="97"/>
    </row>
    <row r="20" spans="1:16" s="56" customFormat="1">
      <c r="A20" s="250">
        <v>0</v>
      </c>
      <c r="B20" s="255"/>
      <c r="C20" s="298" t="s">
        <v>1696</v>
      </c>
      <c r="D20" s="252"/>
      <c r="E20" s="299"/>
      <c r="F20" s="162"/>
      <c r="G20" s="162"/>
      <c r="H20" s="219"/>
      <c r="I20" s="170"/>
      <c r="J20" s="170"/>
      <c r="K20" s="96"/>
      <c r="L20" s="50"/>
      <c r="M20" s="96"/>
      <c r="N20" s="96"/>
      <c r="O20" s="96"/>
      <c r="P20" s="97"/>
    </row>
    <row r="21" spans="1:16" s="56" customFormat="1" ht="52.8">
      <c r="A21" s="305">
        <v>5</v>
      </c>
      <c r="B21" s="306"/>
      <c r="C21" s="309" t="s">
        <v>1417</v>
      </c>
      <c r="D21" s="307" t="s">
        <v>1403</v>
      </c>
      <c r="E21" s="560">
        <v>8.1199999999999992</v>
      </c>
      <c r="F21" s="162"/>
      <c r="G21" s="162"/>
      <c r="H21" s="219"/>
      <c r="I21" s="308"/>
      <c r="J21" s="308"/>
      <c r="K21" s="96"/>
      <c r="L21" s="50"/>
      <c r="M21" s="96"/>
      <c r="N21" s="96"/>
      <c r="O21" s="96"/>
      <c r="P21" s="97"/>
    </row>
    <row r="22" spans="1:16" s="56" customFormat="1">
      <c r="A22" s="313">
        <v>0</v>
      </c>
      <c r="B22" s="314"/>
      <c r="C22" s="315" t="s">
        <v>1698</v>
      </c>
      <c r="D22" s="14"/>
      <c r="E22" s="15"/>
      <c r="F22" s="162"/>
      <c r="G22" s="162"/>
      <c r="H22" s="219"/>
      <c r="I22" s="311"/>
      <c r="J22" s="311"/>
      <c r="K22" s="96"/>
      <c r="L22" s="50"/>
      <c r="M22" s="96"/>
      <c r="N22" s="96"/>
      <c r="O22" s="96"/>
      <c r="P22" s="97"/>
    </row>
    <row r="23" spans="1:16" s="56" customFormat="1" ht="26.4">
      <c r="A23" s="292">
        <v>6</v>
      </c>
      <c r="B23" s="316"/>
      <c r="C23" s="317" t="s">
        <v>1697</v>
      </c>
      <c r="D23" s="316" t="s">
        <v>29</v>
      </c>
      <c r="E23" s="599">
        <f>1110.5+110.58</f>
        <v>1221.08</v>
      </c>
      <c r="F23" s="162"/>
      <c r="G23" s="162"/>
      <c r="H23" s="219"/>
      <c r="I23" s="162"/>
      <c r="J23" s="162"/>
      <c r="K23" s="96"/>
      <c r="L23" s="50"/>
      <c r="M23" s="96"/>
      <c r="N23" s="96"/>
      <c r="O23" s="96"/>
      <c r="P23" s="97"/>
    </row>
    <row r="24" spans="1:16" s="56" customFormat="1" ht="26.4">
      <c r="A24" s="250">
        <v>7</v>
      </c>
      <c r="B24" s="255"/>
      <c r="C24" s="320" t="s">
        <v>1419</v>
      </c>
      <c r="D24" s="291" t="s">
        <v>29</v>
      </c>
      <c r="E24" s="299">
        <f>1046.7+716.3</f>
        <v>1763</v>
      </c>
      <c r="F24" s="162"/>
      <c r="G24" s="162"/>
      <c r="H24" s="219"/>
      <c r="I24" s="162"/>
      <c r="J24" s="162"/>
      <c r="K24" s="96"/>
      <c r="L24" s="50"/>
      <c r="M24" s="96"/>
      <c r="N24" s="96"/>
      <c r="O24" s="96"/>
      <c r="P24" s="97"/>
    </row>
    <row r="25" spans="1:16" s="56" customFormat="1" ht="39.6">
      <c r="A25" s="250">
        <v>8</v>
      </c>
      <c r="B25" s="255"/>
      <c r="C25" s="301" t="s">
        <v>1402</v>
      </c>
      <c r="D25" s="291" t="s">
        <v>1403</v>
      </c>
      <c r="E25" s="299">
        <f>54.56+54.56</f>
        <v>109.12</v>
      </c>
      <c r="F25" s="162"/>
      <c r="G25" s="162"/>
      <c r="H25" s="219"/>
      <c r="I25" s="219"/>
      <c r="J25" s="219"/>
      <c r="K25" s="96"/>
      <c r="L25" s="50"/>
      <c r="M25" s="96"/>
      <c r="N25" s="96"/>
      <c r="O25" s="96"/>
      <c r="P25" s="97"/>
    </row>
    <row r="26" spans="1:16" s="56" customFormat="1" ht="26.4">
      <c r="A26" s="250">
        <v>9</v>
      </c>
      <c r="B26" s="255"/>
      <c r="C26" s="302" t="s">
        <v>1421</v>
      </c>
      <c r="D26" s="291" t="s">
        <v>768</v>
      </c>
      <c r="E26" s="299">
        <f>195.72+156.59</f>
        <v>352.31</v>
      </c>
      <c r="F26" s="162"/>
      <c r="G26" s="162"/>
      <c r="H26" s="219"/>
      <c r="I26" s="162"/>
      <c r="J26" s="162"/>
      <c r="K26" s="96"/>
      <c r="L26" s="50"/>
      <c r="M26" s="96"/>
      <c r="N26" s="96"/>
      <c r="O26" s="96"/>
      <c r="P26" s="97"/>
    </row>
    <row r="27" spans="1:16" s="56" customFormat="1">
      <c r="A27" s="250">
        <v>0</v>
      </c>
      <c r="B27" s="255"/>
      <c r="C27" s="298" t="s">
        <v>1422</v>
      </c>
      <c r="D27" s="252"/>
      <c r="E27" s="299"/>
      <c r="F27" s="162"/>
      <c r="G27" s="162"/>
      <c r="H27" s="219"/>
      <c r="I27" s="170"/>
      <c r="J27" s="170"/>
      <c r="K27" s="96"/>
      <c r="L27" s="50"/>
      <c r="M27" s="96"/>
      <c r="N27" s="96"/>
      <c r="O27" s="96"/>
      <c r="P27" s="97"/>
    </row>
    <row r="28" spans="1:16" s="56" customFormat="1" ht="52.8">
      <c r="A28" s="305">
        <v>10</v>
      </c>
      <c r="B28" s="306"/>
      <c r="C28" s="309" t="s">
        <v>1417</v>
      </c>
      <c r="D28" s="307" t="s">
        <v>1403</v>
      </c>
      <c r="E28" s="560">
        <v>4.87</v>
      </c>
      <c r="F28" s="162"/>
      <c r="G28" s="162"/>
      <c r="H28" s="219"/>
      <c r="I28" s="308"/>
      <c r="J28" s="308"/>
      <c r="K28" s="96"/>
      <c r="L28" s="50"/>
      <c r="M28" s="96"/>
      <c r="N28" s="96"/>
      <c r="O28" s="96"/>
      <c r="P28" s="97"/>
    </row>
    <row r="29" spans="1:16">
      <c r="A29" s="28"/>
      <c r="B29" s="33"/>
      <c r="C29" s="16"/>
      <c r="D29" s="18"/>
      <c r="E29" s="29"/>
      <c r="F29" s="30"/>
      <c r="G29" s="30"/>
      <c r="H29" s="31"/>
      <c r="I29" s="29"/>
      <c r="J29" s="29"/>
      <c r="K29" s="29"/>
      <c r="L29" s="30"/>
      <c r="M29" s="29"/>
      <c r="N29" s="29"/>
      <c r="O29" s="29"/>
      <c r="P29" s="32"/>
    </row>
    <row r="30" spans="1:16" ht="15.3" customHeight="1">
      <c r="A30" s="41"/>
      <c r="B30" s="41"/>
      <c r="C30" s="683" t="s">
        <v>97</v>
      </c>
      <c r="D30" s="684"/>
      <c r="E30" s="684"/>
      <c r="F30" s="684"/>
      <c r="G30" s="684"/>
      <c r="H30" s="684"/>
      <c r="I30" s="684"/>
      <c r="J30" s="684"/>
      <c r="K30" s="684"/>
      <c r="L30" s="42"/>
      <c r="M30" s="42"/>
      <c r="N30" s="42"/>
      <c r="O30" s="42"/>
      <c r="P30" s="42"/>
    </row>
    <row r="31" spans="1:16" s="114" customFormat="1" collapsed="1">
      <c r="I31" s="135"/>
    </row>
    <row r="32" spans="1:16" customFormat="1" ht="12.75" customHeight="1">
      <c r="B32" s="136" t="s">
        <v>52</v>
      </c>
    </row>
    <row r="33" spans="1:16" customFormat="1" ht="45" customHeight="1">
      <c r="A33" s="673">
        <f>'1,1'!A24:G24</f>
        <v>0</v>
      </c>
      <c r="B33" s="673"/>
      <c r="C33" s="673"/>
      <c r="D33" s="673"/>
      <c r="E33" s="673"/>
      <c r="F33" s="673"/>
      <c r="G33" s="673"/>
      <c r="H33" s="673"/>
      <c r="I33" s="673"/>
      <c r="J33" s="673"/>
      <c r="K33" s="673"/>
      <c r="L33" s="673"/>
      <c r="M33" s="673"/>
      <c r="N33" s="673"/>
      <c r="O33" s="673"/>
      <c r="P33" s="673"/>
    </row>
    <row r="34" spans="1:16" customFormat="1" ht="77.25" customHeight="1">
      <c r="A34" s="673"/>
      <c r="B34" s="673"/>
      <c r="C34" s="673"/>
      <c r="D34" s="673"/>
      <c r="E34" s="673"/>
      <c r="F34" s="673"/>
      <c r="G34" s="673"/>
      <c r="H34" s="673"/>
      <c r="I34" s="673"/>
      <c r="J34" s="673"/>
      <c r="K34" s="673"/>
      <c r="L34" s="673"/>
      <c r="M34" s="673"/>
      <c r="N34" s="673"/>
      <c r="O34" s="673"/>
      <c r="P34" s="673"/>
    </row>
    <row r="35" spans="1:16" customFormat="1" ht="12.75" customHeight="1">
      <c r="B35" s="137"/>
    </row>
    <row r="36" spans="1:16" customFormat="1" ht="12.75" customHeight="1">
      <c r="B36" s="137"/>
    </row>
    <row r="37" spans="1:16" s="114" customFormat="1">
      <c r="B37" s="114" t="s">
        <v>8</v>
      </c>
      <c r="L37" s="142" t="str">
        <f>Koptame!B39</f>
        <v>Pārbaudīja:</v>
      </c>
      <c r="M37" s="142"/>
      <c r="N37" s="142"/>
      <c r="O37" s="142"/>
      <c r="P37" s="142"/>
    </row>
    <row r="38" spans="1:16" s="114" customFormat="1" ht="14.25" customHeight="1">
      <c r="C38" s="134">
        <f>Koptame!C34</f>
        <v>0</v>
      </c>
      <c r="L38" s="134"/>
      <c r="M38" s="670">
        <f>Koptame!C40</f>
        <v>0</v>
      </c>
      <c r="N38" s="670"/>
      <c r="O38" s="142"/>
      <c r="P38" s="142"/>
    </row>
    <row r="39" spans="1:16" s="114" customFormat="1">
      <c r="C39" s="133">
        <f>Koptame!C35</f>
        <v>0</v>
      </c>
      <c r="L39" s="133"/>
      <c r="M39" s="671">
        <f>Koptame!C41</f>
        <v>0</v>
      </c>
      <c r="N39" s="671"/>
      <c r="O39" s="142"/>
      <c r="P39" s="142"/>
    </row>
    <row r="40" spans="1:16" s="114" customFormat="1" collapsed="1">
      <c r="B40" s="135"/>
      <c r="F40" s="135"/>
      <c r="G40" s="135"/>
    </row>
  </sheetData>
  <mergeCells count="17">
    <mergeCell ref="M38:N38"/>
    <mergeCell ref="M39:N39"/>
    <mergeCell ref="L11:P11"/>
    <mergeCell ref="A34:P34"/>
    <mergeCell ref="A33:P33"/>
    <mergeCell ref="A11:A12"/>
    <mergeCell ref="B11:B12"/>
    <mergeCell ref="C11:C12"/>
    <mergeCell ref="D11:D12"/>
    <mergeCell ref="C30:K30"/>
    <mergeCell ref="E11:E12"/>
    <mergeCell ref="F11:K11"/>
    <mergeCell ref="A2:P2"/>
    <mergeCell ref="L9:O9"/>
    <mergeCell ref="D3:P3"/>
    <mergeCell ref="D4:P4"/>
    <mergeCell ref="D5:P5"/>
  </mergeCells>
  <conditionalFormatting sqref="I15">
    <cfRule type="expression" dxfId="1219" priority="13" stopIfTrue="1">
      <formula>I15=#REF!=FALSE</formula>
    </cfRule>
    <cfRule type="expression" dxfId="1218" priority="14">
      <formula>#REF!&gt;0</formula>
    </cfRule>
    <cfRule type="expression" dxfId="1217" priority="15">
      <formula>#REF!=3</formula>
    </cfRule>
    <cfRule type="expression" dxfId="1216" priority="16">
      <formula>#REF!=2</formula>
    </cfRule>
    <cfRule type="expression" dxfId="1215" priority="17">
      <formula>#REF!=1</formula>
    </cfRule>
    <cfRule type="expression" dxfId="1214" priority="18" stopIfTrue="1">
      <formula>I15=#REF!=FALSE</formula>
    </cfRule>
  </conditionalFormatting>
  <conditionalFormatting sqref="I21">
    <cfRule type="expression" dxfId="1213" priority="1" stopIfTrue="1">
      <formula>I21=#REF!=FALSE</formula>
    </cfRule>
    <cfRule type="expression" dxfId="1212" priority="2">
      <formula>#REF!&gt;0</formula>
    </cfRule>
    <cfRule type="expression" dxfId="1211" priority="3">
      <formula>#REF!=3</formula>
    </cfRule>
    <cfRule type="expression" dxfId="1210" priority="4">
      <formula>#REF!=2</formula>
    </cfRule>
    <cfRule type="expression" dxfId="1209" priority="5">
      <formula>#REF!=1</formula>
    </cfRule>
    <cfRule type="expression" dxfId="1208" priority="6" stopIfTrue="1">
      <formula>I21=#REF!=FALSE</formula>
    </cfRule>
  </conditionalFormatting>
  <conditionalFormatting sqref="I28">
    <cfRule type="expression" dxfId="1207" priority="7" stopIfTrue="1">
      <formula>I28=#REF!=FALSE</formula>
    </cfRule>
    <cfRule type="expression" dxfId="1206" priority="8">
      <formula>#REF!&gt;0</formula>
    </cfRule>
    <cfRule type="expression" dxfId="1205" priority="9">
      <formula>#REF!=3</formula>
    </cfRule>
    <cfRule type="expression" dxfId="1204" priority="10">
      <formula>#REF!=2</formula>
    </cfRule>
    <cfRule type="expression" dxfId="1203" priority="11">
      <formula>#REF!=1</formula>
    </cfRule>
    <cfRule type="expression" dxfId="1202" priority="12" stopIfTrue="1">
      <formula>I28=#REF!=FALSE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499984740745262"/>
  </sheetPr>
  <dimension ref="A1:P87"/>
  <sheetViews>
    <sheetView showZeros="0" view="pageBreakPreview" topLeftCell="A67" zoomScale="90" zoomScaleNormal="100" zoomScaleSheetLayoutView="90" workbookViewId="0">
      <selection activeCell="A81" sqref="A81:P8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kops1!B25</f>
        <v>1,5</v>
      </c>
      <c r="I1" s="53"/>
    </row>
    <row r="2" spans="1:16" s="24" customFormat="1">
      <c r="A2" s="667" t="str">
        <f>C13</f>
        <v>Jumts</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P77</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50">
        <v>0</v>
      </c>
      <c r="B14" s="255"/>
      <c r="C14" s="298" t="s">
        <v>1424</v>
      </c>
      <c r="D14" s="252"/>
      <c r="E14" s="299"/>
      <c r="F14" s="162"/>
      <c r="G14" s="162"/>
      <c r="H14" s="219">
        <f t="shared" ref="H14:H75" si="6">ROUND(F14*G14,2)</f>
        <v>0</v>
      </c>
      <c r="I14" s="170"/>
      <c r="J14" s="170"/>
      <c r="K14" s="96">
        <f>SUM(H14:J14)</f>
        <v>0</v>
      </c>
      <c r="L14" s="50">
        <f>ROUND(F14*E14,2)</f>
        <v>0</v>
      </c>
      <c r="M14" s="96">
        <f>ROUND(H14*E14,2)</f>
        <v>0</v>
      </c>
      <c r="N14" s="96">
        <f>ROUND(I14*E14,2)</f>
        <v>0</v>
      </c>
      <c r="O14" s="96">
        <f>ROUND(J14*E14,2)</f>
        <v>0</v>
      </c>
      <c r="P14" s="97">
        <f>SUM(M14:O14)</f>
        <v>0</v>
      </c>
    </row>
    <row r="15" spans="1:16" s="56" customFormat="1" ht="52.8">
      <c r="A15" s="305">
        <v>1</v>
      </c>
      <c r="B15" s="306"/>
      <c r="C15" s="309" t="s">
        <v>1417</v>
      </c>
      <c r="D15" s="307" t="s">
        <v>1403</v>
      </c>
      <c r="E15" s="560">
        <f>33.94+4.07</f>
        <v>38.01</v>
      </c>
      <c r="F15" s="162"/>
      <c r="G15" s="162"/>
      <c r="H15" s="219"/>
      <c r="I15" s="308"/>
      <c r="J15" s="308"/>
      <c r="K15" s="96"/>
      <c r="L15" s="50"/>
      <c r="M15" s="96"/>
      <c r="N15" s="96"/>
      <c r="O15" s="96"/>
      <c r="P15" s="97"/>
    </row>
    <row r="16" spans="1:16" s="56" customFormat="1" ht="66">
      <c r="A16" s="292">
        <v>2</v>
      </c>
      <c r="B16" s="321"/>
      <c r="C16" s="302" t="s">
        <v>1425</v>
      </c>
      <c r="D16" s="321" t="s">
        <v>768</v>
      </c>
      <c r="E16" s="321">
        <f>19.34+63.73</f>
        <v>83.07</v>
      </c>
      <c r="F16" s="162"/>
      <c r="G16" s="162"/>
      <c r="H16" s="219"/>
      <c r="I16" s="322"/>
      <c r="J16" s="322"/>
      <c r="K16" s="96"/>
      <c r="L16" s="50"/>
      <c r="M16" s="96"/>
      <c r="N16" s="96"/>
      <c r="O16" s="96"/>
      <c r="P16" s="97"/>
    </row>
    <row r="17" spans="1:16" s="56" customFormat="1">
      <c r="A17" s="313">
        <v>0</v>
      </c>
      <c r="B17" s="314"/>
      <c r="C17" s="315" t="s">
        <v>1583</v>
      </c>
      <c r="D17" s="14"/>
      <c r="E17" s="15"/>
      <c r="F17" s="162"/>
      <c r="G17" s="162"/>
      <c r="H17" s="219"/>
      <c r="I17" s="311"/>
      <c r="J17" s="311"/>
      <c r="K17" s="96"/>
      <c r="L17" s="50"/>
      <c r="M17" s="96"/>
      <c r="N17" s="96"/>
      <c r="O17" s="96"/>
      <c r="P17" s="97"/>
    </row>
    <row r="18" spans="1:16" s="56" customFormat="1" ht="26.4">
      <c r="A18" s="250">
        <v>3</v>
      </c>
      <c r="B18" s="252"/>
      <c r="C18" s="251" t="s">
        <v>1585</v>
      </c>
      <c r="D18" s="252" t="s">
        <v>29</v>
      </c>
      <c r="E18" s="299">
        <v>366.2</v>
      </c>
      <c r="F18" s="162"/>
      <c r="G18" s="162"/>
      <c r="H18" s="219"/>
      <c r="I18" s="219"/>
      <c r="J18" s="219"/>
      <c r="K18" s="96"/>
      <c r="L18" s="50"/>
      <c r="M18" s="96"/>
      <c r="N18" s="96"/>
      <c r="O18" s="96"/>
      <c r="P18" s="97"/>
    </row>
    <row r="19" spans="1:16" s="56" customFormat="1" ht="26.4">
      <c r="A19" s="250">
        <v>4</v>
      </c>
      <c r="B19" s="252"/>
      <c r="C19" s="251" t="s">
        <v>1586</v>
      </c>
      <c r="D19" s="252" t="s">
        <v>29</v>
      </c>
      <c r="E19" s="299">
        <v>366.2</v>
      </c>
      <c r="F19" s="162"/>
      <c r="G19" s="162"/>
      <c r="H19" s="219"/>
      <c r="I19" s="219"/>
      <c r="J19" s="219"/>
      <c r="K19" s="96"/>
      <c r="L19" s="50"/>
      <c r="M19" s="96"/>
      <c r="N19" s="96"/>
      <c r="O19" s="96"/>
      <c r="P19" s="97"/>
    </row>
    <row r="20" spans="1:16" s="56" customFormat="1" ht="39.6">
      <c r="A20" s="292">
        <v>5</v>
      </c>
      <c r="B20" s="255"/>
      <c r="C20" s="296" t="s">
        <v>1587</v>
      </c>
      <c r="D20" s="291" t="s">
        <v>29</v>
      </c>
      <c r="E20" s="299">
        <v>366.2</v>
      </c>
      <c r="F20" s="162"/>
      <c r="G20" s="162"/>
      <c r="H20" s="219"/>
      <c r="I20" s="219"/>
      <c r="J20" s="219"/>
      <c r="K20" s="96"/>
      <c r="L20" s="50"/>
      <c r="M20" s="96"/>
      <c r="N20" s="96"/>
      <c r="O20" s="96"/>
      <c r="P20" s="97"/>
    </row>
    <row r="21" spans="1:16" s="56" customFormat="1" ht="39.6">
      <c r="A21" s="292">
        <v>6</v>
      </c>
      <c r="B21" s="255"/>
      <c r="C21" s="296" t="s">
        <v>1588</v>
      </c>
      <c r="D21" s="291" t="s">
        <v>29</v>
      </c>
      <c r="E21" s="299">
        <v>366.2</v>
      </c>
      <c r="F21" s="162"/>
      <c r="G21" s="162"/>
      <c r="H21" s="219"/>
      <c r="I21" s="219"/>
      <c r="J21" s="219"/>
      <c r="K21" s="96"/>
      <c r="L21" s="50"/>
      <c r="M21" s="96"/>
      <c r="N21" s="96"/>
      <c r="O21" s="96"/>
      <c r="P21" s="97"/>
    </row>
    <row r="22" spans="1:16" s="56" customFormat="1" ht="26.4">
      <c r="A22" s="250">
        <v>7</v>
      </c>
      <c r="B22" s="252"/>
      <c r="C22" s="251" t="s">
        <v>1589</v>
      </c>
      <c r="D22" s="252" t="s">
        <v>29</v>
      </c>
      <c r="E22" s="299">
        <v>366.2</v>
      </c>
      <c r="F22" s="162"/>
      <c r="G22" s="162"/>
      <c r="H22" s="219"/>
      <c r="I22" s="219"/>
      <c r="J22" s="219"/>
      <c r="K22" s="96"/>
      <c r="L22" s="50"/>
      <c r="M22" s="96"/>
      <c r="N22" s="96"/>
      <c r="O22" s="96"/>
      <c r="P22" s="97"/>
    </row>
    <row r="23" spans="1:16" s="56" customFormat="1" ht="26.4">
      <c r="A23" s="250">
        <v>8</v>
      </c>
      <c r="B23" s="252"/>
      <c r="C23" s="251" t="s">
        <v>1585</v>
      </c>
      <c r="D23" s="252" t="s">
        <v>29</v>
      </c>
      <c r="E23" s="299">
        <v>366.2</v>
      </c>
      <c r="F23" s="162"/>
      <c r="G23" s="162"/>
      <c r="H23" s="219"/>
      <c r="I23" s="219"/>
      <c r="J23" s="219"/>
      <c r="K23" s="96"/>
      <c r="L23" s="50"/>
      <c r="M23" s="96"/>
      <c r="N23" s="96"/>
      <c r="O23" s="96"/>
      <c r="P23" s="97"/>
    </row>
    <row r="24" spans="1:16" s="56" customFormat="1" ht="26.4">
      <c r="A24" s="292">
        <v>9</v>
      </c>
      <c r="B24" s="255"/>
      <c r="C24" s="296" t="s">
        <v>1590</v>
      </c>
      <c r="D24" s="291" t="s">
        <v>29</v>
      </c>
      <c r="E24" s="299">
        <v>366.2</v>
      </c>
      <c r="F24" s="162"/>
      <c r="G24" s="162"/>
      <c r="H24" s="219"/>
      <c r="I24" s="219"/>
      <c r="J24" s="219"/>
      <c r="K24" s="96"/>
      <c r="L24" s="50"/>
      <c r="M24" s="96"/>
      <c r="N24" s="96"/>
      <c r="O24" s="96"/>
      <c r="P24" s="97"/>
    </row>
    <row r="25" spans="1:16" s="56" customFormat="1">
      <c r="A25" s="292">
        <v>10</v>
      </c>
      <c r="B25" s="255"/>
      <c r="C25" s="296" t="s">
        <v>1591</v>
      </c>
      <c r="D25" s="291" t="s">
        <v>29</v>
      </c>
      <c r="E25" s="299">
        <v>366.2</v>
      </c>
      <c r="F25" s="162"/>
      <c r="G25" s="162"/>
      <c r="H25" s="219"/>
      <c r="I25" s="219"/>
      <c r="J25" s="219"/>
      <c r="K25" s="96"/>
      <c r="L25" s="50"/>
      <c r="M25" s="96"/>
      <c r="N25" s="96"/>
      <c r="O25" s="96"/>
      <c r="P25" s="97"/>
    </row>
    <row r="26" spans="1:16" s="56" customFormat="1" ht="66">
      <c r="A26" s="292">
        <v>11</v>
      </c>
      <c r="B26" s="563"/>
      <c r="C26" s="296" t="s">
        <v>1592</v>
      </c>
      <c r="D26" s="291" t="s">
        <v>29</v>
      </c>
      <c r="E26" s="299">
        <v>366.2</v>
      </c>
      <c r="F26" s="162"/>
      <c r="G26" s="162"/>
      <c r="H26" s="219"/>
      <c r="I26" s="219"/>
      <c r="J26" s="219"/>
      <c r="K26" s="96"/>
      <c r="L26" s="50"/>
      <c r="M26" s="96"/>
      <c r="N26" s="96"/>
      <c r="O26" s="96"/>
      <c r="P26" s="97"/>
    </row>
    <row r="27" spans="1:16" s="56" customFormat="1">
      <c r="A27" s="313">
        <v>0</v>
      </c>
      <c r="B27" s="314"/>
      <c r="C27" s="315" t="s">
        <v>1593</v>
      </c>
      <c r="D27" s="14"/>
      <c r="E27" s="15"/>
      <c r="F27" s="162"/>
      <c r="G27" s="162"/>
      <c r="H27" s="219"/>
      <c r="I27" s="311"/>
      <c r="J27" s="311"/>
      <c r="K27" s="96"/>
      <c r="L27" s="50"/>
      <c r="M27" s="96"/>
      <c r="N27" s="96"/>
      <c r="O27" s="96"/>
      <c r="P27" s="97"/>
    </row>
    <row r="28" spans="1:16" s="56" customFormat="1">
      <c r="A28" s="292">
        <v>12</v>
      </c>
      <c r="B28" s="255"/>
      <c r="C28" s="296" t="s">
        <v>1594</v>
      </c>
      <c r="D28" s="291" t="s">
        <v>29</v>
      </c>
      <c r="E28" s="280">
        <v>366.2</v>
      </c>
      <c r="F28" s="162"/>
      <c r="G28" s="162"/>
      <c r="H28" s="219"/>
      <c r="I28" s="219"/>
      <c r="J28" s="219"/>
      <c r="K28" s="96"/>
      <c r="L28" s="50"/>
      <c r="M28" s="96"/>
      <c r="N28" s="96"/>
      <c r="O28" s="96"/>
      <c r="P28" s="97"/>
    </row>
    <row r="29" spans="1:16" s="56" customFormat="1" ht="66">
      <c r="A29" s="292">
        <v>13</v>
      </c>
      <c r="B29" s="563"/>
      <c r="C29" s="296" t="s">
        <v>1592</v>
      </c>
      <c r="D29" s="291" t="s">
        <v>29</v>
      </c>
      <c r="E29" s="280">
        <v>366.2</v>
      </c>
      <c r="F29" s="162"/>
      <c r="G29" s="162"/>
      <c r="H29" s="219"/>
      <c r="I29" s="219"/>
      <c r="J29" s="219"/>
      <c r="K29" s="96"/>
      <c r="L29" s="50"/>
      <c r="M29" s="96"/>
      <c r="N29" s="96"/>
      <c r="O29" s="96"/>
      <c r="P29" s="97"/>
    </row>
    <row r="30" spans="1:16" s="56" customFormat="1" ht="26.4">
      <c r="A30" s="250">
        <v>14</v>
      </c>
      <c r="B30" s="252"/>
      <c r="C30" s="251" t="s">
        <v>1585</v>
      </c>
      <c r="D30" s="252" t="s">
        <v>29</v>
      </c>
      <c r="E30" s="280">
        <v>366.2</v>
      </c>
      <c r="F30" s="162"/>
      <c r="G30" s="162"/>
      <c r="H30" s="219"/>
      <c r="I30" s="219"/>
      <c r="J30" s="219"/>
      <c r="K30" s="96"/>
      <c r="L30" s="50"/>
      <c r="M30" s="96"/>
      <c r="N30" s="96"/>
      <c r="O30" s="96"/>
      <c r="P30" s="97"/>
    </row>
    <row r="31" spans="1:16" s="56" customFormat="1" ht="26.4">
      <c r="A31" s="292">
        <v>15</v>
      </c>
      <c r="B31" s="255"/>
      <c r="C31" s="296" t="s">
        <v>1590</v>
      </c>
      <c r="D31" s="291" t="s">
        <v>29</v>
      </c>
      <c r="E31" s="280">
        <v>366.2</v>
      </c>
      <c r="F31" s="162"/>
      <c r="G31" s="162"/>
      <c r="H31" s="219"/>
      <c r="I31" s="219"/>
      <c r="J31" s="219"/>
      <c r="K31" s="96"/>
      <c r="L31" s="50"/>
      <c r="M31" s="96"/>
      <c r="N31" s="96"/>
      <c r="O31" s="96"/>
      <c r="P31" s="97"/>
    </row>
    <row r="32" spans="1:16" s="56" customFormat="1" ht="26.4">
      <c r="A32" s="250">
        <v>16</v>
      </c>
      <c r="B32" s="252"/>
      <c r="C32" s="251" t="s">
        <v>1589</v>
      </c>
      <c r="D32" s="252" t="s">
        <v>29</v>
      </c>
      <c r="E32" s="280">
        <v>366.2</v>
      </c>
      <c r="F32" s="162"/>
      <c r="G32" s="162"/>
      <c r="H32" s="219"/>
      <c r="I32" s="219"/>
      <c r="J32" s="219"/>
      <c r="K32" s="96"/>
      <c r="L32" s="50"/>
      <c r="M32" s="96"/>
      <c r="N32" s="96"/>
      <c r="O32" s="96"/>
      <c r="P32" s="97"/>
    </row>
    <row r="33" spans="1:16" s="56" customFormat="1" ht="39.6">
      <c r="A33" s="292">
        <v>17</v>
      </c>
      <c r="B33" s="255"/>
      <c r="C33" s="296" t="s">
        <v>1588</v>
      </c>
      <c r="D33" s="291" t="s">
        <v>29</v>
      </c>
      <c r="E33" s="280">
        <v>366.2</v>
      </c>
      <c r="F33" s="162"/>
      <c r="G33" s="162"/>
      <c r="H33" s="219"/>
      <c r="I33" s="219"/>
      <c r="J33" s="219"/>
      <c r="K33" s="96"/>
      <c r="L33" s="50"/>
      <c r="M33" s="96"/>
      <c r="N33" s="96"/>
      <c r="O33" s="96"/>
      <c r="P33" s="97"/>
    </row>
    <row r="34" spans="1:16" s="56" customFormat="1" ht="26.4">
      <c r="A34" s="250">
        <v>18</v>
      </c>
      <c r="B34" s="252"/>
      <c r="C34" s="251" t="s">
        <v>1586</v>
      </c>
      <c r="D34" s="252" t="s">
        <v>29</v>
      </c>
      <c r="E34" s="280">
        <v>366.2</v>
      </c>
      <c r="F34" s="162"/>
      <c r="G34" s="162"/>
      <c r="H34" s="219"/>
      <c r="I34" s="219"/>
      <c r="J34" s="219"/>
      <c r="K34" s="96"/>
      <c r="L34" s="50"/>
      <c r="M34" s="96"/>
      <c r="N34" s="96"/>
      <c r="O34" s="96"/>
      <c r="P34" s="97"/>
    </row>
    <row r="35" spans="1:16" s="56" customFormat="1" ht="39.6">
      <c r="A35" s="292">
        <v>19</v>
      </c>
      <c r="B35" s="255"/>
      <c r="C35" s="296" t="s">
        <v>1587</v>
      </c>
      <c r="D35" s="291" t="s">
        <v>29</v>
      </c>
      <c r="E35" s="280">
        <v>366.2</v>
      </c>
      <c r="F35" s="162"/>
      <c r="G35" s="162"/>
      <c r="H35" s="219"/>
      <c r="I35" s="219"/>
      <c r="J35" s="219"/>
      <c r="K35" s="96"/>
      <c r="L35" s="50"/>
      <c r="M35" s="96"/>
      <c r="N35" s="96"/>
      <c r="O35" s="96"/>
      <c r="P35" s="97"/>
    </row>
    <row r="36" spans="1:16" s="56" customFormat="1" ht="26.4">
      <c r="A36" s="250">
        <v>20</v>
      </c>
      <c r="B36" s="252"/>
      <c r="C36" s="251" t="s">
        <v>1585</v>
      </c>
      <c r="D36" s="252" t="s">
        <v>29</v>
      </c>
      <c r="E36" s="280">
        <v>366.2</v>
      </c>
      <c r="F36" s="162"/>
      <c r="G36" s="162"/>
      <c r="H36" s="219"/>
      <c r="I36" s="219"/>
      <c r="J36" s="219"/>
      <c r="K36" s="96"/>
      <c r="L36" s="50"/>
      <c r="M36" s="96"/>
      <c r="N36" s="96"/>
      <c r="O36" s="96"/>
      <c r="P36" s="97"/>
    </row>
    <row r="37" spans="1:16" s="56" customFormat="1">
      <c r="A37" s="250">
        <v>21</v>
      </c>
      <c r="B37" s="563"/>
      <c r="C37" s="296" t="s">
        <v>1595</v>
      </c>
      <c r="D37" s="291" t="s">
        <v>29</v>
      </c>
      <c r="E37" s="280">
        <v>366.2</v>
      </c>
      <c r="F37" s="162"/>
      <c r="G37" s="162"/>
      <c r="H37" s="219"/>
      <c r="I37" s="220"/>
      <c r="J37" s="221"/>
      <c r="K37" s="96"/>
      <c r="L37" s="50"/>
      <c r="M37" s="96"/>
      <c r="N37" s="96"/>
      <c r="O37" s="96"/>
      <c r="P37" s="97"/>
    </row>
    <row r="38" spans="1:16" s="56" customFormat="1">
      <c r="A38" s="313">
        <v>0</v>
      </c>
      <c r="B38" s="314"/>
      <c r="C38" s="315" t="s">
        <v>1596</v>
      </c>
      <c r="D38" s="14"/>
      <c r="E38" s="15"/>
      <c r="F38" s="162"/>
      <c r="G38" s="162"/>
      <c r="H38" s="219"/>
      <c r="I38" s="311"/>
      <c r="J38" s="311"/>
      <c r="K38" s="96"/>
      <c r="L38" s="50"/>
      <c r="M38" s="96"/>
      <c r="N38" s="96"/>
      <c r="O38" s="96"/>
      <c r="P38" s="97"/>
    </row>
    <row r="39" spans="1:16" s="56" customFormat="1">
      <c r="A39" s="292">
        <v>22</v>
      </c>
      <c r="B39" s="255"/>
      <c r="C39" s="296" t="s">
        <v>1594</v>
      </c>
      <c r="D39" s="291" t="s">
        <v>29</v>
      </c>
      <c r="E39" s="280">
        <v>694.7</v>
      </c>
      <c r="F39" s="162"/>
      <c r="G39" s="162"/>
      <c r="H39" s="219"/>
      <c r="I39" s="219"/>
      <c r="J39" s="219"/>
      <c r="K39" s="96"/>
      <c r="L39" s="50"/>
      <c r="M39" s="96"/>
      <c r="N39" s="96"/>
      <c r="O39" s="96"/>
      <c r="P39" s="97"/>
    </row>
    <row r="40" spans="1:16" s="56" customFormat="1" ht="66">
      <c r="A40" s="292">
        <v>23</v>
      </c>
      <c r="B40" s="563"/>
      <c r="C40" s="296" t="s">
        <v>1592</v>
      </c>
      <c r="D40" s="291" t="s">
        <v>29</v>
      </c>
      <c r="E40" s="280">
        <v>694.7</v>
      </c>
      <c r="F40" s="162"/>
      <c r="G40" s="162"/>
      <c r="H40" s="219"/>
      <c r="I40" s="219"/>
      <c r="J40" s="219"/>
      <c r="K40" s="96"/>
      <c r="L40" s="50"/>
      <c r="M40" s="96"/>
      <c r="N40" s="96"/>
      <c r="O40" s="96"/>
      <c r="P40" s="97"/>
    </row>
    <row r="41" spans="1:16" s="56" customFormat="1" ht="26.4">
      <c r="A41" s="250">
        <v>24</v>
      </c>
      <c r="B41" s="252"/>
      <c r="C41" s="251" t="s">
        <v>1585</v>
      </c>
      <c r="D41" s="252" t="s">
        <v>29</v>
      </c>
      <c r="E41" s="280">
        <v>694.7</v>
      </c>
      <c r="F41" s="162"/>
      <c r="G41" s="162"/>
      <c r="H41" s="219"/>
      <c r="I41" s="219"/>
      <c r="J41" s="219"/>
      <c r="K41" s="96"/>
      <c r="L41" s="50"/>
      <c r="M41" s="96"/>
      <c r="N41" s="96"/>
      <c r="O41" s="96"/>
      <c r="P41" s="97"/>
    </row>
    <row r="42" spans="1:16" s="56" customFormat="1" ht="26.4">
      <c r="A42" s="292">
        <v>25</v>
      </c>
      <c r="B42" s="255"/>
      <c r="C42" s="296" t="s">
        <v>1590</v>
      </c>
      <c r="D42" s="291" t="s">
        <v>29</v>
      </c>
      <c r="E42" s="280">
        <v>694.7</v>
      </c>
      <c r="F42" s="162"/>
      <c r="G42" s="162"/>
      <c r="H42" s="219"/>
      <c r="I42" s="219"/>
      <c r="J42" s="219"/>
      <c r="K42" s="96"/>
      <c r="L42" s="50"/>
      <c r="M42" s="96"/>
      <c r="N42" s="96"/>
      <c r="O42" s="96"/>
      <c r="P42" s="97"/>
    </row>
    <row r="43" spans="1:16" s="56" customFormat="1" ht="26.4">
      <c r="A43" s="250">
        <v>26</v>
      </c>
      <c r="B43" s="252"/>
      <c r="C43" s="251" t="s">
        <v>1589</v>
      </c>
      <c r="D43" s="252" t="s">
        <v>29</v>
      </c>
      <c r="E43" s="280">
        <v>694.7</v>
      </c>
      <c r="F43" s="162"/>
      <c r="G43" s="162"/>
      <c r="H43" s="219"/>
      <c r="I43" s="219"/>
      <c r="J43" s="219"/>
      <c r="K43" s="96"/>
      <c r="L43" s="50"/>
      <c r="M43" s="96"/>
      <c r="N43" s="96"/>
      <c r="O43" s="96"/>
      <c r="P43" s="97"/>
    </row>
    <row r="44" spans="1:16" s="56" customFormat="1" ht="39.6">
      <c r="A44" s="292">
        <v>27</v>
      </c>
      <c r="B44" s="255"/>
      <c r="C44" s="296" t="s">
        <v>1588</v>
      </c>
      <c r="D44" s="291" t="s">
        <v>29</v>
      </c>
      <c r="E44" s="280">
        <v>694.7</v>
      </c>
      <c r="F44" s="162"/>
      <c r="G44" s="162"/>
      <c r="H44" s="219"/>
      <c r="I44" s="219"/>
      <c r="J44" s="219"/>
      <c r="K44" s="96"/>
      <c r="L44" s="50"/>
      <c r="M44" s="96"/>
      <c r="N44" s="96"/>
      <c r="O44" s="96"/>
      <c r="P44" s="97"/>
    </row>
    <row r="45" spans="1:16" s="56" customFormat="1" ht="26.4">
      <c r="A45" s="250">
        <v>28</v>
      </c>
      <c r="B45" s="252"/>
      <c r="C45" s="251" t="s">
        <v>1586</v>
      </c>
      <c r="D45" s="252" t="s">
        <v>29</v>
      </c>
      <c r="E45" s="280">
        <v>694.7</v>
      </c>
      <c r="F45" s="162"/>
      <c r="G45" s="162"/>
      <c r="H45" s="219"/>
      <c r="I45" s="219"/>
      <c r="J45" s="219"/>
      <c r="K45" s="96"/>
      <c r="L45" s="50"/>
      <c r="M45" s="96"/>
      <c r="N45" s="96"/>
      <c r="O45" s="96"/>
      <c r="P45" s="97"/>
    </row>
    <row r="46" spans="1:16" s="56" customFormat="1" ht="39.6">
      <c r="A46" s="292">
        <v>29</v>
      </c>
      <c r="B46" s="255"/>
      <c r="C46" s="296" t="s">
        <v>1587</v>
      </c>
      <c r="D46" s="291" t="s">
        <v>29</v>
      </c>
      <c r="E46" s="280">
        <v>694.7</v>
      </c>
      <c r="F46" s="162"/>
      <c r="G46" s="162"/>
      <c r="H46" s="219"/>
      <c r="I46" s="219"/>
      <c r="J46" s="219"/>
      <c r="K46" s="96"/>
      <c r="L46" s="50"/>
      <c r="M46" s="96"/>
      <c r="N46" s="96"/>
      <c r="O46" s="96"/>
      <c r="P46" s="97"/>
    </row>
    <row r="47" spans="1:16" s="56" customFormat="1" ht="26.4">
      <c r="A47" s="250">
        <v>30</v>
      </c>
      <c r="B47" s="252"/>
      <c r="C47" s="251" t="s">
        <v>1585</v>
      </c>
      <c r="D47" s="252" t="s">
        <v>29</v>
      </c>
      <c r="E47" s="280">
        <v>694.7</v>
      </c>
      <c r="F47" s="162"/>
      <c r="G47" s="162"/>
      <c r="H47" s="219"/>
      <c r="I47" s="219"/>
      <c r="J47" s="219"/>
      <c r="K47" s="96"/>
      <c r="L47" s="50"/>
      <c r="M47" s="96"/>
      <c r="N47" s="96"/>
      <c r="O47" s="96"/>
      <c r="P47" s="97"/>
    </row>
    <row r="48" spans="1:16" s="56" customFormat="1">
      <c r="A48" s="313">
        <v>0</v>
      </c>
      <c r="B48" s="314"/>
      <c r="C48" s="315" t="s">
        <v>1597</v>
      </c>
      <c r="D48" s="14"/>
      <c r="E48" s="15"/>
      <c r="F48" s="162"/>
      <c r="G48" s="162"/>
      <c r="H48" s="219"/>
      <c r="I48" s="311"/>
      <c r="J48" s="311"/>
      <c r="K48" s="96"/>
      <c r="L48" s="50"/>
      <c r="M48" s="96"/>
      <c r="N48" s="96"/>
      <c r="O48" s="96"/>
      <c r="P48" s="97"/>
    </row>
    <row r="49" spans="1:16" s="56" customFormat="1" ht="66">
      <c r="A49" s="292">
        <v>31</v>
      </c>
      <c r="B49" s="563"/>
      <c r="C49" s="296" t="s">
        <v>1592</v>
      </c>
      <c r="D49" s="291" t="s">
        <v>29</v>
      </c>
      <c r="E49" s="280">
        <v>219.2</v>
      </c>
      <c r="F49" s="162"/>
      <c r="G49" s="162"/>
      <c r="H49" s="219"/>
      <c r="I49" s="219"/>
      <c r="J49" s="219"/>
      <c r="K49" s="96"/>
      <c r="L49" s="50"/>
      <c r="M49" s="96"/>
      <c r="N49" s="96"/>
      <c r="O49" s="96"/>
      <c r="P49" s="97"/>
    </row>
    <row r="50" spans="1:16" s="56" customFormat="1" ht="66">
      <c r="A50" s="292">
        <v>32</v>
      </c>
      <c r="B50" s="563"/>
      <c r="C50" s="296" t="s">
        <v>1592</v>
      </c>
      <c r="D50" s="291" t="s">
        <v>29</v>
      </c>
      <c r="E50" s="280">
        <v>219.2</v>
      </c>
      <c r="F50" s="162"/>
      <c r="G50" s="162"/>
      <c r="H50" s="219"/>
      <c r="I50" s="219"/>
      <c r="J50" s="219"/>
      <c r="K50" s="96"/>
      <c r="L50" s="50"/>
      <c r="M50" s="96"/>
      <c r="N50" s="96"/>
      <c r="O50" s="96"/>
      <c r="P50" s="97"/>
    </row>
    <row r="51" spans="1:16" s="56" customFormat="1">
      <c r="A51" s="292">
        <v>33</v>
      </c>
      <c r="B51" s="255"/>
      <c r="C51" s="296" t="s">
        <v>1598</v>
      </c>
      <c r="D51" s="291" t="s">
        <v>29</v>
      </c>
      <c r="E51" s="280">
        <v>219.2</v>
      </c>
      <c r="F51" s="162"/>
      <c r="G51" s="162"/>
      <c r="H51" s="219"/>
      <c r="I51" s="219"/>
      <c r="J51" s="219"/>
      <c r="K51" s="96"/>
      <c r="L51" s="50"/>
      <c r="M51" s="96"/>
      <c r="N51" s="96"/>
      <c r="O51" s="96"/>
      <c r="P51" s="97"/>
    </row>
    <row r="52" spans="1:16" s="56" customFormat="1">
      <c r="A52" s="292">
        <v>34</v>
      </c>
      <c r="B52" s="255"/>
      <c r="C52" s="296" t="s">
        <v>1599</v>
      </c>
      <c r="D52" s="291" t="s">
        <v>29</v>
      </c>
      <c r="E52" s="280">
        <v>219.2</v>
      </c>
      <c r="F52" s="162"/>
      <c r="G52" s="162"/>
      <c r="H52" s="219"/>
      <c r="I52" s="219"/>
      <c r="J52" s="219"/>
      <c r="K52" s="96"/>
      <c r="L52" s="50"/>
      <c r="M52" s="96"/>
      <c r="N52" s="96"/>
      <c r="O52" s="96"/>
      <c r="P52" s="97"/>
    </row>
    <row r="53" spans="1:16" s="56" customFormat="1" ht="26.4">
      <c r="A53" s="250">
        <v>35</v>
      </c>
      <c r="B53" s="252"/>
      <c r="C53" s="251" t="s">
        <v>1585</v>
      </c>
      <c r="D53" s="252" t="s">
        <v>29</v>
      </c>
      <c r="E53" s="280">
        <v>219.2</v>
      </c>
      <c r="F53" s="162"/>
      <c r="G53" s="162"/>
      <c r="H53" s="219"/>
      <c r="I53" s="219"/>
      <c r="J53" s="219"/>
      <c r="K53" s="96"/>
      <c r="L53" s="50"/>
      <c r="M53" s="96"/>
      <c r="N53" s="96"/>
      <c r="O53" s="96"/>
      <c r="P53" s="97"/>
    </row>
    <row r="54" spans="1:16" s="56" customFormat="1" ht="26.4">
      <c r="A54" s="292">
        <v>36</v>
      </c>
      <c r="B54" s="255"/>
      <c r="C54" s="296" t="s">
        <v>1590</v>
      </c>
      <c r="D54" s="291" t="s">
        <v>29</v>
      </c>
      <c r="E54" s="280">
        <v>219.2</v>
      </c>
      <c r="F54" s="162"/>
      <c r="G54" s="162"/>
      <c r="H54" s="219"/>
      <c r="I54" s="219"/>
      <c r="J54" s="219"/>
      <c r="K54" s="96"/>
      <c r="L54" s="50"/>
      <c r="M54" s="96"/>
      <c r="N54" s="96"/>
      <c r="O54" s="96"/>
      <c r="P54" s="97"/>
    </row>
    <row r="55" spans="1:16" s="56" customFormat="1" ht="26.4">
      <c r="A55" s="250">
        <v>37</v>
      </c>
      <c r="B55" s="252"/>
      <c r="C55" s="251" t="s">
        <v>1589</v>
      </c>
      <c r="D55" s="252" t="s">
        <v>29</v>
      </c>
      <c r="E55" s="280">
        <v>219.2</v>
      </c>
      <c r="F55" s="162"/>
      <c r="G55" s="162"/>
      <c r="H55" s="219"/>
      <c r="I55" s="219"/>
      <c r="J55" s="219"/>
      <c r="K55" s="96"/>
      <c r="L55" s="50"/>
      <c r="M55" s="96"/>
      <c r="N55" s="96"/>
      <c r="O55" s="96"/>
      <c r="P55" s="97"/>
    </row>
    <row r="56" spans="1:16" s="56" customFormat="1" ht="39.6">
      <c r="A56" s="292">
        <v>38</v>
      </c>
      <c r="B56" s="255"/>
      <c r="C56" s="296" t="s">
        <v>1601</v>
      </c>
      <c r="D56" s="291" t="s">
        <v>29</v>
      </c>
      <c r="E56" s="280">
        <v>219.2</v>
      </c>
      <c r="F56" s="162"/>
      <c r="G56" s="162"/>
      <c r="H56" s="219"/>
      <c r="I56" s="219"/>
      <c r="J56" s="219"/>
      <c r="K56" s="96"/>
      <c r="L56" s="50"/>
      <c r="M56" s="96"/>
      <c r="N56" s="96"/>
      <c r="O56" s="96"/>
      <c r="P56" s="97"/>
    </row>
    <row r="57" spans="1:16" s="56" customFormat="1" ht="39.6">
      <c r="A57" s="292">
        <v>39</v>
      </c>
      <c r="B57" s="255"/>
      <c r="C57" s="296" t="s">
        <v>1600</v>
      </c>
      <c r="D57" s="291" t="s">
        <v>29</v>
      </c>
      <c r="E57" s="280">
        <v>219.2</v>
      </c>
      <c r="F57" s="162"/>
      <c r="G57" s="162"/>
      <c r="H57" s="219"/>
      <c r="I57" s="219"/>
      <c r="J57" s="219"/>
      <c r="K57" s="96"/>
      <c r="L57" s="50"/>
      <c r="M57" s="96"/>
      <c r="N57" s="96"/>
      <c r="O57" s="96"/>
      <c r="P57" s="97"/>
    </row>
    <row r="58" spans="1:16" s="56" customFormat="1" ht="39.6">
      <c r="A58" s="292">
        <v>40</v>
      </c>
      <c r="B58" s="255"/>
      <c r="C58" s="296" t="s">
        <v>1587</v>
      </c>
      <c r="D58" s="291" t="s">
        <v>29</v>
      </c>
      <c r="E58" s="280">
        <v>219.2</v>
      </c>
      <c r="F58" s="162"/>
      <c r="G58" s="162"/>
      <c r="H58" s="219"/>
      <c r="I58" s="219"/>
      <c r="J58" s="219"/>
      <c r="K58" s="96"/>
      <c r="L58" s="50"/>
      <c r="M58" s="96"/>
      <c r="N58" s="96"/>
      <c r="O58" s="96"/>
      <c r="P58" s="97"/>
    </row>
    <row r="59" spans="1:16" s="56" customFormat="1" ht="26.4">
      <c r="A59" s="250">
        <v>41</v>
      </c>
      <c r="B59" s="252"/>
      <c r="C59" s="251" t="s">
        <v>1586</v>
      </c>
      <c r="D59" s="252" t="s">
        <v>29</v>
      </c>
      <c r="E59" s="280">
        <v>219.2</v>
      </c>
      <c r="F59" s="162"/>
      <c r="G59" s="162"/>
      <c r="H59" s="219"/>
      <c r="I59" s="219"/>
      <c r="J59" s="219"/>
      <c r="K59" s="96"/>
      <c r="L59" s="50"/>
      <c r="M59" s="96"/>
      <c r="N59" s="96"/>
      <c r="O59" s="96"/>
      <c r="P59" s="97"/>
    </row>
    <row r="60" spans="1:16" s="56" customFormat="1" ht="26.4">
      <c r="A60" s="250">
        <v>42</v>
      </c>
      <c r="B60" s="252"/>
      <c r="C60" s="251" t="s">
        <v>1585</v>
      </c>
      <c r="D60" s="252" t="s">
        <v>29</v>
      </c>
      <c r="E60" s="280">
        <v>219.2</v>
      </c>
      <c r="F60" s="162"/>
      <c r="G60" s="162"/>
      <c r="H60" s="219"/>
      <c r="I60" s="219"/>
      <c r="J60" s="219"/>
      <c r="K60" s="96"/>
      <c r="L60" s="50"/>
      <c r="M60" s="96"/>
      <c r="N60" s="96"/>
      <c r="O60" s="96"/>
      <c r="P60" s="97"/>
    </row>
    <row r="61" spans="1:16" s="56" customFormat="1">
      <c r="A61" s="313">
        <v>0</v>
      </c>
      <c r="B61" s="314"/>
      <c r="C61" s="315" t="s">
        <v>1602</v>
      </c>
      <c r="D61" s="14"/>
      <c r="E61" s="15"/>
      <c r="F61" s="162"/>
      <c r="G61" s="162"/>
      <c r="H61" s="219"/>
      <c r="I61" s="311"/>
      <c r="J61" s="311"/>
      <c r="K61" s="96"/>
      <c r="L61" s="50"/>
      <c r="M61" s="96"/>
      <c r="N61" s="96"/>
      <c r="O61" s="96"/>
      <c r="P61" s="97"/>
    </row>
    <row r="62" spans="1:16" s="56" customFormat="1" ht="39.6">
      <c r="A62" s="292">
        <v>43</v>
      </c>
      <c r="B62" s="255"/>
      <c r="C62" s="296" t="s">
        <v>1587</v>
      </c>
      <c r="D62" s="291" t="s">
        <v>29</v>
      </c>
      <c r="E62" s="280">
        <v>2483</v>
      </c>
      <c r="F62" s="162"/>
      <c r="G62" s="162"/>
      <c r="H62" s="219"/>
      <c r="I62" s="219"/>
      <c r="J62" s="219"/>
      <c r="K62" s="96"/>
      <c r="L62" s="50"/>
      <c r="M62" s="96"/>
      <c r="N62" s="96"/>
      <c r="O62" s="96"/>
      <c r="P62" s="97"/>
    </row>
    <row r="63" spans="1:16" s="56" customFormat="1" ht="26.4">
      <c r="A63" s="250">
        <v>44</v>
      </c>
      <c r="B63" s="252"/>
      <c r="C63" s="251" t="s">
        <v>1586</v>
      </c>
      <c r="D63" s="252" t="s">
        <v>29</v>
      </c>
      <c r="E63" s="280">
        <v>2483</v>
      </c>
      <c r="F63" s="162"/>
      <c r="G63" s="162"/>
      <c r="H63" s="219"/>
      <c r="I63" s="219"/>
      <c r="J63" s="219"/>
      <c r="K63" s="96"/>
      <c r="L63" s="50"/>
      <c r="M63" s="96"/>
      <c r="N63" s="96"/>
      <c r="O63" s="96"/>
      <c r="P63" s="97"/>
    </row>
    <row r="64" spans="1:16" s="56" customFormat="1" ht="26.4">
      <c r="A64" s="250">
        <v>45</v>
      </c>
      <c r="B64" s="252"/>
      <c r="C64" s="251" t="s">
        <v>1585</v>
      </c>
      <c r="D64" s="252" t="s">
        <v>29</v>
      </c>
      <c r="E64" s="280">
        <v>2483</v>
      </c>
      <c r="F64" s="162"/>
      <c r="G64" s="162"/>
      <c r="H64" s="219"/>
      <c r="I64" s="219"/>
      <c r="J64" s="219"/>
      <c r="K64" s="96"/>
      <c r="L64" s="50"/>
      <c r="M64" s="96"/>
      <c r="N64" s="96"/>
      <c r="O64" s="96"/>
      <c r="P64" s="97"/>
    </row>
    <row r="65" spans="1:16" s="56" customFormat="1">
      <c r="A65" s="313">
        <v>0</v>
      </c>
      <c r="B65" s="314"/>
      <c r="C65" s="315" t="s">
        <v>1603</v>
      </c>
      <c r="D65" s="14"/>
      <c r="E65" s="15"/>
      <c r="F65" s="162"/>
      <c r="G65" s="162"/>
      <c r="H65" s="219"/>
      <c r="I65" s="311"/>
      <c r="J65" s="311"/>
      <c r="K65" s="96"/>
      <c r="L65" s="50"/>
      <c r="M65" s="96"/>
      <c r="N65" s="96"/>
      <c r="O65" s="96"/>
      <c r="P65" s="97"/>
    </row>
    <row r="66" spans="1:16" s="56" customFormat="1">
      <c r="A66" s="250">
        <v>46</v>
      </c>
      <c r="B66" s="252"/>
      <c r="C66" s="261" t="s">
        <v>1604</v>
      </c>
      <c r="D66" s="252" t="s">
        <v>29</v>
      </c>
      <c r="E66" s="280">
        <v>52.1</v>
      </c>
      <c r="F66" s="162"/>
      <c r="G66" s="162"/>
      <c r="H66" s="219"/>
      <c r="I66" s="219"/>
      <c r="J66" s="219"/>
      <c r="K66" s="96"/>
      <c r="L66" s="50"/>
      <c r="M66" s="96"/>
      <c r="N66" s="96"/>
      <c r="O66" s="96"/>
      <c r="P66" s="97"/>
    </row>
    <row r="67" spans="1:16" s="56" customFormat="1" ht="26.4">
      <c r="A67" s="292">
        <v>47</v>
      </c>
      <c r="B67" s="570"/>
      <c r="C67" s="302" t="s">
        <v>1605</v>
      </c>
      <c r="D67" s="570" t="s">
        <v>29</v>
      </c>
      <c r="E67" s="280">
        <v>52.1</v>
      </c>
      <c r="F67" s="162"/>
      <c r="G67" s="162"/>
      <c r="H67" s="219"/>
      <c r="I67" s="219"/>
      <c r="J67" s="219"/>
      <c r="K67" s="96"/>
      <c r="L67" s="50"/>
      <c r="M67" s="96"/>
      <c r="N67" s="96"/>
      <c r="O67" s="96"/>
      <c r="P67" s="97"/>
    </row>
    <row r="68" spans="1:16" s="56" customFormat="1" ht="26.4">
      <c r="A68" s="292">
        <v>48</v>
      </c>
      <c r="B68" s="563"/>
      <c r="C68" s="296" t="s">
        <v>1606</v>
      </c>
      <c r="D68" s="291" t="s">
        <v>29</v>
      </c>
      <c r="E68" s="280">
        <v>52.1</v>
      </c>
      <c r="F68" s="162"/>
      <c r="G68" s="162"/>
      <c r="H68" s="219"/>
      <c r="I68" s="219"/>
      <c r="J68" s="219"/>
      <c r="K68" s="96"/>
      <c r="L68" s="50"/>
      <c r="M68" s="96"/>
      <c r="N68" s="96"/>
      <c r="O68" s="96"/>
      <c r="P68" s="97"/>
    </row>
    <row r="69" spans="1:16" s="56" customFormat="1">
      <c r="A69" s="571">
        <v>0</v>
      </c>
      <c r="B69" s="314"/>
      <c r="C69" s="315" t="s">
        <v>1607</v>
      </c>
      <c r="D69" s="290"/>
      <c r="E69" s="291"/>
      <c r="F69" s="162"/>
      <c r="G69" s="162"/>
      <c r="H69" s="219"/>
      <c r="I69" s="572"/>
      <c r="J69" s="572"/>
      <c r="K69" s="96"/>
      <c r="L69" s="50"/>
      <c r="M69" s="96"/>
      <c r="N69" s="96"/>
      <c r="O69" s="96"/>
      <c r="P69" s="97"/>
    </row>
    <row r="70" spans="1:16" s="56" customFormat="1" ht="52.8">
      <c r="A70" s="250">
        <v>49</v>
      </c>
      <c r="B70" s="255"/>
      <c r="C70" s="261" t="s">
        <v>1609</v>
      </c>
      <c r="D70" s="252" t="s">
        <v>29</v>
      </c>
      <c r="E70" s="280">
        <v>3948.7</v>
      </c>
      <c r="F70" s="162"/>
      <c r="G70" s="162"/>
      <c r="H70" s="219"/>
      <c r="I70" s="219"/>
      <c r="J70" s="219"/>
      <c r="K70" s="96"/>
      <c r="L70" s="50"/>
      <c r="M70" s="96"/>
      <c r="N70" s="96"/>
      <c r="O70" s="96"/>
      <c r="P70" s="97"/>
    </row>
    <row r="71" spans="1:16" s="56" customFormat="1">
      <c r="A71" s="250">
        <v>50</v>
      </c>
      <c r="B71" s="255"/>
      <c r="C71" s="261" t="s">
        <v>1584</v>
      </c>
      <c r="D71" s="252" t="s">
        <v>29</v>
      </c>
      <c r="E71" s="280">
        <v>2483</v>
      </c>
      <c r="F71" s="162"/>
      <c r="G71" s="162"/>
      <c r="H71" s="219"/>
      <c r="I71" s="219"/>
      <c r="J71" s="219"/>
      <c r="K71" s="96"/>
      <c r="L71" s="50"/>
      <c r="M71" s="96"/>
      <c r="N71" s="96"/>
      <c r="O71" s="96"/>
      <c r="P71" s="97"/>
    </row>
    <row r="72" spans="1:16" s="56" customFormat="1" ht="66">
      <c r="A72" s="250">
        <v>51</v>
      </c>
      <c r="B72" s="255"/>
      <c r="C72" s="261" t="s">
        <v>1608</v>
      </c>
      <c r="D72" s="252" t="s">
        <v>150</v>
      </c>
      <c r="E72" s="299">
        <v>214</v>
      </c>
      <c r="F72" s="162"/>
      <c r="G72" s="162"/>
      <c r="H72" s="219"/>
      <c r="I72" s="219"/>
      <c r="J72" s="219"/>
      <c r="K72" s="96"/>
      <c r="L72" s="50"/>
      <c r="M72" s="96"/>
      <c r="N72" s="96"/>
      <c r="O72" s="96"/>
      <c r="P72" s="97"/>
    </row>
    <row r="73" spans="1:16" s="56" customFormat="1" ht="92.4">
      <c r="A73" s="250">
        <v>52</v>
      </c>
      <c r="B73" s="255"/>
      <c r="C73" s="261" t="s">
        <v>1610</v>
      </c>
      <c r="D73" s="252" t="s">
        <v>150</v>
      </c>
      <c r="E73" s="299">
        <v>64.8</v>
      </c>
      <c r="F73" s="162"/>
      <c r="G73" s="162"/>
      <c r="H73" s="219"/>
      <c r="I73" s="219"/>
      <c r="J73" s="219"/>
      <c r="K73" s="96"/>
      <c r="L73" s="50"/>
      <c r="M73" s="96"/>
      <c r="N73" s="96"/>
      <c r="O73" s="96"/>
      <c r="P73" s="97"/>
    </row>
    <row r="74" spans="1:16" s="56" customFormat="1">
      <c r="A74" s="250">
        <v>53</v>
      </c>
      <c r="B74" s="255"/>
      <c r="C74" s="261" t="s">
        <v>1611</v>
      </c>
      <c r="D74" s="252" t="s">
        <v>150</v>
      </c>
      <c r="E74" s="299">
        <v>220</v>
      </c>
      <c r="F74" s="162"/>
      <c r="G74" s="162"/>
      <c r="H74" s="219"/>
      <c r="I74" s="219"/>
      <c r="J74" s="219"/>
      <c r="K74" s="96"/>
      <c r="L74" s="50"/>
      <c r="M74" s="96"/>
      <c r="N74" s="96"/>
      <c r="O74" s="96"/>
      <c r="P74" s="97"/>
    </row>
    <row r="75" spans="1:16" s="56" customFormat="1" ht="52.8">
      <c r="A75" s="595">
        <v>54</v>
      </c>
      <c r="B75" s="603"/>
      <c r="C75" s="604" t="s">
        <v>1612</v>
      </c>
      <c r="D75" s="605" t="s">
        <v>151</v>
      </c>
      <c r="E75" s="220">
        <v>75</v>
      </c>
      <c r="F75" s="162"/>
      <c r="G75" s="162"/>
      <c r="H75" s="219"/>
      <c r="I75" s="219"/>
      <c r="J75" s="219"/>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3" customHeight="1">
      <c r="A77" s="41"/>
      <c r="B77" s="41"/>
      <c r="C77" s="683" t="s">
        <v>97</v>
      </c>
      <c r="D77" s="684"/>
      <c r="E77" s="684"/>
      <c r="F77" s="684"/>
      <c r="G77" s="684"/>
      <c r="H77" s="684"/>
      <c r="I77" s="684"/>
      <c r="J77" s="684"/>
      <c r="K77" s="684"/>
      <c r="L77" s="42"/>
      <c r="M77" s="42"/>
      <c r="N77" s="42"/>
      <c r="O77" s="42"/>
      <c r="P77" s="42"/>
    </row>
    <row r="78" spans="1:16" s="114" customFormat="1" collapsed="1">
      <c r="I78" s="135"/>
    </row>
    <row r="79" spans="1:16" customFormat="1" ht="12.75" customHeight="1">
      <c r="B79" s="136" t="s">
        <v>52</v>
      </c>
    </row>
    <row r="80" spans="1:16" customFormat="1" ht="45" customHeight="1">
      <c r="A80" s="673">
        <f>'1,1'!A24:G24</f>
        <v>0</v>
      </c>
      <c r="B80" s="673"/>
      <c r="C80" s="673"/>
      <c r="D80" s="673"/>
      <c r="E80" s="673"/>
      <c r="F80" s="673"/>
      <c r="G80" s="673"/>
      <c r="H80" s="673"/>
      <c r="I80" s="673"/>
      <c r="J80" s="673"/>
      <c r="K80" s="673"/>
      <c r="L80" s="673"/>
      <c r="M80" s="673"/>
      <c r="N80" s="673"/>
      <c r="O80" s="673"/>
      <c r="P80" s="673"/>
    </row>
    <row r="81" spans="1:16" customFormat="1" ht="81" customHeight="1">
      <c r="A81" s="673"/>
      <c r="B81" s="673"/>
      <c r="C81" s="673"/>
      <c r="D81" s="673"/>
      <c r="E81" s="673"/>
      <c r="F81" s="673"/>
      <c r="G81" s="673"/>
      <c r="H81" s="673"/>
      <c r="I81" s="673"/>
      <c r="J81" s="673"/>
      <c r="K81" s="673"/>
      <c r="L81" s="673"/>
      <c r="M81" s="673"/>
      <c r="N81" s="673"/>
      <c r="O81" s="673"/>
      <c r="P81" s="673"/>
    </row>
    <row r="82" spans="1:16" customFormat="1" ht="12.75" customHeight="1">
      <c r="B82" s="137"/>
    </row>
    <row r="83" spans="1:16" customFormat="1" ht="12.75" customHeight="1">
      <c r="B83" s="137"/>
    </row>
    <row r="84" spans="1:16" s="114" customFormat="1">
      <c r="B84" s="114" t="s">
        <v>8</v>
      </c>
      <c r="L84" s="142" t="str">
        <f>Koptame!B39</f>
        <v>Pārbaudīja:</v>
      </c>
      <c r="M84" s="142"/>
      <c r="N84" s="142"/>
      <c r="O84" s="142"/>
      <c r="P84" s="142"/>
    </row>
    <row r="85" spans="1:16" s="114" customFormat="1" ht="14.25" customHeight="1">
      <c r="C85" s="134">
        <f>Koptame!C34</f>
        <v>0</v>
      </c>
      <c r="L85" s="134"/>
      <c r="M85" s="670">
        <f>Koptame!C40</f>
        <v>0</v>
      </c>
      <c r="N85" s="670"/>
      <c r="O85" s="142"/>
      <c r="P85" s="142"/>
    </row>
    <row r="86" spans="1:16" s="114" customFormat="1">
      <c r="C86" s="133">
        <f>Koptame!C35</f>
        <v>0</v>
      </c>
      <c r="L86" s="133"/>
      <c r="M86" s="671">
        <f>Koptame!C41</f>
        <v>0</v>
      </c>
      <c r="N86" s="671"/>
      <c r="O86" s="142"/>
      <c r="P86" s="142"/>
    </row>
    <row r="87" spans="1:16" s="114" customFormat="1" collapsed="1">
      <c r="B87" s="135"/>
      <c r="F87" s="135"/>
      <c r="G87" s="135"/>
    </row>
  </sheetData>
  <mergeCells count="17">
    <mergeCell ref="M85:N85"/>
    <mergeCell ref="M86:N86"/>
    <mergeCell ref="L11:P11"/>
    <mergeCell ref="A81:P81"/>
    <mergeCell ref="A80:P80"/>
    <mergeCell ref="A11:A12"/>
    <mergeCell ref="B11:B12"/>
    <mergeCell ref="C11:C12"/>
    <mergeCell ref="D11:D12"/>
    <mergeCell ref="C77:K77"/>
    <mergeCell ref="E11:E12"/>
    <mergeCell ref="F11:K11"/>
    <mergeCell ref="A2:P2"/>
    <mergeCell ref="L9:O9"/>
    <mergeCell ref="D3:P3"/>
    <mergeCell ref="D4:P4"/>
    <mergeCell ref="D5:P5"/>
  </mergeCells>
  <conditionalFormatting sqref="I15">
    <cfRule type="expression" dxfId="1201" priority="558">
      <formula>#REF!=3</formula>
    </cfRule>
    <cfRule type="expression" dxfId="1200" priority="559">
      <formula>#REF!=2</formula>
    </cfRule>
    <cfRule type="expression" dxfId="1199" priority="560">
      <formula>#REF!=1</formula>
    </cfRule>
    <cfRule type="expression" dxfId="1198" priority="561" stopIfTrue="1">
      <formula>I15=#REF!=FALSE</formula>
    </cfRule>
  </conditionalFormatting>
  <conditionalFormatting sqref="I15:I75">
    <cfRule type="expression" dxfId="1197" priority="552" stopIfTrue="1">
      <formula>I15=#REF!=FALSE</formula>
    </cfRule>
    <cfRule type="expression" dxfId="1196" priority="553">
      <formula>#REF!&gt;0</formula>
    </cfRule>
  </conditionalFormatting>
  <conditionalFormatting sqref="I16:I75">
    <cfRule type="expression" dxfId="1195" priority="548">
      <formula>#REF!&gt;0</formula>
    </cfRule>
    <cfRule type="expression" dxfId="1194" priority="549">
      <formula>#REF!=3</formula>
    </cfRule>
    <cfRule type="expression" dxfId="1193" priority="550">
      <formula>#REF!=2</formula>
    </cfRule>
    <cfRule type="expression" dxfId="1192" priority="551">
      <formula>#REF!=1</formula>
    </cfRule>
    <cfRule type="expression" dxfId="1191" priority="554">
      <formula>#REF!=3</formula>
    </cfRule>
    <cfRule type="expression" dxfId="1190" priority="555">
      <formula>#REF!=2</formula>
    </cfRule>
    <cfRule type="expression" dxfId="1189" priority="556">
      <formula>#REF!=1</formula>
    </cfRule>
    <cfRule type="expression" dxfId="1188" priority="557" stopIfTrue="1">
      <formula>I16=#REF!=FALSE</formula>
    </cfRule>
  </conditionalFormatting>
  <conditionalFormatting sqref="I17">
    <cfRule type="expression" dxfId="1187" priority="540" stopIfTrue="1">
      <formula>I17=#REF!=FALSE</formula>
    </cfRule>
    <cfRule type="expression" dxfId="1186" priority="541">
      <formula>#REF!&gt;0</formula>
    </cfRule>
    <cfRule type="expression" dxfId="1185" priority="542">
      <formula>#REF!=3</formula>
    </cfRule>
    <cfRule type="expression" dxfId="1184" priority="543">
      <formula>#REF!=2</formula>
    </cfRule>
    <cfRule type="expression" dxfId="1183" priority="544">
      <formula>#REF!=1</formula>
    </cfRule>
    <cfRule type="expression" dxfId="1182" priority="545" stopIfTrue="1">
      <formula>I17=#REF!=FALSE</formula>
    </cfRule>
  </conditionalFormatting>
  <conditionalFormatting sqref="I18">
    <cfRule type="expression" dxfId="1181" priority="535">
      <formula>#REF!&gt;0</formula>
    </cfRule>
    <cfRule type="expression" dxfId="1180" priority="536">
      <formula>#REF!=3</formula>
    </cfRule>
    <cfRule type="expression" dxfId="1179" priority="537">
      <formula>#REF!=2</formula>
    </cfRule>
    <cfRule type="expression" dxfId="1178" priority="538">
      <formula>#REF!=1</formula>
    </cfRule>
    <cfRule type="expression" dxfId="1177" priority="539" stopIfTrue="1">
      <formula>I18=#REF!=FALSE</formula>
    </cfRule>
  </conditionalFormatting>
  <conditionalFormatting sqref="I18:I19">
    <cfRule type="expression" dxfId="1176" priority="525">
      <formula>#REF!&gt;0</formula>
    </cfRule>
    <cfRule type="expression" dxfId="1175" priority="526">
      <formula>#REF!=3</formula>
    </cfRule>
    <cfRule type="expression" dxfId="1174" priority="527">
      <formula>#REF!=2</formula>
    </cfRule>
    <cfRule type="expression" dxfId="1173" priority="528">
      <formula>#REF!=1</formula>
    </cfRule>
    <cfRule type="expression" dxfId="1172" priority="529" stopIfTrue="1">
      <formula>I18=#REF!=FALSE</formula>
    </cfRule>
  </conditionalFormatting>
  <conditionalFormatting sqref="I19:I20">
    <cfRule type="expression" dxfId="1171" priority="520">
      <formula>#REF!&gt;0</formula>
    </cfRule>
    <cfRule type="expression" dxfId="1170" priority="521">
      <formula>#REF!=3</formula>
    </cfRule>
    <cfRule type="expression" dxfId="1169" priority="522">
      <formula>#REF!=2</formula>
    </cfRule>
    <cfRule type="expression" dxfId="1168" priority="523">
      <formula>#REF!=1</formula>
    </cfRule>
    <cfRule type="expression" dxfId="1167" priority="524" stopIfTrue="1">
      <formula>I19=#REF!=FALSE</formula>
    </cfRule>
  </conditionalFormatting>
  <conditionalFormatting sqref="I20">
    <cfRule type="expression" dxfId="1166" priority="515">
      <formula>#REF!&gt;0</formula>
    </cfRule>
    <cfRule type="expression" dxfId="1165" priority="516">
      <formula>#REF!=3</formula>
    </cfRule>
    <cfRule type="expression" dxfId="1164" priority="517">
      <formula>#REF!=2</formula>
    </cfRule>
    <cfRule type="expression" dxfId="1163" priority="518">
      <formula>#REF!=1</formula>
    </cfRule>
    <cfRule type="expression" dxfId="1162" priority="519" stopIfTrue="1">
      <formula>I20=#REF!=FALSE</formula>
    </cfRule>
  </conditionalFormatting>
  <conditionalFormatting sqref="I20:I21">
    <cfRule type="expression" dxfId="1161" priority="500" stopIfTrue="1">
      <formula>I20=#REF!=FALSE</formula>
    </cfRule>
    <cfRule type="expression" dxfId="1160" priority="510">
      <formula>#REF!&gt;0</formula>
    </cfRule>
    <cfRule type="expression" dxfId="1159" priority="511">
      <formula>#REF!=3</formula>
    </cfRule>
    <cfRule type="expression" dxfId="1158" priority="512">
      <formula>#REF!=2</formula>
    </cfRule>
    <cfRule type="expression" dxfId="1157" priority="513">
      <formula>#REF!=1</formula>
    </cfRule>
  </conditionalFormatting>
  <conditionalFormatting sqref="I21">
    <cfRule type="expression" dxfId="1156" priority="501">
      <formula>#REF!&gt;0</formula>
    </cfRule>
    <cfRule type="expression" dxfId="1155" priority="502">
      <formula>#REF!=3</formula>
    </cfRule>
    <cfRule type="expression" dxfId="1154" priority="503">
      <formula>#REF!=2</formula>
    </cfRule>
    <cfRule type="expression" dxfId="1153" priority="504">
      <formula>#REF!=1</formula>
    </cfRule>
    <cfRule type="expression" dxfId="1152" priority="505">
      <formula>#REF!&gt;0</formula>
    </cfRule>
    <cfRule type="expression" dxfId="1151" priority="506">
      <formula>#REF!=3</formula>
    </cfRule>
    <cfRule type="expression" dxfId="1150" priority="507">
      <formula>#REF!=2</formula>
    </cfRule>
    <cfRule type="expression" dxfId="1149" priority="508">
      <formula>#REF!=1</formula>
    </cfRule>
    <cfRule type="expression" dxfId="1148" priority="509" stopIfTrue="1">
      <formula>I21=#REF!=FALSE</formula>
    </cfRule>
    <cfRule type="expression" dxfId="1147" priority="514" stopIfTrue="1">
      <formula>I21=#REF!=FALSE</formula>
    </cfRule>
  </conditionalFormatting>
  <conditionalFormatting sqref="I22">
    <cfRule type="expression" dxfId="1146" priority="494" stopIfTrue="1">
      <formula>I22=#REF!=FALSE</formula>
    </cfRule>
    <cfRule type="expression" dxfId="1145" priority="495">
      <formula>#REF!&gt;0</formula>
    </cfRule>
    <cfRule type="expression" dxfId="1144" priority="496">
      <formula>#REF!=3</formula>
    </cfRule>
    <cfRule type="expression" dxfId="1143" priority="497">
      <formula>#REF!=2</formula>
    </cfRule>
    <cfRule type="expression" dxfId="1142" priority="498">
      <formula>#REF!=1</formula>
    </cfRule>
    <cfRule type="expression" dxfId="1141" priority="499" stopIfTrue="1">
      <formula>I22=#REF!=FALSE</formula>
    </cfRule>
  </conditionalFormatting>
  <conditionalFormatting sqref="I22:I23">
    <cfRule type="expression" dxfId="1140" priority="485">
      <formula>#REF!&gt;0</formula>
    </cfRule>
    <cfRule type="expression" dxfId="1139" priority="486">
      <formula>#REF!=3</formula>
    </cfRule>
    <cfRule type="expression" dxfId="1138" priority="487">
      <formula>#REF!=2</formula>
    </cfRule>
    <cfRule type="expression" dxfId="1137" priority="488">
      <formula>#REF!=1</formula>
    </cfRule>
  </conditionalFormatting>
  <conditionalFormatting sqref="I23">
    <cfRule type="expression" dxfId="1136" priority="489" stopIfTrue="1">
      <formula>I23=#REF!=FALSE</formula>
    </cfRule>
  </conditionalFormatting>
  <conditionalFormatting sqref="I23:I24">
    <cfRule type="expression" dxfId="1135" priority="480">
      <formula>#REF!&gt;0</formula>
    </cfRule>
    <cfRule type="expression" dxfId="1134" priority="481">
      <formula>#REF!=3</formula>
    </cfRule>
    <cfRule type="expression" dxfId="1133" priority="482">
      <formula>#REF!=2</formula>
    </cfRule>
    <cfRule type="expression" dxfId="1132" priority="483">
      <formula>#REF!=1</formula>
    </cfRule>
    <cfRule type="expression" dxfId="1131" priority="484" stopIfTrue="1">
      <formula>I23=#REF!=FALSE</formula>
    </cfRule>
  </conditionalFormatting>
  <conditionalFormatting sqref="I24">
    <cfRule type="expression" dxfId="1130" priority="475">
      <formula>#REF!&gt;0</formula>
    </cfRule>
    <cfRule type="expression" dxfId="1129" priority="476">
      <formula>#REF!=3</formula>
    </cfRule>
    <cfRule type="expression" dxfId="1128" priority="477">
      <formula>#REF!=2</formula>
    </cfRule>
    <cfRule type="expression" dxfId="1127" priority="478">
      <formula>#REF!=1</formula>
    </cfRule>
    <cfRule type="expression" dxfId="1126" priority="479" stopIfTrue="1">
      <formula>I24=#REF!=FALSE</formula>
    </cfRule>
  </conditionalFormatting>
  <conditionalFormatting sqref="I24:I26">
    <cfRule type="expression" dxfId="1125" priority="460" stopIfTrue="1">
      <formula>I24=#REF!=FALSE</formula>
    </cfRule>
    <cfRule type="expression" dxfId="1124" priority="470">
      <formula>#REF!&gt;0</formula>
    </cfRule>
    <cfRule type="expression" dxfId="1123" priority="471">
      <formula>#REF!=3</formula>
    </cfRule>
    <cfRule type="expression" dxfId="1122" priority="472">
      <formula>#REF!=2</formula>
    </cfRule>
    <cfRule type="expression" dxfId="1121" priority="473">
      <formula>#REF!=1</formula>
    </cfRule>
  </conditionalFormatting>
  <conditionalFormatting sqref="I25:I26">
    <cfRule type="expression" dxfId="1120" priority="461">
      <formula>#REF!&gt;0</formula>
    </cfRule>
    <cfRule type="expression" dxfId="1119" priority="462">
      <formula>#REF!=3</formula>
    </cfRule>
    <cfRule type="expression" dxfId="1118" priority="463">
      <formula>#REF!=2</formula>
    </cfRule>
    <cfRule type="expression" dxfId="1117" priority="464">
      <formula>#REF!=1</formula>
    </cfRule>
    <cfRule type="expression" dxfId="1116" priority="465">
      <formula>#REF!&gt;0</formula>
    </cfRule>
    <cfRule type="expression" dxfId="1115" priority="466">
      <formula>#REF!=3</formula>
    </cfRule>
    <cfRule type="expression" dxfId="1114" priority="467">
      <formula>#REF!=2</formula>
    </cfRule>
    <cfRule type="expression" dxfId="1113" priority="468">
      <formula>#REF!=1</formula>
    </cfRule>
    <cfRule type="expression" dxfId="1112" priority="469" stopIfTrue="1">
      <formula>I25=#REF!=FALSE</formula>
    </cfRule>
    <cfRule type="expression" dxfId="1111" priority="474" stopIfTrue="1">
      <formula>I25=#REF!=FALSE</formula>
    </cfRule>
  </conditionalFormatting>
  <conditionalFormatting sqref="I26:I29">
    <cfRule type="expression" dxfId="1110" priority="450">
      <formula>#REF!&gt;0</formula>
    </cfRule>
    <cfRule type="expression" dxfId="1109" priority="451">
      <formula>#REF!=3</formula>
    </cfRule>
    <cfRule type="expression" dxfId="1108" priority="452">
      <formula>#REF!=2</formula>
    </cfRule>
    <cfRule type="expression" dxfId="1107" priority="453">
      <formula>#REF!=1</formula>
    </cfRule>
  </conditionalFormatting>
  <conditionalFormatting sqref="I27">
    <cfRule type="expression" dxfId="1106" priority="455" stopIfTrue="1">
      <formula>I27=#REF!=FALSE</formula>
    </cfRule>
  </conditionalFormatting>
  <conditionalFormatting sqref="I27:I29">
    <cfRule type="expression" dxfId="1105" priority="440" stopIfTrue="1">
      <formula>I27=#REF!=FALSE</formula>
    </cfRule>
  </conditionalFormatting>
  <conditionalFormatting sqref="I28:I29">
    <cfRule type="expression" dxfId="1104" priority="441">
      <formula>#REF!&gt;0</formula>
    </cfRule>
    <cfRule type="expression" dxfId="1103" priority="442">
      <formula>#REF!=3</formula>
    </cfRule>
    <cfRule type="expression" dxfId="1102" priority="443">
      <formula>#REF!=2</formula>
    </cfRule>
    <cfRule type="expression" dxfId="1101" priority="444">
      <formula>#REF!=1</formula>
    </cfRule>
    <cfRule type="expression" dxfId="1100" priority="445">
      <formula>#REF!&gt;0</formula>
    </cfRule>
    <cfRule type="expression" dxfId="1099" priority="446">
      <formula>#REF!=3</formula>
    </cfRule>
    <cfRule type="expression" dxfId="1098" priority="447">
      <formula>#REF!=2</formula>
    </cfRule>
    <cfRule type="expression" dxfId="1097" priority="448">
      <formula>#REF!=1</formula>
    </cfRule>
    <cfRule type="expression" dxfId="1096" priority="449" stopIfTrue="1">
      <formula>I28=#REF!=FALSE</formula>
    </cfRule>
    <cfRule type="expression" dxfId="1095" priority="454" stopIfTrue="1">
      <formula>I28=#REF!=FALSE</formula>
    </cfRule>
  </conditionalFormatting>
  <conditionalFormatting sqref="I29:I30">
    <cfRule type="expression" dxfId="1094" priority="437">
      <formula>#REF!=2</formula>
    </cfRule>
    <cfRule type="expression" dxfId="1093" priority="438">
      <formula>#REF!=1</formula>
    </cfRule>
  </conditionalFormatting>
  <conditionalFormatting sqref="I29:I31">
    <cfRule type="expression" dxfId="1092" priority="425">
      <formula>#REF!&gt;0</formula>
    </cfRule>
    <cfRule type="expression" dxfId="1091" priority="426">
      <formula>#REF!=3</formula>
    </cfRule>
  </conditionalFormatting>
  <conditionalFormatting sqref="I30">
    <cfRule type="expression" dxfId="1090" priority="434" stopIfTrue="1">
      <formula>I30=#REF!=FALSE</formula>
    </cfRule>
    <cfRule type="expression" dxfId="1089" priority="435">
      <formula>#REF!&gt;0</formula>
    </cfRule>
    <cfRule type="expression" dxfId="1088" priority="436">
      <formula>#REF!=3</formula>
    </cfRule>
    <cfRule type="expression" dxfId="1087" priority="439" stopIfTrue="1">
      <formula>I30=#REF!=FALSE</formula>
    </cfRule>
  </conditionalFormatting>
  <conditionalFormatting sqref="I30:I31">
    <cfRule type="expression" dxfId="1086" priority="427">
      <formula>#REF!=2</formula>
    </cfRule>
    <cfRule type="expression" dxfId="1085" priority="428">
      <formula>#REF!=1</formula>
    </cfRule>
  </conditionalFormatting>
  <conditionalFormatting sqref="I31">
    <cfRule type="expression" dxfId="1084" priority="415" stopIfTrue="1">
      <formula>I31=#REF!=FALSE</formula>
    </cfRule>
    <cfRule type="expression" dxfId="1083" priority="416">
      <formula>#REF!&gt;0</formula>
    </cfRule>
    <cfRule type="expression" dxfId="1082" priority="417">
      <formula>#REF!=3</formula>
    </cfRule>
    <cfRule type="expression" dxfId="1081" priority="418">
      <formula>#REF!=2</formula>
    </cfRule>
    <cfRule type="expression" dxfId="1080" priority="419">
      <formula>#REF!=1</formula>
    </cfRule>
    <cfRule type="expression" dxfId="1079" priority="420">
      <formula>#REF!&gt;0</formula>
    </cfRule>
    <cfRule type="expression" dxfId="1078" priority="421">
      <formula>#REF!=3</formula>
    </cfRule>
    <cfRule type="expression" dxfId="1077" priority="422">
      <formula>#REF!=2</formula>
    </cfRule>
    <cfRule type="expression" dxfId="1076" priority="423">
      <formula>#REF!=1</formula>
    </cfRule>
    <cfRule type="expression" dxfId="1075" priority="424" stopIfTrue="1">
      <formula>I31=#REF!=FALSE</formula>
    </cfRule>
    <cfRule type="expression" dxfId="1074" priority="429" stopIfTrue="1">
      <formula>I31=#REF!=FALSE</formula>
    </cfRule>
  </conditionalFormatting>
  <conditionalFormatting sqref="I32">
    <cfRule type="expression" dxfId="1073" priority="410">
      <formula>#REF!&gt;0</formula>
    </cfRule>
    <cfRule type="expression" dxfId="1072" priority="411">
      <formula>#REF!=3</formula>
    </cfRule>
    <cfRule type="expression" dxfId="1071" priority="412">
      <formula>#REF!=2</formula>
    </cfRule>
    <cfRule type="expression" dxfId="1070" priority="413">
      <formula>#REF!=1</formula>
    </cfRule>
    <cfRule type="expression" dxfId="1069" priority="414" stopIfTrue="1">
      <formula>I32=#REF!=FALSE</formula>
    </cfRule>
  </conditionalFormatting>
  <conditionalFormatting sqref="I32:I33">
    <cfRule type="expression" dxfId="1068" priority="400">
      <formula>#REF!&gt;0</formula>
    </cfRule>
    <cfRule type="expression" dxfId="1067" priority="401">
      <formula>#REF!=3</formula>
    </cfRule>
    <cfRule type="expression" dxfId="1066" priority="402">
      <formula>#REF!=2</formula>
    </cfRule>
    <cfRule type="expression" dxfId="1065" priority="403">
      <formula>#REF!=1</formula>
    </cfRule>
    <cfRule type="expression" dxfId="1064" priority="404" stopIfTrue="1">
      <formula>I32=#REF!=FALSE</formula>
    </cfRule>
  </conditionalFormatting>
  <conditionalFormatting sqref="I33">
    <cfRule type="expression" dxfId="1063" priority="390" stopIfTrue="1">
      <formula>I33=#REF!=FALSE</formula>
    </cfRule>
    <cfRule type="expression" dxfId="1062" priority="391">
      <formula>#REF!&gt;0</formula>
    </cfRule>
    <cfRule type="expression" dxfId="1061" priority="392">
      <formula>#REF!=3</formula>
    </cfRule>
    <cfRule type="expression" dxfId="1060" priority="393">
      <formula>#REF!=2</formula>
    </cfRule>
    <cfRule type="expression" dxfId="1059" priority="394">
      <formula>#REF!=1</formula>
    </cfRule>
    <cfRule type="expression" dxfId="1058" priority="395">
      <formula>#REF!&gt;0</formula>
    </cfRule>
    <cfRule type="expression" dxfId="1057" priority="396">
      <formula>#REF!=3</formula>
    </cfRule>
    <cfRule type="expression" dxfId="1056" priority="397">
      <formula>#REF!=2</formula>
    </cfRule>
    <cfRule type="expression" dxfId="1055" priority="398">
      <formula>#REF!=1</formula>
    </cfRule>
    <cfRule type="expression" dxfId="1054" priority="399" stopIfTrue="1">
      <formula>I33=#REF!=FALSE</formula>
    </cfRule>
  </conditionalFormatting>
  <conditionalFormatting sqref="I34">
    <cfRule type="expression" dxfId="1053" priority="385">
      <formula>#REF!&gt;0</formula>
    </cfRule>
    <cfRule type="expression" dxfId="1052" priority="386">
      <formula>#REF!=3</formula>
    </cfRule>
    <cfRule type="expression" dxfId="1051" priority="387">
      <formula>#REF!=2</formula>
    </cfRule>
    <cfRule type="expression" dxfId="1050" priority="388">
      <formula>#REF!=1</formula>
    </cfRule>
    <cfRule type="expression" dxfId="1049" priority="389" stopIfTrue="1">
      <formula>I34=#REF!=FALSE</formula>
    </cfRule>
  </conditionalFormatting>
  <conditionalFormatting sqref="I34:I35">
    <cfRule type="expression" dxfId="1048" priority="375">
      <formula>#REF!&gt;0</formula>
    </cfRule>
    <cfRule type="expression" dxfId="1047" priority="376">
      <formula>#REF!=3</formula>
    </cfRule>
    <cfRule type="expression" dxfId="1046" priority="377">
      <formula>#REF!=2</formula>
    </cfRule>
    <cfRule type="expression" dxfId="1045" priority="378">
      <formula>#REF!=1</formula>
    </cfRule>
    <cfRule type="expression" dxfId="1044" priority="379" stopIfTrue="1">
      <formula>I34=#REF!=FALSE</formula>
    </cfRule>
  </conditionalFormatting>
  <conditionalFormatting sqref="I35">
    <cfRule type="expression" dxfId="1043" priority="365" stopIfTrue="1">
      <formula>I35=#REF!=FALSE</formula>
    </cfRule>
    <cfRule type="expression" dxfId="1042" priority="366">
      <formula>#REF!&gt;0</formula>
    </cfRule>
    <cfRule type="expression" dxfId="1041" priority="367">
      <formula>#REF!=3</formula>
    </cfRule>
    <cfRule type="expression" dxfId="1040" priority="368">
      <formula>#REF!=2</formula>
    </cfRule>
    <cfRule type="expression" dxfId="1039" priority="369">
      <formula>#REF!=1</formula>
    </cfRule>
    <cfRule type="expression" dxfId="1038" priority="370">
      <formula>#REF!&gt;0</formula>
    </cfRule>
    <cfRule type="expression" dxfId="1037" priority="371">
      <formula>#REF!=3</formula>
    </cfRule>
    <cfRule type="expression" dxfId="1036" priority="372">
      <formula>#REF!=2</formula>
    </cfRule>
    <cfRule type="expression" dxfId="1035" priority="373">
      <formula>#REF!=1</formula>
    </cfRule>
    <cfRule type="expression" dxfId="1034" priority="374" stopIfTrue="1">
      <formula>I35=#REF!=FALSE</formula>
    </cfRule>
  </conditionalFormatting>
  <conditionalFormatting sqref="I36">
    <cfRule type="expression" dxfId="1033" priority="359" stopIfTrue="1">
      <formula>I36=#REF!=FALSE</formula>
    </cfRule>
    <cfRule type="expression" dxfId="1032" priority="360">
      <formula>#REF!&gt;0</formula>
    </cfRule>
    <cfRule type="expression" dxfId="1031" priority="361">
      <formula>#REF!=3</formula>
    </cfRule>
    <cfRule type="expression" dxfId="1030" priority="362">
      <formula>#REF!=2</formula>
    </cfRule>
    <cfRule type="expression" dxfId="1029" priority="363">
      <formula>#REF!=1</formula>
    </cfRule>
    <cfRule type="expression" dxfId="1028" priority="364" stopIfTrue="1">
      <formula>I36=#REF!=FALSE</formula>
    </cfRule>
  </conditionalFormatting>
  <conditionalFormatting sqref="I36:I38">
    <cfRule type="expression" dxfId="1027" priority="349">
      <formula>#REF!&gt;0</formula>
    </cfRule>
    <cfRule type="expression" dxfId="1026" priority="350">
      <formula>#REF!=3</formula>
    </cfRule>
    <cfRule type="expression" dxfId="1025" priority="351">
      <formula>#REF!=2</formula>
    </cfRule>
    <cfRule type="expression" dxfId="1024" priority="352">
      <formula>#REF!=1</formula>
    </cfRule>
  </conditionalFormatting>
  <conditionalFormatting sqref="I37:I38">
    <cfRule type="expression" dxfId="1023" priority="353" stopIfTrue="1">
      <formula>I37=#REF!=FALSE</formula>
    </cfRule>
  </conditionalFormatting>
  <conditionalFormatting sqref="I38">
    <cfRule type="expression" dxfId="1022" priority="348" stopIfTrue="1">
      <formula>I38=#REF!=FALSE</formula>
    </cfRule>
  </conditionalFormatting>
  <conditionalFormatting sqref="I39:I40">
    <cfRule type="expression" dxfId="1021" priority="333" stopIfTrue="1">
      <formula>I39=#REF!=FALSE</formula>
    </cfRule>
    <cfRule type="expression" dxfId="1020" priority="334">
      <formula>#REF!&gt;0</formula>
    </cfRule>
    <cfRule type="expression" dxfId="1019" priority="335">
      <formula>#REF!=3</formula>
    </cfRule>
    <cfRule type="expression" dxfId="1018" priority="336">
      <formula>#REF!=2</formula>
    </cfRule>
    <cfRule type="expression" dxfId="1017" priority="337">
      <formula>#REF!=1</formula>
    </cfRule>
    <cfRule type="expression" dxfId="1016" priority="338">
      <formula>#REF!&gt;0</formula>
    </cfRule>
    <cfRule type="expression" dxfId="1015" priority="339">
      <formula>#REF!=3</formula>
    </cfRule>
    <cfRule type="expression" dxfId="1014" priority="340">
      <formula>#REF!=2</formula>
    </cfRule>
    <cfRule type="expression" dxfId="1013" priority="341">
      <formula>#REF!=1</formula>
    </cfRule>
    <cfRule type="expression" dxfId="1012" priority="342" stopIfTrue="1">
      <formula>I39=#REF!=FALSE</formula>
    </cfRule>
    <cfRule type="expression" dxfId="1011" priority="343">
      <formula>#REF!&gt;0</formula>
    </cfRule>
    <cfRule type="expression" dxfId="1010" priority="344">
      <formula>#REF!=3</formula>
    </cfRule>
    <cfRule type="expression" dxfId="1009" priority="345">
      <formula>#REF!=2</formula>
    </cfRule>
    <cfRule type="expression" dxfId="1008" priority="346">
      <formula>#REF!=1</formula>
    </cfRule>
    <cfRule type="expression" dxfId="1007" priority="347" stopIfTrue="1">
      <formula>I39=#REF!=FALSE</formula>
    </cfRule>
  </conditionalFormatting>
  <conditionalFormatting sqref="I40:I41">
    <cfRule type="expression" dxfId="1006" priority="330">
      <formula>#REF!=2</formula>
    </cfRule>
    <cfRule type="expression" dxfId="1005" priority="331">
      <formula>#REF!=1</formula>
    </cfRule>
  </conditionalFormatting>
  <conditionalFormatting sqref="I40:I42">
    <cfRule type="expression" dxfId="1004" priority="318">
      <formula>#REF!&gt;0</formula>
    </cfRule>
    <cfRule type="expression" dxfId="1003" priority="319">
      <formula>#REF!=3</formula>
    </cfRule>
  </conditionalFormatting>
  <conditionalFormatting sqref="I41">
    <cfRule type="expression" dxfId="1002" priority="328">
      <formula>#REF!&gt;0</formula>
    </cfRule>
    <cfRule type="expression" dxfId="1001" priority="329">
      <formula>#REF!=3</formula>
    </cfRule>
    <cfRule type="expression" dxfId="1000" priority="332" stopIfTrue="1">
      <formula>I41=#REF!=FALSE</formula>
    </cfRule>
  </conditionalFormatting>
  <conditionalFormatting sqref="I41:I42">
    <cfRule type="expression" dxfId="999" priority="320">
      <formula>#REF!=2</formula>
    </cfRule>
    <cfRule type="expression" dxfId="998" priority="321">
      <formula>#REF!=1</formula>
    </cfRule>
    <cfRule type="expression" dxfId="997" priority="322" stopIfTrue="1">
      <formula>I41=#REF!=FALSE</formula>
    </cfRule>
  </conditionalFormatting>
  <conditionalFormatting sqref="I42">
    <cfRule type="expression" dxfId="996" priority="308" stopIfTrue="1">
      <formula>I42=#REF!=FALSE</formula>
    </cfRule>
    <cfRule type="expression" dxfId="995" priority="309">
      <formula>#REF!&gt;0</formula>
    </cfRule>
    <cfRule type="expression" dxfId="994" priority="310">
      <formula>#REF!=3</formula>
    </cfRule>
    <cfRule type="expression" dxfId="993" priority="311">
      <formula>#REF!=2</formula>
    </cfRule>
    <cfRule type="expression" dxfId="992" priority="312">
      <formula>#REF!=1</formula>
    </cfRule>
    <cfRule type="expression" dxfId="991" priority="313">
      <formula>#REF!&gt;0</formula>
    </cfRule>
    <cfRule type="expression" dxfId="990" priority="314">
      <formula>#REF!=3</formula>
    </cfRule>
    <cfRule type="expression" dxfId="989" priority="315">
      <formula>#REF!=2</formula>
    </cfRule>
    <cfRule type="expression" dxfId="988" priority="316">
      <formula>#REF!=1</formula>
    </cfRule>
    <cfRule type="expression" dxfId="987" priority="317" stopIfTrue="1">
      <formula>I42=#REF!=FALSE</formula>
    </cfRule>
  </conditionalFormatting>
  <conditionalFormatting sqref="I43">
    <cfRule type="expression" dxfId="986" priority="303">
      <formula>#REF!&gt;0</formula>
    </cfRule>
    <cfRule type="expression" dxfId="985" priority="304">
      <formula>#REF!=3</formula>
    </cfRule>
    <cfRule type="expression" dxfId="984" priority="305">
      <formula>#REF!=2</formula>
    </cfRule>
    <cfRule type="expression" dxfId="983" priority="306">
      <formula>#REF!=1</formula>
    </cfRule>
    <cfRule type="expression" dxfId="982" priority="307" stopIfTrue="1">
      <formula>I43=#REF!=FALSE</formula>
    </cfRule>
  </conditionalFormatting>
  <conditionalFormatting sqref="I43:I44">
    <cfRule type="expression" dxfId="981" priority="293">
      <formula>#REF!&gt;0</formula>
    </cfRule>
    <cfRule type="expression" dxfId="980" priority="294">
      <formula>#REF!=3</formula>
    </cfRule>
    <cfRule type="expression" dxfId="979" priority="295">
      <formula>#REF!=2</formula>
    </cfRule>
    <cfRule type="expression" dxfId="978" priority="296">
      <formula>#REF!=1</formula>
    </cfRule>
    <cfRule type="expression" dxfId="977" priority="297" stopIfTrue="1">
      <formula>I43=#REF!=FALSE</formula>
    </cfRule>
  </conditionalFormatting>
  <conditionalFormatting sqref="I44">
    <cfRule type="expression" dxfId="976" priority="283" stopIfTrue="1">
      <formula>I44=#REF!=FALSE</formula>
    </cfRule>
    <cfRule type="expression" dxfId="975" priority="284">
      <formula>#REF!&gt;0</formula>
    </cfRule>
    <cfRule type="expression" dxfId="974" priority="285">
      <formula>#REF!=3</formula>
    </cfRule>
    <cfRule type="expression" dxfId="973" priority="286">
      <formula>#REF!=2</formula>
    </cfRule>
    <cfRule type="expression" dxfId="972" priority="287">
      <formula>#REF!=1</formula>
    </cfRule>
    <cfRule type="expression" dxfId="971" priority="288">
      <formula>#REF!&gt;0</formula>
    </cfRule>
    <cfRule type="expression" dxfId="970" priority="289">
      <formula>#REF!=3</formula>
    </cfRule>
    <cfRule type="expression" dxfId="969" priority="290">
      <formula>#REF!=2</formula>
    </cfRule>
    <cfRule type="expression" dxfId="968" priority="291">
      <formula>#REF!=1</formula>
    </cfRule>
    <cfRule type="expression" dxfId="967" priority="292" stopIfTrue="1">
      <formula>I44=#REF!=FALSE</formula>
    </cfRule>
  </conditionalFormatting>
  <conditionalFormatting sqref="I45">
    <cfRule type="expression" dxfId="966" priority="278">
      <formula>#REF!&gt;0</formula>
    </cfRule>
    <cfRule type="expression" dxfId="965" priority="279">
      <formula>#REF!=3</formula>
    </cfRule>
    <cfRule type="expression" dxfId="964" priority="280">
      <formula>#REF!=2</formula>
    </cfRule>
    <cfRule type="expression" dxfId="963" priority="281">
      <formula>#REF!=1</formula>
    </cfRule>
    <cfRule type="expression" dxfId="962" priority="282" stopIfTrue="1">
      <formula>I45=#REF!=FALSE</formula>
    </cfRule>
  </conditionalFormatting>
  <conditionalFormatting sqref="I45:I46">
    <cfRule type="expression" dxfId="961" priority="268">
      <formula>#REF!&gt;0</formula>
    </cfRule>
    <cfRule type="expression" dxfId="960" priority="269">
      <formula>#REF!=3</formula>
    </cfRule>
    <cfRule type="expression" dxfId="959" priority="270">
      <formula>#REF!=2</formula>
    </cfRule>
    <cfRule type="expression" dxfId="958" priority="271">
      <formula>#REF!=1</formula>
    </cfRule>
    <cfRule type="expression" dxfId="957" priority="272" stopIfTrue="1">
      <formula>I45=#REF!=FALSE</formula>
    </cfRule>
  </conditionalFormatting>
  <conditionalFormatting sqref="I46">
    <cfRule type="expression" dxfId="956" priority="258" stopIfTrue="1">
      <formula>I46=#REF!=FALSE</formula>
    </cfRule>
    <cfRule type="expression" dxfId="955" priority="259">
      <formula>#REF!&gt;0</formula>
    </cfRule>
    <cfRule type="expression" dxfId="954" priority="260">
      <formula>#REF!=3</formula>
    </cfRule>
    <cfRule type="expression" dxfId="953" priority="261">
      <formula>#REF!=2</formula>
    </cfRule>
    <cfRule type="expression" dxfId="952" priority="262">
      <formula>#REF!=1</formula>
    </cfRule>
    <cfRule type="expression" dxfId="951" priority="263">
      <formula>#REF!&gt;0</formula>
    </cfRule>
    <cfRule type="expression" dxfId="950" priority="264">
      <formula>#REF!=3</formula>
    </cfRule>
    <cfRule type="expression" dxfId="949" priority="265">
      <formula>#REF!=2</formula>
    </cfRule>
    <cfRule type="expression" dxfId="948" priority="266">
      <formula>#REF!=1</formula>
    </cfRule>
    <cfRule type="expression" dxfId="947" priority="267" stopIfTrue="1">
      <formula>I46=#REF!=FALSE</formula>
    </cfRule>
  </conditionalFormatting>
  <conditionalFormatting sqref="I47">
    <cfRule type="expression" dxfId="946" priority="252" stopIfTrue="1">
      <formula>I47=#REF!=FALSE</formula>
    </cfRule>
    <cfRule type="expression" dxfId="945" priority="253">
      <formula>#REF!&gt;0</formula>
    </cfRule>
    <cfRule type="expression" dxfId="944" priority="254">
      <formula>#REF!=3</formula>
    </cfRule>
    <cfRule type="expression" dxfId="943" priority="255">
      <formula>#REF!=2</formula>
    </cfRule>
    <cfRule type="expression" dxfId="942" priority="256">
      <formula>#REF!=1</formula>
    </cfRule>
    <cfRule type="expression" dxfId="941" priority="257" stopIfTrue="1">
      <formula>I47=#REF!=FALSE</formula>
    </cfRule>
  </conditionalFormatting>
  <conditionalFormatting sqref="I47:I50">
    <cfRule type="expression" dxfId="940" priority="237">
      <formula>#REF!&gt;0</formula>
    </cfRule>
    <cfRule type="expression" dxfId="939" priority="238">
      <formula>#REF!=3</formula>
    </cfRule>
    <cfRule type="expression" dxfId="938" priority="239">
      <formula>#REF!=2</formula>
    </cfRule>
    <cfRule type="expression" dxfId="937" priority="240">
      <formula>#REF!=1</formula>
    </cfRule>
  </conditionalFormatting>
  <conditionalFormatting sqref="I48">
    <cfRule type="expression" dxfId="936" priority="247" stopIfTrue="1">
      <formula>I48=#REF!=FALSE</formula>
    </cfRule>
  </conditionalFormatting>
  <conditionalFormatting sqref="I48:I50">
    <cfRule type="expression" dxfId="935" priority="227" stopIfTrue="1">
      <formula>I48=#REF!=FALSE</formula>
    </cfRule>
  </conditionalFormatting>
  <conditionalFormatting sqref="I49:I50">
    <cfRule type="expression" dxfId="934" priority="228">
      <formula>#REF!&gt;0</formula>
    </cfRule>
    <cfRule type="expression" dxfId="933" priority="229">
      <formula>#REF!=3</formula>
    </cfRule>
    <cfRule type="expression" dxfId="932" priority="230">
      <formula>#REF!=2</formula>
    </cfRule>
    <cfRule type="expression" dxfId="931" priority="231">
      <formula>#REF!=1</formula>
    </cfRule>
    <cfRule type="expression" dxfId="930" priority="232">
      <formula>#REF!&gt;0</formula>
    </cfRule>
    <cfRule type="expression" dxfId="929" priority="233">
      <formula>#REF!=3</formula>
    </cfRule>
    <cfRule type="expression" dxfId="928" priority="234">
      <formula>#REF!=2</formula>
    </cfRule>
    <cfRule type="expression" dxfId="927" priority="235">
      <formula>#REF!=1</formula>
    </cfRule>
    <cfRule type="expression" dxfId="926" priority="236" stopIfTrue="1">
      <formula>I49=#REF!=FALSE</formula>
    </cfRule>
    <cfRule type="expression" dxfId="925" priority="241" stopIfTrue="1">
      <formula>I49=#REF!=FALSE</formula>
    </cfRule>
  </conditionalFormatting>
  <conditionalFormatting sqref="I49:I52">
    <cfRule type="expression" dxfId="924" priority="217">
      <formula>#REF!&gt;0</formula>
    </cfRule>
    <cfRule type="expression" dxfId="923" priority="218">
      <formula>#REF!=3</formula>
    </cfRule>
    <cfRule type="expression" dxfId="922" priority="224">
      <formula>#REF!=2</formula>
    </cfRule>
    <cfRule type="expression" dxfId="921" priority="225">
      <formula>#REF!=1</formula>
    </cfRule>
  </conditionalFormatting>
  <conditionalFormatting sqref="I51:I52">
    <cfRule type="expression" dxfId="920" priority="213">
      <formula>#REF!&gt;0</formula>
    </cfRule>
    <cfRule type="expression" dxfId="919" priority="214">
      <formula>#REF!=3</formula>
    </cfRule>
    <cfRule type="expression" dxfId="918" priority="215">
      <formula>#REF!=2</formula>
    </cfRule>
    <cfRule type="expression" dxfId="917" priority="216">
      <formula>#REF!=1</formula>
    </cfRule>
    <cfRule type="expression" dxfId="916" priority="219">
      <formula>#REF!=2</formula>
    </cfRule>
    <cfRule type="expression" dxfId="915" priority="220">
      <formula>#REF!=1</formula>
    </cfRule>
    <cfRule type="expression" dxfId="914" priority="221" stopIfTrue="1">
      <formula>I51=#REF!=FALSE</formula>
    </cfRule>
    <cfRule type="expression" dxfId="913" priority="222">
      <formula>#REF!&gt;0</formula>
    </cfRule>
    <cfRule type="expression" dxfId="912" priority="223">
      <formula>#REF!=3</formula>
    </cfRule>
    <cfRule type="expression" dxfId="911" priority="226" stopIfTrue="1">
      <formula>I51=#REF!=FALSE</formula>
    </cfRule>
  </conditionalFormatting>
  <conditionalFormatting sqref="I51:I53">
    <cfRule type="expression" dxfId="910" priority="211" stopIfTrue="1">
      <formula>I51=#REF!=FALSE</formula>
    </cfRule>
  </conditionalFormatting>
  <conditionalFormatting sqref="I53">
    <cfRule type="expression" dxfId="909" priority="207">
      <formula>#REF!&gt;0</formula>
    </cfRule>
    <cfRule type="expression" dxfId="908" priority="208">
      <formula>#REF!=3</formula>
    </cfRule>
    <cfRule type="expression" dxfId="907" priority="209">
      <formula>#REF!=2</formula>
    </cfRule>
    <cfRule type="expression" dxfId="906" priority="210">
      <formula>#REF!=1</formula>
    </cfRule>
  </conditionalFormatting>
  <conditionalFormatting sqref="I53:I54">
    <cfRule type="expression" dxfId="905" priority="197">
      <formula>#REF!&gt;0</formula>
    </cfRule>
    <cfRule type="expression" dxfId="904" priority="198">
      <formula>#REF!=3</formula>
    </cfRule>
    <cfRule type="expression" dxfId="903" priority="199">
      <formula>#REF!=2</formula>
    </cfRule>
    <cfRule type="expression" dxfId="902" priority="200">
      <formula>#REF!=1</formula>
    </cfRule>
    <cfRule type="expression" dxfId="901" priority="201" stopIfTrue="1">
      <formula>I53=#REF!=FALSE</formula>
    </cfRule>
  </conditionalFormatting>
  <conditionalFormatting sqref="I54">
    <cfRule type="expression" dxfId="900" priority="187" stopIfTrue="1">
      <formula>I54=#REF!=FALSE</formula>
    </cfRule>
    <cfRule type="expression" dxfId="899" priority="188">
      <formula>#REF!&gt;0</formula>
    </cfRule>
    <cfRule type="expression" dxfId="898" priority="189">
      <formula>#REF!=3</formula>
    </cfRule>
    <cfRule type="expression" dxfId="897" priority="190">
      <formula>#REF!=2</formula>
    </cfRule>
    <cfRule type="expression" dxfId="896" priority="191">
      <formula>#REF!=1</formula>
    </cfRule>
    <cfRule type="expression" dxfId="895" priority="192">
      <formula>#REF!&gt;0</formula>
    </cfRule>
    <cfRule type="expression" dxfId="894" priority="193">
      <formula>#REF!=3</formula>
    </cfRule>
    <cfRule type="expression" dxfId="893" priority="194">
      <formula>#REF!=2</formula>
    </cfRule>
    <cfRule type="expression" dxfId="892" priority="195">
      <formula>#REF!=1</formula>
    </cfRule>
    <cfRule type="expression" dxfId="891" priority="196" stopIfTrue="1">
      <formula>I54=#REF!=FALSE</formula>
    </cfRule>
  </conditionalFormatting>
  <conditionalFormatting sqref="I55">
    <cfRule type="expression" dxfId="890" priority="182">
      <formula>#REF!&gt;0</formula>
    </cfRule>
    <cfRule type="expression" dxfId="889" priority="183">
      <formula>#REF!=3</formula>
    </cfRule>
    <cfRule type="expression" dxfId="888" priority="184">
      <formula>#REF!=2</formula>
    </cfRule>
    <cfRule type="expression" dxfId="887" priority="185">
      <formula>#REF!=1</formula>
    </cfRule>
    <cfRule type="expression" dxfId="886" priority="186" stopIfTrue="1">
      <formula>I55=#REF!=FALSE</formula>
    </cfRule>
  </conditionalFormatting>
  <conditionalFormatting sqref="I55:I56">
    <cfRule type="expression" dxfId="885" priority="172">
      <formula>#REF!&gt;0</formula>
    </cfRule>
    <cfRule type="expression" dxfId="884" priority="173">
      <formula>#REF!=3</formula>
    </cfRule>
    <cfRule type="expression" dxfId="883" priority="174">
      <formula>#REF!=2</formula>
    </cfRule>
    <cfRule type="expression" dxfId="882" priority="175">
      <formula>#REF!=1</formula>
    </cfRule>
    <cfRule type="expression" dxfId="881" priority="176" stopIfTrue="1">
      <formula>I55=#REF!=FALSE</formula>
    </cfRule>
  </conditionalFormatting>
  <conditionalFormatting sqref="I56">
    <cfRule type="expression" dxfId="880" priority="167">
      <formula>#REF!&gt;0</formula>
    </cfRule>
    <cfRule type="expression" dxfId="879" priority="168">
      <formula>#REF!=3</formula>
    </cfRule>
    <cfRule type="expression" dxfId="878" priority="169">
      <formula>#REF!=2</formula>
    </cfRule>
    <cfRule type="expression" dxfId="877" priority="170">
      <formula>#REF!=1</formula>
    </cfRule>
    <cfRule type="expression" dxfId="876" priority="171" stopIfTrue="1">
      <formula>I56=#REF!=FALSE</formula>
    </cfRule>
  </conditionalFormatting>
  <conditionalFormatting sqref="I56:I57">
    <cfRule type="expression" dxfId="875" priority="162">
      <formula>#REF!&gt;0</formula>
    </cfRule>
    <cfRule type="expression" dxfId="874" priority="163">
      <formula>#REF!=3</formula>
    </cfRule>
    <cfRule type="expression" dxfId="873" priority="164">
      <formula>#REF!=2</formula>
    </cfRule>
    <cfRule type="expression" dxfId="872" priority="165">
      <formula>#REF!=1</formula>
    </cfRule>
  </conditionalFormatting>
  <conditionalFormatting sqref="I56:I59">
    <cfRule type="expression" dxfId="871" priority="141" stopIfTrue="1">
      <formula>I56=#REF!=FALSE</formula>
    </cfRule>
  </conditionalFormatting>
  <conditionalFormatting sqref="I57">
    <cfRule type="expression" dxfId="870" priority="157">
      <formula>#REF!&gt;0</formula>
    </cfRule>
    <cfRule type="expression" dxfId="869" priority="158">
      <formula>#REF!=3</formula>
    </cfRule>
    <cfRule type="expression" dxfId="868" priority="159">
      <formula>#REF!=2</formula>
    </cfRule>
    <cfRule type="expression" dxfId="867" priority="160">
      <formula>#REF!=1</formula>
    </cfRule>
    <cfRule type="expression" dxfId="866" priority="161" stopIfTrue="1">
      <formula>I57=#REF!=FALSE</formula>
    </cfRule>
    <cfRule type="expression" dxfId="865" priority="166" stopIfTrue="1">
      <formula>I57=#REF!=FALSE</formula>
    </cfRule>
  </conditionalFormatting>
  <conditionalFormatting sqref="I57:I58">
    <cfRule type="expression" dxfId="864" priority="152">
      <formula>#REF!&gt;0</formula>
    </cfRule>
    <cfRule type="expression" dxfId="863" priority="153">
      <formula>#REF!=3</formula>
    </cfRule>
    <cfRule type="expression" dxfId="862" priority="154">
      <formula>#REF!=2</formula>
    </cfRule>
    <cfRule type="expression" dxfId="861" priority="155">
      <formula>#REF!=1</formula>
    </cfRule>
  </conditionalFormatting>
  <conditionalFormatting sqref="I58">
    <cfRule type="expression" dxfId="860" priority="143">
      <formula>#REF!&gt;0</formula>
    </cfRule>
    <cfRule type="expression" dxfId="859" priority="144">
      <formula>#REF!=3</formula>
    </cfRule>
    <cfRule type="expression" dxfId="858" priority="145">
      <formula>#REF!=2</formula>
    </cfRule>
    <cfRule type="expression" dxfId="857" priority="146">
      <formula>#REF!=1</formula>
    </cfRule>
    <cfRule type="expression" dxfId="856" priority="147">
      <formula>#REF!&gt;0</formula>
    </cfRule>
    <cfRule type="expression" dxfId="855" priority="148">
      <formula>#REF!=3</formula>
    </cfRule>
    <cfRule type="expression" dxfId="854" priority="149">
      <formula>#REF!=2</formula>
    </cfRule>
    <cfRule type="expression" dxfId="853" priority="150">
      <formula>#REF!=1</formula>
    </cfRule>
    <cfRule type="expression" dxfId="852" priority="151" stopIfTrue="1">
      <formula>I58=#REF!=FALSE</formula>
    </cfRule>
    <cfRule type="expression" dxfId="851" priority="156" stopIfTrue="1">
      <formula>I58=#REF!=FALSE</formula>
    </cfRule>
  </conditionalFormatting>
  <conditionalFormatting sqref="I59">
    <cfRule type="expression" dxfId="850" priority="137">
      <formula>#REF!&gt;0</formula>
    </cfRule>
    <cfRule type="expression" dxfId="849" priority="138">
      <formula>#REF!=3</formula>
    </cfRule>
    <cfRule type="expression" dxfId="848" priority="139">
      <formula>#REF!=2</formula>
    </cfRule>
    <cfRule type="expression" dxfId="847" priority="140">
      <formula>#REF!=1</formula>
    </cfRule>
  </conditionalFormatting>
  <conditionalFormatting sqref="I59:I60">
    <cfRule type="expression" dxfId="846" priority="127">
      <formula>#REF!&gt;0</formula>
    </cfRule>
    <cfRule type="expression" dxfId="845" priority="128">
      <formula>#REF!=3</formula>
    </cfRule>
    <cfRule type="expression" dxfId="844" priority="129">
      <formula>#REF!=2</formula>
    </cfRule>
    <cfRule type="expression" dxfId="843" priority="130">
      <formula>#REF!=1</formula>
    </cfRule>
    <cfRule type="expression" dxfId="842" priority="131" stopIfTrue="1">
      <formula>I59=#REF!=FALSE</formula>
    </cfRule>
  </conditionalFormatting>
  <conditionalFormatting sqref="I60:I61">
    <cfRule type="expression" dxfId="841" priority="121">
      <formula>#REF!&gt;0</formula>
    </cfRule>
    <cfRule type="expression" dxfId="840" priority="122">
      <formula>#REF!=3</formula>
    </cfRule>
    <cfRule type="expression" dxfId="839" priority="123">
      <formula>#REF!=2</formula>
    </cfRule>
    <cfRule type="expression" dxfId="838" priority="124">
      <formula>#REF!=1</formula>
    </cfRule>
    <cfRule type="expression" dxfId="837" priority="125" stopIfTrue="1">
      <formula>I60=#REF!=FALSE</formula>
    </cfRule>
  </conditionalFormatting>
  <conditionalFormatting sqref="I61:I62">
    <cfRule type="expression" dxfId="836" priority="119" stopIfTrue="1">
      <formula>I61=#REF!=FALSE</formula>
    </cfRule>
  </conditionalFormatting>
  <conditionalFormatting sqref="I62">
    <cfRule type="expression" dxfId="835" priority="105" stopIfTrue="1">
      <formula>I62=#REF!=FALSE</formula>
    </cfRule>
    <cfRule type="expression" dxfId="834" priority="106">
      <formula>#REF!&gt;0</formula>
    </cfRule>
    <cfRule type="expression" dxfId="833" priority="107">
      <formula>#REF!=3</formula>
    </cfRule>
    <cfRule type="expression" dxfId="832" priority="108">
      <formula>#REF!=2</formula>
    </cfRule>
    <cfRule type="expression" dxfId="831" priority="109">
      <formula>#REF!=1</formula>
    </cfRule>
    <cfRule type="expression" dxfId="830" priority="110">
      <formula>#REF!&gt;0</formula>
    </cfRule>
    <cfRule type="expression" dxfId="829" priority="111">
      <formula>#REF!=3</formula>
    </cfRule>
    <cfRule type="expression" dxfId="828" priority="112">
      <formula>#REF!=2</formula>
    </cfRule>
    <cfRule type="expression" dxfId="827" priority="113">
      <formula>#REF!=1</formula>
    </cfRule>
    <cfRule type="expression" dxfId="826" priority="114" stopIfTrue="1">
      <formula>I62=#REF!=FALSE</formula>
    </cfRule>
    <cfRule type="expression" dxfId="825" priority="115">
      <formula>#REF!&gt;0</formula>
    </cfRule>
    <cfRule type="expression" dxfId="824" priority="116">
      <formula>#REF!=3</formula>
    </cfRule>
    <cfRule type="expression" dxfId="823" priority="117">
      <formula>#REF!=2</formula>
    </cfRule>
    <cfRule type="expression" dxfId="822" priority="118">
      <formula>#REF!=1</formula>
    </cfRule>
  </conditionalFormatting>
  <conditionalFormatting sqref="I63">
    <cfRule type="expression" dxfId="821" priority="99" stopIfTrue="1">
      <formula>I63=#REF!=FALSE</formula>
    </cfRule>
    <cfRule type="expression" dxfId="820" priority="100">
      <formula>#REF!&gt;0</formula>
    </cfRule>
    <cfRule type="expression" dxfId="819" priority="101">
      <formula>#REF!=3</formula>
    </cfRule>
    <cfRule type="expression" dxfId="818" priority="102">
      <formula>#REF!=2</formula>
    </cfRule>
    <cfRule type="expression" dxfId="817" priority="103">
      <formula>#REF!=1</formula>
    </cfRule>
    <cfRule type="expression" dxfId="816" priority="104" stopIfTrue="1">
      <formula>I63=#REF!=FALSE</formula>
    </cfRule>
  </conditionalFormatting>
  <conditionalFormatting sqref="I63:I64">
    <cfRule type="expression" dxfId="815" priority="90">
      <formula>#REF!&gt;0</formula>
    </cfRule>
    <cfRule type="expression" dxfId="814" priority="91">
      <formula>#REF!=3</formula>
    </cfRule>
    <cfRule type="expression" dxfId="813" priority="92">
      <formula>#REF!=2</formula>
    </cfRule>
    <cfRule type="expression" dxfId="812" priority="93">
      <formula>#REF!=1</formula>
    </cfRule>
  </conditionalFormatting>
  <conditionalFormatting sqref="I64">
    <cfRule type="expression" dxfId="811" priority="94" stopIfTrue="1">
      <formula>I64=#REF!=FALSE</formula>
    </cfRule>
  </conditionalFormatting>
  <conditionalFormatting sqref="I64:I65">
    <cfRule type="expression" dxfId="810" priority="84">
      <formula>#REF!&gt;0</formula>
    </cfRule>
    <cfRule type="expression" dxfId="809" priority="85">
      <formula>#REF!=3</formula>
    </cfRule>
    <cfRule type="expression" dxfId="808" priority="86">
      <formula>#REF!=2</formula>
    </cfRule>
    <cfRule type="expression" dxfId="807" priority="87">
      <formula>#REF!=1</formula>
    </cfRule>
    <cfRule type="expression" dxfId="806" priority="88" stopIfTrue="1">
      <formula>I64=#REF!=FALSE</formula>
    </cfRule>
  </conditionalFormatting>
  <conditionalFormatting sqref="I65:I66">
    <cfRule type="expression" dxfId="805" priority="82" stopIfTrue="1">
      <formula>I65=#REF!=FALSE</formula>
    </cfRule>
  </conditionalFormatting>
  <conditionalFormatting sqref="I66">
    <cfRule type="expression" dxfId="804" priority="73">
      <formula>#REF!&gt;0</formula>
    </cfRule>
    <cfRule type="expression" dxfId="803" priority="74">
      <formula>#REF!=3</formula>
    </cfRule>
    <cfRule type="expression" dxfId="802" priority="75">
      <formula>#REF!=2</formula>
    </cfRule>
    <cfRule type="expression" dxfId="801" priority="76">
      <formula>#REF!=1</formula>
    </cfRule>
    <cfRule type="expression" dxfId="800" priority="77" stopIfTrue="1">
      <formula>I66=#REF!=FALSE</formula>
    </cfRule>
    <cfRule type="expression" dxfId="799" priority="78">
      <formula>#REF!&gt;0</formula>
    </cfRule>
    <cfRule type="expression" dxfId="798" priority="79">
      <formula>#REF!=3</formula>
    </cfRule>
    <cfRule type="expression" dxfId="797" priority="80">
      <formula>#REF!=2</formula>
    </cfRule>
    <cfRule type="expression" dxfId="796" priority="81">
      <formula>#REF!=1</formula>
    </cfRule>
  </conditionalFormatting>
  <conditionalFormatting sqref="I68">
    <cfRule type="expression" dxfId="795" priority="59">
      <formula>#REF!&gt;0</formula>
    </cfRule>
    <cfRule type="expression" dxfId="794" priority="60">
      <formula>#REF!=3</formula>
    </cfRule>
    <cfRule type="expression" dxfId="793" priority="61">
      <formula>#REF!=2</formula>
    </cfRule>
    <cfRule type="expression" dxfId="792" priority="62">
      <formula>#REF!=1</formula>
    </cfRule>
    <cfRule type="expression" dxfId="791" priority="63">
      <formula>#REF!&gt;0</formula>
    </cfRule>
    <cfRule type="expression" dxfId="790" priority="64">
      <formula>#REF!=3</formula>
    </cfRule>
    <cfRule type="expression" dxfId="789" priority="65">
      <formula>#REF!=2</formula>
    </cfRule>
    <cfRule type="expression" dxfId="788" priority="66">
      <formula>#REF!=1</formula>
    </cfRule>
    <cfRule type="expression" dxfId="787" priority="67" stopIfTrue="1">
      <formula>I68=#REF!=FALSE</formula>
    </cfRule>
    <cfRule type="expression" dxfId="786" priority="68">
      <formula>#REF!&gt;0</formula>
    </cfRule>
    <cfRule type="expression" dxfId="785" priority="69">
      <formula>#REF!=3</formula>
    </cfRule>
    <cfRule type="expression" dxfId="784" priority="70">
      <formula>#REF!=2</formula>
    </cfRule>
    <cfRule type="expression" dxfId="783" priority="71">
      <formula>#REF!=1</formula>
    </cfRule>
    <cfRule type="expression" dxfId="782" priority="72" stopIfTrue="1">
      <formula>I68=#REF!=FALSE</formula>
    </cfRule>
  </conditionalFormatting>
  <conditionalFormatting sqref="I68:I69">
    <cfRule type="expression" dxfId="781" priority="54">
      <formula>#REF!&gt;0</formula>
    </cfRule>
    <cfRule type="expression" dxfId="780" priority="55">
      <formula>#REF!=3</formula>
    </cfRule>
    <cfRule type="expression" dxfId="779" priority="56">
      <formula>#REF!=2</formula>
    </cfRule>
    <cfRule type="expression" dxfId="778" priority="57">
      <formula>#REF!=1</formula>
    </cfRule>
    <cfRule type="expression" dxfId="777" priority="58" stopIfTrue="1">
      <formula>I68=#REF!=FALSE</formula>
    </cfRule>
  </conditionalFormatting>
  <conditionalFormatting sqref="I69:I70">
    <cfRule type="expression" dxfId="776" priority="34">
      <formula>#REF!&gt;0</formula>
    </cfRule>
    <cfRule type="expression" dxfId="775" priority="35">
      <formula>#REF!=3</formula>
    </cfRule>
    <cfRule type="expression" dxfId="774" priority="36">
      <formula>#REF!=2</formula>
    </cfRule>
    <cfRule type="expression" dxfId="773" priority="37">
      <formula>#REF!=1</formula>
    </cfRule>
    <cfRule type="expression" dxfId="772" priority="38" stopIfTrue="1">
      <formula>I69=#REF!=FALSE</formula>
    </cfRule>
  </conditionalFormatting>
  <conditionalFormatting sqref="I70:I72">
    <cfRule type="expression" dxfId="771" priority="29">
      <formula>#REF!&gt;0</formula>
    </cfRule>
    <cfRule type="expression" dxfId="770" priority="30">
      <formula>#REF!=3</formula>
    </cfRule>
    <cfRule type="expression" dxfId="769" priority="31">
      <formula>#REF!=2</formula>
    </cfRule>
    <cfRule type="expression" dxfId="768" priority="32">
      <formula>#REF!=1</formula>
    </cfRule>
    <cfRule type="expression" dxfId="767" priority="33" stopIfTrue="1">
      <formula>I70=#REF!=FALSE</formula>
    </cfRule>
  </conditionalFormatting>
  <conditionalFormatting sqref="I71">
    <cfRule type="expression" dxfId="766" priority="24">
      <formula>#REF!&gt;0</formula>
    </cfRule>
    <cfRule type="expression" dxfId="765" priority="25">
      <formula>#REF!=3</formula>
    </cfRule>
    <cfRule type="expression" dxfId="764" priority="26">
      <formula>#REF!=2</formula>
    </cfRule>
    <cfRule type="expression" dxfId="763" priority="27">
      <formula>#REF!=1</formula>
    </cfRule>
    <cfRule type="expression" dxfId="762" priority="28" stopIfTrue="1">
      <formula>I71=#REF!=FALSE</formula>
    </cfRule>
  </conditionalFormatting>
  <conditionalFormatting sqref="I72">
    <cfRule type="expression" dxfId="761" priority="39">
      <formula>#REF!&gt;0</formula>
    </cfRule>
    <cfRule type="expression" dxfId="760" priority="40">
      <formula>#REF!=3</formula>
    </cfRule>
    <cfRule type="expression" dxfId="759" priority="41">
      <formula>#REF!=2</formula>
    </cfRule>
    <cfRule type="expression" dxfId="758" priority="42">
      <formula>#REF!=1</formula>
    </cfRule>
    <cfRule type="expression" dxfId="757" priority="43" stopIfTrue="1">
      <formula>I72=#REF!=FALSE</formula>
    </cfRule>
    <cfRule type="expression" dxfId="756" priority="44">
      <formula>#REF!&gt;0</formula>
    </cfRule>
    <cfRule type="expression" dxfId="755" priority="45">
      <formula>#REF!=3</formula>
    </cfRule>
    <cfRule type="expression" dxfId="754" priority="46">
      <formula>#REF!=2</formula>
    </cfRule>
    <cfRule type="expression" dxfId="753" priority="47">
      <formula>#REF!=1</formula>
    </cfRule>
    <cfRule type="expression" dxfId="752" priority="48" stopIfTrue="1">
      <formula>I72=#REF!=FALSE</formula>
    </cfRule>
  </conditionalFormatting>
  <conditionalFormatting sqref="I73">
    <cfRule type="expression" dxfId="751" priority="14">
      <formula>#REF!&gt;0</formula>
    </cfRule>
    <cfRule type="expression" dxfId="750" priority="15">
      <formula>#REF!=3</formula>
    </cfRule>
    <cfRule type="expression" dxfId="749" priority="16">
      <formula>#REF!=2</formula>
    </cfRule>
    <cfRule type="expression" dxfId="748" priority="17">
      <formula>#REF!=1</formula>
    </cfRule>
    <cfRule type="expression" dxfId="747" priority="18" stopIfTrue="1">
      <formula>I73=#REF!=FALSE</formula>
    </cfRule>
    <cfRule type="expression" dxfId="746" priority="21">
      <formula>#REF!=2</formula>
    </cfRule>
    <cfRule type="expression" dxfId="745" priority="22">
      <formula>#REF!=1</formula>
    </cfRule>
    <cfRule type="expression" dxfId="744" priority="23" stopIfTrue="1">
      <formula>I73=#REF!=FALSE</formula>
    </cfRule>
  </conditionalFormatting>
  <conditionalFormatting sqref="I73:I75">
    <cfRule type="expression" dxfId="743" priority="9">
      <formula>#REF!&gt;0</formula>
    </cfRule>
    <cfRule type="expression" dxfId="742" priority="10">
      <formula>#REF!=3</formula>
    </cfRule>
    <cfRule type="expression" dxfId="741" priority="11">
      <formula>#REF!=2</formula>
    </cfRule>
    <cfRule type="expression" dxfId="740" priority="12">
      <formula>#REF!=1</formula>
    </cfRule>
    <cfRule type="expression" dxfId="739" priority="13" stopIfTrue="1">
      <formula>I73=#REF!=FALSE</formula>
    </cfRule>
    <cfRule type="expression" dxfId="738" priority="19">
      <formula>#REF!&gt;0</formula>
    </cfRule>
    <cfRule type="expression" dxfId="737" priority="20">
      <formula>#REF!=3</formula>
    </cfRule>
  </conditionalFormatting>
  <conditionalFormatting sqref="I74:I75">
    <cfRule type="expression" dxfId="736" priority="1">
      <formula>#REF!=2</formula>
    </cfRule>
    <cfRule type="expression" dxfId="735" priority="2">
      <formula>#REF!=1</formula>
    </cfRule>
    <cfRule type="expression" dxfId="734" priority="3" stopIfTrue="1">
      <formula>I74=#REF!=FALSE</formula>
    </cfRule>
    <cfRule type="expression" dxfId="733" priority="4">
      <formula>#REF!&gt;0</formula>
    </cfRule>
    <cfRule type="expression" dxfId="732" priority="5">
      <formula>#REF!=3</formula>
    </cfRule>
    <cfRule type="expression" dxfId="731" priority="6">
      <formula>#REF!=2</formula>
    </cfRule>
    <cfRule type="expression" dxfId="730" priority="7">
      <formula>#REF!=1</formula>
    </cfRule>
    <cfRule type="expression" dxfId="729" priority="8" stopIfTrue="1">
      <formula>I74=#REF!=FALSE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499984740745262"/>
  </sheetPr>
  <dimension ref="A1:P95"/>
  <sheetViews>
    <sheetView showZeros="0" view="pageBreakPreview" topLeftCell="A43" zoomScale="90" zoomScaleNormal="100" zoomScaleSheetLayoutView="90" workbookViewId="0">
      <selection activeCell="G87" sqref="G87"/>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kops1!B26</f>
        <v>1,6</v>
      </c>
      <c r="I1" s="53"/>
    </row>
    <row r="2" spans="1:16" s="24" customFormat="1">
      <c r="A2" s="667" t="str">
        <f>C13</f>
        <v>Grīdas</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P85</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13">
        <v>0</v>
      </c>
      <c r="B14" s="314"/>
      <c r="C14" s="315" t="s">
        <v>1633</v>
      </c>
      <c r="D14" s="14"/>
      <c r="E14" s="15"/>
      <c r="F14" s="162"/>
      <c r="G14" s="162"/>
      <c r="H14" s="219">
        <f t="shared" ref="H14:H77" si="6">ROUND(F14*G14,2)</f>
        <v>0</v>
      </c>
      <c r="I14" s="311"/>
      <c r="J14" s="311"/>
      <c r="K14" s="96">
        <f>SUM(H14:J14)</f>
        <v>0</v>
      </c>
      <c r="L14" s="50">
        <f>ROUND(F14*E14,2)</f>
        <v>0</v>
      </c>
      <c r="M14" s="96">
        <f>ROUND(H14*E14,2)</f>
        <v>0</v>
      </c>
      <c r="N14" s="96">
        <f>ROUND(I14*E14,2)</f>
        <v>0</v>
      </c>
      <c r="O14" s="96">
        <f>ROUND(J14*E14,2)</f>
        <v>0</v>
      </c>
      <c r="P14" s="97">
        <f>SUM(M14:O14)</f>
        <v>0</v>
      </c>
    </row>
    <row r="15" spans="1:16" s="56" customFormat="1" ht="26.4">
      <c r="A15" s="250">
        <v>1</v>
      </c>
      <c r="B15" s="255"/>
      <c r="C15" s="300" t="s">
        <v>1401</v>
      </c>
      <c r="D15" s="291" t="s">
        <v>29</v>
      </c>
      <c r="E15" s="299">
        <f>E19*8</f>
        <v>186.56</v>
      </c>
      <c r="F15" s="162"/>
      <c r="G15" s="162"/>
      <c r="H15" s="219"/>
      <c r="I15" s="162"/>
      <c r="J15" s="162"/>
      <c r="K15" s="96"/>
      <c r="L15" s="50"/>
      <c r="M15" s="96"/>
      <c r="N15" s="96"/>
      <c r="O15" s="96"/>
      <c r="P15" s="97"/>
    </row>
    <row r="16" spans="1:16" s="56" customFormat="1" ht="26.4">
      <c r="A16" s="250">
        <v>2</v>
      </c>
      <c r="B16" s="255"/>
      <c r="C16" s="302" t="s">
        <v>1691</v>
      </c>
      <c r="D16" s="291" t="s">
        <v>768</v>
      </c>
      <c r="E16" s="299">
        <v>177.28</v>
      </c>
      <c r="F16" s="162"/>
      <c r="G16" s="162"/>
      <c r="H16" s="219"/>
      <c r="I16" s="162"/>
      <c r="J16" s="162"/>
      <c r="K16" s="96"/>
      <c r="L16" s="50"/>
      <c r="M16" s="96"/>
      <c r="N16" s="96"/>
      <c r="O16" s="96"/>
      <c r="P16" s="97"/>
    </row>
    <row r="17" spans="1:16" s="56" customFormat="1" ht="26.4">
      <c r="A17" s="250">
        <v>3</v>
      </c>
      <c r="B17" s="255"/>
      <c r="C17" s="303" t="s">
        <v>1406</v>
      </c>
      <c r="D17" s="291" t="s">
        <v>768</v>
      </c>
      <c r="E17" s="299">
        <f>443.18</f>
        <v>443.18</v>
      </c>
      <c r="F17" s="162"/>
      <c r="G17" s="162"/>
      <c r="H17" s="219"/>
      <c r="I17" s="162"/>
      <c r="J17" s="162"/>
      <c r="K17" s="96"/>
      <c r="L17" s="50"/>
      <c r="M17" s="96"/>
      <c r="N17" s="96"/>
      <c r="O17" s="96"/>
      <c r="P17" s="97"/>
    </row>
    <row r="18" spans="1:16" s="56" customFormat="1" ht="39.6">
      <c r="A18" s="250">
        <v>4</v>
      </c>
      <c r="B18" s="255"/>
      <c r="C18" s="301" t="s">
        <v>1402</v>
      </c>
      <c r="D18" s="291" t="s">
        <v>1403</v>
      </c>
      <c r="E18" s="299">
        <v>1.35</v>
      </c>
      <c r="F18" s="162"/>
      <c r="G18" s="162"/>
      <c r="H18" s="219"/>
      <c r="I18" s="219"/>
      <c r="J18" s="219"/>
      <c r="K18" s="96"/>
      <c r="L18" s="50"/>
      <c r="M18" s="96"/>
      <c r="N18" s="96"/>
      <c r="O18" s="96"/>
      <c r="P18" s="97"/>
    </row>
    <row r="19" spans="1:16" s="56" customFormat="1" ht="26.4">
      <c r="A19" s="250">
        <v>5</v>
      </c>
      <c r="B19" s="255"/>
      <c r="C19" s="302" t="s">
        <v>1690</v>
      </c>
      <c r="D19" s="291" t="s">
        <v>768</v>
      </c>
      <c r="E19" s="299">
        <v>23.32</v>
      </c>
      <c r="F19" s="162"/>
      <c r="G19" s="162"/>
      <c r="H19" s="219"/>
      <c r="I19" s="162"/>
      <c r="J19" s="162"/>
      <c r="K19" s="96"/>
      <c r="L19" s="50"/>
      <c r="M19" s="96"/>
      <c r="N19" s="96"/>
      <c r="O19" s="96"/>
      <c r="P19" s="97"/>
    </row>
    <row r="20" spans="1:16" s="56" customFormat="1">
      <c r="A20" s="313">
        <v>0</v>
      </c>
      <c r="B20" s="314"/>
      <c r="C20" s="315" t="s">
        <v>1560</v>
      </c>
      <c r="D20" s="14"/>
      <c r="E20" s="15"/>
      <c r="F20" s="162"/>
      <c r="G20" s="162"/>
      <c r="H20" s="219"/>
      <c r="I20" s="311"/>
      <c r="J20" s="311"/>
      <c r="K20" s="96"/>
      <c r="L20" s="50"/>
      <c r="M20" s="96"/>
      <c r="N20" s="96"/>
      <c r="O20" s="96"/>
      <c r="P20" s="97"/>
    </row>
    <row r="21" spans="1:16" s="56" customFormat="1" ht="26.4">
      <c r="A21" s="595">
        <v>6</v>
      </c>
      <c r="B21" s="310"/>
      <c r="C21" s="561" t="s">
        <v>1561</v>
      </c>
      <c r="D21" s="562" t="s">
        <v>29</v>
      </c>
      <c r="E21" s="560">
        <v>2277.1999999999998</v>
      </c>
      <c r="F21" s="162"/>
      <c r="G21" s="162"/>
      <c r="H21" s="219"/>
      <c r="I21" s="219"/>
      <c r="J21" s="219"/>
      <c r="K21" s="96"/>
      <c r="L21" s="50"/>
      <c r="M21" s="96"/>
      <c r="N21" s="96"/>
      <c r="O21" s="96"/>
      <c r="P21" s="97"/>
    </row>
    <row r="22" spans="1:16" s="56" customFormat="1">
      <c r="A22" s="596">
        <v>7</v>
      </c>
      <c r="B22" s="563"/>
      <c r="C22" s="296" t="s">
        <v>1563</v>
      </c>
      <c r="D22" s="291" t="s">
        <v>29</v>
      </c>
      <c r="E22" s="560">
        <v>2277.1999999999998</v>
      </c>
      <c r="F22" s="162"/>
      <c r="G22" s="162"/>
      <c r="H22" s="219"/>
      <c r="I22" s="220"/>
      <c r="J22" s="221"/>
      <c r="K22" s="96"/>
      <c r="L22" s="50"/>
      <c r="M22" s="96"/>
      <c r="N22" s="96"/>
      <c r="O22" s="96"/>
      <c r="P22" s="97"/>
    </row>
    <row r="23" spans="1:16" s="56" customFormat="1" ht="26.4">
      <c r="A23" s="595">
        <v>8</v>
      </c>
      <c r="B23" s="310"/>
      <c r="C23" s="561" t="s">
        <v>1568</v>
      </c>
      <c r="D23" s="562" t="s">
        <v>29</v>
      </c>
      <c r="E23" s="560">
        <v>2277.1999999999998</v>
      </c>
      <c r="F23" s="162"/>
      <c r="G23" s="162"/>
      <c r="H23" s="219"/>
      <c r="I23" s="162"/>
      <c r="J23" s="162"/>
      <c r="K23" s="96"/>
      <c r="L23" s="50"/>
      <c r="M23" s="96"/>
      <c r="N23" s="96"/>
      <c r="O23" s="96"/>
      <c r="P23" s="97"/>
    </row>
    <row r="24" spans="1:16" s="56" customFormat="1">
      <c r="A24" s="313">
        <v>0</v>
      </c>
      <c r="B24" s="314"/>
      <c r="C24" s="315" t="s">
        <v>1569</v>
      </c>
      <c r="D24" s="14"/>
      <c r="E24" s="15"/>
      <c r="F24" s="162"/>
      <c r="G24" s="162"/>
      <c r="H24" s="219"/>
      <c r="I24" s="311"/>
      <c r="J24" s="311"/>
      <c r="K24" s="96"/>
      <c r="L24" s="50"/>
      <c r="M24" s="96"/>
      <c r="N24" s="96"/>
      <c r="O24" s="96"/>
      <c r="P24" s="97"/>
    </row>
    <row r="25" spans="1:16" s="56" customFormat="1" ht="26.4">
      <c r="A25" s="250">
        <v>9</v>
      </c>
      <c r="B25" s="310"/>
      <c r="C25" s="261" t="s">
        <v>1570</v>
      </c>
      <c r="D25" s="310" t="s">
        <v>29</v>
      </c>
      <c r="E25" s="219">
        <v>1891</v>
      </c>
      <c r="F25" s="162"/>
      <c r="G25" s="162"/>
      <c r="H25" s="219"/>
      <c r="I25" s="219"/>
      <c r="J25" s="219"/>
      <c r="K25" s="96"/>
      <c r="L25" s="50"/>
      <c r="M25" s="96"/>
      <c r="N25" s="96"/>
      <c r="O25" s="96"/>
      <c r="P25" s="97"/>
    </row>
    <row r="26" spans="1:16" s="56" customFormat="1">
      <c r="A26" s="596">
        <v>10</v>
      </c>
      <c r="B26" s="563"/>
      <c r="C26" s="296" t="s">
        <v>1562</v>
      </c>
      <c r="D26" s="291" t="s">
        <v>29</v>
      </c>
      <c r="E26" s="219">
        <v>1891</v>
      </c>
      <c r="F26" s="162"/>
      <c r="G26" s="162"/>
      <c r="H26" s="219"/>
      <c r="I26" s="220"/>
      <c r="J26" s="221"/>
      <c r="K26" s="96"/>
      <c r="L26" s="50"/>
      <c r="M26" s="96"/>
      <c r="N26" s="96"/>
      <c r="O26" s="96"/>
      <c r="P26" s="97"/>
    </row>
    <row r="27" spans="1:16" s="56" customFormat="1" ht="26.4">
      <c r="A27" s="595">
        <v>11</v>
      </c>
      <c r="B27" s="310"/>
      <c r="C27" s="561" t="s">
        <v>1571</v>
      </c>
      <c r="D27" s="562" t="s">
        <v>29</v>
      </c>
      <c r="E27" s="219">
        <v>1891</v>
      </c>
      <c r="F27" s="162"/>
      <c r="G27" s="162"/>
      <c r="H27" s="219"/>
      <c r="I27" s="162"/>
      <c r="J27" s="162"/>
      <c r="K27" s="96"/>
      <c r="L27" s="50"/>
      <c r="M27" s="96"/>
      <c r="N27" s="96"/>
      <c r="O27" s="96"/>
      <c r="P27" s="97"/>
    </row>
    <row r="28" spans="1:16" s="56" customFormat="1">
      <c r="A28" s="313">
        <v>0</v>
      </c>
      <c r="B28" s="314"/>
      <c r="C28" s="315" t="s">
        <v>1572</v>
      </c>
      <c r="D28" s="14"/>
      <c r="E28" s="15"/>
      <c r="F28" s="162"/>
      <c r="G28" s="162"/>
      <c r="H28" s="219"/>
      <c r="I28" s="311"/>
      <c r="J28" s="311"/>
      <c r="K28" s="96"/>
      <c r="L28" s="50"/>
      <c r="M28" s="96"/>
      <c r="N28" s="96"/>
      <c r="O28" s="96"/>
      <c r="P28" s="97"/>
    </row>
    <row r="29" spans="1:16" s="56" customFormat="1" ht="26.4">
      <c r="A29" s="250">
        <v>12</v>
      </c>
      <c r="B29" s="310"/>
      <c r="C29" s="261" t="s">
        <v>1573</v>
      </c>
      <c r="D29" s="310" t="s">
        <v>29</v>
      </c>
      <c r="E29" s="219">
        <v>328.5</v>
      </c>
      <c r="F29" s="162"/>
      <c r="G29" s="162"/>
      <c r="H29" s="219"/>
      <c r="I29" s="219"/>
      <c r="J29" s="219"/>
      <c r="K29" s="96"/>
      <c r="L29" s="50"/>
      <c r="M29" s="96"/>
      <c r="N29" s="96"/>
      <c r="O29" s="96"/>
      <c r="P29" s="97"/>
    </row>
    <row r="30" spans="1:16" s="56" customFormat="1">
      <c r="A30" s="596">
        <v>13</v>
      </c>
      <c r="B30" s="563"/>
      <c r="C30" s="296" t="s">
        <v>1562</v>
      </c>
      <c r="D30" s="291" t="s">
        <v>29</v>
      </c>
      <c r="E30" s="219">
        <v>328.5</v>
      </c>
      <c r="F30" s="162"/>
      <c r="G30" s="162"/>
      <c r="H30" s="219"/>
      <c r="I30" s="220"/>
      <c r="J30" s="221"/>
      <c r="K30" s="96"/>
      <c r="L30" s="50"/>
      <c r="M30" s="96"/>
      <c r="N30" s="96"/>
      <c r="O30" s="96"/>
      <c r="P30" s="97"/>
    </row>
    <row r="31" spans="1:16" s="56" customFormat="1" ht="26.4">
      <c r="A31" s="595">
        <v>14</v>
      </c>
      <c r="B31" s="310"/>
      <c r="C31" s="561" t="s">
        <v>1571</v>
      </c>
      <c r="D31" s="562" t="s">
        <v>29</v>
      </c>
      <c r="E31" s="219">
        <v>328.5</v>
      </c>
      <c r="F31" s="162"/>
      <c r="G31" s="162"/>
      <c r="H31" s="219"/>
      <c r="I31" s="162"/>
      <c r="J31" s="162"/>
      <c r="K31" s="96"/>
      <c r="L31" s="50"/>
      <c r="M31" s="96"/>
      <c r="N31" s="96"/>
      <c r="O31" s="96"/>
      <c r="P31" s="97"/>
    </row>
    <row r="32" spans="1:16" s="56" customFormat="1" ht="26.4">
      <c r="A32" s="250">
        <v>15</v>
      </c>
      <c r="B32" s="310"/>
      <c r="C32" s="261" t="s">
        <v>1574</v>
      </c>
      <c r="D32" s="310" t="s">
        <v>29</v>
      </c>
      <c r="E32" s="219">
        <v>328.5</v>
      </c>
      <c r="F32" s="162"/>
      <c r="G32" s="162"/>
      <c r="H32" s="219"/>
      <c r="I32" s="219"/>
      <c r="J32" s="219"/>
      <c r="K32" s="96"/>
      <c r="L32" s="50"/>
      <c r="M32" s="96"/>
      <c r="N32" s="96"/>
      <c r="O32" s="96"/>
      <c r="P32" s="97"/>
    </row>
    <row r="33" spans="1:16" s="56" customFormat="1">
      <c r="A33" s="594">
        <v>16</v>
      </c>
      <c r="B33" s="564"/>
      <c r="C33" s="565" t="s">
        <v>1575</v>
      </c>
      <c r="D33" s="566" t="s">
        <v>29</v>
      </c>
      <c r="E33" s="219">
        <v>328.5</v>
      </c>
      <c r="F33" s="162"/>
      <c r="G33" s="162"/>
      <c r="H33" s="219"/>
      <c r="I33" s="567"/>
      <c r="J33" s="567"/>
      <c r="K33" s="96"/>
      <c r="L33" s="50"/>
      <c r="M33" s="96"/>
      <c r="N33" s="96"/>
      <c r="O33" s="96"/>
      <c r="P33" s="97"/>
    </row>
    <row r="34" spans="1:16" s="56" customFormat="1" ht="26.4">
      <c r="A34" s="594">
        <v>17</v>
      </c>
      <c r="B34" s="564"/>
      <c r="C34" s="565" t="s">
        <v>1576</v>
      </c>
      <c r="D34" s="566" t="s">
        <v>29</v>
      </c>
      <c r="E34" s="219">
        <v>328.5</v>
      </c>
      <c r="F34" s="162"/>
      <c r="G34" s="162"/>
      <c r="H34" s="219"/>
      <c r="I34" s="185"/>
      <c r="J34" s="567"/>
      <c r="K34" s="96"/>
      <c r="L34" s="50"/>
      <c r="M34" s="96"/>
      <c r="N34" s="96"/>
      <c r="O34" s="96"/>
      <c r="P34" s="97"/>
    </row>
    <row r="35" spans="1:16" s="56" customFormat="1">
      <c r="A35" s="313">
        <v>0</v>
      </c>
      <c r="B35" s="314"/>
      <c r="C35" s="315" t="s">
        <v>1577</v>
      </c>
      <c r="D35" s="14"/>
      <c r="E35" s="15"/>
      <c r="F35" s="162"/>
      <c r="G35" s="162"/>
      <c r="H35" s="219"/>
      <c r="I35" s="311"/>
      <c r="J35" s="311"/>
      <c r="K35" s="96"/>
      <c r="L35" s="50"/>
      <c r="M35" s="96"/>
      <c r="N35" s="96"/>
      <c r="O35" s="96"/>
      <c r="P35" s="97"/>
    </row>
    <row r="36" spans="1:16" s="56" customFormat="1">
      <c r="A36" s="292">
        <v>18</v>
      </c>
      <c r="B36" s="568"/>
      <c r="C36" s="296" t="s">
        <v>1578</v>
      </c>
      <c r="D36" s="569" t="s">
        <v>29</v>
      </c>
      <c r="E36" s="581">
        <v>1944.5</v>
      </c>
      <c r="F36" s="162"/>
      <c r="G36" s="162"/>
      <c r="H36" s="219"/>
      <c r="I36" s="219"/>
      <c r="J36" s="219"/>
      <c r="K36" s="96"/>
      <c r="L36" s="50"/>
      <c r="M36" s="96"/>
      <c r="N36" s="96"/>
      <c r="O36" s="96"/>
      <c r="P36" s="97"/>
    </row>
    <row r="37" spans="1:16" s="56" customFormat="1" ht="26.4">
      <c r="A37" s="595">
        <v>19</v>
      </c>
      <c r="B37" s="310"/>
      <c r="C37" s="561" t="s">
        <v>1579</v>
      </c>
      <c r="D37" s="562" t="s">
        <v>29</v>
      </c>
      <c r="E37" s="581">
        <v>1944.5</v>
      </c>
      <c r="F37" s="162"/>
      <c r="G37" s="162"/>
      <c r="H37" s="219"/>
      <c r="I37" s="219"/>
      <c r="J37" s="219"/>
      <c r="K37" s="96"/>
      <c r="L37" s="50"/>
      <c r="M37" s="96"/>
      <c r="N37" s="96"/>
      <c r="O37" s="96"/>
      <c r="P37" s="97"/>
    </row>
    <row r="38" spans="1:16" s="56" customFormat="1">
      <c r="A38" s="596">
        <v>20</v>
      </c>
      <c r="B38" s="563"/>
      <c r="C38" s="296" t="s">
        <v>1580</v>
      </c>
      <c r="D38" s="291" t="s">
        <v>29</v>
      </c>
      <c r="E38" s="581">
        <v>1944.5</v>
      </c>
      <c r="F38" s="162"/>
      <c r="G38" s="162"/>
      <c r="H38" s="219"/>
      <c r="I38" s="220"/>
      <c r="J38" s="221"/>
      <c r="K38" s="96"/>
      <c r="L38" s="50"/>
      <c r="M38" s="96"/>
      <c r="N38" s="96"/>
      <c r="O38" s="96"/>
      <c r="P38" s="97"/>
    </row>
    <row r="39" spans="1:16" s="56" customFormat="1" ht="26.4">
      <c r="A39" s="595">
        <v>21</v>
      </c>
      <c r="B39" s="310"/>
      <c r="C39" s="561" t="s">
        <v>1581</v>
      </c>
      <c r="D39" s="562" t="s">
        <v>29</v>
      </c>
      <c r="E39" s="581">
        <v>1944.5</v>
      </c>
      <c r="F39" s="162"/>
      <c r="G39" s="162"/>
      <c r="H39" s="219"/>
      <c r="I39" s="162"/>
      <c r="J39" s="162"/>
      <c r="K39" s="96"/>
      <c r="L39" s="50"/>
      <c r="M39" s="96"/>
      <c r="N39" s="96"/>
      <c r="O39" s="96"/>
      <c r="P39" s="97"/>
    </row>
    <row r="40" spans="1:16" s="56" customFormat="1">
      <c r="A40" s="250">
        <v>22</v>
      </c>
      <c r="B40" s="310"/>
      <c r="C40" s="261" t="s">
        <v>1582</v>
      </c>
      <c r="D40" s="310" t="s">
        <v>29</v>
      </c>
      <c r="E40" s="581">
        <v>1944.5</v>
      </c>
      <c r="F40" s="162"/>
      <c r="G40" s="162"/>
      <c r="H40" s="219"/>
      <c r="I40" s="219"/>
      <c r="J40" s="219"/>
      <c r="K40" s="96"/>
      <c r="L40" s="50"/>
      <c r="M40" s="96"/>
      <c r="N40" s="96"/>
      <c r="O40" s="96"/>
      <c r="P40" s="97"/>
    </row>
    <row r="41" spans="1:16" s="56" customFormat="1" ht="14.4">
      <c r="A41" s="250">
        <v>0</v>
      </c>
      <c r="B41" s="255"/>
      <c r="C41" s="359" t="s">
        <v>1720</v>
      </c>
      <c r="D41" s="310"/>
      <c r="E41" s="601"/>
      <c r="F41" s="162"/>
      <c r="G41" s="162"/>
      <c r="H41" s="219"/>
      <c r="I41" s="183"/>
      <c r="J41" s="183"/>
      <c r="K41" s="96"/>
      <c r="L41" s="50"/>
      <c r="M41" s="96"/>
      <c r="N41" s="96"/>
      <c r="O41" s="96"/>
      <c r="P41" s="97"/>
    </row>
    <row r="42" spans="1:16" s="56" customFormat="1" ht="39.6">
      <c r="A42" s="250">
        <v>23</v>
      </c>
      <c r="B42" s="252"/>
      <c r="C42" s="257" t="s">
        <v>1652</v>
      </c>
      <c r="D42" s="253" t="s">
        <v>29</v>
      </c>
      <c r="E42" s="219">
        <f>SUM(E43:E55,E61)</f>
        <v>1956.2999999999997</v>
      </c>
      <c r="F42" s="162"/>
      <c r="G42" s="162"/>
      <c r="H42" s="219"/>
      <c r="I42" s="219"/>
      <c r="J42" s="219"/>
      <c r="K42" s="96"/>
      <c r="L42" s="50"/>
      <c r="M42" s="96"/>
      <c r="N42" s="96"/>
      <c r="O42" s="96"/>
      <c r="P42" s="97"/>
    </row>
    <row r="43" spans="1:16" s="56" customFormat="1" ht="52.8">
      <c r="A43" s="250">
        <v>24</v>
      </c>
      <c r="B43" s="255"/>
      <c r="C43" s="261" t="s">
        <v>1703</v>
      </c>
      <c r="D43" s="310" t="s">
        <v>29</v>
      </c>
      <c r="E43" s="601">
        <v>651.5</v>
      </c>
      <c r="F43" s="162"/>
      <c r="G43" s="162"/>
      <c r="H43" s="219"/>
      <c r="I43" s="162"/>
      <c r="J43" s="162"/>
      <c r="K43" s="96"/>
      <c r="L43" s="50"/>
      <c r="M43" s="96"/>
      <c r="N43" s="96"/>
      <c r="O43" s="96"/>
      <c r="P43" s="97"/>
    </row>
    <row r="44" spans="1:16" s="56" customFormat="1" ht="52.8">
      <c r="A44" s="250">
        <v>25</v>
      </c>
      <c r="B44" s="255"/>
      <c r="C44" s="261" t="s">
        <v>1704</v>
      </c>
      <c r="D44" s="310" t="s">
        <v>29</v>
      </c>
      <c r="E44" s="601">
        <v>82.5</v>
      </c>
      <c r="F44" s="162"/>
      <c r="G44" s="162"/>
      <c r="H44" s="219"/>
      <c r="I44" s="162"/>
      <c r="J44" s="162"/>
      <c r="K44" s="96"/>
      <c r="L44" s="50"/>
      <c r="M44" s="96"/>
      <c r="N44" s="96"/>
      <c r="O44" s="96"/>
      <c r="P44" s="97"/>
    </row>
    <row r="45" spans="1:16" s="56" customFormat="1" ht="52.8">
      <c r="A45" s="250">
        <v>26</v>
      </c>
      <c r="B45" s="255"/>
      <c r="C45" s="261" t="s">
        <v>1705</v>
      </c>
      <c r="D45" s="310" t="s">
        <v>29</v>
      </c>
      <c r="E45" s="601">
        <v>73.2</v>
      </c>
      <c r="F45" s="162"/>
      <c r="G45" s="162"/>
      <c r="H45" s="219"/>
      <c r="I45" s="162"/>
      <c r="J45" s="162"/>
      <c r="K45" s="96"/>
      <c r="L45" s="50"/>
      <c r="M45" s="96"/>
      <c r="N45" s="96"/>
      <c r="O45" s="96"/>
      <c r="P45" s="97"/>
    </row>
    <row r="46" spans="1:16" s="56" customFormat="1" ht="66">
      <c r="A46" s="250">
        <v>27</v>
      </c>
      <c r="B46" s="255"/>
      <c r="C46" s="261" t="s">
        <v>1706</v>
      </c>
      <c r="D46" s="310" t="s">
        <v>29</v>
      </c>
      <c r="E46" s="601">
        <v>110.4</v>
      </c>
      <c r="F46" s="162"/>
      <c r="G46" s="162"/>
      <c r="H46" s="219"/>
      <c r="I46" s="162"/>
      <c r="J46" s="162"/>
      <c r="K46" s="96"/>
      <c r="L46" s="50"/>
      <c r="M46" s="96"/>
      <c r="N46" s="96"/>
      <c r="O46" s="96"/>
      <c r="P46" s="97"/>
    </row>
    <row r="47" spans="1:16" s="56" customFormat="1" ht="52.8">
      <c r="A47" s="250">
        <v>28</v>
      </c>
      <c r="B47" s="255"/>
      <c r="C47" s="261" t="s">
        <v>1707</v>
      </c>
      <c r="D47" s="310" t="s">
        <v>29</v>
      </c>
      <c r="E47" s="601">
        <v>419.9</v>
      </c>
      <c r="F47" s="162"/>
      <c r="G47" s="162"/>
      <c r="H47" s="219"/>
      <c r="I47" s="162"/>
      <c r="J47" s="162"/>
      <c r="K47" s="96"/>
      <c r="L47" s="50"/>
      <c r="M47" s="96"/>
      <c r="N47" s="96"/>
      <c r="O47" s="96"/>
      <c r="P47" s="97"/>
    </row>
    <row r="48" spans="1:16" s="56" customFormat="1" ht="66">
      <c r="A48" s="250">
        <v>29</v>
      </c>
      <c r="B48" s="255"/>
      <c r="C48" s="261" t="s">
        <v>1708</v>
      </c>
      <c r="D48" s="310" t="s">
        <v>29</v>
      </c>
      <c r="E48" s="601">
        <v>68.5</v>
      </c>
      <c r="F48" s="162"/>
      <c r="G48" s="162"/>
      <c r="H48" s="219"/>
      <c r="I48" s="162"/>
      <c r="J48" s="162"/>
      <c r="K48" s="96"/>
      <c r="L48" s="50"/>
      <c r="M48" s="96"/>
      <c r="N48" s="96"/>
      <c r="O48" s="96"/>
      <c r="P48" s="97"/>
    </row>
    <row r="49" spans="1:16" s="56" customFormat="1" ht="66">
      <c r="A49" s="250">
        <v>30</v>
      </c>
      <c r="B49" s="255"/>
      <c r="C49" s="261" t="s">
        <v>1722</v>
      </c>
      <c r="D49" s="310" t="s">
        <v>29</v>
      </c>
      <c r="E49" s="601">
        <v>1.1000000000000001</v>
      </c>
      <c r="F49" s="162"/>
      <c r="G49" s="162"/>
      <c r="H49" s="219"/>
      <c r="I49" s="162"/>
      <c r="J49" s="162"/>
      <c r="K49" s="96"/>
      <c r="L49" s="50"/>
      <c r="M49" s="96"/>
      <c r="N49" s="96"/>
      <c r="O49" s="96"/>
      <c r="P49" s="97"/>
    </row>
    <row r="50" spans="1:16" s="56" customFormat="1" ht="52.8">
      <c r="A50" s="250">
        <v>31</v>
      </c>
      <c r="B50" s="255"/>
      <c r="C50" s="261" t="s">
        <v>1723</v>
      </c>
      <c r="D50" s="310" t="s">
        <v>29</v>
      </c>
      <c r="E50" s="601">
        <v>1.1000000000000001</v>
      </c>
      <c r="F50" s="162"/>
      <c r="G50" s="162"/>
      <c r="H50" s="219"/>
      <c r="I50" s="162"/>
      <c r="J50" s="162"/>
      <c r="K50" s="96"/>
      <c r="L50" s="50"/>
      <c r="M50" s="96"/>
      <c r="N50" s="96"/>
      <c r="O50" s="96"/>
      <c r="P50" s="97"/>
    </row>
    <row r="51" spans="1:16" s="56" customFormat="1" ht="52.8">
      <c r="A51" s="250">
        <v>32</v>
      </c>
      <c r="B51" s="255"/>
      <c r="C51" s="261" t="s">
        <v>1724</v>
      </c>
      <c r="D51" s="310" t="s">
        <v>29</v>
      </c>
      <c r="E51" s="601">
        <v>127.4</v>
      </c>
      <c r="F51" s="162"/>
      <c r="G51" s="162"/>
      <c r="H51" s="219"/>
      <c r="I51" s="162"/>
      <c r="J51" s="162"/>
      <c r="K51" s="96"/>
      <c r="L51" s="50"/>
      <c r="M51" s="96"/>
      <c r="N51" s="96"/>
      <c r="O51" s="96"/>
      <c r="P51" s="97"/>
    </row>
    <row r="52" spans="1:16" s="56" customFormat="1" ht="39.6">
      <c r="A52" s="250">
        <v>33</v>
      </c>
      <c r="B52" s="255"/>
      <c r="C52" s="261" t="s">
        <v>1709</v>
      </c>
      <c r="D52" s="310" t="s">
        <v>29</v>
      </c>
      <c r="E52" s="601">
        <v>95.1</v>
      </c>
      <c r="F52" s="162"/>
      <c r="G52" s="162"/>
      <c r="H52" s="219"/>
      <c r="I52" s="162"/>
      <c r="J52" s="162"/>
      <c r="K52" s="96"/>
      <c r="L52" s="50"/>
      <c r="M52" s="96"/>
      <c r="N52" s="96"/>
      <c r="O52" s="96"/>
      <c r="P52" s="97"/>
    </row>
    <row r="53" spans="1:16" s="56" customFormat="1" ht="39.6">
      <c r="A53" s="250">
        <v>34</v>
      </c>
      <c r="B53" s="255"/>
      <c r="C53" s="261" t="s">
        <v>1710</v>
      </c>
      <c r="D53" s="310" t="s">
        <v>29</v>
      </c>
      <c r="E53" s="601">
        <v>128.1</v>
      </c>
      <c r="F53" s="162"/>
      <c r="G53" s="162"/>
      <c r="H53" s="219"/>
      <c r="I53" s="162"/>
      <c r="J53" s="162"/>
      <c r="K53" s="96"/>
      <c r="L53" s="50"/>
      <c r="M53" s="96"/>
      <c r="N53" s="96"/>
      <c r="O53" s="96"/>
      <c r="P53" s="97"/>
    </row>
    <row r="54" spans="1:16" s="56" customFormat="1" ht="52.8">
      <c r="A54" s="250">
        <v>35</v>
      </c>
      <c r="B54" s="255"/>
      <c r="C54" s="261" t="s">
        <v>1711</v>
      </c>
      <c r="D54" s="310" t="s">
        <v>29</v>
      </c>
      <c r="E54" s="601">
        <v>82.6</v>
      </c>
      <c r="F54" s="162"/>
      <c r="G54" s="162"/>
      <c r="H54" s="219"/>
      <c r="I54" s="162"/>
      <c r="J54" s="162"/>
      <c r="K54" s="96"/>
      <c r="L54" s="50"/>
      <c r="M54" s="96"/>
      <c r="N54" s="96"/>
      <c r="O54" s="96"/>
      <c r="P54" s="97"/>
    </row>
    <row r="55" spans="1:16" s="56" customFormat="1" ht="52.8">
      <c r="A55" s="250">
        <v>36</v>
      </c>
      <c r="B55" s="255"/>
      <c r="C55" s="261" t="s">
        <v>1712</v>
      </c>
      <c r="D55" s="310" t="s">
        <v>29</v>
      </c>
      <c r="E55" s="601">
        <v>7.5</v>
      </c>
      <c r="F55" s="162"/>
      <c r="G55" s="162"/>
      <c r="H55" s="219"/>
      <c r="I55" s="162"/>
      <c r="J55" s="162"/>
      <c r="K55" s="96"/>
      <c r="L55" s="50"/>
      <c r="M55" s="96"/>
      <c r="N55" s="96"/>
      <c r="O55" s="96"/>
      <c r="P55" s="97"/>
    </row>
    <row r="56" spans="1:16" s="56" customFormat="1" ht="39.6">
      <c r="A56" s="250">
        <v>37</v>
      </c>
      <c r="B56" s="255"/>
      <c r="C56" s="261" t="s">
        <v>1713</v>
      </c>
      <c r="D56" s="310" t="s">
        <v>29</v>
      </c>
      <c r="E56" s="601">
        <v>42.5</v>
      </c>
      <c r="F56" s="162"/>
      <c r="G56" s="162"/>
      <c r="H56" s="219"/>
      <c r="I56" s="183"/>
      <c r="J56" s="183"/>
      <c r="K56" s="96"/>
      <c r="L56" s="50"/>
      <c r="M56" s="96"/>
      <c r="N56" s="96"/>
      <c r="O56" s="96"/>
      <c r="P56" s="97"/>
    </row>
    <row r="57" spans="1:16" s="56" customFormat="1" ht="52.8">
      <c r="A57" s="250">
        <v>38</v>
      </c>
      <c r="B57" s="255"/>
      <c r="C57" s="261" t="s">
        <v>1714</v>
      </c>
      <c r="D57" s="310" t="s">
        <v>29</v>
      </c>
      <c r="E57" s="601">
        <v>30.9</v>
      </c>
      <c r="F57" s="162"/>
      <c r="G57" s="162"/>
      <c r="H57" s="219"/>
      <c r="I57" s="183"/>
      <c r="J57" s="183"/>
      <c r="K57" s="96"/>
      <c r="L57" s="50"/>
      <c r="M57" s="96"/>
      <c r="N57" s="96"/>
      <c r="O57" s="96"/>
      <c r="P57" s="97"/>
    </row>
    <row r="58" spans="1:16" s="56" customFormat="1" ht="39.6">
      <c r="A58" s="250">
        <v>39</v>
      </c>
      <c r="B58" s="255"/>
      <c r="C58" s="261" t="s">
        <v>1715</v>
      </c>
      <c r="D58" s="310" t="s">
        <v>29</v>
      </c>
      <c r="E58" s="601">
        <v>21.6</v>
      </c>
      <c r="F58" s="162"/>
      <c r="G58" s="162"/>
      <c r="H58" s="219"/>
      <c r="I58" s="183"/>
      <c r="J58" s="183"/>
      <c r="K58" s="96"/>
      <c r="L58" s="50"/>
      <c r="M58" s="96"/>
      <c r="N58" s="96"/>
      <c r="O58" s="96"/>
      <c r="P58" s="97"/>
    </row>
    <row r="59" spans="1:16" s="56" customFormat="1" ht="26.4">
      <c r="A59" s="250">
        <v>40</v>
      </c>
      <c r="B59" s="255"/>
      <c r="C59" s="261" t="s">
        <v>1716</v>
      </c>
      <c r="D59" s="310" t="s">
        <v>29</v>
      </c>
      <c r="E59" s="601">
        <v>8.5</v>
      </c>
      <c r="F59" s="162"/>
      <c r="G59" s="162"/>
      <c r="H59" s="219"/>
      <c r="I59" s="183"/>
      <c r="J59" s="183"/>
      <c r="K59" s="96"/>
      <c r="L59" s="50"/>
      <c r="M59" s="96"/>
      <c r="N59" s="96"/>
      <c r="O59" s="96"/>
      <c r="P59" s="97"/>
    </row>
    <row r="60" spans="1:16" s="56" customFormat="1" ht="39.6">
      <c r="A60" s="250">
        <v>41</v>
      </c>
      <c r="B60" s="255"/>
      <c r="C60" s="261" t="s">
        <v>1717</v>
      </c>
      <c r="D60" s="310" t="s">
        <v>29</v>
      </c>
      <c r="E60" s="601">
        <v>39.9</v>
      </c>
      <c r="F60" s="162"/>
      <c r="G60" s="162"/>
      <c r="H60" s="219"/>
      <c r="I60" s="183"/>
      <c r="J60" s="183"/>
      <c r="K60" s="96"/>
      <c r="L60" s="50"/>
      <c r="M60" s="96"/>
      <c r="N60" s="96"/>
      <c r="O60" s="96"/>
      <c r="P60" s="97"/>
    </row>
    <row r="61" spans="1:16" s="56" customFormat="1" ht="39.6">
      <c r="A61" s="250">
        <v>42</v>
      </c>
      <c r="B61" s="255"/>
      <c r="C61" s="261" t="s">
        <v>1727</v>
      </c>
      <c r="D61" s="310" t="s">
        <v>29</v>
      </c>
      <c r="E61" s="601">
        <v>107.4</v>
      </c>
      <c r="F61" s="162"/>
      <c r="G61" s="162"/>
      <c r="H61" s="219"/>
      <c r="I61" s="162"/>
      <c r="J61" s="162"/>
      <c r="K61" s="96"/>
      <c r="L61" s="50"/>
      <c r="M61" s="96"/>
      <c r="N61" s="96"/>
      <c r="O61" s="96"/>
      <c r="P61" s="97"/>
    </row>
    <row r="62" spans="1:16" s="56" customFormat="1" ht="26.4">
      <c r="A62" s="250">
        <v>43</v>
      </c>
      <c r="B62" s="255"/>
      <c r="C62" s="261" t="s">
        <v>1726</v>
      </c>
      <c r="D62" s="310" t="s">
        <v>150</v>
      </c>
      <c r="E62" s="601">
        <v>185.3</v>
      </c>
      <c r="F62" s="162"/>
      <c r="G62" s="162"/>
      <c r="H62" s="219"/>
      <c r="I62" s="183"/>
      <c r="J62" s="183"/>
      <c r="K62" s="96"/>
      <c r="L62" s="50"/>
      <c r="M62" s="96"/>
      <c r="N62" s="96"/>
      <c r="O62" s="96"/>
      <c r="P62" s="97"/>
    </row>
    <row r="63" spans="1:16" s="56" customFormat="1" ht="26.4">
      <c r="A63" s="250">
        <v>44</v>
      </c>
      <c r="B63" s="255"/>
      <c r="C63" s="261" t="s">
        <v>1718</v>
      </c>
      <c r="D63" s="310" t="s">
        <v>150</v>
      </c>
      <c r="E63" s="601">
        <v>446.8</v>
      </c>
      <c r="F63" s="162"/>
      <c r="G63" s="162"/>
      <c r="H63" s="219"/>
      <c r="I63" s="183"/>
      <c r="J63" s="183"/>
      <c r="K63" s="96"/>
      <c r="L63" s="50"/>
      <c r="M63" s="96"/>
      <c r="N63" s="96"/>
      <c r="O63" s="96"/>
      <c r="P63" s="97"/>
    </row>
    <row r="64" spans="1:16" s="56" customFormat="1" ht="26.4">
      <c r="A64" s="250">
        <v>45</v>
      </c>
      <c r="B64" s="255"/>
      <c r="C64" s="261" t="s">
        <v>1719</v>
      </c>
      <c r="D64" s="310" t="s">
        <v>150</v>
      </c>
      <c r="E64" s="601">
        <v>510.6</v>
      </c>
      <c r="F64" s="162"/>
      <c r="G64" s="162"/>
      <c r="H64" s="219"/>
      <c r="I64" s="219"/>
      <c r="J64" s="219"/>
      <c r="K64" s="96"/>
      <c r="L64" s="50"/>
      <c r="M64" s="96"/>
      <c r="N64" s="96"/>
      <c r="O64" s="96"/>
      <c r="P64" s="97"/>
    </row>
    <row r="65" spans="1:16" s="56" customFormat="1" ht="14.4">
      <c r="A65" s="250">
        <v>46</v>
      </c>
      <c r="B65" s="255"/>
      <c r="C65" s="261" t="s">
        <v>1725</v>
      </c>
      <c r="D65" s="310" t="s">
        <v>151</v>
      </c>
      <c r="E65" s="601">
        <v>202.4</v>
      </c>
      <c r="F65" s="162"/>
      <c r="G65" s="162"/>
      <c r="H65" s="219"/>
      <c r="I65" s="219"/>
      <c r="J65" s="219"/>
      <c r="K65" s="96"/>
      <c r="L65" s="50"/>
      <c r="M65" s="96"/>
      <c r="N65" s="96"/>
      <c r="O65" s="96"/>
      <c r="P65" s="97"/>
    </row>
    <row r="66" spans="1:16" s="56" customFormat="1" ht="14.4">
      <c r="A66" s="250">
        <v>0</v>
      </c>
      <c r="B66" s="255"/>
      <c r="C66" s="359" t="s">
        <v>1721</v>
      </c>
      <c r="D66" s="310"/>
      <c r="E66" s="601"/>
      <c r="F66" s="162"/>
      <c r="G66" s="162"/>
      <c r="H66" s="219"/>
      <c r="I66" s="183"/>
      <c r="J66" s="183"/>
      <c r="K66" s="96"/>
      <c r="L66" s="50"/>
      <c r="M66" s="96"/>
      <c r="N66" s="96"/>
      <c r="O66" s="96"/>
      <c r="P66" s="97"/>
    </row>
    <row r="67" spans="1:16" s="56" customFormat="1" ht="39.6">
      <c r="A67" s="250">
        <v>47</v>
      </c>
      <c r="B67" s="252"/>
      <c r="C67" s="257" t="s">
        <v>1652</v>
      </c>
      <c r="D67" s="253" t="s">
        <v>29</v>
      </c>
      <c r="E67" s="219">
        <f>SUM(E68:E79)</f>
        <v>2028.8999999999999</v>
      </c>
      <c r="F67" s="162"/>
      <c r="G67" s="162"/>
      <c r="H67" s="219"/>
      <c r="I67" s="219"/>
      <c r="J67" s="219"/>
      <c r="K67" s="96"/>
      <c r="L67" s="50"/>
      <c r="M67" s="96"/>
      <c r="N67" s="96"/>
      <c r="O67" s="96"/>
      <c r="P67" s="97"/>
    </row>
    <row r="68" spans="1:16" s="56" customFormat="1" ht="52.8">
      <c r="A68" s="250">
        <v>48</v>
      </c>
      <c r="B68" s="255"/>
      <c r="C68" s="261" t="s">
        <v>1703</v>
      </c>
      <c r="D68" s="253" t="s">
        <v>29</v>
      </c>
      <c r="E68" s="601">
        <v>845</v>
      </c>
      <c r="F68" s="162"/>
      <c r="G68" s="162"/>
      <c r="H68" s="219"/>
      <c r="I68" s="162"/>
      <c r="J68" s="162"/>
      <c r="K68" s="96"/>
      <c r="L68" s="50"/>
      <c r="M68" s="96"/>
      <c r="N68" s="96"/>
      <c r="O68" s="96"/>
      <c r="P68" s="97"/>
    </row>
    <row r="69" spans="1:16" s="56" customFormat="1" ht="52.8">
      <c r="A69" s="250">
        <v>49</v>
      </c>
      <c r="B69" s="255"/>
      <c r="C69" s="261" t="s">
        <v>1704</v>
      </c>
      <c r="D69" s="253" t="s">
        <v>29</v>
      </c>
      <c r="E69" s="601">
        <v>329.1</v>
      </c>
      <c r="F69" s="162"/>
      <c r="G69" s="162"/>
      <c r="H69" s="219"/>
      <c r="I69" s="162"/>
      <c r="J69" s="162"/>
      <c r="K69" s="96"/>
      <c r="L69" s="50"/>
      <c r="M69" s="96"/>
      <c r="N69" s="96"/>
      <c r="O69" s="96"/>
      <c r="P69" s="97"/>
    </row>
    <row r="70" spans="1:16" s="56" customFormat="1" ht="79.2">
      <c r="A70" s="250">
        <v>50</v>
      </c>
      <c r="B70" s="255"/>
      <c r="C70" s="261" t="s">
        <v>1729</v>
      </c>
      <c r="D70" s="253" t="s">
        <v>29</v>
      </c>
      <c r="E70" s="601">
        <v>351.8</v>
      </c>
      <c r="F70" s="162"/>
      <c r="G70" s="162"/>
      <c r="H70" s="219"/>
      <c r="I70" s="162"/>
      <c r="J70" s="162"/>
      <c r="K70" s="96"/>
      <c r="L70" s="50"/>
      <c r="M70" s="96"/>
      <c r="N70" s="96"/>
      <c r="O70" s="96"/>
      <c r="P70" s="97"/>
    </row>
    <row r="71" spans="1:16" s="56" customFormat="1" ht="92.4">
      <c r="A71" s="250">
        <v>51</v>
      </c>
      <c r="B71" s="255"/>
      <c r="C71" s="261" t="s">
        <v>1730</v>
      </c>
      <c r="D71" s="253" t="s">
        <v>29</v>
      </c>
      <c r="E71" s="601">
        <v>100.8</v>
      </c>
      <c r="F71" s="162"/>
      <c r="G71" s="162"/>
      <c r="H71" s="219"/>
      <c r="I71" s="162"/>
      <c r="J71" s="162"/>
      <c r="K71" s="96"/>
      <c r="L71" s="50"/>
      <c r="M71" s="96"/>
      <c r="N71" s="96"/>
      <c r="O71" s="96"/>
      <c r="P71" s="97"/>
    </row>
    <row r="72" spans="1:16" s="56" customFormat="1" ht="79.2">
      <c r="A72" s="250">
        <v>52</v>
      </c>
      <c r="B72" s="255"/>
      <c r="C72" s="261" t="s">
        <v>1731</v>
      </c>
      <c r="D72" s="253" t="s">
        <v>29</v>
      </c>
      <c r="E72" s="601">
        <v>1.6</v>
      </c>
      <c r="F72" s="162"/>
      <c r="G72" s="162"/>
      <c r="H72" s="219"/>
      <c r="I72" s="162"/>
      <c r="J72" s="162"/>
      <c r="K72" s="96"/>
      <c r="L72" s="50"/>
      <c r="M72" s="96"/>
      <c r="N72" s="96"/>
      <c r="O72" s="96"/>
      <c r="P72" s="97"/>
    </row>
    <row r="73" spans="1:16" s="56" customFormat="1" ht="79.2">
      <c r="A73" s="250">
        <v>53</v>
      </c>
      <c r="B73" s="255"/>
      <c r="C73" s="261" t="s">
        <v>1732</v>
      </c>
      <c r="D73" s="253" t="s">
        <v>29</v>
      </c>
      <c r="E73" s="601">
        <v>1.2</v>
      </c>
      <c r="F73" s="162"/>
      <c r="G73" s="162"/>
      <c r="H73" s="219"/>
      <c r="I73" s="162"/>
      <c r="J73" s="162"/>
      <c r="K73" s="96"/>
      <c r="L73" s="50"/>
      <c r="M73" s="96"/>
      <c r="N73" s="96"/>
      <c r="O73" s="96"/>
      <c r="P73" s="97"/>
    </row>
    <row r="74" spans="1:16" s="56" customFormat="1" ht="52.8">
      <c r="A74" s="250">
        <v>54</v>
      </c>
      <c r="B74" s="255"/>
      <c r="C74" s="261" t="s">
        <v>1728</v>
      </c>
      <c r="D74" s="253" t="s">
        <v>29</v>
      </c>
      <c r="E74" s="601">
        <v>111.7</v>
      </c>
      <c r="F74" s="162"/>
      <c r="G74" s="162"/>
      <c r="H74" s="219"/>
      <c r="I74" s="162"/>
      <c r="J74" s="162"/>
      <c r="K74" s="96"/>
      <c r="L74" s="50"/>
      <c r="M74" s="96"/>
      <c r="N74" s="96"/>
      <c r="O74" s="96"/>
      <c r="P74" s="97"/>
    </row>
    <row r="75" spans="1:16" s="56" customFormat="1" ht="39.6">
      <c r="A75" s="250">
        <v>55</v>
      </c>
      <c r="B75" s="255"/>
      <c r="C75" s="261" t="s">
        <v>1709</v>
      </c>
      <c r="D75" s="253" t="s">
        <v>29</v>
      </c>
      <c r="E75" s="601">
        <v>20.9</v>
      </c>
      <c r="F75" s="162"/>
      <c r="G75" s="162"/>
      <c r="H75" s="219"/>
      <c r="I75" s="162"/>
      <c r="J75" s="162"/>
      <c r="K75" s="96"/>
      <c r="L75" s="50"/>
      <c r="M75" s="96"/>
      <c r="N75" s="96"/>
      <c r="O75" s="96"/>
      <c r="P75" s="97"/>
    </row>
    <row r="76" spans="1:16" s="56" customFormat="1" ht="39.6">
      <c r="A76" s="250">
        <v>56</v>
      </c>
      <c r="B76" s="255"/>
      <c r="C76" s="261" t="s">
        <v>1710</v>
      </c>
      <c r="D76" s="253" t="s">
        <v>29</v>
      </c>
      <c r="E76" s="601">
        <v>139</v>
      </c>
      <c r="F76" s="162"/>
      <c r="G76" s="162"/>
      <c r="H76" s="219"/>
      <c r="I76" s="162"/>
      <c r="J76" s="162"/>
      <c r="K76" s="96"/>
      <c r="L76" s="50"/>
      <c r="M76" s="96"/>
      <c r="N76" s="96"/>
      <c r="O76" s="96"/>
      <c r="P76" s="97"/>
    </row>
    <row r="77" spans="1:16" s="56" customFormat="1" ht="92.4">
      <c r="A77" s="250">
        <v>57</v>
      </c>
      <c r="B77" s="255"/>
      <c r="C77" s="261" t="s">
        <v>1733</v>
      </c>
      <c r="D77" s="253" t="s">
        <v>29</v>
      </c>
      <c r="E77" s="601">
        <v>74.099999999999994</v>
      </c>
      <c r="F77" s="162"/>
      <c r="G77" s="162"/>
      <c r="H77" s="219"/>
      <c r="I77" s="162"/>
      <c r="J77" s="162"/>
      <c r="K77" s="96"/>
      <c r="L77" s="50"/>
      <c r="M77" s="96"/>
      <c r="N77" s="96"/>
      <c r="O77" s="96"/>
      <c r="P77" s="97"/>
    </row>
    <row r="78" spans="1:16" s="56" customFormat="1" ht="113.25" customHeight="1">
      <c r="A78" s="250">
        <v>58</v>
      </c>
      <c r="B78" s="255"/>
      <c r="C78" s="261" t="s">
        <v>1734</v>
      </c>
      <c r="D78" s="253" t="s">
        <v>29</v>
      </c>
      <c r="E78" s="601">
        <v>30.2</v>
      </c>
      <c r="F78" s="162"/>
      <c r="G78" s="162"/>
      <c r="H78" s="219"/>
      <c r="I78" s="162"/>
      <c r="J78" s="162"/>
      <c r="K78" s="96"/>
      <c r="L78" s="50"/>
      <c r="M78" s="96"/>
      <c r="N78" s="96"/>
      <c r="O78" s="96"/>
      <c r="P78" s="97"/>
    </row>
    <row r="79" spans="1:16" s="56" customFormat="1" ht="39.6">
      <c r="A79" s="250">
        <v>59</v>
      </c>
      <c r="B79" s="255"/>
      <c r="C79" s="261" t="s">
        <v>1735</v>
      </c>
      <c r="D79" s="253" t="s">
        <v>29</v>
      </c>
      <c r="E79" s="601">
        <v>23.5</v>
      </c>
      <c r="F79" s="162"/>
      <c r="G79" s="162"/>
      <c r="H79" s="219"/>
      <c r="I79" s="162"/>
      <c r="J79" s="162"/>
      <c r="K79" s="96"/>
      <c r="L79" s="50"/>
      <c r="M79" s="96"/>
      <c r="N79" s="96"/>
      <c r="O79" s="96"/>
      <c r="P79" s="97"/>
    </row>
    <row r="80" spans="1:16" s="56" customFormat="1" ht="26.4">
      <c r="A80" s="250">
        <v>60</v>
      </c>
      <c r="B80" s="255"/>
      <c r="C80" s="261" t="s">
        <v>1726</v>
      </c>
      <c r="D80" s="310" t="s">
        <v>150</v>
      </c>
      <c r="E80" s="601">
        <v>124.5</v>
      </c>
      <c r="F80" s="162"/>
      <c r="G80" s="162"/>
      <c r="H80" s="219"/>
      <c r="I80" s="183"/>
      <c r="J80" s="183"/>
      <c r="K80" s="96"/>
      <c r="L80" s="50"/>
      <c r="M80" s="96"/>
      <c r="N80" s="96"/>
      <c r="O80" s="96"/>
      <c r="P80" s="97"/>
    </row>
    <row r="81" spans="1:16" s="56" customFormat="1" ht="26.4">
      <c r="A81" s="250">
        <v>61</v>
      </c>
      <c r="B81" s="255"/>
      <c r="C81" s="261" t="s">
        <v>1718</v>
      </c>
      <c r="D81" s="310" t="s">
        <v>150</v>
      </c>
      <c r="E81" s="601">
        <v>210.48</v>
      </c>
      <c r="F81" s="162"/>
      <c r="G81" s="162"/>
      <c r="H81" s="219"/>
      <c r="I81" s="183"/>
      <c r="J81" s="183"/>
      <c r="K81" s="96"/>
      <c r="L81" s="50"/>
      <c r="M81" s="96"/>
      <c r="N81" s="96"/>
      <c r="O81" s="96"/>
      <c r="P81" s="97"/>
    </row>
    <row r="82" spans="1:16" s="56" customFormat="1" ht="26.4">
      <c r="A82" s="250">
        <v>62</v>
      </c>
      <c r="B82" s="255"/>
      <c r="C82" s="261" t="s">
        <v>1719</v>
      </c>
      <c r="D82" s="310" t="s">
        <v>150</v>
      </c>
      <c r="E82" s="601">
        <v>860.2</v>
      </c>
      <c r="F82" s="162"/>
      <c r="G82" s="162"/>
      <c r="H82" s="219"/>
      <c r="I82" s="219"/>
      <c r="J82" s="219"/>
      <c r="K82" s="96"/>
      <c r="L82" s="50"/>
      <c r="M82" s="96"/>
      <c r="N82" s="96"/>
      <c r="O82" s="96"/>
      <c r="P82" s="97"/>
    </row>
    <row r="83" spans="1:16" s="56" customFormat="1" ht="37.35" customHeight="1">
      <c r="A83" s="250">
        <v>63</v>
      </c>
      <c r="B83" s="255"/>
      <c r="C83" s="261" t="s">
        <v>1725</v>
      </c>
      <c r="D83" s="310" t="s">
        <v>151</v>
      </c>
      <c r="E83" s="601">
        <v>305.41000000000003</v>
      </c>
      <c r="F83" s="162"/>
      <c r="G83" s="162"/>
      <c r="H83" s="219"/>
      <c r="I83" s="219"/>
      <c r="J83" s="219"/>
      <c r="K83" s="96"/>
      <c r="L83" s="50"/>
      <c r="M83" s="96"/>
      <c r="N83" s="96"/>
      <c r="O83" s="96"/>
      <c r="P83" s="97"/>
    </row>
    <row r="84" spans="1:16">
      <c r="A84" s="34"/>
      <c r="B84" s="35"/>
      <c r="C84" s="36"/>
      <c r="D84" s="37"/>
      <c r="E84" s="38"/>
      <c r="F84" s="38">
        <v>0</v>
      </c>
      <c r="G84" s="38">
        <v>0</v>
      </c>
      <c r="H84" s="39"/>
      <c r="I84" s="39"/>
      <c r="J84" s="38"/>
      <c r="K84" s="38"/>
      <c r="L84" s="38"/>
      <c r="M84" s="38"/>
      <c r="N84" s="38"/>
      <c r="O84" s="38"/>
      <c r="P84" s="40"/>
    </row>
    <row r="85" spans="1:16" ht="15.3" customHeight="1">
      <c r="A85" s="41"/>
      <c r="B85" s="41"/>
      <c r="C85" s="683" t="s">
        <v>97</v>
      </c>
      <c r="D85" s="684"/>
      <c r="E85" s="684"/>
      <c r="F85" s="684"/>
      <c r="G85" s="684"/>
      <c r="H85" s="684"/>
      <c r="I85" s="684"/>
      <c r="J85" s="684"/>
      <c r="K85" s="684"/>
      <c r="L85" s="42"/>
      <c r="M85" s="42"/>
      <c r="N85" s="42"/>
      <c r="O85" s="42"/>
      <c r="P85" s="42"/>
    </row>
    <row r="86" spans="1:16" s="114" customFormat="1" collapsed="1">
      <c r="I86" s="135"/>
    </row>
    <row r="87" spans="1:16" customFormat="1" ht="12.75" customHeight="1">
      <c r="B87" s="136" t="s">
        <v>52</v>
      </c>
    </row>
    <row r="88" spans="1:16" customFormat="1" ht="45" customHeight="1">
      <c r="A88" s="673">
        <f>'1,1'!A24:G24</f>
        <v>0</v>
      </c>
      <c r="B88" s="673"/>
      <c r="C88" s="673"/>
      <c r="D88" s="673"/>
      <c r="E88" s="673"/>
      <c r="F88" s="673"/>
      <c r="G88" s="673"/>
      <c r="H88" s="673"/>
      <c r="I88" s="673"/>
      <c r="J88" s="673"/>
      <c r="K88" s="673"/>
      <c r="L88" s="673"/>
      <c r="M88" s="673"/>
      <c r="N88" s="673"/>
      <c r="O88" s="673"/>
      <c r="P88" s="673"/>
    </row>
    <row r="89" spans="1:16" customFormat="1" ht="66.75" customHeight="1">
      <c r="A89" s="673"/>
      <c r="B89" s="673"/>
      <c r="C89" s="673"/>
      <c r="D89" s="673"/>
      <c r="E89" s="673"/>
      <c r="F89" s="673"/>
      <c r="G89" s="673"/>
      <c r="H89" s="673"/>
      <c r="I89" s="673"/>
      <c r="J89" s="673"/>
      <c r="K89" s="673"/>
      <c r="L89" s="673"/>
      <c r="M89" s="673"/>
      <c r="N89" s="673"/>
      <c r="O89" s="673"/>
      <c r="P89" s="673"/>
    </row>
    <row r="90" spans="1:16" customFormat="1" ht="12.75" customHeight="1">
      <c r="B90" s="137"/>
    </row>
    <row r="91" spans="1:16" customFormat="1" ht="12.75" customHeight="1">
      <c r="B91" s="137"/>
    </row>
    <row r="92" spans="1:16" s="114" customFormat="1">
      <c r="B92" s="114" t="s">
        <v>8</v>
      </c>
      <c r="L92" s="142" t="str">
        <f>Koptame!B39</f>
        <v>Pārbaudīja:</v>
      </c>
      <c r="M92" s="142"/>
      <c r="N92" s="142"/>
      <c r="O92" s="142"/>
      <c r="P92" s="142"/>
    </row>
    <row r="93" spans="1:16" s="114" customFormat="1" ht="14.25" customHeight="1">
      <c r="C93" s="134">
        <f>Koptame!C34</f>
        <v>0</v>
      </c>
      <c r="L93" s="134"/>
      <c r="M93" s="670">
        <f>Koptame!C40</f>
        <v>0</v>
      </c>
      <c r="N93" s="670"/>
      <c r="O93" s="142"/>
      <c r="P93" s="142"/>
    </row>
    <row r="94" spans="1:16" s="114" customFormat="1">
      <c r="C94" s="133">
        <f>Koptame!C35</f>
        <v>0</v>
      </c>
      <c r="L94" s="133"/>
      <c r="M94" s="671">
        <f>Koptame!C41</f>
        <v>0</v>
      </c>
      <c r="N94" s="671"/>
      <c r="O94" s="142"/>
      <c r="P94" s="142"/>
    </row>
    <row r="95" spans="1:16" s="114" customFormat="1" collapsed="1">
      <c r="B95" s="135"/>
      <c r="F95" s="135"/>
      <c r="G95" s="135"/>
    </row>
  </sheetData>
  <mergeCells count="17">
    <mergeCell ref="M93:N93"/>
    <mergeCell ref="M94:N94"/>
    <mergeCell ref="L11:P11"/>
    <mergeCell ref="A89:P89"/>
    <mergeCell ref="A88:P88"/>
    <mergeCell ref="A11:A12"/>
    <mergeCell ref="B11:B12"/>
    <mergeCell ref="C11:C12"/>
    <mergeCell ref="D11:D12"/>
    <mergeCell ref="C85:K85"/>
    <mergeCell ref="E11:E12"/>
    <mergeCell ref="F11:K11"/>
    <mergeCell ref="A2:P2"/>
    <mergeCell ref="L9:O9"/>
    <mergeCell ref="D3:P3"/>
    <mergeCell ref="D4:P4"/>
    <mergeCell ref="D5:P5"/>
  </mergeCells>
  <conditionalFormatting sqref="I14 I20">
    <cfRule type="expression" dxfId="728" priority="270" stopIfTrue="1">
      <formula>I14=#REF!=FALSE</formula>
    </cfRule>
  </conditionalFormatting>
  <conditionalFormatting sqref="I14">
    <cfRule type="expression" dxfId="727" priority="265" stopIfTrue="1">
      <formula>I14=#REF!=FALSE</formula>
    </cfRule>
    <cfRule type="expression" dxfId="726" priority="266">
      <formula>#REF!&gt;0</formula>
    </cfRule>
    <cfRule type="expression" dxfId="725" priority="267">
      <formula>#REF!=3</formula>
    </cfRule>
    <cfRule type="expression" dxfId="724" priority="268">
      <formula>#REF!=2</formula>
    </cfRule>
    <cfRule type="expression" dxfId="723" priority="269">
      <formula>#REF!=1</formula>
    </cfRule>
  </conditionalFormatting>
  <conditionalFormatting sqref="I14:I83">
    <cfRule type="expression" dxfId="722" priority="271">
      <formula>#REF!&gt;0</formula>
    </cfRule>
    <cfRule type="expression" dxfId="721" priority="272">
      <formula>#REF!=3</formula>
    </cfRule>
    <cfRule type="expression" dxfId="720" priority="273">
      <formula>#REF!=2</formula>
    </cfRule>
    <cfRule type="expression" dxfId="719" priority="274">
      <formula>#REF!=1</formula>
    </cfRule>
    <cfRule type="expression" dxfId="718" priority="275" stopIfTrue="1">
      <formula>I14=#REF!=FALSE</formula>
    </cfRule>
    <cfRule type="expression" dxfId="717" priority="276">
      <formula>#REF!&gt;0</formula>
    </cfRule>
    <cfRule type="expression" dxfId="716" priority="277">
      <formula>#REF!=3</formula>
    </cfRule>
    <cfRule type="expression" dxfId="715" priority="278">
      <formula>#REF!=2</formula>
    </cfRule>
    <cfRule type="expression" dxfId="714" priority="279">
      <formula>#REF!=1</formula>
    </cfRule>
    <cfRule type="expression" dxfId="713" priority="280" stopIfTrue="1">
      <formula>I14=#REF!=FALSE</formula>
    </cfRule>
  </conditionalFormatting>
  <conditionalFormatting sqref="I20:I21">
    <cfRule type="expression" dxfId="712" priority="260" stopIfTrue="1">
      <formula>I20=#REF!=FALSE</formula>
    </cfRule>
    <cfRule type="expression" dxfId="711" priority="261">
      <formula>#REF!&gt;0</formula>
    </cfRule>
    <cfRule type="expression" dxfId="710" priority="262">
      <formula>#REF!=3</formula>
    </cfRule>
    <cfRule type="expression" dxfId="709" priority="263">
      <formula>#REF!=2</formula>
    </cfRule>
    <cfRule type="expression" dxfId="708" priority="264">
      <formula>#REF!=1</formula>
    </cfRule>
  </conditionalFormatting>
  <conditionalFormatting sqref="I21:I22">
    <cfRule type="expression" dxfId="707" priority="258">
      <formula>#REF!=2</formula>
    </cfRule>
    <cfRule type="expression" dxfId="706" priority="259">
      <formula>#REF!=1</formula>
    </cfRule>
  </conditionalFormatting>
  <conditionalFormatting sqref="I21:I23">
    <cfRule type="expression" dxfId="705" priority="176">
      <formula>#REF!&gt;0</formula>
    </cfRule>
    <cfRule type="expression" dxfId="704" priority="177">
      <formula>#REF!=3</formula>
    </cfRule>
  </conditionalFormatting>
  <conditionalFormatting sqref="I22">
    <cfRule type="expression" dxfId="703" priority="255" stopIfTrue="1">
      <formula>I22=#REF!=FALSE</formula>
    </cfRule>
    <cfRule type="expression" dxfId="702" priority="256">
      <formula>#REF!&gt;0</formula>
    </cfRule>
    <cfRule type="expression" dxfId="701" priority="257">
      <formula>#REF!=3</formula>
    </cfRule>
  </conditionalFormatting>
  <conditionalFormatting sqref="I22:I23">
    <cfRule type="expression" dxfId="700" priority="178">
      <formula>#REF!=2</formula>
    </cfRule>
    <cfRule type="expression" dxfId="699" priority="179">
      <formula>#REF!=1</formula>
    </cfRule>
  </conditionalFormatting>
  <conditionalFormatting sqref="I23">
    <cfRule type="expression" dxfId="698" priority="171">
      <formula>#REF!&gt;0</formula>
    </cfRule>
    <cfRule type="expression" dxfId="697" priority="172">
      <formula>#REF!=3</formula>
    </cfRule>
    <cfRule type="expression" dxfId="696" priority="173">
      <formula>#REF!=2</formula>
    </cfRule>
    <cfRule type="expression" dxfId="695" priority="174">
      <formula>#REF!=1</formula>
    </cfRule>
    <cfRule type="expression" dxfId="694" priority="175" stopIfTrue="1">
      <formula>I23=#REF!=FALSE</formula>
    </cfRule>
  </conditionalFormatting>
  <conditionalFormatting sqref="I24">
    <cfRule type="expression" dxfId="693" priority="254" stopIfTrue="1">
      <formula>I24=#REF!=FALSE</formula>
    </cfRule>
  </conditionalFormatting>
  <conditionalFormatting sqref="I24:I25">
    <cfRule type="expression" dxfId="692" priority="212" stopIfTrue="1">
      <formula>I24=#REF!=FALSE</formula>
    </cfRule>
    <cfRule type="expression" dxfId="691" priority="213">
      <formula>#REF!&gt;0</formula>
    </cfRule>
    <cfRule type="expression" dxfId="690" priority="214">
      <formula>#REF!=3</formula>
    </cfRule>
    <cfRule type="expression" dxfId="689" priority="215">
      <formula>#REF!=2</formula>
    </cfRule>
    <cfRule type="expression" dxfId="688" priority="216">
      <formula>#REF!=1</formula>
    </cfRule>
  </conditionalFormatting>
  <conditionalFormatting sqref="I26">
    <cfRule type="expression" dxfId="687" priority="243" stopIfTrue="1">
      <formula>I26=#REF!=FALSE</formula>
    </cfRule>
    <cfRule type="expression" dxfId="686" priority="244" stopIfTrue="1">
      <formula>I26=#REF!=FALSE</formula>
    </cfRule>
    <cfRule type="expression" dxfId="685" priority="245">
      <formula>#REF!&gt;0</formula>
    </cfRule>
    <cfRule type="expression" dxfId="684" priority="246">
      <formula>#REF!=3</formula>
    </cfRule>
    <cfRule type="expression" dxfId="683" priority="247">
      <formula>#REF!=2</formula>
    </cfRule>
    <cfRule type="expression" dxfId="682" priority="248">
      <formula>#REF!=1</formula>
    </cfRule>
  </conditionalFormatting>
  <conditionalFormatting sqref="I26:I27">
    <cfRule type="expression" dxfId="681" priority="239">
      <formula>#REF!&gt;0</formula>
    </cfRule>
    <cfRule type="expression" dxfId="680" priority="240">
      <formula>#REF!=3</formula>
    </cfRule>
    <cfRule type="expression" dxfId="679" priority="241">
      <formula>#REF!=2</formula>
    </cfRule>
    <cfRule type="expression" dxfId="678" priority="242">
      <formula>#REF!=1</formula>
    </cfRule>
  </conditionalFormatting>
  <conditionalFormatting sqref="I27">
    <cfRule type="expression" dxfId="677" priority="238" stopIfTrue="1">
      <formula>I27=#REF!=FALSE</formula>
    </cfRule>
  </conditionalFormatting>
  <conditionalFormatting sqref="I27:I28">
    <cfRule type="expression" dxfId="676" priority="233">
      <formula>#REF!&gt;0</formula>
    </cfRule>
    <cfRule type="expression" dxfId="675" priority="234">
      <formula>#REF!=3</formula>
    </cfRule>
    <cfRule type="expression" dxfId="674" priority="235">
      <formula>#REF!=2</formula>
    </cfRule>
    <cfRule type="expression" dxfId="673" priority="236">
      <formula>#REF!=1</formula>
    </cfRule>
  </conditionalFormatting>
  <conditionalFormatting sqref="I28">
    <cfRule type="expression" dxfId="672" priority="232" stopIfTrue="1">
      <formula>I28=#REF!=FALSE</formula>
    </cfRule>
    <cfRule type="expression" dxfId="671" priority="237" stopIfTrue="1">
      <formula>I28=#REF!=FALSE</formula>
    </cfRule>
  </conditionalFormatting>
  <conditionalFormatting sqref="I29:I30">
    <cfRule type="expression" dxfId="670" priority="227" stopIfTrue="1">
      <formula>I29=#REF!=FALSE</formula>
    </cfRule>
    <cfRule type="expression" dxfId="669" priority="228">
      <formula>#REF!&gt;0</formula>
    </cfRule>
    <cfRule type="expression" dxfId="668" priority="229">
      <formula>#REF!=3</formula>
    </cfRule>
    <cfRule type="expression" dxfId="667" priority="230">
      <formula>#REF!=2</formula>
    </cfRule>
    <cfRule type="expression" dxfId="666" priority="231">
      <formula>#REF!=1</formula>
    </cfRule>
  </conditionalFormatting>
  <conditionalFormatting sqref="I30">
    <cfRule type="expression" dxfId="665" priority="226" stopIfTrue="1">
      <formula>I30=#REF!=FALSE</formula>
    </cfRule>
  </conditionalFormatting>
  <conditionalFormatting sqref="I30:I31">
    <cfRule type="expression" dxfId="664" priority="222">
      <formula>#REF!&gt;0</formula>
    </cfRule>
    <cfRule type="expression" dxfId="663" priority="223">
      <formula>#REF!=3</formula>
    </cfRule>
    <cfRule type="expression" dxfId="662" priority="224">
      <formula>#REF!=2</formula>
    </cfRule>
    <cfRule type="expression" dxfId="661" priority="225">
      <formula>#REF!=1</formula>
    </cfRule>
  </conditionalFormatting>
  <conditionalFormatting sqref="I31">
    <cfRule type="expression" dxfId="660" priority="217">
      <formula>#REF!&gt;0</formula>
    </cfRule>
    <cfRule type="expression" dxfId="659" priority="218">
      <formula>#REF!=3</formula>
    </cfRule>
    <cfRule type="expression" dxfId="658" priority="219">
      <formula>#REF!=2</formula>
    </cfRule>
    <cfRule type="expression" dxfId="657" priority="220">
      <formula>#REF!=1</formula>
    </cfRule>
    <cfRule type="expression" dxfId="656" priority="221" stopIfTrue="1">
      <formula>I31=#REF!=FALSE</formula>
    </cfRule>
  </conditionalFormatting>
  <conditionalFormatting sqref="I35">
    <cfRule type="expression" dxfId="655" priority="211" stopIfTrue="1">
      <formula>I35=#REF!=FALSE</formula>
    </cfRule>
  </conditionalFormatting>
  <conditionalFormatting sqref="I35:I36">
    <cfRule type="expression" dxfId="654" priority="201" stopIfTrue="1">
      <formula>I35=#REF!=FALSE</formula>
    </cfRule>
    <cfRule type="expression" dxfId="653" priority="202">
      <formula>#REF!&gt;0</formula>
    </cfRule>
    <cfRule type="expression" dxfId="652" priority="203">
      <formula>#REF!=3</formula>
    </cfRule>
    <cfRule type="expression" dxfId="651" priority="204">
      <formula>#REF!=2</formula>
    </cfRule>
    <cfRule type="expression" dxfId="650" priority="205">
      <formula>#REF!=1</formula>
    </cfRule>
  </conditionalFormatting>
  <conditionalFormatting sqref="I36:I37">
    <cfRule type="expression" dxfId="649" priority="199">
      <formula>#REF!=2</formula>
    </cfRule>
    <cfRule type="expression" dxfId="648" priority="200">
      <formula>#REF!=1</formula>
    </cfRule>
  </conditionalFormatting>
  <conditionalFormatting sqref="I36:I38">
    <cfRule type="expression" dxfId="647" priority="192">
      <formula>#REF!&gt;0</formula>
    </cfRule>
    <cfRule type="expression" dxfId="646" priority="193">
      <formula>#REF!=3</formula>
    </cfRule>
  </conditionalFormatting>
  <conditionalFormatting sqref="I37">
    <cfRule type="expression" dxfId="645" priority="196" stopIfTrue="1">
      <formula>I37=#REF!=FALSE</formula>
    </cfRule>
    <cfRule type="expression" dxfId="644" priority="197">
      <formula>#REF!&gt;0</formula>
    </cfRule>
    <cfRule type="expression" dxfId="643" priority="198">
      <formula>#REF!=3</formula>
    </cfRule>
  </conditionalFormatting>
  <conditionalFormatting sqref="I37:I38">
    <cfRule type="expression" dxfId="642" priority="194">
      <formula>#REF!=2</formula>
    </cfRule>
    <cfRule type="expression" dxfId="641" priority="195">
      <formula>#REF!=1</formula>
    </cfRule>
  </conditionalFormatting>
  <conditionalFormatting sqref="I38">
    <cfRule type="expression" dxfId="640" priority="190" stopIfTrue="1">
      <formula>I38=#REF!=FALSE</formula>
    </cfRule>
    <cfRule type="expression" dxfId="639" priority="191" stopIfTrue="1">
      <formula>I38=#REF!=FALSE</formula>
    </cfRule>
  </conditionalFormatting>
  <conditionalFormatting sqref="I38:I39">
    <cfRule type="expression" dxfId="638" priority="186">
      <formula>#REF!&gt;0</formula>
    </cfRule>
    <cfRule type="expression" dxfId="637" priority="187">
      <formula>#REF!=3</formula>
    </cfRule>
    <cfRule type="expression" dxfId="636" priority="188">
      <formula>#REF!=2</formula>
    </cfRule>
    <cfRule type="expression" dxfId="635" priority="189">
      <formula>#REF!=1</formula>
    </cfRule>
  </conditionalFormatting>
  <conditionalFormatting sqref="I39">
    <cfRule type="expression" dxfId="634" priority="185" stopIfTrue="1">
      <formula>I39=#REF!=FALSE</formula>
    </cfRule>
  </conditionalFormatting>
  <conditionalFormatting sqref="I39:I83">
    <cfRule type="expression" dxfId="633" priority="181">
      <formula>#REF!&gt;0</formula>
    </cfRule>
    <cfRule type="expression" dxfId="632" priority="182">
      <formula>#REF!=3</formula>
    </cfRule>
    <cfRule type="expression" dxfId="631" priority="183">
      <formula>#REF!=2</formula>
    </cfRule>
    <cfRule type="expression" dxfId="630" priority="184">
      <formula>#REF!=1</formula>
    </cfRule>
  </conditionalFormatting>
  <conditionalFormatting sqref="I40:I83">
    <cfRule type="expression" dxfId="629" priority="170" stopIfTrue="1">
      <formula>I40=#REF!=FALSE</formula>
    </cfRule>
  </conditionalFormatting>
  <conditionalFormatting sqref="I42">
    <cfRule type="expression" dxfId="628" priority="147">
      <formula>#REF!&gt;0</formula>
    </cfRule>
    <cfRule type="expression" dxfId="627" priority="148">
      <formula>#REF!=3</formula>
    </cfRule>
    <cfRule type="expression" dxfId="626" priority="149">
      <formula>#REF!=2</formula>
    </cfRule>
    <cfRule type="expression" dxfId="625" priority="150">
      <formula>#REF!=1</formula>
    </cfRule>
    <cfRule type="expression" dxfId="624" priority="151" stopIfTrue="1">
      <formula>I42=#REF!=FALSE</formula>
    </cfRule>
    <cfRule type="expression" dxfId="623" priority="152">
      <formula>#REF!&gt;0</formula>
    </cfRule>
    <cfRule type="expression" dxfId="622" priority="153">
      <formula>#REF!=3</formula>
    </cfRule>
    <cfRule type="expression" dxfId="621" priority="154">
      <formula>#REF!=2</formula>
    </cfRule>
    <cfRule type="expression" dxfId="620" priority="155">
      <formula>#REF!=1</formula>
    </cfRule>
    <cfRule type="expression" dxfId="619" priority="156" stopIfTrue="1">
      <formula>I42=#REF!=FALSE</formula>
    </cfRule>
    <cfRule type="expression" dxfId="618" priority="157">
      <formula>#REF!&gt;0</formula>
    </cfRule>
    <cfRule type="expression" dxfId="617" priority="158">
      <formula>#REF!=3</formula>
    </cfRule>
    <cfRule type="expression" dxfId="616" priority="159">
      <formula>#REF!=2</formula>
    </cfRule>
    <cfRule type="expression" dxfId="615" priority="160">
      <formula>#REF!=1</formula>
    </cfRule>
    <cfRule type="expression" dxfId="614" priority="161">
      <formula>#REF!&gt;0</formula>
    </cfRule>
    <cfRule type="expression" dxfId="613" priority="162">
      <formula>#REF!=3</formula>
    </cfRule>
    <cfRule type="expression" dxfId="612" priority="163">
      <formula>#REF!=2</formula>
    </cfRule>
    <cfRule type="expression" dxfId="611" priority="164">
      <formula>#REF!=1</formula>
    </cfRule>
    <cfRule type="expression" dxfId="610" priority="165" stopIfTrue="1">
      <formula>I42=#REF!=FALSE</formula>
    </cfRule>
    <cfRule type="expression" dxfId="609" priority="166">
      <formula>#REF!&gt;0</formula>
    </cfRule>
    <cfRule type="expression" dxfId="608" priority="167">
      <formula>#REF!=3</formula>
    </cfRule>
    <cfRule type="expression" dxfId="607" priority="168">
      <formula>#REF!=2</formula>
    </cfRule>
    <cfRule type="expression" dxfId="606" priority="169">
      <formula>#REF!=1</formula>
    </cfRule>
  </conditionalFormatting>
  <conditionalFormatting sqref="I42:I55">
    <cfRule type="expression" dxfId="605" priority="145" stopIfTrue="1">
      <formula>I42=#REF!=FALSE</formula>
    </cfRule>
  </conditionalFormatting>
  <conditionalFormatting sqref="I43:I55">
    <cfRule type="expression" dxfId="604" priority="126" stopIfTrue="1">
      <formula>I43=#REF!=FALSE</formula>
    </cfRule>
    <cfRule type="expression" dxfId="603" priority="127">
      <formula>#REF!&gt;0</formula>
    </cfRule>
    <cfRule type="expression" dxfId="602" priority="128">
      <formula>#REF!=3</formula>
    </cfRule>
    <cfRule type="expression" dxfId="601" priority="129">
      <formula>#REF!=2</formula>
    </cfRule>
    <cfRule type="expression" dxfId="600" priority="130">
      <formula>#REF!=1</formula>
    </cfRule>
    <cfRule type="expression" dxfId="599" priority="131" stopIfTrue="1">
      <formula>I43=#REF!=FALSE</formula>
    </cfRule>
    <cfRule type="expression" dxfId="598" priority="132">
      <formula>#REF!&gt;0</formula>
    </cfRule>
    <cfRule type="expression" dxfId="597" priority="133">
      <formula>#REF!=3</formula>
    </cfRule>
    <cfRule type="expression" dxfId="596" priority="134">
      <formula>#REF!=2</formula>
    </cfRule>
    <cfRule type="expression" dxfId="595" priority="135">
      <formula>#REF!=1</formula>
    </cfRule>
    <cfRule type="expression" dxfId="594" priority="136">
      <formula>#REF!&gt;0</formula>
    </cfRule>
    <cfRule type="expression" dxfId="593" priority="137">
      <formula>#REF!=3</formula>
    </cfRule>
    <cfRule type="expression" dxfId="592" priority="138">
      <formula>#REF!=2</formula>
    </cfRule>
    <cfRule type="expression" dxfId="591" priority="139">
      <formula>#REF!=1</formula>
    </cfRule>
    <cfRule type="expression" dxfId="590" priority="140" stopIfTrue="1">
      <formula>I43=#REF!=FALSE</formula>
    </cfRule>
    <cfRule type="expression" dxfId="589" priority="141">
      <formula>#REF!&gt;0</formula>
    </cfRule>
    <cfRule type="expression" dxfId="588" priority="142">
      <formula>#REF!=3</formula>
    </cfRule>
    <cfRule type="expression" dxfId="587" priority="143">
      <formula>#REF!=2</formula>
    </cfRule>
    <cfRule type="expression" dxfId="586" priority="144">
      <formula>#REF!=1</formula>
    </cfRule>
  </conditionalFormatting>
  <conditionalFormatting sqref="I61">
    <cfRule type="expression" dxfId="585" priority="106" stopIfTrue="1">
      <formula>I61=#REF!=FALSE</formula>
    </cfRule>
    <cfRule type="expression" dxfId="584" priority="107">
      <formula>#REF!&gt;0</formula>
    </cfRule>
    <cfRule type="expression" dxfId="583" priority="108">
      <formula>#REF!=3</formula>
    </cfRule>
    <cfRule type="expression" dxfId="582" priority="109">
      <formula>#REF!=2</formula>
    </cfRule>
    <cfRule type="expression" dxfId="581" priority="110">
      <formula>#REF!=1</formula>
    </cfRule>
    <cfRule type="expression" dxfId="580" priority="111" stopIfTrue="1">
      <formula>I61=#REF!=FALSE</formula>
    </cfRule>
    <cfRule type="expression" dxfId="579" priority="112">
      <formula>#REF!&gt;0</formula>
    </cfRule>
    <cfRule type="expression" dxfId="578" priority="113">
      <formula>#REF!=3</formula>
    </cfRule>
    <cfRule type="expression" dxfId="577" priority="114">
      <formula>#REF!=2</formula>
    </cfRule>
    <cfRule type="expression" dxfId="576" priority="115">
      <formula>#REF!=1</formula>
    </cfRule>
    <cfRule type="expression" dxfId="575" priority="116">
      <formula>#REF!&gt;0</formula>
    </cfRule>
    <cfRule type="expression" dxfId="574" priority="117">
      <formula>#REF!=3</formula>
    </cfRule>
    <cfRule type="expression" dxfId="573" priority="118">
      <formula>#REF!=2</formula>
    </cfRule>
    <cfRule type="expression" dxfId="572" priority="119">
      <formula>#REF!=1</formula>
    </cfRule>
    <cfRule type="expression" dxfId="571" priority="120" stopIfTrue="1">
      <formula>I61=#REF!=FALSE</formula>
    </cfRule>
    <cfRule type="expression" dxfId="570" priority="121">
      <formula>#REF!&gt;0</formula>
    </cfRule>
    <cfRule type="expression" dxfId="569" priority="122">
      <formula>#REF!=3</formula>
    </cfRule>
    <cfRule type="expression" dxfId="568" priority="123">
      <formula>#REF!=2</formula>
    </cfRule>
    <cfRule type="expression" dxfId="567" priority="124">
      <formula>#REF!=1</formula>
    </cfRule>
    <cfRule type="expression" dxfId="566" priority="125" stopIfTrue="1">
      <formula>I61=#REF!=FALSE</formula>
    </cfRule>
  </conditionalFormatting>
  <conditionalFormatting sqref="I64:I65">
    <cfRule type="expression" dxfId="565" priority="86" stopIfTrue="1">
      <formula>I64=#REF!=FALSE</formula>
    </cfRule>
    <cfRule type="expression" dxfId="564" priority="87">
      <formula>#REF!&gt;0</formula>
    </cfRule>
    <cfRule type="expression" dxfId="563" priority="88">
      <formula>#REF!=3</formula>
    </cfRule>
    <cfRule type="expression" dxfId="562" priority="89">
      <formula>#REF!=2</formula>
    </cfRule>
    <cfRule type="expression" dxfId="561" priority="90">
      <formula>#REF!=1</formula>
    </cfRule>
    <cfRule type="expression" dxfId="560" priority="91">
      <formula>#REF!=2</formula>
    </cfRule>
    <cfRule type="expression" dxfId="559" priority="92">
      <formula>#REF!=1</formula>
    </cfRule>
    <cfRule type="expression" dxfId="558" priority="93">
      <formula>#REF!&gt;0</formula>
    </cfRule>
    <cfRule type="expression" dxfId="557" priority="94">
      <formula>#REF!=3</formula>
    </cfRule>
    <cfRule type="expression" dxfId="556" priority="95" stopIfTrue="1">
      <formula>I64=#REF!=FALSE</formula>
    </cfRule>
    <cfRule type="expression" dxfId="555" priority="96">
      <formula>#REF!&gt;0</formula>
    </cfRule>
    <cfRule type="expression" dxfId="554" priority="97">
      <formula>#REF!=3</formula>
    </cfRule>
    <cfRule type="expression" dxfId="553" priority="98">
      <formula>#REF!=2</formula>
    </cfRule>
    <cfRule type="expression" dxfId="552" priority="99">
      <formula>#REF!=1</formula>
    </cfRule>
    <cfRule type="expression" dxfId="551" priority="100" stopIfTrue="1">
      <formula>I64=#REF!=FALSE</formula>
    </cfRule>
    <cfRule type="expression" dxfId="550" priority="101">
      <formula>#REF!&gt;0</formula>
    </cfRule>
    <cfRule type="expression" dxfId="549" priority="102">
      <formula>#REF!=3</formula>
    </cfRule>
    <cfRule type="expression" dxfId="548" priority="103">
      <formula>#REF!=2</formula>
    </cfRule>
    <cfRule type="expression" dxfId="547" priority="104">
      <formula>#REF!=1</formula>
    </cfRule>
    <cfRule type="expression" dxfId="546" priority="105" stopIfTrue="1">
      <formula>I64=#REF!=FALSE</formula>
    </cfRule>
  </conditionalFormatting>
  <conditionalFormatting sqref="I67">
    <cfRule type="expression" dxfId="545" priority="62">
      <formula>#REF!&gt;0</formula>
    </cfRule>
    <cfRule type="expression" dxfId="544" priority="63">
      <formula>#REF!=3</formula>
    </cfRule>
    <cfRule type="expression" dxfId="543" priority="64">
      <formula>#REF!=2</formula>
    </cfRule>
    <cfRule type="expression" dxfId="542" priority="65">
      <formula>#REF!=1</formula>
    </cfRule>
    <cfRule type="expression" dxfId="541" priority="66" stopIfTrue="1">
      <formula>I67=#REF!=FALSE</formula>
    </cfRule>
    <cfRule type="expression" dxfId="540" priority="67">
      <formula>#REF!&gt;0</formula>
    </cfRule>
    <cfRule type="expression" dxfId="539" priority="68">
      <formula>#REF!=3</formula>
    </cfRule>
    <cfRule type="expression" dxfId="538" priority="69">
      <formula>#REF!=2</formula>
    </cfRule>
    <cfRule type="expression" dxfId="537" priority="70">
      <formula>#REF!=1</formula>
    </cfRule>
    <cfRule type="expression" dxfId="536" priority="71" stopIfTrue="1">
      <formula>I67=#REF!=FALSE</formula>
    </cfRule>
    <cfRule type="expression" dxfId="535" priority="72">
      <formula>#REF!&gt;0</formula>
    </cfRule>
    <cfRule type="expression" dxfId="534" priority="73">
      <formula>#REF!=3</formula>
    </cfRule>
    <cfRule type="expression" dxfId="533" priority="74">
      <formula>#REF!=2</formula>
    </cfRule>
    <cfRule type="expression" dxfId="532" priority="75">
      <formula>#REF!=1</formula>
    </cfRule>
    <cfRule type="expression" dxfId="531" priority="76">
      <formula>#REF!&gt;0</formula>
    </cfRule>
    <cfRule type="expression" dxfId="530" priority="77">
      <formula>#REF!=3</formula>
    </cfRule>
    <cfRule type="expression" dxfId="529" priority="78">
      <formula>#REF!=2</formula>
    </cfRule>
    <cfRule type="expression" dxfId="528" priority="79">
      <formula>#REF!=1</formula>
    </cfRule>
    <cfRule type="expression" dxfId="527" priority="80" stopIfTrue="1">
      <formula>I67=#REF!=FALSE</formula>
    </cfRule>
    <cfRule type="expression" dxfId="526" priority="81">
      <formula>#REF!&gt;0</formula>
    </cfRule>
    <cfRule type="expression" dxfId="525" priority="82">
      <formula>#REF!=3</formula>
    </cfRule>
    <cfRule type="expression" dxfId="524" priority="83">
      <formula>#REF!=2</formula>
    </cfRule>
    <cfRule type="expression" dxfId="523" priority="84">
      <formula>#REF!=1</formula>
    </cfRule>
    <cfRule type="expression" dxfId="522" priority="85" stopIfTrue="1">
      <formula>I67=#REF!=FALSE</formula>
    </cfRule>
  </conditionalFormatting>
  <conditionalFormatting sqref="I67:I78">
    <cfRule type="expression" dxfId="521" priority="40" stopIfTrue="1">
      <formula>I67=#REF!=FALSE</formula>
    </cfRule>
  </conditionalFormatting>
  <conditionalFormatting sqref="I68:I78">
    <cfRule type="expression" dxfId="520" priority="26" stopIfTrue="1">
      <formula>I68=#REF!=FALSE</formula>
    </cfRule>
    <cfRule type="expression" dxfId="519" priority="27">
      <formula>#REF!&gt;0</formula>
    </cfRule>
    <cfRule type="expression" dxfId="518" priority="28">
      <formula>#REF!=3</formula>
    </cfRule>
    <cfRule type="expression" dxfId="517" priority="29">
      <formula>#REF!=2</formula>
    </cfRule>
    <cfRule type="expression" dxfId="516" priority="30">
      <formula>#REF!=1</formula>
    </cfRule>
    <cfRule type="expression" dxfId="515" priority="31">
      <formula>#REF!&gt;0</formula>
    </cfRule>
    <cfRule type="expression" dxfId="514" priority="32">
      <formula>#REF!=3</formula>
    </cfRule>
    <cfRule type="expression" dxfId="513" priority="33">
      <formula>#REF!=2</formula>
    </cfRule>
    <cfRule type="expression" dxfId="512" priority="34">
      <formula>#REF!=1</formula>
    </cfRule>
    <cfRule type="expression" dxfId="511" priority="35" stopIfTrue="1">
      <formula>I68=#REF!=FALSE</formula>
    </cfRule>
    <cfRule type="expression" dxfId="510" priority="36">
      <formula>#REF!&gt;0</formula>
    </cfRule>
    <cfRule type="expression" dxfId="509" priority="37">
      <formula>#REF!=3</formula>
    </cfRule>
    <cfRule type="expression" dxfId="508" priority="38">
      <formula>#REF!=2</formula>
    </cfRule>
    <cfRule type="expression" dxfId="507" priority="39">
      <formula>#REF!=1</formula>
    </cfRule>
  </conditionalFormatting>
  <conditionalFormatting sqref="I68:I79">
    <cfRule type="expression" dxfId="506" priority="1" stopIfTrue="1">
      <formula>I68=#REF!=FALSE</formula>
    </cfRule>
    <cfRule type="expression" dxfId="505" priority="16">
      <formula>#REF!&gt;0</formula>
    </cfRule>
    <cfRule type="expression" dxfId="504" priority="17">
      <formula>#REF!=3</formula>
    </cfRule>
    <cfRule type="expression" dxfId="503" priority="18">
      <formula>#REF!=2</formula>
    </cfRule>
    <cfRule type="expression" dxfId="502" priority="19">
      <formula>#REF!=1</formula>
    </cfRule>
  </conditionalFormatting>
  <conditionalFormatting sqref="I79">
    <cfRule type="expression" dxfId="501" priority="2">
      <formula>#REF!&gt;0</formula>
    </cfRule>
    <cfRule type="expression" dxfId="500" priority="3">
      <formula>#REF!=3</formula>
    </cfRule>
    <cfRule type="expression" dxfId="499" priority="4">
      <formula>#REF!=2</formula>
    </cfRule>
    <cfRule type="expression" dxfId="498" priority="5">
      <formula>#REF!=1</formula>
    </cfRule>
    <cfRule type="expression" dxfId="497" priority="6" stopIfTrue="1">
      <formula>I79=#REF!=FALSE</formula>
    </cfRule>
    <cfRule type="expression" dxfId="496" priority="7">
      <formula>#REF!&gt;0</formula>
    </cfRule>
    <cfRule type="expression" dxfId="495" priority="8">
      <formula>#REF!=3</formula>
    </cfRule>
    <cfRule type="expression" dxfId="494" priority="9">
      <formula>#REF!=2</formula>
    </cfRule>
    <cfRule type="expression" dxfId="493" priority="10">
      <formula>#REF!=1</formula>
    </cfRule>
    <cfRule type="expression" dxfId="492" priority="11">
      <formula>#REF!&gt;0</formula>
    </cfRule>
    <cfRule type="expression" dxfId="491" priority="12">
      <formula>#REF!=3</formula>
    </cfRule>
    <cfRule type="expression" dxfId="490" priority="13">
      <formula>#REF!=2</formula>
    </cfRule>
    <cfRule type="expression" dxfId="489" priority="14">
      <formula>#REF!=1</formula>
    </cfRule>
    <cfRule type="expression" dxfId="488" priority="15" stopIfTrue="1">
      <formula>I79=#REF!=FALSE</formula>
    </cfRule>
    <cfRule type="expression" dxfId="487" priority="20" stopIfTrue="1">
      <formula>I79=#REF!=FALSE</formula>
    </cfRule>
  </conditionalFormatting>
  <conditionalFormatting sqref="I82:I83">
    <cfRule type="expression" dxfId="486" priority="41" stopIfTrue="1">
      <formula>I82=#REF!=FALSE</formula>
    </cfRule>
    <cfRule type="expression" dxfId="485" priority="42">
      <formula>#REF!&gt;0</formula>
    </cfRule>
    <cfRule type="expression" dxfId="484" priority="43">
      <formula>#REF!=3</formula>
    </cfRule>
    <cfRule type="expression" dxfId="483" priority="44">
      <formula>#REF!=2</formula>
    </cfRule>
    <cfRule type="expression" dxfId="482" priority="45">
      <formula>#REF!=1</formula>
    </cfRule>
    <cfRule type="expression" dxfId="481" priority="46">
      <formula>#REF!=2</formula>
    </cfRule>
    <cfRule type="expression" dxfId="480" priority="47">
      <formula>#REF!=1</formula>
    </cfRule>
    <cfRule type="expression" dxfId="479" priority="48">
      <formula>#REF!&gt;0</formula>
    </cfRule>
    <cfRule type="expression" dxfId="478" priority="49">
      <formula>#REF!=3</formula>
    </cfRule>
    <cfRule type="expression" dxfId="477" priority="50" stopIfTrue="1">
      <formula>I82=#REF!=FALSE</formula>
    </cfRule>
    <cfRule type="expression" dxfId="476" priority="51">
      <formula>#REF!&gt;0</formula>
    </cfRule>
    <cfRule type="expression" dxfId="475" priority="52">
      <formula>#REF!=3</formula>
    </cfRule>
    <cfRule type="expression" dxfId="474" priority="53">
      <formula>#REF!=2</formula>
    </cfRule>
    <cfRule type="expression" dxfId="473" priority="54">
      <formula>#REF!=1</formula>
    </cfRule>
    <cfRule type="expression" dxfId="472" priority="55" stopIfTrue="1">
      <formula>I82=#REF!=FALSE</formula>
    </cfRule>
    <cfRule type="expression" dxfId="471" priority="56">
      <formula>#REF!&gt;0</formula>
    </cfRule>
    <cfRule type="expression" dxfId="470" priority="57">
      <formula>#REF!=3</formula>
    </cfRule>
    <cfRule type="expression" dxfId="469" priority="58">
      <formula>#REF!=2</formula>
    </cfRule>
    <cfRule type="expression" dxfId="468" priority="59">
      <formula>#REF!=1</formula>
    </cfRule>
    <cfRule type="expression" dxfId="467" priority="60" stopIfTrue="1">
      <formula>I82=#REF!=FALSE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8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249977111117893"/>
  </sheetPr>
  <dimension ref="A1:P29"/>
  <sheetViews>
    <sheetView showZeros="0" view="pageBreakPreview" zoomScale="90" zoomScaleNormal="100" zoomScaleSheetLayoutView="90" workbookViewId="0">
      <selection activeCell="A22" sqref="A22:P22"/>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kops1!B27</f>
        <v>1,7</v>
      </c>
    </row>
    <row r="2" spans="1:16" s="24" customFormat="1">
      <c r="A2" s="667" t="str">
        <f>C13</f>
        <v xml:space="preserve">Kāpnes </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P19</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26.4">
      <c r="A14" s="292">
        <v>1</v>
      </c>
      <c r="B14" s="316"/>
      <c r="C14" s="317" t="s">
        <v>1427</v>
      </c>
      <c r="D14" s="323" t="s">
        <v>146</v>
      </c>
      <c r="E14" s="599">
        <v>1</v>
      </c>
      <c r="F14" s="162"/>
      <c r="G14" s="162"/>
      <c r="H14" s="219"/>
      <c r="I14" s="183"/>
      <c r="J14" s="183"/>
      <c r="K14" s="96"/>
      <c r="L14" s="50"/>
      <c r="M14" s="96"/>
      <c r="N14" s="96"/>
      <c r="O14" s="96"/>
      <c r="P14" s="97"/>
    </row>
    <row r="15" spans="1:16" s="56" customFormat="1" ht="39.6">
      <c r="A15" s="292">
        <v>2</v>
      </c>
      <c r="B15" s="316"/>
      <c r="C15" s="317" t="s">
        <v>1428</v>
      </c>
      <c r="D15" s="323" t="s">
        <v>146</v>
      </c>
      <c r="E15" s="599">
        <v>1</v>
      </c>
      <c r="F15" s="162"/>
      <c r="G15" s="162"/>
      <c r="H15" s="219"/>
      <c r="I15" s="183"/>
      <c r="J15" s="183"/>
      <c r="K15" s="96"/>
      <c r="L15" s="50"/>
      <c r="M15" s="96"/>
      <c r="N15" s="96"/>
      <c r="O15" s="96"/>
      <c r="P15" s="97"/>
    </row>
    <row r="16" spans="1:16" s="56" customFormat="1" ht="39.6">
      <c r="A16" s="292">
        <v>3</v>
      </c>
      <c r="B16" s="316"/>
      <c r="C16" s="317" t="s">
        <v>1429</v>
      </c>
      <c r="D16" s="323" t="s">
        <v>146</v>
      </c>
      <c r="E16" s="599">
        <v>1</v>
      </c>
      <c r="F16" s="162"/>
      <c r="G16" s="162"/>
      <c r="H16" s="219"/>
      <c r="I16" s="183"/>
      <c r="J16" s="183"/>
      <c r="K16" s="96"/>
      <c r="L16" s="50"/>
      <c r="M16" s="96"/>
      <c r="N16" s="96"/>
      <c r="O16" s="96"/>
      <c r="P16" s="97"/>
    </row>
    <row r="17" spans="1:16" s="56" customFormat="1" ht="39.6">
      <c r="A17" s="292">
        <v>4</v>
      </c>
      <c r="B17" s="316"/>
      <c r="C17" s="317" t="s">
        <v>1430</v>
      </c>
      <c r="D17" s="323" t="s">
        <v>146</v>
      </c>
      <c r="E17" s="599">
        <v>1</v>
      </c>
      <c r="F17" s="162"/>
      <c r="G17" s="162"/>
      <c r="H17" s="219"/>
      <c r="I17" s="183"/>
      <c r="J17" s="183"/>
      <c r="K17" s="96"/>
      <c r="L17" s="50"/>
      <c r="M17" s="96"/>
      <c r="N17" s="96"/>
      <c r="O17" s="96"/>
      <c r="P17" s="97"/>
    </row>
    <row r="18" spans="1:16">
      <c r="A18" s="34"/>
      <c r="B18" s="35"/>
      <c r="C18" s="36"/>
      <c r="D18" s="37"/>
      <c r="E18" s="38"/>
      <c r="F18" s="38">
        <f t="shared" ref="F18" si="7">IFERROR(ROUND(H18/G18,2),0)</f>
        <v>0</v>
      </c>
      <c r="G18" s="38">
        <f t="shared" ref="G18" si="8">IF(H18&gt;0,3.75,0)</f>
        <v>0</v>
      </c>
      <c r="H18" s="39"/>
      <c r="I18" s="38"/>
      <c r="J18" s="38"/>
      <c r="K18" s="38"/>
      <c r="L18" s="38"/>
      <c r="M18" s="38"/>
      <c r="N18" s="38"/>
      <c r="O18" s="38"/>
      <c r="P18" s="40"/>
    </row>
    <row r="19" spans="1:16" ht="15.3" customHeight="1">
      <c r="A19" s="41"/>
      <c r="B19" s="41"/>
      <c r="C19" s="683" t="s">
        <v>97</v>
      </c>
      <c r="D19" s="684"/>
      <c r="E19" s="684"/>
      <c r="F19" s="684"/>
      <c r="G19" s="684"/>
      <c r="H19" s="684"/>
      <c r="I19" s="684"/>
      <c r="J19" s="684"/>
      <c r="K19" s="684"/>
      <c r="L19" s="42"/>
      <c r="M19" s="42"/>
      <c r="N19" s="42"/>
      <c r="O19" s="42"/>
      <c r="P19" s="42"/>
    </row>
    <row r="20" spans="1:16" s="114" customFormat="1" collapsed="1">
      <c r="I20" s="135"/>
    </row>
    <row r="21" spans="1:16" customFormat="1" ht="12.75" customHeight="1">
      <c r="B21" s="136" t="s">
        <v>52</v>
      </c>
    </row>
    <row r="22" spans="1:16" customFormat="1" ht="45" customHeight="1">
      <c r="A22" s="673">
        <f>'1,1'!A24:G24</f>
        <v>0</v>
      </c>
      <c r="B22" s="673"/>
      <c r="C22" s="673"/>
      <c r="D22" s="673"/>
      <c r="E22" s="673"/>
      <c r="F22" s="673"/>
      <c r="G22" s="673"/>
      <c r="H22" s="673"/>
      <c r="I22" s="673"/>
      <c r="J22" s="673"/>
      <c r="K22" s="673"/>
      <c r="L22" s="673"/>
      <c r="M22" s="673"/>
      <c r="N22" s="673"/>
      <c r="O22" s="673"/>
      <c r="P22" s="673"/>
    </row>
    <row r="23" spans="1:16" customFormat="1" ht="66.75" customHeight="1">
      <c r="A23" s="673"/>
      <c r="B23" s="673"/>
      <c r="C23" s="673"/>
      <c r="D23" s="673"/>
      <c r="E23" s="673"/>
      <c r="F23" s="673"/>
      <c r="G23" s="673"/>
      <c r="H23" s="673"/>
      <c r="I23" s="673"/>
      <c r="J23" s="673"/>
      <c r="K23" s="673"/>
      <c r="L23" s="673"/>
      <c r="M23" s="673"/>
      <c r="N23" s="673"/>
      <c r="O23" s="673"/>
      <c r="P23" s="673"/>
    </row>
    <row r="24" spans="1:16" customFormat="1" ht="12.75" customHeight="1">
      <c r="B24" s="137"/>
    </row>
    <row r="25" spans="1:16" customFormat="1" ht="12.75" customHeight="1">
      <c r="B25" s="137"/>
    </row>
    <row r="26" spans="1:16" s="114" customFormat="1">
      <c r="B26" s="114" t="s">
        <v>8</v>
      </c>
      <c r="L26" s="142" t="str">
        <f>Koptame!B39</f>
        <v>Pārbaudīja:</v>
      </c>
      <c r="M26" s="142"/>
      <c r="N26" s="142"/>
      <c r="O26" s="142"/>
      <c r="P26" s="142"/>
    </row>
    <row r="27" spans="1:16" s="114" customFormat="1" ht="14.25" customHeight="1">
      <c r="C27" s="134">
        <f>Koptame!C34</f>
        <v>0</v>
      </c>
      <c r="L27" s="134"/>
      <c r="M27" s="670">
        <f>Koptame!C40</f>
        <v>0</v>
      </c>
      <c r="N27" s="670"/>
      <c r="O27" s="142"/>
      <c r="P27" s="142"/>
    </row>
    <row r="28" spans="1:16" s="114" customFormat="1">
      <c r="C28" s="133">
        <f>Koptame!C35</f>
        <v>0</v>
      </c>
      <c r="L28" s="133"/>
      <c r="M28" s="671">
        <f>Koptame!C41</f>
        <v>0</v>
      </c>
      <c r="N28" s="671"/>
      <c r="O28" s="142"/>
      <c r="P28" s="142"/>
    </row>
    <row r="29" spans="1:16" s="114" customFormat="1" collapsed="1">
      <c r="B29" s="135"/>
      <c r="F29" s="135"/>
      <c r="G29" s="135"/>
    </row>
  </sheetData>
  <mergeCells count="17">
    <mergeCell ref="M27:N27"/>
    <mergeCell ref="M28:N28"/>
    <mergeCell ref="L11:P11"/>
    <mergeCell ref="A23:P23"/>
    <mergeCell ref="A22:P22"/>
    <mergeCell ref="A11:A12"/>
    <mergeCell ref="B11:B12"/>
    <mergeCell ref="C11:C12"/>
    <mergeCell ref="D11:D12"/>
    <mergeCell ref="C19:K19"/>
    <mergeCell ref="E11:E12"/>
    <mergeCell ref="F11:K11"/>
    <mergeCell ref="A2:P2"/>
    <mergeCell ref="L9:O9"/>
    <mergeCell ref="D3:P3"/>
    <mergeCell ref="D4:P4"/>
    <mergeCell ref="D5:P5"/>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6" tint="-0.499984740745262"/>
  </sheetPr>
  <dimension ref="A1:P85"/>
  <sheetViews>
    <sheetView showZeros="0" view="pageBreakPreview" topLeftCell="A56" zoomScale="90" zoomScaleNormal="100" zoomScaleSheetLayoutView="90" workbookViewId="0">
      <selection activeCell="A78" sqref="A78:P78"/>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kops1!B28</f>
        <v>1,8</v>
      </c>
    </row>
    <row r="2" spans="1:16" s="24" customFormat="1">
      <c r="A2" s="667" t="str">
        <f>C13</f>
        <v>Ailu aizpildījuma elementi</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P75</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6.4">
      <c r="A14" s="324">
        <v>1</v>
      </c>
      <c r="B14" s="325"/>
      <c r="C14" s="326" t="s">
        <v>1447</v>
      </c>
      <c r="D14" s="327" t="s">
        <v>29</v>
      </c>
      <c r="E14" s="328">
        <v>438.1</v>
      </c>
      <c r="F14" s="162"/>
      <c r="G14" s="162"/>
      <c r="H14" s="219"/>
      <c r="I14" s="219"/>
      <c r="J14" s="219"/>
      <c r="K14" s="96"/>
      <c r="L14" s="50"/>
      <c r="M14" s="96"/>
      <c r="N14" s="96"/>
      <c r="O14" s="96"/>
      <c r="P14" s="97"/>
    </row>
    <row r="15" spans="1:16" s="56" customFormat="1">
      <c r="A15" s="324">
        <v>0</v>
      </c>
      <c r="B15" s="325"/>
      <c r="C15" s="332" t="s">
        <v>1433</v>
      </c>
      <c r="D15" s="291" t="s">
        <v>582</v>
      </c>
      <c r="E15" s="329">
        <v>4</v>
      </c>
      <c r="F15" s="162"/>
      <c r="G15" s="162"/>
      <c r="H15" s="219"/>
      <c r="I15" s="219"/>
      <c r="J15" s="219"/>
      <c r="K15" s="96"/>
      <c r="L15" s="50"/>
      <c r="M15" s="96"/>
      <c r="N15" s="96"/>
      <c r="O15" s="96"/>
      <c r="P15" s="97"/>
    </row>
    <row r="16" spans="1:16" s="56" customFormat="1">
      <c r="A16" s="324">
        <v>0</v>
      </c>
      <c r="B16" s="325"/>
      <c r="C16" s="332" t="s">
        <v>1434</v>
      </c>
      <c r="D16" s="291" t="s">
        <v>582</v>
      </c>
      <c r="E16" s="329">
        <v>9</v>
      </c>
      <c r="F16" s="162"/>
      <c r="G16" s="162"/>
      <c r="H16" s="219"/>
      <c r="I16" s="219"/>
      <c r="J16" s="219"/>
      <c r="K16" s="96"/>
      <c r="L16" s="50"/>
      <c r="M16" s="96"/>
      <c r="N16" s="96"/>
      <c r="O16" s="96"/>
      <c r="P16" s="97"/>
    </row>
    <row r="17" spans="1:16" s="56" customFormat="1">
      <c r="A17" s="324">
        <v>0</v>
      </c>
      <c r="B17" s="325"/>
      <c r="C17" s="332" t="s">
        <v>1435</v>
      </c>
      <c r="D17" s="291" t="s">
        <v>582</v>
      </c>
      <c r="E17" s="329">
        <v>6</v>
      </c>
      <c r="F17" s="162"/>
      <c r="G17" s="162"/>
      <c r="H17" s="219"/>
      <c r="I17" s="219"/>
      <c r="J17" s="219"/>
      <c r="K17" s="96"/>
      <c r="L17" s="50"/>
      <c r="M17" s="96"/>
      <c r="N17" s="96"/>
      <c r="O17" s="96"/>
      <c r="P17" s="97"/>
    </row>
    <row r="18" spans="1:16" s="56" customFormat="1">
      <c r="A18" s="324">
        <v>0</v>
      </c>
      <c r="B18" s="325"/>
      <c r="C18" s="332" t="s">
        <v>1436</v>
      </c>
      <c r="D18" s="291" t="s">
        <v>582</v>
      </c>
      <c r="E18" s="329">
        <v>6</v>
      </c>
      <c r="F18" s="162"/>
      <c r="G18" s="162"/>
      <c r="H18" s="219"/>
      <c r="I18" s="219"/>
      <c r="J18" s="219"/>
      <c r="K18" s="96"/>
      <c r="L18" s="50"/>
      <c r="M18" s="96"/>
      <c r="N18" s="96"/>
      <c r="O18" s="96"/>
      <c r="P18" s="97"/>
    </row>
    <row r="19" spans="1:16" s="56" customFormat="1">
      <c r="A19" s="324">
        <v>0</v>
      </c>
      <c r="B19" s="325"/>
      <c r="C19" s="332" t="s">
        <v>1437</v>
      </c>
      <c r="D19" s="291" t="s">
        <v>582</v>
      </c>
      <c r="E19" s="329">
        <v>3</v>
      </c>
      <c r="F19" s="162"/>
      <c r="G19" s="162"/>
      <c r="H19" s="219"/>
      <c r="I19" s="219"/>
      <c r="J19" s="219"/>
      <c r="K19" s="96"/>
      <c r="L19" s="50"/>
      <c r="M19" s="96"/>
      <c r="N19" s="96"/>
      <c r="O19" s="96"/>
      <c r="P19" s="97"/>
    </row>
    <row r="20" spans="1:16" s="56" customFormat="1">
      <c r="A20" s="324">
        <v>0</v>
      </c>
      <c r="B20" s="325"/>
      <c r="C20" s="332" t="s">
        <v>1438</v>
      </c>
      <c r="D20" s="291" t="s">
        <v>582</v>
      </c>
      <c r="E20" s="329">
        <v>3</v>
      </c>
      <c r="F20" s="162"/>
      <c r="G20" s="162"/>
      <c r="H20" s="219"/>
      <c r="I20" s="219"/>
      <c r="J20" s="219"/>
      <c r="K20" s="96"/>
      <c r="L20" s="50"/>
      <c r="M20" s="96"/>
      <c r="N20" s="96"/>
      <c r="O20" s="96"/>
      <c r="P20" s="97"/>
    </row>
    <row r="21" spans="1:16" s="56" customFormat="1">
      <c r="A21" s="324">
        <v>0</v>
      </c>
      <c r="B21" s="325"/>
      <c r="C21" s="332" t="s">
        <v>1439</v>
      </c>
      <c r="D21" s="291" t="s">
        <v>582</v>
      </c>
      <c r="E21" s="329">
        <v>2</v>
      </c>
      <c r="F21" s="162"/>
      <c r="G21" s="162"/>
      <c r="H21" s="219"/>
      <c r="I21" s="219"/>
      <c r="J21" s="219"/>
      <c r="K21" s="96"/>
      <c r="L21" s="50"/>
      <c r="M21" s="96"/>
      <c r="N21" s="96"/>
      <c r="O21" s="96"/>
      <c r="P21" s="97"/>
    </row>
    <row r="22" spans="1:16" s="56" customFormat="1">
      <c r="A22" s="324">
        <v>0</v>
      </c>
      <c r="B22" s="325"/>
      <c r="C22" s="332" t="s">
        <v>1440</v>
      </c>
      <c r="D22" s="291" t="s">
        <v>582</v>
      </c>
      <c r="E22" s="329">
        <v>10</v>
      </c>
      <c r="F22" s="162"/>
      <c r="G22" s="162"/>
      <c r="H22" s="219"/>
      <c r="I22" s="219"/>
      <c r="J22" s="219"/>
      <c r="K22" s="96"/>
      <c r="L22" s="50"/>
      <c r="M22" s="96"/>
      <c r="N22" s="96"/>
      <c r="O22" s="96"/>
      <c r="P22" s="97"/>
    </row>
    <row r="23" spans="1:16" s="56" customFormat="1">
      <c r="A23" s="324">
        <v>0</v>
      </c>
      <c r="B23" s="325"/>
      <c r="C23" s="332" t="s">
        <v>1441</v>
      </c>
      <c r="D23" s="291" t="s">
        <v>582</v>
      </c>
      <c r="E23" s="329">
        <v>7</v>
      </c>
      <c r="F23" s="162"/>
      <c r="G23" s="162"/>
      <c r="H23" s="219"/>
      <c r="I23" s="219"/>
      <c r="J23" s="219"/>
      <c r="K23" s="96"/>
      <c r="L23" s="50"/>
      <c r="M23" s="96"/>
      <c r="N23" s="96"/>
      <c r="O23" s="96"/>
      <c r="P23" s="97"/>
    </row>
    <row r="24" spans="1:16" s="56" customFormat="1">
      <c r="A24" s="324">
        <v>0</v>
      </c>
      <c r="B24" s="325"/>
      <c r="C24" s="332" t="s">
        <v>1442</v>
      </c>
      <c r="D24" s="291" t="s">
        <v>582</v>
      </c>
      <c r="E24" s="329">
        <v>3</v>
      </c>
      <c r="F24" s="162"/>
      <c r="G24" s="162"/>
      <c r="H24" s="219"/>
      <c r="I24" s="219"/>
      <c r="J24" s="219"/>
      <c r="K24" s="96"/>
      <c r="L24" s="50"/>
      <c r="M24" s="96"/>
      <c r="N24" s="96"/>
      <c r="O24" s="96"/>
      <c r="P24" s="97"/>
    </row>
    <row r="25" spans="1:16" s="56" customFormat="1">
      <c r="A25" s="324">
        <v>0</v>
      </c>
      <c r="B25" s="325"/>
      <c r="C25" s="332" t="s">
        <v>1443</v>
      </c>
      <c r="D25" s="291" t="s">
        <v>582</v>
      </c>
      <c r="E25" s="329">
        <v>6</v>
      </c>
      <c r="F25" s="162"/>
      <c r="G25" s="162"/>
      <c r="H25" s="219"/>
      <c r="I25" s="219"/>
      <c r="J25" s="219"/>
      <c r="K25" s="96"/>
      <c r="L25" s="50"/>
      <c r="M25" s="96"/>
      <c r="N25" s="96"/>
      <c r="O25" s="96"/>
      <c r="P25" s="97"/>
    </row>
    <row r="26" spans="1:16" s="56" customFormat="1">
      <c r="A26" s="324">
        <v>0</v>
      </c>
      <c r="B26" s="325"/>
      <c r="C26" s="332" t="s">
        <v>1444</v>
      </c>
      <c r="D26" s="291" t="s">
        <v>582</v>
      </c>
      <c r="E26" s="329">
        <v>3</v>
      </c>
      <c r="F26" s="162"/>
      <c r="G26" s="162"/>
      <c r="H26" s="219"/>
      <c r="I26" s="219"/>
      <c r="J26" s="219"/>
      <c r="K26" s="96"/>
      <c r="L26" s="50"/>
      <c r="M26" s="96"/>
      <c r="N26" s="96"/>
      <c r="O26" s="96"/>
      <c r="P26" s="97"/>
    </row>
    <row r="27" spans="1:16" s="56" customFormat="1">
      <c r="A27" s="324">
        <v>0</v>
      </c>
      <c r="B27" s="325"/>
      <c r="C27" s="332" t="s">
        <v>1445</v>
      </c>
      <c r="D27" s="291" t="s">
        <v>582</v>
      </c>
      <c r="E27" s="329">
        <v>16</v>
      </c>
      <c r="F27" s="162"/>
      <c r="G27" s="162"/>
      <c r="H27" s="219"/>
      <c r="I27" s="219"/>
      <c r="J27" s="219"/>
      <c r="K27" s="96"/>
      <c r="L27" s="50"/>
      <c r="M27" s="96"/>
      <c r="N27" s="96"/>
      <c r="O27" s="96"/>
      <c r="P27" s="97"/>
    </row>
    <row r="28" spans="1:16" s="56" customFormat="1">
      <c r="A28" s="324">
        <v>0</v>
      </c>
      <c r="B28" s="325"/>
      <c r="C28" s="332" t="s">
        <v>1446</v>
      </c>
      <c r="D28" s="291" t="s">
        <v>582</v>
      </c>
      <c r="E28" s="329">
        <v>4</v>
      </c>
      <c r="F28" s="162"/>
      <c r="G28" s="162"/>
      <c r="H28" s="219"/>
      <c r="I28" s="219"/>
      <c r="J28" s="219"/>
      <c r="K28" s="96"/>
      <c r="L28" s="50"/>
      <c r="M28" s="96"/>
      <c r="N28" s="96"/>
      <c r="O28" s="96"/>
      <c r="P28" s="97"/>
    </row>
    <row r="29" spans="1:16" s="56" customFormat="1" ht="26.4">
      <c r="A29" s="324">
        <v>0</v>
      </c>
      <c r="B29" s="325"/>
      <c r="C29" s="330" t="s">
        <v>1432</v>
      </c>
      <c r="D29" s="291" t="s">
        <v>29</v>
      </c>
      <c r="E29" s="328">
        <f>E14</f>
        <v>438.1</v>
      </c>
      <c r="F29" s="162"/>
      <c r="G29" s="162"/>
      <c r="H29" s="219"/>
      <c r="I29" s="219"/>
      <c r="J29" s="219"/>
      <c r="K29" s="96"/>
      <c r="L29" s="50"/>
      <c r="M29" s="96"/>
      <c r="N29" s="96"/>
      <c r="O29" s="96"/>
      <c r="P29" s="97"/>
    </row>
    <row r="30" spans="1:16" s="56" customFormat="1" ht="26.4">
      <c r="A30" s="595">
        <v>2</v>
      </c>
      <c r="B30" s="603"/>
      <c r="C30" s="604" t="s">
        <v>1448</v>
      </c>
      <c r="D30" s="605" t="s">
        <v>146</v>
      </c>
      <c r="E30" s="220">
        <v>4</v>
      </c>
      <c r="F30" s="162"/>
      <c r="G30" s="162"/>
      <c r="H30" s="219"/>
      <c r="I30" s="219"/>
      <c r="J30" s="219"/>
      <c r="K30" s="96"/>
      <c r="L30" s="50"/>
      <c r="M30" s="96"/>
      <c r="N30" s="96"/>
      <c r="O30" s="96"/>
      <c r="P30" s="97"/>
    </row>
    <row r="31" spans="1:16" s="56" customFormat="1" ht="26.4">
      <c r="A31" s="595">
        <v>3</v>
      </c>
      <c r="B31" s="603"/>
      <c r="C31" s="604" t="s">
        <v>1449</v>
      </c>
      <c r="D31" s="605" t="s">
        <v>146</v>
      </c>
      <c r="E31" s="220">
        <v>2</v>
      </c>
      <c r="F31" s="162"/>
      <c r="G31" s="162"/>
      <c r="H31" s="219"/>
      <c r="I31" s="219"/>
      <c r="J31" s="219"/>
      <c r="K31" s="96"/>
      <c r="L31" s="50"/>
      <c r="M31" s="96"/>
      <c r="N31" s="96"/>
      <c r="O31" s="96"/>
      <c r="P31" s="97"/>
    </row>
    <row r="32" spans="1:16" s="56" customFormat="1" ht="26.4">
      <c r="A32" s="595">
        <v>4</v>
      </c>
      <c r="B32" s="603"/>
      <c r="C32" s="604" t="s">
        <v>1450</v>
      </c>
      <c r="D32" s="605" t="s">
        <v>146</v>
      </c>
      <c r="E32" s="220">
        <v>1</v>
      </c>
      <c r="F32" s="162"/>
      <c r="G32" s="162"/>
      <c r="H32" s="219"/>
      <c r="I32" s="219"/>
      <c r="J32" s="219"/>
      <c r="K32" s="96"/>
      <c r="L32" s="50"/>
      <c r="M32" s="96"/>
      <c r="N32" s="96"/>
      <c r="O32" s="96"/>
      <c r="P32" s="97"/>
    </row>
    <row r="33" spans="1:16" s="56" customFormat="1" ht="26.4">
      <c r="A33" s="595">
        <v>5</v>
      </c>
      <c r="B33" s="603"/>
      <c r="C33" s="604" t="s">
        <v>1451</v>
      </c>
      <c r="D33" s="605" t="s">
        <v>146</v>
      </c>
      <c r="E33" s="220">
        <v>1</v>
      </c>
      <c r="F33" s="162"/>
      <c r="G33" s="162"/>
      <c r="H33" s="219"/>
      <c r="I33" s="219"/>
      <c r="J33" s="219"/>
      <c r="K33" s="96"/>
      <c r="L33" s="50"/>
      <c r="M33" s="96"/>
      <c r="N33" s="96"/>
      <c r="O33" s="96"/>
      <c r="P33" s="97"/>
    </row>
    <row r="34" spans="1:16" s="56" customFormat="1" ht="26.4">
      <c r="A34" s="595">
        <v>6</v>
      </c>
      <c r="B34" s="603"/>
      <c r="C34" s="604" t="s">
        <v>1452</v>
      </c>
      <c r="D34" s="605" t="s">
        <v>146</v>
      </c>
      <c r="E34" s="220">
        <v>1</v>
      </c>
      <c r="F34" s="162"/>
      <c r="G34" s="162"/>
      <c r="H34" s="219"/>
      <c r="I34" s="219"/>
      <c r="J34" s="219"/>
      <c r="K34" s="96"/>
      <c r="L34" s="50"/>
      <c r="M34" s="96"/>
      <c r="N34" s="96"/>
      <c r="O34" s="96"/>
      <c r="P34" s="97"/>
    </row>
    <row r="35" spans="1:16" s="56" customFormat="1" ht="26.4">
      <c r="A35" s="595">
        <v>7</v>
      </c>
      <c r="B35" s="603"/>
      <c r="C35" s="604" t="s">
        <v>1453</v>
      </c>
      <c r="D35" s="605" t="s">
        <v>146</v>
      </c>
      <c r="E35" s="220">
        <v>1</v>
      </c>
      <c r="F35" s="162"/>
      <c r="G35" s="162"/>
      <c r="H35" s="219"/>
      <c r="I35" s="219"/>
      <c r="J35" s="219"/>
      <c r="K35" s="96"/>
      <c r="L35" s="50"/>
      <c r="M35" s="96"/>
      <c r="N35" s="96"/>
      <c r="O35" s="96"/>
      <c r="P35" s="97"/>
    </row>
    <row r="36" spans="1:16" s="56" customFormat="1">
      <c r="A36" s="324">
        <v>8</v>
      </c>
      <c r="B36" s="325"/>
      <c r="C36" s="326" t="s">
        <v>1454</v>
      </c>
      <c r="D36" s="327" t="s">
        <v>29</v>
      </c>
      <c r="E36" s="328">
        <v>90.3</v>
      </c>
      <c r="F36" s="162"/>
      <c r="G36" s="162"/>
      <c r="H36" s="219"/>
      <c r="I36" s="219"/>
      <c r="J36" s="219"/>
      <c r="K36" s="96"/>
      <c r="L36" s="50"/>
      <c r="M36" s="96"/>
      <c r="N36" s="96"/>
      <c r="O36" s="96"/>
      <c r="P36" s="97"/>
    </row>
    <row r="37" spans="1:16" s="56" customFormat="1">
      <c r="A37" s="324">
        <v>0</v>
      </c>
      <c r="B37" s="325"/>
      <c r="C37" s="332" t="s">
        <v>1455</v>
      </c>
      <c r="D37" s="291" t="s">
        <v>582</v>
      </c>
      <c r="E37" s="329">
        <v>5</v>
      </c>
      <c r="F37" s="162"/>
      <c r="G37" s="162"/>
      <c r="H37" s="219"/>
      <c r="I37" s="219"/>
      <c r="J37" s="219"/>
      <c r="K37" s="96"/>
      <c r="L37" s="50"/>
      <c r="M37" s="96"/>
      <c r="N37" s="96"/>
      <c r="O37" s="96"/>
      <c r="P37" s="97"/>
    </row>
    <row r="38" spans="1:16" s="56" customFormat="1">
      <c r="A38" s="324">
        <v>0</v>
      </c>
      <c r="B38" s="325"/>
      <c r="C38" s="332" t="s">
        <v>1456</v>
      </c>
      <c r="D38" s="291" t="s">
        <v>582</v>
      </c>
      <c r="E38" s="329">
        <v>2</v>
      </c>
      <c r="F38" s="162"/>
      <c r="G38" s="162"/>
      <c r="H38" s="219"/>
      <c r="I38" s="219"/>
      <c r="J38" s="219"/>
      <c r="K38" s="96"/>
      <c r="L38" s="50"/>
      <c r="M38" s="96"/>
      <c r="N38" s="96"/>
      <c r="O38" s="96"/>
      <c r="P38" s="97"/>
    </row>
    <row r="39" spans="1:16" s="56" customFormat="1">
      <c r="A39" s="324">
        <v>0</v>
      </c>
      <c r="B39" s="325"/>
      <c r="C39" s="332" t="s">
        <v>1457</v>
      </c>
      <c r="D39" s="291" t="s">
        <v>582</v>
      </c>
      <c r="E39" s="329">
        <v>2</v>
      </c>
      <c r="F39" s="162"/>
      <c r="G39" s="162"/>
      <c r="H39" s="219"/>
      <c r="I39" s="219"/>
      <c r="J39" s="219"/>
      <c r="K39" s="96"/>
      <c r="L39" s="50"/>
      <c r="M39" s="96"/>
      <c r="N39" s="96"/>
      <c r="O39" s="96"/>
      <c r="P39" s="97"/>
    </row>
    <row r="40" spans="1:16" s="56" customFormat="1">
      <c r="A40" s="324">
        <v>0</v>
      </c>
      <c r="B40" s="325"/>
      <c r="C40" s="332" t="s">
        <v>1458</v>
      </c>
      <c r="D40" s="291" t="s">
        <v>582</v>
      </c>
      <c r="E40" s="329">
        <v>1</v>
      </c>
      <c r="F40" s="162"/>
      <c r="G40" s="162"/>
      <c r="H40" s="219"/>
      <c r="I40" s="219"/>
      <c r="J40" s="219"/>
      <c r="K40" s="96"/>
      <c r="L40" s="50"/>
      <c r="M40" s="96"/>
      <c r="N40" s="96"/>
      <c r="O40" s="96"/>
      <c r="P40" s="97"/>
    </row>
    <row r="41" spans="1:16" s="56" customFormat="1">
      <c r="A41" s="324">
        <v>0</v>
      </c>
      <c r="B41" s="325"/>
      <c r="C41" s="332" t="s">
        <v>1459</v>
      </c>
      <c r="D41" s="291" t="s">
        <v>582</v>
      </c>
      <c r="E41" s="329">
        <v>4</v>
      </c>
      <c r="F41" s="162"/>
      <c r="G41" s="162"/>
      <c r="H41" s="219"/>
      <c r="I41" s="219"/>
      <c r="J41" s="219"/>
      <c r="K41" s="96"/>
      <c r="L41" s="50"/>
      <c r="M41" s="96"/>
      <c r="N41" s="96"/>
      <c r="O41" s="96"/>
      <c r="P41" s="97"/>
    </row>
    <row r="42" spans="1:16" s="56" customFormat="1">
      <c r="A42" s="324">
        <v>0</v>
      </c>
      <c r="B42" s="325"/>
      <c r="C42" s="332" t="s">
        <v>1460</v>
      </c>
      <c r="D42" s="291" t="s">
        <v>582</v>
      </c>
      <c r="E42" s="329">
        <v>1</v>
      </c>
      <c r="F42" s="162"/>
      <c r="G42" s="162"/>
      <c r="H42" s="219"/>
      <c r="I42" s="219"/>
      <c r="J42" s="219"/>
      <c r="K42" s="96"/>
      <c r="L42" s="50"/>
      <c r="M42" s="96"/>
      <c r="N42" s="96"/>
      <c r="O42" s="96"/>
      <c r="P42" s="97"/>
    </row>
    <row r="43" spans="1:16" s="56" customFormat="1">
      <c r="A43" s="324">
        <v>0</v>
      </c>
      <c r="B43" s="325"/>
      <c r="C43" s="332" t="s">
        <v>1461</v>
      </c>
      <c r="D43" s="291" t="s">
        <v>582</v>
      </c>
      <c r="E43" s="329">
        <v>2</v>
      </c>
      <c r="F43" s="162"/>
      <c r="G43" s="162"/>
      <c r="H43" s="219"/>
      <c r="I43" s="219"/>
      <c r="J43" s="219"/>
      <c r="K43" s="96"/>
      <c r="L43" s="50"/>
      <c r="M43" s="96"/>
      <c r="N43" s="96"/>
      <c r="O43" s="96"/>
      <c r="P43" s="97"/>
    </row>
    <row r="44" spans="1:16" s="56" customFormat="1" ht="26.4">
      <c r="A44" s="324">
        <v>0</v>
      </c>
      <c r="B44" s="325"/>
      <c r="C44" s="330" t="s">
        <v>1432</v>
      </c>
      <c r="D44" s="291" t="s">
        <v>29</v>
      </c>
      <c r="E44" s="328">
        <f>E36</f>
        <v>90.3</v>
      </c>
      <c r="F44" s="162"/>
      <c r="G44" s="162"/>
      <c r="H44" s="219"/>
      <c r="I44" s="219"/>
      <c r="J44" s="219"/>
      <c r="K44" s="96"/>
      <c r="L44" s="50"/>
      <c r="M44" s="96"/>
      <c r="N44" s="96"/>
      <c r="O44" s="96"/>
      <c r="P44" s="97"/>
    </row>
    <row r="45" spans="1:16" s="56" customFormat="1">
      <c r="A45" s="324">
        <v>9</v>
      </c>
      <c r="B45" s="325"/>
      <c r="C45" s="326" t="s">
        <v>1462</v>
      </c>
      <c r="D45" s="327" t="s">
        <v>29</v>
      </c>
      <c r="E45" s="328">
        <v>341.8</v>
      </c>
      <c r="F45" s="162"/>
      <c r="G45" s="162"/>
      <c r="H45" s="219"/>
      <c r="I45" s="219"/>
      <c r="J45" s="219"/>
      <c r="K45" s="96"/>
      <c r="L45" s="50"/>
      <c r="M45" s="96"/>
      <c r="N45" s="96"/>
      <c r="O45" s="96"/>
      <c r="P45" s="97"/>
    </row>
    <row r="46" spans="1:16" s="56" customFormat="1">
      <c r="A46" s="324">
        <v>0</v>
      </c>
      <c r="B46" s="325"/>
      <c r="C46" s="332" t="s">
        <v>1463</v>
      </c>
      <c r="D46" s="291" t="s">
        <v>582</v>
      </c>
      <c r="E46" s="329">
        <v>12</v>
      </c>
      <c r="F46" s="162"/>
      <c r="G46" s="162"/>
      <c r="H46" s="219"/>
      <c r="I46" s="219"/>
      <c r="J46" s="219"/>
      <c r="K46" s="96"/>
      <c r="L46" s="50"/>
      <c r="M46" s="96"/>
      <c r="N46" s="96"/>
      <c r="O46" s="96"/>
      <c r="P46" s="97"/>
    </row>
    <row r="47" spans="1:16" s="56" customFormat="1">
      <c r="A47" s="324">
        <v>0</v>
      </c>
      <c r="B47" s="325"/>
      <c r="C47" s="332" t="s">
        <v>1464</v>
      </c>
      <c r="D47" s="291" t="s">
        <v>582</v>
      </c>
      <c r="E47" s="329">
        <v>6</v>
      </c>
      <c r="F47" s="162"/>
      <c r="G47" s="162"/>
      <c r="H47" s="219"/>
      <c r="I47" s="219"/>
      <c r="J47" s="219"/>
      <c r="K47" s="96"/>
      <c r="L47" s="50"/>
      <c r="M47" s="96"/>
      <c r="N47" s="96"/>
      <c r="O47" s="96"/>
      <c r="P47" s="97"/>
    </row>
    <row r="48" spans="1:16" s="56" customFormat="1">
      <c r="A48" s="324">
        <v>0</v>
      </c>
      <c r="B48" s="325"/>
      <c r="C48" s="332" t="s">
        <v>1465</v>
      </c>
      <c r="D48" s="291" t="s">
        <v>582</v>
      </c>
      <c r="E48" s="329">
        <v>12</v>
      </c>
      <c r="F48" s="162"/>
      <c r="G48" s="162"/>
      <c r="H48" s="219"/>
      <c r="I48" s="219"/>
      <c r="J48" s="219"/>
      <c r="K48" s="96"/>
      <c r="L48" s="50"/>
      <c r="M48" s="96"/>
      <c r="N48" s="96"/>
      <c r="O48" s="96"/>
      <c r="P48" s="97"/>
    </row>
    <row r="49" spans="1:16" s="56" customFormat="1">
      <c r="A49" s="324">
        <v>0</v>
      </c>
      <c r="B49" s="325"/>
      <c r="C49" s="332" t="s">
        <v>1466</v>
      </c>
      <c r="D49" s="291" t="s">
        <v>582</v>
      </c>
      <c r="E49" s="329">
        <v>1</v>
      </c>
      <c r="F49" s="162"/>
      <c r="G49" s="162"/>
      <c r="H49" s="219"/>
      <c r="I49" s="219"/>
      <c r="J49" s="219"/>
      <c r="K49" s="96"/>
      <c r="L49" s="50"/>
      <c r="M49" s="96"/>
      <c r="N49" s="96"/>
      <c r="O49" s="96"/>
      <c r="P49" s="97"/>
    </row>
    <row r="50" spans="1:16" s="56" customFormat="1">
      <c r="A50" s="324">
        <v>0</v>
      </c>
      <c r="B50" s="325"/>
      <c r="C50" s="332" t="s">
        <v>1467</v>
      </c>
      <c r="D50" s="291" t="s">
        <v>582</v>
      </c>
      <c r="E50" s="329">
        <v>1</v>
      </c>
      <c r="F50" s="162"/>
      <c r="G50" s="162"/>
      <c r="H50" s="219"/>
      <c r="I50" s="219"/>
      <c r="J50" s="219"/>
      <c r="K50" s="96"/>
      <c r="L50" s="50"/>
      <c r="M50" s="96"/>
      <c r="N50" s="96"/>
      <c r="O50" s="96"/>
      <c r="P50" s="97"/>
    </row>
    <row r="51" spans="1:16" s="56" customFormat="1">
      <c r="A51" s="324">
        <v>0</v>
      </c>
      <c r="B51" s="325"/>
      <c r="C51" s="332" t="s">
        <v>1468</v>
      </c>
      <c r="D51" s="291" t="s">
        <v>582</v>
      </c>
      <c r="E51" s="329">
        <v>1</v>
      </c>
      <c r="F51" s="162"/>
      <c r="G51" s="162"/>
      <c r="H51" s="219"/>
      <c r="I51" s="219"/>
      <c r="J51" s="219"/>
      <c r="K51" s="96"/>
      <c r="L51" s="50"/>
      <c r="M51" s="96"/>
      <c r="N51" s="96"/>
      <c r="O51" s="96"/>
      <c r="P51" s="97"/>
    </row>
    <row r="52" spans="1:16" s="56" customFormat="1">
      <c r="A52" s="324">
        <v>0</v>
      </c>
      <c r="B52" s="325"/>
      <c r="C52" s="332" t="s">
        <v>1469</v>
      </c>
      <c r="D52" s="291" t="s">
        <v>582</v>
      </c>
      <c r="E52" s="329">
        <v>2</v>
      </c>
      <c r="F52" s="162"/>
      <c r="G52" s="162"/>
      <c r="H52" s="219"/>
      <c r="I52" s="219"/>
      <c r="J52" s="219"/>
      <c r="K52" s="96"/>
      <c r="L52" s="50"/>
      <c r="M52" s="96"/>
      <c r="N52" s="96"/>
      <c r="O52" s="96"/>
      <c r="P52" s="97"/>
    </row>
    <row r="53" spans="1:16" s="56" customFormat="1">
      <c r="A53" s="324">
        <v>0</v>
      </c>
      <c r="B53" s="325"/>
      <c r="C53" s="332" t="s">
        <v>1470</v>
      </c>
      <c r="D53" s="291" t="s">
        <v>582</v>
      </c>
      <c r="E53" s="329">
        <v>7</v>
      </c>
      <c r="F53" s="162"/>
      <c r="G53" s="162"/>
      <c r="H53" s="219"/>
      <c r="I53" s="219"/>
      <c r="J53" s="219"/>
      <c r="K53" s="96"/>
      <c r="L53" s="50"/>
      <c r="M53" s="96"/>
      <c r="N53" s="96"/>
      <c r="O53" s="96"/>
      <c r="P53" s="97"/>
    </row>
    <row r="54" spans="1:16" s="56" customFormat="1">
      <c r="A54" s="324">
        <v>0</v>
      </c>
      <c r="B54" s="325"/>
      <c r="C54" s="332" t="s">
        <v>1471</v>
      </c>
      <c r="D54" s="291" t="s">
        <v>582</v>
      </c>
      <c r="E54" s="329">
        <v>2</v>
      </c>
      <c r="F54" s="162"/>
      <c r="G54" s="162"/>
      <c r="H54" s="219"/>
      <c r="I54" s="219"/>
      <c r="J54" s="219"/>
      <c r="K54" s="96"/>
      <c r="L54" s="50"/>
      <c r="M54" s="96"/>
      <c r="N54" s="96"/>
      <c r="O54" s="96"/>
      <c r="P54" s="97"/>
    </row>
    <row r="55" spans="1:16" s="56" customFormat="1">
      <c r="A55" s="324">
        <v>0</v>
      </c>
      <c r="B55" s="325"/>
      <c r="C55" s="332" t="s">
        <v>1472</v>
      </c>
      <c r="D55" s="291" t="s">
        <v>582</v>
      </c>
      <c r="E55" s="329">
        <v>7</v>
      </c>
      <c r="F55" s="162"/>
      <c r="G55" s="162"/>
      <c r="H55" s="219"/>
      <c r="I55" s="219"/>
      <c r="J55" s="219"/>
      <c r="K55" s="96"/>
      <c r="L55" s="50"/>
      <c r="M55" s="96"/>
      <c r="N55" s="96"/>
      <c r="O55" s="96"/>
      <c r="P55" s="97"/>
    </row>
    <row r="56" spans="1:16" s="56" customFormat="1">
      <c r="A56" s="324">
        <v>0</v>
      </c>
      <c r="B56" s="325"/>
      <c r="C56" s="332" t="s">
        <v>1473</v>
      </c>
      <c r="D56" s="291" t="s">
        <v>582</v>
      </c>
      <c r="E56" s="329">
        <v>2</v>
      </c>
      <c r="F56" s="162"/>
      <c r="G56" s="162"/>
      <c r="H56" s="219"/>
      <c r="I56" s="219"/>
      <c r="J56" s="219"/>
      <c r="K56" s="96"/>
      <c r="L56" s="50"/>
      <c r="M56" s="96"/>
      <c r="N56" s="96"/>
      <c r="O56" s="96"/>
      <c r="P56" s="97"/>
    </row>
    <row r="57" spans="1:16" s="56" customFormat="1">
      <c r="A57" s="324">
        <v>0</v>
      </c>
      <c r="B57" s="325"/>
      <c r="C57" s="332" t="s">
        <v>1474</v>
      </c>
      <c r="D57" s="291" t="s">
        <v>582</v>
      </c>
      <c r="E57" s="329">
        <v>1</v>
      </c>
      <c r="F57" s="162"/>
      <c r="G57" s="162"/>
      <c r="H57" s="219"/>
      <c r="I57" s="219"/>
      <c r="J57" s="219"/>
      <c r="K57" s="96"/>
      <c r="L57" s="50"/>
      <c r="M57" s="96"/>
      <c r="N57" s="96"/>
      <c r="O57" s="96"/>
      <c r="P57" s="97"/>
    </row>
    <row r="58" spans="1:16" s="56" customFormat="1">
      <c r="A58" s="324">
        <v>0</v>
      </c>
      <c r="B58" s="325"/>
      <c r="C58" s="332" t="s">
        <v>1475</v>
      </c>
      <c r="D58" s="291" t="s">
        <v>582</v>
      </c>
      <c r="E58" s="329">
        <v>1</v>
      </c>
      <c r="F58" s="162"/>
      <c r="G58" s="162"/>
      <c r="H58" s="219"/>
      <c r="I58" s="219"/>
      <c r="J58" s="219"/>
      <c r="K58" s="96"/>
      <c r="L58" s="50"/>
      <c r="M58" s="96"/>
      <c r="N58" s="96"/>
      <c r="O58" s="96"/>
      <c r="P58" s="97"/>
    </row>
    <row r="59" spans="1:16" s="56" customFormat="1">
      <c r="A59" s="324">
        <v>0</v>
      </c>
      <c r="B59" s="325"/>
      <c r="C59" s="332" t="s">
        <v>1476</v>
      </c>
      <c r="D59" s="291" t="s">
        <v>582</v>
      </c>
      <c r="E59" s="329">
        <v>5</v>
      </c>
      <c r="F59" s="162"/>
      <c r="G59" s="162"/>
      <c r="H59" s="219"/>
      <c r="I59" s="219"/>
      <c r="J59" s="219"/>
      <c r="K59" s="96"/>
      <c r="L59" s="50"/>
      <c r="M59" s="96"/>
      <c r="N59" s="96"/>
      <c r="O59" s="96"/>
      <c r="P59" s="97"/>
    </row>
    <row r="60" spans="1:16" s="56" customFormat="1">
      <c r="A60" s="324">
        <v>0</v>
      </c>
      <c r="B60" s="325"/>
      <c r="C60" s="332" t="s">
        <v>1477</v>
      </c>
      <c r="D60" s="291" t="s">
        <v>582</v>
      </c>
      <c r="E60" s="329">
        <v>3</v>
      </c>
      <c r="F60" s="162"/>
      <c r="G60" s="162"/>
      <c r="H60" s="219"/>
      <c r="I60" s="219"/>
      <c r="J60" s="219"/>
      <c r="K60" s="96"/>
      <c r="L60" s="50"/>
      <c r="M60" s="96"/>
      <c r="N60" s="96"/>
      <c r="O60" s="96"/>
      <c r="P60" s="97"/>
    </row>
    <row r="61" spans="1:16" s="56" customFormat="1">
      <c r="A61" s="324">
        <v>0</v>
      </c>
      <c r="B61" s="325"/>
      <c r="C61" s="332" t="s">
        <v>1478</v>
      </c>
      <c r="D61" s="291" t="s">
        <v>582</v>
      </c>
      <c r="E61" s="329">
        <v>3</v>
      </c>
      <c r="F61" s="162"/>
      <c r="G61" s="162"/>
      <c r="H61" s="219"/>
      <c r="I61" s="219"/>
      <c r="J61" s="219"/>
      <c r="K61" s="96"/>
      <c r="L61" s="50"/>
      <c r="M61" s="96"/>
      <c r="N61" s="96"/>
      <c r="O61" s="96"/>
      <c r="P61" s="97"/>
    </row>
    <row r="62" spans="1:16" s="56" customFormat="1">
      <c r="A62" s="324">
        <v>0</v>
      </c>
      <c r="B62" s="325"/>
      <c r="C62" s="332" t="s">
        <v>1479</v>
      </c>
      <c r="D62" s="291" t="s">
        <v>582</v>
      </c>
      <c r="E62" s="329">
        <v>2</v>
      </c>
      <c r="F62" s="162"/>
      <c r="G62" s="162"/>
      <c r="H62" s="219"/>
      <c r="I62" s="219"/>
      <c r="J62" s="219"/>
      <c r="K62" s="96"/>
      <c r="L62" s="50"/>
      <c r="M62" s="96"/>
      <c r="N62" s="96"/>
      <c r="O62" s="96"/>
      <c r="P62" s="97"/>
    </row>
    <row r="63" spans="1:16" s="56" customFormat="1">
      <c r="A63" s="324">
        <v>0</v>
      </c>
      <c r="B63" s="325"/>
      <c r="C63" s="332" t="s">
        <v>1480</v>
      </c>
      <c r="D63" s="291" t="s">
        <v>582</v>
      </c>
      <c r="E63" s="329">
        <v>2</v>
      </c>
      <c r="F63" s="162"/>
      <c r="G63" s="162"/>
      <c r="H63" s="219"/>
      <c r="I63" s="219"/>
      <c r="J63" s="219"/>
      <c r="K63" s="96"/>
      <c r="L63" s="50"/>
      <c r="M63" s="96"/>
      <c r="N63" s="96"/>
      <c r="O63" s="96"/>
      <c r="P63" s="97"/>
    </row>
    <row r="64" spans="1:16" s="56" customFormat="1">
      <c r="A64" s="324">
        <v>0</v>
      </c>
      <c r="B64" s="325"/>
      <c r="C64" s="332" t="s">
        <v>1481</v>
      </c>
      <c r="D64" s="291" t="s">
        <v>582</v>
      </c>
      <c r="E64" s="329">
        <v>2</v>
      </c>
      <c r="F64" s="162"/>
      <c r="G64" s="162"/>
      <c r="H64" s="219"/>
      <c r="I64" s="219"/>
      <c r="J64" s="219"/>
      <c r="K64" s="96"/>
      <c r="L64" s="50"/>
      <c r="M64" s="96"/>
      <c r="N64" s="96"/>
      <c r="O64" s="96"/>
      <c r="P64" s="97"/>
    </row>
    <row r="65" spans="1:16" s="56" customFormat="1">
      <c r="A65" s="324">
        <v>0</v>
      </c>
      <c r="B65" s="325"/>
      <c r="C65" s="332" t="s">
        <v>1482</v>
      </c>
      <c r="D65" s="291" t="s">
        <v>582</v>
      </c>
      <c r="E65" s="329">
        <v>1</v>
      </c>
      <c r="F65" s="162"/>
      <c r="G65" s="162"/>
      <c r="H65" s="219"/>
      <c r="I65" s="219"/>
      <c r="J65" s="219"/>
      <c r="K65" s="96"/>
      <c r="L65" s="50"/>
      <c r="M65" s="96"/>
      <c r="N65" s="96"/>
      <c r="O65" s="96"/>
      <c r="P65" s="97"/>
    </row>
    <row r="66" spans="1:16" s="56" customFormat="1">
      <c r="A66" s="324">
        <v>0</v>
      </c>
      <c r="B66" s="325"/>
      <c r="C66" s="332" t="s">
        <v>1483</v>
      </c>
      <c r="D66" s="291" t="s">
        <v>582</v>
      </c>
      <c r="E66" s="329">
        <v>1</v>
      </c>
      <c r="F66" s="162"/>
      <c r="G66" s="162"/>
      <c r="H66" s="219"/>
      <c r="I66" s="219"/>
      <c r="J66" s="219"/>
      <c r="K66" s="96"/>
      <c r="L66" s="50"/>
      <c r="M66" s="96"/>
      <c r="N66" s="96"/>
      <c r="O66" s="96"/>
      <c r="P66" s="97"/>
    </row>
    <row r="67" spans="1:16" s="56" customFormat="1">
      <c r="A67" s="324">
        <v>0</v>
      </c>
      <c r="B67" s="325"/>
      <c r="C67" s="332" t="s">
        <v>1484</v>
      </c>
      <c r="D67" s="291" t="s">
        <v>582</v>
      </c>
      <c r="E67" s="329">
        <v>2</v>
      </c>
      <c r="F67" s="162"/>
      <c r="G67" s="162"/>
      <c r="H67" s="219"/>
      <c r="I67" s="219"/>
      <c r="J67" s="219"/>
      <c r="K67" s="96"/>
      <c r="L67" s="50"/>
      <c r="M67" s="96"/>
      <c r="N67" s="96"/>
      <c r="O67" s="96"/>
      <c r="P67" s="97"/>
    </row>
    <row r="68" spans="1:16" s="56" customFormat="1">
      <c r="A68" s="324">
        <v>0</v>
      </c>
      <c r="B68" s="325"/>
      <c r="C68" s="332" t="s">
        <v>1485</v>
      </c>
      <c r="D68" s="291" t="s">
        <v>582</v>
      </c>
      <c r="E68" s="329">
        <v>10</v>
      </c>
      <c r="F68" s="162"/>
      <c r="G68" s="162"/>
      <c r="H68" s="219"/>
      <c r="I68" s="219"/>
      <c r="J68" s="219"/>
      <c r="K68" s="96"/>
      <c r="L68" s="50"/>
      <c r="M68" s="96"/>
      <c r="N68" s="96"/>
      <c r="O68" s="96"/>
      <c r="P68" s="97"/>
    </row>
    <row r="69" spans="1:16" s="56" customFormat="1">
      <c r="A69" s="324">
        <v>0</v>
      </c>
      <c r="B69" s="325"/>
      <c r="C69" s="332" t="s">
        <v>1486</v>
      </c>
      <c r="D69" s="291" t="s">
        <v>582</v>
      </c>
      <c r="E69" s="329">
        <v>18</v>
      </c>
      <c r="F69" s="162"/>
      <c r="G69" s="162"/>
      <c r="H69" s="219"/>
      <c r="I69" s="219"/>
      <c r="J69" s="219"/>
      <c r="K69" s="96"/>
      <c r="L69" s="50"/>
      <c r="M69" s="96"/>
      <c r="N69" s="96"/>
      <c r="O69" s="96"/>
      <c r="P69" s="97"/>
    </row>
    <row r="70" spans="1:16" s="56" customFormat="1">
      <c r="A70" s="324">
        <v>0</v>
      </c>
      <c r="B70" s="325"/>
      <c r="C70" s="332" t="s">
        <v>1487</v>
      </c>
      <c r="D70" s="291" t="s">
        <v>582</v>
      </c>
      <c r="E70" s="329">
        <v>4</v>
      </c>
      <c r="F70" s="162"/>
      <c r="G70" s="162"/>
      <c r="H70" s="219"/>
      <c r="I70" s="219"/>
      <c r="J70" s="219"/>
      <c r="K70" s="96"/>
      <c r="L70" s="50"/>
      <c r="M70" s="96"/>
      <c r="N70" s="96"/>
      <c r="O70" s="96"/>
      <c r="P70" s="97"/>
    </row>
    <row r="71" spans="1:16" s="56" customFormat="1">
      <c r="A71" s="324">
        <v>0</v>
      </c>
      <c r="B71" s="325"/>
      <c r="C71" s="332" t="s">
        <v>1488</v>
      </c>
      <c r="D71" s="291" t="s">
        <v>582</v>
      </c>
      <c r="E71" s="329">
        <v>2</v>
      </c>
      <c r="F71" s="162"/>
      <c r="G71" s="162"/>
      <c r="H71" s="219"/>
      <c r="I71" s="219"/>
      <c r="J71" s="219"/>
      <c r="K71" s="96"/>
      <c r="L71" s="50"/>
      <c r="M71" s="96"/>
      <c r="N71" s="96"/>
      <c r="O71" s="96"/>
      <c r="P71" s="97"/>
    </row>
    <row r="72" spans="1:16" s="56" customFormat="1">
      <c r="A72" s="324">
        <v>0</v>
      </c>
      <c r="B72" s="325"/>
      <c r="C72" s="332" t="s">
        <v>1489</v>
      </c>
      <c r="D72" s="291" t="s">
        <v>582</v>
      </c>
      <c r="E72" s="329">
        <v>2</v>
      </c>
      <c r="F72" s="162"/>
      <c r="G72" s="162"/>
      <c r="H72" s="219"/>
      <c r="I72" s="219"/>
      <c r="J72" s="219"/>
      <c r="K72" s="96"/>
      <c r="L72" s="50"/>
      <c r="M72" s="96"/>
      <c r="N72" s="96"/>
      <c r="O72" s="96"/>
      <c r="P72" s="97"/>
    </row>
    <row r="73" spans="1:16" s="56" customFormat="1" ht="26.4">
      <c r="A73" s="324">
        <v>0</v>
      </c>
      <c r="B73" s="325"/>
      <c r="C73" s="330" t="s">
        <v>1432</v>
      </c>
      <c r="D73" s="291" t="s">
        <v>29</v>
      </c>
      <c r="E73" s="328">
        <f>E45</f>
        <v>341.8</v>
      </c>
      <c r="F73" s="162"/>
      <c r="G73" s="162"/>
      <c r="H73" s="219"/>
      <c r="I73" s="219"/>
      <c r="J73" s="219"/>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3" customHeight="1">
      <c r="A75" s="41"/>
      <c r="B75" s="41"/>
      <c r="C75" s="683" t="s">
        <v>97</v>
      </c>
      <c r="D75" s="684"/>
      <c r="E75" s="684"/>
      <c r="F75" s="684"/>
      <c r="G75" s="684"/>
      <c r="H75" s="684"/>
      <c r="I75" s="684"/>
      <c r="J75" s="684"/>
      <c r="K75" s="684"/>
      <c r="L75" s="42"/>
      <c r="M75" s="42"/>
      <c r="N75" s="42"/>
      <c r="O75" s="42"/>
      <c r="P75" s="42"/>
    </row>
    <row r="76" spans="1:16" s="114" customFormat="1" collapsed="1">
      <c r="I76" s="135"/>
    </row>
    <row r="77" spans="1:16" customFormat="1" ht="12.75" customHeight="1">
      <c r="B77" s="136" t="s">
        <v>52</v>
      </c>
    </row>
    <row r="78" spans="1:16" customFormat="1" ht="45" customHeight="1">
      <c r="A78" s="673">
        <f>'1,1'!A24:G24</f>
        <v>0</v>
      </c>
      <c r="B78" s="673"/>
      <c r="C78" s="673"/>
      <c r="D78" s="673"/>
      <c r="E78" s="673"/>
      <c r="F78" s="673"/>
      <c r="G78" s="673"/>
      <c r="H78" s="673"/>
      <c r="I78" s="673"/>
      <c r="J78" s="673"/>
      <c r="K78" s="673"/>
      <c r="L78" s="673"/>
      <c r="M78" s="673"/>
      <c r="N78" s="673"/>
      <c r="O78" s="673"/>
      <c r="P78" s="673"/>
    </row>
    <row r="79" spans="1:16" customFormat="1" ht="84.75" customHeight="1">
      <c r="A79" s="673"/>
      <c r="B79" s="673"/>
      <c r="C79" s="673"/>
      <c r="D79" s="673"/>
      <c r="E79" s="673"/>
      <c r="F79" s="673"/>
      <c r="G79" s="673"/>
      <c r="H79" s="673"/>
      <c r="I79" s="673"/>
      <c r="J79" s="673"/>
      <c r="K79" s="673"/>
      <c r="L79" s="673"/>
      <c r="M79" s="673"/>
      <c r="N79" s="673"/>
      <c r="O79" s="673"/>
      <c r="P79" s="673"/>
    </row>
    <row r="80" spans="1:16" customFormat="1" ht="12.75" customHeight="1">
      <c r="B80" s="137"/>
    </row>
    <row r="81" spans="2:16" customFormat="1" ht="12.75" customHeight="1">
      <c r="B81" s="137"/>
    </row>
    <row r="82" spans="2:16" s="114" customFormat="1">
      <c r="B82" s="114" t="s">
        <v>8</v>
      </c>
      <c r="L82" s="142" t="str">
        <f>Koptame!B39</f>
        <v>Pārbaudīja:</v>
      </c>
      <c r="M82" s="142"/>
      <c r="N82" s="142"/>
      <c r="O82" s="142"/>
      <c r="P82" s="142"/>
    </row>
    <row r="83" spans="2:16" s="114" customFormat="1" ht="14.25" customHeight="1">
      <c r="C83" s="134">
        <f>Koptame!C34</f>
        <v>0</v>
      </c>
      <c r="L83" s="134"/>
      <c r="M83" s="670">
        <f>Koptame!C40</f>
        <v>0</v>
      </c>
      <c r="N83" s="670"/>
      <c r="O83" s="142"/>
      <c r="P83" s="142"/>
    </row>
    <row r="84" spans="2:16" s="114" customFormat="1">
      <c r="C84" s="133">
        <f>Koptame!C35</f>
        <v>0</v>
      </c>
      <c r="L84" s="133"/>
      <c r="M84" s="671">
        <f>Koptame!C41</f>
        <v>0</v>
      </c>
      <c r="N84" s="671"/>
      <c r="O84" s="142"/>
      <c r="P84" s="142"/>
    </row>
    <row r="85" spans="2:16" s="114" customFormat="1" collapsed="1">
      <c r="B85" s="135"/>
      <c r="F85" s="135"/>
      <c r="G85" s="135"/>
    </row>
  </sheetData>
  <mergeCells count="17">
    <mergeCell ref="M83:N83"/>
    <mergeCell ref="M84:N84"/>
    <mergeCell ref="L11:P11"/>
    <mergeCell ref="A79:P79"/>
    <mergeCell ref="A78:P78"/>
    <mergeCell ref="A11:A12"/>
    <mergeCell ref="B11:B12"/>
    <mergeCell ref="C11:C12"/>
    <mergeCell ref="D11:D12"/>
    <mergeCell ref="C75:K75"/>
    <mergeCell ref="E11:E12"/>
    <mergeCell ref="F11:K11"/>
    <mergeCell ref="A2:P2"/>
    <mergeCell ref="L9:O9"/>
    <mergeCell ref="D3:P3"/>
    <mergeCell ref="D4:P4"/>
    <mergeCell ref="D5:P5"/>
  </mergeCells>
  <conditionalFormatting sqref="I14:I29 I36:I73">
    <cfRule type="expression" dxfId="466" priority="15" stopIfTrue="1">
      <formula>I14=#REF!=FALSE</formula>
    </cfRule>
    <cfRule type="expression" dxfId="465" priority="16">
      <formula>#REF!&gt;0</formula>
    </cfRule>
    <cfRule type="expression" dxfId="464" priority="17">
      <formula>#REF!=3</formula>
    </cfRule>
    <cfRule type="expression" dxfId="463" priority="18">
      <formula>#REF!=2</formula>
    </cfRule>
    <cfRule type="expression" dxfId="462" priority="19">
      <formula>#REF!=1</formula>
    </cfRule>
    <cfRule type="expression" dxfId="461" priority="20" stopIfTrue="1">
      <formula>I14=#REF!=FALSE</formula>
    </cfRule>
  </conditionalFormatting>
  <conditionalFormatting sqref="I14:I29">
    <cfRule type="expression" dxfId="460" priority="5">
      <formula>#REF!&gt;0</formula>
    </cfRule>
    <cfRule type="expression" dxfId="459" priority="6">
      <formula>#REF!=3</formula>
    </cfRule>
    <cfRule type="expression" dxfId="458" priority="7">
      <formula>#REF!=2</formula>
    </cfRule>
    <cfRule type="expression" dxfId="457" priority="8">
      <formula>#REF!=1</formula>
    </cfRule>
  </conditionalFormatting>
  <conditionalFormatting sqref="I30:I35">
    <cfRule type="expression" dxfId="456" priority="9" stopIfTrue="1">
      <formula>I30=#REF!=FALSE</formula>
    </cfRule>
    <cfRule type="expression" dxfId="455" priority="10">
      <formula>#REF!&gt;0</formula>
    </cfRule>
    <cfRule type="expression" dxfId="454" priority="11">
      <formula>#REF!=3</formula>
    </cfRule>
    <cfRule type="expression" dxfId="453" priority="12">
      <formula>#REF!=2</formula>
    </cfRule>
    <cfRule type="expression" dxfId="452" priority="13">
      <formula>#REF!=1</formula>
    </cfRule>
    <cfRule type="expression" dxfId="451" priority="14" stopIfTrue="1">
      <formula>I30=#REF!=FALSE</formula>
    </cfRule>
  </conditionalFormatting>
  <conditionalFormatting sqref="I36:I73">
    <cfRule type="expression" dxfId="450" priority="1">
      <formula>#REF!&gt;0</formula>
    </cfRule>
    <cfRule type="expression" dxfId="449" priority="2">
      <formula>#REF!=3</formula>
    </cfRule>
    <cfRule type="expression" dxfId="448" priority="3">
      <formula>#REF!=2</formula>
    </cfRule>
    <cfRule type="expression" dxfId="447"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499984740745262"/>
  </sheetPr>
  <dimension ref="A1:P40"/>
  <sheetViews>
    <sheetView showZeros="0" view="pageBreakPreview" topLeftCell="A28" zoomScale="90" zoomScaleNormal="100" zoomScaleSheetLayoutView="90" workbookViewId="0">
      <selection activeCell="A33" sqref="A33:P33"/>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88</v>
      </c>
      <c r="H1" s="103" t="str">
        <f>kops1!B29</f>
        <v>1,9</v>
      </c>
    </row>
    <row r="2" spans="1:16" s="24" customFormat="1">
      <c r="A2" s="667" t="str">
        <f>C13</f>
        <v>Iekšējie apdares darbi</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P30</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73.5"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92">
        <v>0</v>
      </c>
      <c r="B14" s="578"/>
      <c r="C14" s="579" t="s">
        <v>1736</v>
      </c>
      <c r="D14" s="291"/>
      <c r="E14" s="220"/>
      <c r="F14" s="162"/>
      <c r="G14" s="162">
        <v>0</v>
      </c>
      <c r="H14" s="219">
        <f t="shared" ref="H14:H28" si="6">ROUND(F14*G14,2)</f>
        <v>0</v>
      </c>
      <c r="I14" s="219">
        <v>0</v>
      </c>
      <c r="J14" s="219">
        <v>0</v>
      </c>
      <c r="K14" s="96">
        <f>SUM(H14:J14)</f>
        <v>0</v>
      </c>
      <c r="L14" s="50">
        <f>ROUND(F14*E14,2)</f>
        <v>0</v>
      </c>
      <c r="M14" s="96">
        <f>ROUND(H14*E14,2)</f>
        <v>0</v>
      </c>
      <c r="N14" s="96">
        <f>ROUND(I14*E14,2)</f>
        <v>0</v>
      </c>
      <c r="O14" s="96">
        <f>ROUND(J14*E14,2)</f>
        <v>0</v>
      </c>
      <c r="P14" s="97">
        <f>SUM(M14:O14)</f>
        <v>0</v>
      </c>
    </row>
    <row r="15" spans="1:16" s="56" customFormat="1">
      <c r="A15" s="292">
        <v>0</v>
      </c>
      <c r="B15" s="578"/>
      <c r="C15" s="584" t="s">
        <v>1748</v>
      </c>
      <c r="D15" s="291"/>
      <c r="E15" s="220"/>
      <c r="F15" s="162"/>
      <c r="G15" s="162"/>
      <c r="H15" s="219">
        <f t="shared" si="6"/>
        <v>0</v>
      </c>
      <c r="I15" s="219"/>
      <c r="J15" s="219"/>
      <c r="K15" s="96">
        <f t="shared" ref="K15:K28" si="7">SUM(H15:J15)</f>
        <v>0</v>
      </c>
      <c r="L15" s="50">
        <f t="shared" ref="L15:L28" si="8">ROUND(F15*E15,2)</f>
        <v>0</v>
      </c>
      <c r="M15" s="96">
        <f t="shared" ref="M15:M28" si="9">ROUND(H15*E15,2)</f>
        <v>0</v>
      </c>
      <c r="N15" s="96">
        <f t="shared" ref="N15:N28" si="10">ROUND(I15*E15,2)</f>
        <v>0</v>
      </c>
      <c r="O15" s="96">
        <f t="shared" ref="O15:O28" si="11">ROUND(J15*E15,2)</f>
        <v>0</v>
      </c>
      <c r="P15" s="97">
        <f t="shared" ref="P15:P28" si="12">SUM(M15:O15)</f>
        <v>0</v>
      </c>
    </row>
    <row r="16" spans="1:16" s="56" customFormat="1" ht="85.8" customHeight="1">
      <c r="A16" s="292">
        <v>1</v>
      </c>
      <c r="B16" s="578"/>
      <c r="C16" s="261" t="s">
        <v>1746</v>
      </c>
      <c r="D16" s="569" t="s">
        <v>29</v>
      </c>
      <c r="E16" s="220">
        <f>1692.4+1846</f>
        <v>3538.4</v>
      </c>
      <c r="F16" s="162"/>
      <c r="G16" s="162"/>
      <c r="H16" s="219"/>
      <c r="I16" s="185"/>
      <c r="J16" s="567"/>
      <c r="K16" s="96"/>
      <c r="L16" s="50"/>
      <c r="M16" s="96"/>
      <c r="N16" s="96"/>
      <c r="O16" s="96"/>
      <c r="P16" s="97"/>
    </row>
    <row r="17" spans="1:16" s="56" customFormat="1" ht="66">
      <c r="A17" s="292">
        <v>2</v>
      </c>
      <c r="B17" s="578"/>
      <c r="C17" s="261" t="s">
        <v>1747</v>
      </c>
      <c r="D17" s="569" t="s">
        <v>29</v>
      </c>
      <c r="E17" s="220">
        <f>119.4+303</f>
        <v>422.4</v>
      </c>
      <c r="F17" s="162"/>
      <c r="G17" s="162"/>
      <c r="H17" s="219"/>
      <c r="I17" s="185"/>
      <c r="J17" s="567"/>
      <c r="K17" s="96"/>
      <c r="L17" s="50"/>
      <c r="M17" s="96"/>
      <c r="N17" s="96"/>
      <c r="O17" s="96"/>
      <c r="P17" s="97"/>
    </row>
    <row r="18" spans="1:16" s="56" customFormat="1" ht="26.4">
      <c r="A18" s="292">
        <v>3</v>
      </c>
      <c r="B18" s="578"/>
      <c r="C18" s="261" t="s">
        <v>1743</v>
      </c>
      <c r="D18" s="569" t="s">
        <v>29</v>
      </c>
      <c r="E18" s="220">
        <f>230.8+92.2</f>
        <v>323</v>
      </c>
      <c r="F18" s="162"/>
      <c r="G18" s="162"/>
      <c r="H18" s="219"/>
      <c r="I18" s="219"/>
      <c r="J18" s="219"/>
      <c r="K18" s="96"/>
      <c r="L18" s="50"/>
      <c r="M18" s="96"/>
      <c r="N18" s="96"/>
      <c r="O18" s="96"/>
      <c r="P18" s="97"/>
    </row>
    <row r="19" spans="1:16" s="56" customFormat="1" ht="39.6">
      <c r="A19" s="292">
        <v>4</v>
      </c>
      <c r="B19" s="578"/>
      <c r="C19" s="261" t="s">
        <v>1744</v>
      </c>
      <c r="D19" s="569" t="s">
        <v>29</v>
      </c>
      <c r="E19" s="220">
        <f>62+56.1</f>
        <v>118.1</v>
      </c>
      <c r="F19" s="162"/>
      <c r="G19" s="162"/>
      <c r="H19" s="219"/>
      <c r="I19" s="219"/>
      <c r="J19" s="219"/>
      <c r="K19" s="96"/>
      <c r="L19" s="50"/>
      <c r="M19" s="96"/>
      <c r="N19" s="96"/>
      <c r="O19" s="96"/>
      <c r="P19" s="97"/>
    </row>
    <row r="20" spans="1:16" s="56" customFormat="1" ht="26.4">
      <c r="A20" s="313">
        <v>5</v>
      </c>
      <c r="B20" s="568"/>
      <c r="C20" s="482" t="s">
        <v>1737</v>
      </c>
      <c r="D20" s="569" t="s">
        <v>29</v>
      </c>
      <c r="E20" s="220">
        <f t="shared" ref="E20:E22" si="13">62+56.1</f>
        <v>118.1</v>
      </c>
      <c r="F20" s="162"/>
      <c r="G20" s="162"/>
      <c r="H20" s="219"/>
      <c r="I20" s="219"/>
      <c r="J20" s="219"/>
      <c r="K20" s="96"/>
      <c r="L20" s="50"/>
      <c r="M20" s="96"/>
      <c r="N20" s="96"/>
      <c r="O20" s="96"/>
      <c r="P20" s="97"/>
    </row>
    <row r="21" spans="1:16" s="56" customFormat="1">
      <c r="A21" s="292">
        <v>6</v>
      </c>
      <c r="B21" s="568"/>
      <c r="C21" s="574" t="s">
        <v>1738</v>
      </c>
      <c r="D21" s="569" t="s">
        <v>29</v>
      </c>
      <c r="E21" s="220">
        <f t="shared" si="13"/>
        <v>118.1</v>
      </c>
      <c r="F21" s="162"/>
      <c r="G21" s="162"/>
      <c r="H21" s="219"/>
      <c r="I21" s="219"/>
      <c r="J21" s="219"/>
      <c r="K21" s="96"/>
      <c r="L21" s="50"/>
      <c r="M21" s="96"/>
      <c r="N21" s="96"/>
      <c r="O21" s="96"/>
      <c r="P21" s="97"/>
    </row>
    <row r="22" spans="1:16" s="56" customFormat="1" ht="26.4">
      <c r="A22" s="313">
        <v>7</v>
      </c>
      <c r="B22" s="577"/>
      <c r="C22" s="296" t="s">
        <v>1745</v>
      </c>
      <c r="D22" s="291" t="s">
        <v>29</v>
      </c>
      <c r="E22" s="220">
        <f t="shared" si="13"/>
        <v>118.1</v>
      </c>
      <c r="F22" s="162"/>
      <c r="G22" s="162"/>
      <c r="H22" s="219"/>
      <c r="I22" s="220"/>
      <c r="J22" s="221"/>
      <c r="K22" s="96"/>
      <c r="L22" s="50"/>
      <c r="M22" s="96"/>
      <c r="N22" s="96"/>
      <c r="O22" s="96"/>
      <c r="P22" s="97"/>
    </row>
    <row r="23" spans="1:16" s="56" customFormat="1">
      <c r="A23" s="292">
        <v>0</v>
      </c>
      <c r="B23" s="578"/>
      <c r="C23" s="579" t="s">
        <v>1409</v>
      </c>
      <c r="D23" s="291"/>
      <c r="E23" s="220"/>
      <c r="F23" s="162"/>
      <c r="G23" s="162"/>
      <c r="H23" s="219"/>
      <c r="I23" s="582"/>
      <c r="J23" s="583"/>
      <c r="K23" s="96"/>
      <c r="L23" s="50"/>
      <c r="M23" s="96"/>
      <c r="N23" s="96"/>
      <c r="O23" s="96"/>
      <c r="P23" s="97"/>
    </row>
    <row r="24" spans="1:16" s="56" customFormat="1" ht="39.6">
      <c r="A24" s="292">
        <v>8</v>
      </c>
      <c r="B24" s="568"/>
      <c r="C24" s="482" t="s">
        <v>1739</v>
      </c>
      <c r="D24" s="569" t="s">
        <v>29</v>
      </c>
      <c r="E24" s="580">
        <f>2680.6+2147.4</f>
        <v>4828</v>
      </c>
      <c r="F24" s="162"/>
      <c r="G24" s="162"/>
      <c r="H24" s="219"/>
      <c r="I24" s="219"/>
      <c r="J24" s="219"/>
      <c r="K24" s="96"/>
      <c r="L24" s="50"/>
      <c r="M24" s="96"/>
      <c r="N24" s="96"/>
      <c r="O24" s="96"/>
      <c r="P24" s="97"/>
    </row>
    <row r="25" spans="1:16" s="56" customFormat="1" ht="26.4">
      <c r="A25" s="250">
        <v>9</v>
      </c>
      <c r="B25" s="568"/>
      <c r="C25" s="574" t="s">
        <v>1740</v>
      </c>
      <c r="D25" s="569" t="s">
        <v>29</v>
      </c>
      <c r="E25" s="580">
        <f t="shared" ref="E25:E26" si="14">2680.6+2147.4</f>
        <v>4828</v>
      </c>
      <c r="F25" s="162"/>
      <c r="G25" s="162"/>
      <c r="H25" s="219"/>
      <c r="I25" s="219"/>
      <c r="J25" s="219"/>
      <c r="K25" s="96"/>
      <c r="L25" s="50"/>
      <c r="M25" s="96"/>
      <c r="N25" s="96"/>
      <c r="O25" s="96"/>
      <c r="P25" s="97"/>
    </row>
    <row r="26" spans="1:16" s="56" customFormat="1" ht="39.6">
      <c r="A26" s="292">
        <v>10</v>
      </c>
      <c r="B26" s="577"/>
      <c r="C26" s="296" t="s">
        <v>1741</v>
      </c>
      <c r="D26" s="291" t="s">
        <v>29</v>
      </c>
      <c r="E26" s="580">
        <f t="shared" si="14"/>
        <v>4828</v>
      </c>
      <c r="F26" s="162"/>
      <c r="G26" s="162"/>
      <c r="H26" s="219"/>
      <c r="I26" s="220"/>
      <c r="J26" s="221"/>
      <c r="K26" s="96"/>
      <c r="L26" s="50"/>
      <c r="M26" s="96"/>
      <c r="N26" s="96"/>
      <c r="O26" s="96"/>
      <c r="P26" s="97"/>
    </row>
    <row r="27" spans="1:16" s="56" customFormat="1">
      <c r="A27" s="292">
        <v>11</v>
      </c>
      <c r="B27" s="255"/>
      <c r="C27" s="296" t="s">
        <v>1742</v>
      </c>
      <c r="D27" s="569" t="s">
        <v>29</v>
      </c>
      <c r="E27" s="220">
        <f>465.8+378.8</f>
        <v>844.6</v>
      </c>
      <c r="F27" s="162"/>
      <c r="G27" s="162"/>
      <c r="H27" s="219"/>
      <c r="I27" s="219"/>
      <c r="J27" s="219"/>
      <c r="K27" s="96"/>
      <c r="L27" s="50"/>
      <c r="M27" s="96"/>
      <c r="N27" s="96"/>
      <c r="O27" s="96"/>
      <c r="P27" s="97"/>
    </row>
    <row r="28" spans="1:16" s="56" customFormat="1" ht="39.6">
      <c r="A28" s="292">
        <v>12</v>
      </c>
      <c r="B28" s="577"/>
      <c r="C28" s="296" t="s">
        <v>1749</v>
      </c>
      <c r="D28" s="291" t="s">
        <v>29</v>
      </c>
      <c r="E28" s="220">
        <f>465.8+378.8</f>
        <v>844.6</v>
      </c>
      <c r="F28" s="162"/>
      <c r="G28" s="162"/>
      <c r="H28" s="219"/>
      <c r="I28" s="219"/>
      <c r="J28" s="219"/>
      <c r="K28" s="96"/>
      <c r="L28" s="50"/>
      <c r="M28" s="96"/>
      <c r="N28" s="96"/>
      <c r="O28" s="96"/>
      <c r="P28" s="97"/>
    </row>
    <row r="29" spans="1:16">
      <c r="A29" s="34"/>
      <c r="B29" s="35"/>
      <c r="C29" s="36"/>
      <c r="D29" s="37"/>
      <c r="E29" s="38"/>
      <c r="F29" s="38">
        <v>0</v>
      </c>
      <c r="G29" s="38">
        <v>0</v>
      </c>
      <c r="H29" s="39"/>
      <c r="I29" s="38"/>
      <c r="J29" s="38"/>
      <c r="K29" s="38"/>
      <c r="L29" s="38"/>
      <c r="M29" s="38"/>
      <c r="N29" s="38"/>
      <c r="O29" s="38"/>
      <c r="P29" s="40"/>
    </row>
    <row r="30" spans="1:16" ht="15.3" customHeight="1">
      <c r="A30" s="41"/>
      <c r="B30" s="41"/>
      <c r="C30" s="683" t="s">
        <v>97</v>
      </c>
      <c r="D30" s="684"/>
      <c r="E30" s="684"/>
      <c r="F30" s="684"/>
      <c r="G30" s="684"/>
      <c r="H30" s="684"/>
      <c r="I30" s="684"/>
      <c r="J30" s="684"/>
      <c r="K30" s="684"/>
      <c r="L30" s="42"/>
      <c r="M30" s="42"/>
      <c r="N30" s="42"/>
      <c r="O30" s="42"/>
      <c r="P30" s="42"/>
    </row>
    <row r="31" spans="1:16" s="114" customFormat="1" collapsed="1">
      <c r="I31" s="135"/>
    </row>
    <row r="32" spans="1:16" customFormat="1" ht="12.75" customHeight="1">
      <c r="B32" s="136" t="s">
        <v>52</v>
      </c>
    </row>
    <row r="33" spans="1:16" customFormat="1" ht="45" customHeight="1">
      <c r="A33" s="673">
        <f>'1,1'!A24:G24</f>
        <v>0</v>
      </c>
      <c r="B33" s="673"/>
      <c r="C33" s="673"/>
      <c r="D33" s="673"/>
      <c r="E33" s="673"/>
      <c r="F33" s="673"/>
      <c r="G33" s="673"/>
      <c r="H33" s="673"/>
      <c r="I33" s="673"/>
      <c r="J33" s="673"/>
      <c r="K33" s="673"/>
      <c r="L33" s="673"/>
      <c r="M33" s="673"/>
      <c r="N33" s="673"/>
      <c r="O33" s="673"/>
      <c r="P33" s="673"/>
    </row>
    <row r="34" spans="1:16" customFormat="1" ht="85.65" customHeight="1">
      <c r="A34" s="673"/>
      <c r="B34" s="673"/>
      <c r="C34" s="673"/>
      <c r="D34" s="673"/>
      <c r="E34" s="673"/>
      <c r="F34" s="673"/>
      <c r="G34" s="673"/>
      <c r="H34" s="673"/>
      <c r="I34" s="673"/>
      <c r="J34" s="673"/>
      <c r="K34" s="673"/>
      <c r="L34" s="673"/>
      <c r="M34" s="673"/>
      <c r="N34" s="673"/>
      <c r="O34" s="673"/>
      <c r="P34" s="673"/>
    </row>
    <row r="35" spans="1:16" customFormat="1" ht="12.75" customHeight="1">
      <c r="B35" s="137"/>
    </row>
    <row r="36" spans="1:16" customFormat="1" ht="12.75" customHeight="1">
      <c r="B36" s="137"/>
    </row>
    <row r="37" spans="1:16" s="114" customFormat="1">
      <c r="B37" s="114" t="s">
        <v>8</v>
      </c>
      <c r="L37" s="142" t="str">
        <f>Koptame!B39</f>
        <v>Pārbaudīja:</v>
      </c>
      <c r="M37" s="142"/>
      <c r="N37" s="142"/>
      <c r="O37" s="142"/>
      <c r="P37" s="142"/>
    </row>
    <row r="38" spans="1:16" s="114" customFormat="1" ht="14.25" customHeight="1">
      <c r="C38" s="134">
        <f>Koptame!C34</f>
        <v>0</v>
      </c>
      <c r="L38" s="134"/>
      <c r="M38" s="670">
        <f>Koptame!C40</f>
        <v>0</v>
      </c>
      <c r="N38" s="670"/>
      <c r="O38" s="142"/>
      <c r="P38" s="142"/>
    </row>
    <row r="39" spans="1:16" s="114" customFormat="1">
      <c r="C39" s="133">
        <f>Koptame!C35</f>
        <v>0</v>
      </c>
      <c r="L39" s="133"/>
      <c r="M39" s="671">
        <f>Koptame!C41</f>
        <v>0</v>
      </c>
      <c r="N39" s="671"/>
      <c r="O39" s="142"/>
      <c r="P39" s="142"/>
    </row>
    <row r="40" spans="1:16" s="114" customFormat="1" collapsed="1">
      <c r="B40" s="135"/>
      <c r="F40" s="135"/>
      <c r="G40" s="135"/>
    </row>
  </sheetData>
  <mergeCells count="17">
    <mergeCell ref="M38:N38"/>
    <mergeCell ref="M39:N39"/>
    <mergeCell ref="L11:P11"/>
    <mergeCell ref="A34:P34"/>
    <mergeCell ref="A33:P33"/>
    <mergeCell ref="A11:A12"/>
    <mergeCell ref="B11:B12"/>
    <mergeCell ref="C11:C12"/>
    <mergeCell ref="D11:D12"/>
    <mergeCell ref="C30:K30"/>
    <mergeCell ref="E11:E12"/>
    <mergeCell ref="F11:K11"/>
    <mergeCell ref="A2:P2"/>
    <mergeCell ref="L9:O9"/>
    <mergeCell ref="D3:P3"/>
    <mergeCell ref="D4:P4"/>
    <mergeCell ref="D5:P5"/>
  </mergeCells>
  <conditionalFormatting sqref="I14:I15 I19">
    <cfRule type="expression" dxfId="446" priority="30" stopIfTrue="1">
      <formula>I14=#REF!=FALSE</formula>
    </cfRule>
  </conditionalFormatting>
  <conditionalFormatting sqref="I14:I15">
    <cfRule type="expression" dxfId="445" priority="11">
      <formula>#REF!&gt;0</formula>
    </cfRule>
    <cfRule type="expression" dxfId="444" priority="12">
      <formula>#REF!=3</formula>
    </cfRule>
    <cfRule type="expression" dxfId="443" priority="13">
      <formula>#REF!=2</formula>
    </cfRule>
    <cfRule type="expression" dxfId="442" priority="14">
      <formula>#REF!=1</formula>
    </cfRule>
  </conditionalFormatting>
  <conditionalFormatting sqref="I14:I28">
    <cfRule type="expression" dxfId="441" priority="31">
      <formula>#REF!&gt;0</formula>
    </cfRule>
    <cfRule type="expression" dxfId="440" priority="32">
      <formula>#REF!=3</formula>
    </cfRule>
    <cfRule type="expression" dxfId="439" priority="33">
      <formula>#REF!=2</formula>
    </cfRule>
    <cfRule type="expression" dxfId="438" priority="34">
      <formula>#REF!=1</formula>
    </cfRule>
    <cfRule type="expression" dxfId="437" priority="35" stopIfTrue="1">
      <formula>I14=#REF!=FALSE</formula>
    </cfRule>
    <cfRule type="expression" dxfId="436" priority="36">
      <formula>#REF!&gt;0</formula>
    </cfRule>
    <cfRule type="expression" dxfId="435" priority="37">
      <formula>#REF!=3</formula>
    </cfRule>
    <cfRule type="expression" dxfId="434" priority="38">
      <formula>#REF!=2</formula>
    </cfRule>
    <cfRule type="expression" dxfId="433" priority="39">
      <formula>#REF!=1</formula>
    </cfRule>
    <cfRule type="expression" dxfId="432" priority="40" stopIfTrue="1">
      <formula>I14=#REF!=FALSE</formula>
    </cfRule>
  </conditionalFormatting>
  <conditionalFormatting sqref="I18">
    <cfRule type="expression" dxfId="431" priority="6" stopIfTrue="1">
      <formula>I18=#REF!=FALSE</formula>
    </cfRule>
  </conditionalFormatting>
  <conditionalFormatting sqref="I18:I19">
    <cfRule type="expression" dxfId="430" priority="7">
      <formula>#REF!&gt;0</formula>
    </cfRule>
    <cfRule type="expression" dxfId="429" priority="8">
      <formula>#REF!=3</formula>
    </cfRule>
    <cfRule type="expression" dxfId="428" priority="9">
      <formula>#REF!=2</formula>
    </cfRule>
    <cfRule type="expression" dxfId="427" priority="10">
      <formula>#REF!=1</formula>
    </cfRule>
  </conditionalFormatting>
  <conditionalFormatting sqref="I22">
    <cfRule type="expression" dxfId="426" priority="15">
      <formula>#REF!&gt;0</formula>
    </cfRule>
    <cfRule type="expression" dxfId="425" priority="16">
      <formula>#REF!=3</formula>
    </cfRule>
    <cfRule type="expression" dxfId="424" priority="17">
      <formula>#REF!=2</formula>
    </cfRule>
    <cfRule type="expression" dxfId="423" priority="18">
      <formula>#REF!=1</formula>
    </cfRule>
    <cfRule type="expression" dxfId="422" priority="19" stopIfTrue="1">
      <formula>#REF!=#REF!=FALSE</formula>
    </cfRule>
  </conditionalFormatting>
  <conditionalFormatting sqref="I26">
    <cfRule type="expression" dxfId="421" priority="1">
      <formula>#REF!&gt;0</formula>
    </cfRule>
    <cfRule type="expression" dxfId="420" priority="2">
      <formula>#REF!=3</formula>
    </cfRule>
    <cfRule type="expression" dxfId="419" priority="3">
      <formula>#REF!=2</formula>
    </cfRule>
    <cfRule type="expression" dxfId="418" priority="4">
      <formula>#REF!=1</formula>
    </cfRule>
    <cfRule type="expression" dxfId="417" priority="5" stopIfTrue="1">
      <formula>#REF!=#REF!=FALSE</formula>
    </cfRule>
  </conditionalFormatting>
  <conditionalFormatting sqref="I28">
    <cfRule type="expression" dxfId="416" priority="20" stopIfTrue="1">
      <formula>I28=#REF!=FALSE</formula>
    </cfRule>
    <cfRule type="expression" dxfId="415" priority="21">
      <formula>#REF!&gt;0</formula>
    </cfRule>
    <cfRule type="expression" dxfId="414" priority="22">
      <formula>#REF!=3</formula>
    </cfRule>
    <cfRule type="expression" dxfId="413" priority="23">
      <formula>#REF!=2</formula>
    </cfRule>
    <cfRule type="expression" dxfId="412" priority="24">
      <formula>#REF!=1</formula>
    </cfRule>
    <cfRule type="expression" dxfId="411" priority="25" stopIfTrue="1">
      <formula>I28=#REF!=FALSE</formula>
    </cfRule>
    <cfRule type="expression" dxfId="410" priority="26">
      <formula>#REF!&gt;0</formula>
    </cfRule>
    <cfRule type="expression" dxfId="409" priority="27">
      <formula>#REF!=3</formula>
    </cfRule>
    <cfRule type="expression" dxfId="408" priority="28">
      <formula>#REF!=2</formula>
    </cfRule>
    <cfRule type="expression" dxfId="407"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499984740745262"/>
  </sheetPr>
  <dimension ref="A1:P52"/>
  <sheetViews>
    <sheetView showZeros="0" view="pageBreakPreview" topLeftCell="A36" zoomScale="90" zoomScaleNormal="100" zoomScaleSheetLayoutView="90" workbookViewId="0">
      <selection activeCell="H40" sqref="H40"/>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88</v>
      </c>
      <c r="H1" s="104" t="str">
        <f>kops1!B30</f>
        <v>1,10</v>
      </c>
    </row>
    <row r="2" spans="1:16" s="24" customFormat="1">
      <c r="A2" s="667" t="str">
        <f>C13</f>
        <v>Ārējās apdares darbi</v>
      </c>
      <c r="B2" s="667"/>
      <c r="C2" s="667"/>
      <c r="D2" s="667"/>
      <c r="E2" s="667"/>
      <c r="F2" s="667"/>
      <c r="G2" s="667"/>
      <c r="H2" s="667"/>
      <c r="I2" s="667"/>
      <c r="J2" s="667"/>
      <c r="K2" s="667"/>
      <c r="L2" s="667"/>
      <c r="M2" s="667"/>
      <c r="N2" s="667"/>
      <c r="O2" s="667"/>
      <c r="P2" s="667"/>
    </row>
    <row r="3" spans="1:16">
      <c r="A3" s="20"/>
      <c r="B3" s="20"/>
      <c r="C3" s="48" t="s">
        <v>11</v>
      </c>
      <c r="D3" s="669" t="str">
        <f>Koptame!C11</f>
        <v>Pirmsskolas izglītības iestāde</v>
      </c>
      <c r="E3" s="669"/>
      <c r="F3" s="669"/>
      <c r="G3" s="669"/>
      <c r="H3" s="669"/>
      <c r="I3" s="669"/>
      <c r="J3" s="669"/>
      <c r="K3" s="669"/>
      <c r="L3" s="669"/>
      <c r="M3" s="669"/>
      <c r="N3" s="669"/>
      <c r="O3" s="669"/>
      <c r="P3" s="669"/>
    </row>
    <row r="4" spans="1:16">
      <c r="A4" s="20"/>
      <c r="B4" s="20"/>
      <c r="C4" s="48" t="s">
        <v>12</v>
      </c>
      <c r="D4" s="669" t="str">
        <f>Koptame!C12</f>
        <v>Pirmsskolas izglītības iestādes jaunbūve</v>
      </c>
      <c r="E4" s="669"/>
      <c r="F4" s="669"/>
      <c r="G4" s="669"/>
      <c r="H4" s="669"/>
      <c r="I4" s="669"/>
      <c r="J4" s="669"/>
      <c r="K4" s="669"/>
      <c r="L4" s="669"/>
      <c r="M4" s="669"/>
      <c r="N4" s="669"/>
      <c r="O4" s="669"/>
      <c r="P4" s="669"/>
    </row>
    <row r="5" spans="1:16">
      <c r="A5" s="20"/>
      <c r="B5" s="20"/>
      <c r="C5" s="48" t="s">
        <v>13</v>
      </c>
      <c r="D5" s="669" t="str">
        <f>Koptame!C13</f>
        <v>Baložu iela 33, Baloži, Ķekavas novads</v>
      </c>
      <c r="E5" s="669"/>
      <c r="F5" s="669"/>
      <c r="G5" s="669"/>
      <c r="H5" s="669"/>
      <c r="I5" s="669"/>
      <c r="J5" s="669"/>
      <c r="K5" s="669"/>
      <c r="L5" s="669"/>
      <c r="M5" s="669"/>
      <c r="N5" s="669"/>
      <c r="O5" s="669"/>
      <c r="P5" s="669"/>
    </row>
    <row r="6" spans="1:16">
      <c r="A6" s="20"/>
      <c r="B6" s="20"/>
      <c r="C6" s="48"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P42</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92">
        <v>0</v>
      </c>
      <c r="B14" s="563"/>
      <c r="C14" s="591" t="s">
        <v>1763</v>
      </c>
      <c r="D14" s="291"/>
      <c r="E14" s="220"/>
      <c r="F14" s="162">
        <v>0</v>
      </c>
      <c r="G14" s="162">
        <v>0</v>
      </c>
      <c r="H14" s="219">
        <f t="shared" ref="H14:H40" si="6">ROUND(F14*G14,2)</f>
        <v>0</v>
      </c>
      <c r="I14" s="219">
        <v>0</v>
      </c>
      <c r="J14" s="219">
        <v>0</v>
      </c>
      <c r="K14" s="96">
        <f>SUM(H14:J14)</f>
        <v>0</v>
      </c>
      <c r="L14" s="50">
        <f>ROUND(F14*E14,2)</f>
        <v>0</v>
      </c>
      <c r="M14" s="96">
        <f>ROUND(H14*E14,2)</f>
        <v>0</v>
      </c>
      <c r="N14" s="96">
        <f>ROUND(I14*E14,2)</f>
        <v>0</v>
      </c>
      <c r="O14" s="96">
        <f>ROUND(J14*E14,2)</f>
        <v>0</v>
      </c>
      <c r="P14" s="97">
        <f>SUM(M14:O14)</f>
        <v>0</v>
      </c>
    </row>
    <row r="15" spans="1:16" s="56" customFormat="1">
      <c r="A15" s="292">
        <v>1</v>
      </c>
      <c r="B15" s="575"/>
      <c r="C15" s="296" t="s">
        <v>1764</v>
      </c>
      <c r="D15" s="291" t="s">
        <v>29</v>
      </c>
      <c r="E15" s="220">
        <v>650</v>
      </c>
      <c r="F15" s="162"/>
      <c r="G15" s="162"/>
      <c r="H15" s="219"/>
      <c r="I15" s="219"/>
      <c r="J15" s="219"/>
      <c r="K15" s="96"/>
      <c r="L15" s="50"/>
      <c r="M15" s="96"/>
      <c r="N15" s="96"/>
      <c r="O15" s="96"/>
      <c r="P15" s="97"/>
    </row>
    <row r="16" spans="1:16" s="56" customFormat="1" ht="26.4">
      <c r="A16" s="292">
        <v>2</v>
      </c>
      <c r="B16" s="575"/>
      <c r="C16" s="592" t="s">
        <v>1765</v>
      </c>
      <c r="D16" s="291" t="s">
        <v>29</v>
      </c>
      <c r="E16" s="220">
        <v>2000</v>
      </c>
      <c r="F16" s="162"/>
      <c r="G16" s="162"/>
      <c r="H16" s="219"/>
      <c r="I16" s="219"/>
      <c r="J16" s="219"/>
      <c r="K16" s="96"/>
      <c r="L16" s="50"/>
      <c r="M16" s="96"/>
      <c r="N16" s="96"/>
      <c r="O16" s="96"/>
      <c r="P16" s="97"/>
    </row>
    <row r="17" spans="1:16" s="56" customFormat="1">
      <c r="A17" s="571">
        <v>0</v>
      </c>
      <c r="B17" s="314"/>
      <c r="C17" s="315" t="s">
        <v>1615</v>
      </c>
      <c r="D17" s="14"/>
      <c r="E17" s="15"/>
      <c r="F17" s="162"/>
      <c r="G17" s="162"/>
      <c r="H17" s="219"/>
      <c r="I17" s="572"/>
      <c r="J17" s="572"/>
      <c r="K17" s="96"/>
      <c r="L17" s="50"/>
      <c r="M17" s="96"/>
      <c r="N17" s="96"/>
      <c r="O17" s="96"/>
      <c r="P17" s="97"/>
    </row>
    <row r="18" spans="1:16" s="56" customFormat="1" ht="39.6">
      <c r="A18" s="292">
        <v>3</v>
      </c>
      <c r="B18" s="573"/>
      <c r="C18" s="574" t="s">
        <v>1619</v>
      </c>
      <c r="D18" s="485" t="s">
        <v>29</v>
      </c>
      <c r="E18" s="220">
        <v>224.6</v>
      </c>
      <c r="F18" s="162"/>
      <c r="G18" s="162"/>
      <c r="H18" s="219"/>
      <c r="I18" s="186"/>
      <c r="J18" s="186"/>
      <c r="K18" s="96"/>
      <c r="L18" s="50"/>
      <c r="M18" s="96"/>
      <c r="N18" s="96"/>
      <c r="O18" s="96"/>
      <c r="P18" s="97"/>
    </row>
    <row r="19" spans="1:16" s="56" customFormat="1" ht="39.6">
      <c r="A19" s="292">
        <v>4</v>
      </c>
      <c r="B19" s="575"/>
      <c r="C19" s="473" t="s">
        <v>1616</v>
      </c>
      <c r="D19" s="291" t="s">
        <v>29</v>
      </c>
      <c r="E19" s="220">
        <v>224.6</v>
      </c>
      <c r="F19" s="162"/>
      <c r="G19" s="162"/>
      <c r="H19" s="219"/>
      <c r="I19" s="219"/>
      <c r="J19" s="219"/>
      <c r="K19" s="96"/>
      <c r="L19" s="50"/>
      <c r="M19" s="96"/>
      <c r="N19" s="96"/>
      <c r="O19" s="96"/>
      <c r="P19" s="97"/>
    </row>
    <row r="20" spans="1:16" s="56" customFormat="1" ht="28.8" customHeight="1">
      <c r="A20" s="292">
        <v>5</v>
      </c>
      <c r="B20" s="575"/>
      <c r="C20" s="473" t="s">
        <v>1617</v>
      </c>
      <c r="D20" s="291" t="s">
        <v>29</v>
      </c>
      <c r="E20" s="220">
        <v>224.6</v>
      </c>
      <c r="F20" s="162"/>
      <c r="G20" s="162"/>
      <c r="H20" s="219"/>
      <c r="I20" s="219"/>
      <c r="J20" s="219"/>
      <c r="K20" s="96"/>
      <c r="L20" s="50"/>
      <c r="M20" s="96"/>
      <c r="N20" s="96"/>
      <c r="O20" s="96"/>
      <c r="P20" s="97"/>
    </row>
    <row r="21" spans="1:16" s="56" customFormat="1">
      <c r="A21" s="292">
        <v>6</v>
      </c>
      <c r="B21" s="575"/>
      <c r="C21" s="463" t="s">
        <v>1618</v>
      </c>
      <c r="D21" s="291" t="s">
        <v>29</v>
      </c>
      <c r="E21" s="220">
        <v>224.6</v>
      </c>
      <c r="F21" s="162"/>
      <c r="G21" s="162"/>
      <c r="H21" s="219"/>
      <c r="I21" s="219"/>
      <c r="J21" s="219"/>
      <c r="K21" s="96"/>
      <c r="L21" s="50"/>
      <c r="M21" s="96"/>
      <c r="N21" s="96"/>
      <c r="O21" s="96"/>
      <c r="P21" s="97"/>
    </row>
    <row r="22" spans="1:16" s="56" customFormat="1">
      <c r="A22" s="571">
        <v>0</v>
      </c>
      <c r="B22" s="314"/>
      <c r="C22" s="315" t="s">
        <v>1620</v>
      </c>
      <c r="D22" s="14"/>
      <c r="E22" s="15"/>
      <c r="F22" s="162"/>
      <c r="G22" s="162"/>
      <c r="H22" s="219"/>
      <c r="I22" s="572"/>
      <c r="J22" s="572"/>
      <c r="K22" s="96"/>
      <c r="L22" s="50"/>
      <c r="M22" s="96"/>
      <c r="N22" s="96"/>
      <c r="O22" s="96"/>
      <c r="P22" s="97"/>
    </row>
    <row r="23" spans="1:16" s="56" customFormat="1" ht="39.6">
      <c r="A23" s="292">
        <v>7</v>
      </c>
      <c r="B23" s="575"/>
      <c r="C23" s="463" t="s">
        <v>1623</v>
      </c>
      <c r="D23" s="291" t="s">
        <v>29</v>
      </c>
      <c r="E23" s="598">
        <v>534.29999999999995</v>
      </c>
      <c r="F23" s="162"/>
      <c r="G23" s="162"/>
      <c r="H23" s="219"/>
      <c r="I23" s="219"/>
      <c r="J23" s="219"/>
      <c r="K23" s="96"/>
      <c r="L23" s="50"/>
      <c r="M23" s="96"/>
      <c r="N23" s="96"/>
      <c r="O23" s="96"/>
      <c r="P23" s="97"/>
    </row>
    <row r="24" spans="1:16" s="56" customFormat="1" ht="26.4">
      <c r="A24" s="292">
        <v>8</v>
      </c>
      <c r="B24" s="255"/>
      <c r="C24" s="296" t="s">
        <v>1601</v>
      </c>
      <c r="D24" s="291" t="s">
        <v>29</v>
      </c>
      <c r="E24" s="598">
        <v>534.29999999999995</v>
      </c>
      <c r="F24" s="162"/>
      <c r="G24" s="162"/>
      <c r="H24" s="219"/>
      <c r="I24" s="219"/>
      <c r="J24" s="219"/>
      <c r="K24" s="96"/>
      <c r="L24" s="50"/>
      <c r="M24" s="96"/>
      <c r="N24" s="96"/>
      <c r="O24" s="96"/>
      <c r="P24" s="97"/>
    </row>
    <row r="25" spans="1:16" s="56" customFormat="1" ht="26.4">
      <c r="A25" s="292">
        <v>9</v>
      </c>
      <c r="B25" s="255"/>
      <c r="C25" s="296" t="s">
        <v>1624</v>
      </c>
      <c r="D25" s="291" t="s">
        <v>29</v>
      </c>
      <c r="E25" s="598">
        <v>534.29999999999995</v>
      </c>
      <c r="F25" s="162"/>
      <c r="G25" s="162"/>
      <c r="H25" s="219"/>
      <c r="I25" s="219"/>
      <c r="J25" s="219"/>
      <c r="K25" s="96"/>
      <c r="L25" s="50"/>
      <c r="M25" s="96"/>
      <c r="N25" s="96"/>
      <c r="O25" s="96"/>
      <c r="P25" s="97"/>
    </row>
    <row r="26" spans="1:16" s="56" customFormat="1">
      <c r="A26" s="292">
        <v>10</v>
      </c>
      <c r="B26" s="255"/>
      <c r="C26" s="296" t="s">
        <v>1599</v>
      </c>
      <c r="D26" s="291" t="s">
        <v>29</v>
      </c>
      <c r="E26" s="598">
        <v>534.29999999999995</v>
      </c>
      <c r="F26" s="162"/>
      <c r="G26" s="162"/>
      <c r="H26" s="219"/>
      <c r="I26" s="219"/>
      <c r="J26" s="219"/>
      <c r="K26" s="96"/>
      <c r="L26" s="50"/>
      <c r="M26" s="96"/>
      <c r="N26" s="96"/>
      <c r="O26" s="96"/>
      <c r="P26" s="97"/>
    </row>
    <row r="27" spans="1:16" s="56" customFormat="1">
      <c r="A27" s="292">
        <v>11</v>
      </c>
      <c r="B27" s="563"/>
      <c r="C27" s="296" t="s">
        <v>1595</v>
      </c>
      <c r="D27" s="291" t="s">
        <v>29</v>
      </c>
      <c r="E27" s="598">
        <v>534.29999999999995</v>
      </c>
      <c r="F27" s="162"/>
      <c r="G27" s="162"/>
      <c r="H27" s="219"/>
      <c r="I27" s="220"/>
      <c r="J27" s="221"/>
      <c r="K27" s="96"/>
      <c r="L27" s="50"/>
      <c r="M27" s="96"/>
      <c r="N27" s="96"/>
      <c r="O27" s="96"/>
      <c r="P27" s="97"/>
    </row>
    <row r="28" spans="1:16" s="56" customFormat="1">
      <c r="A28" s="571">
        <v>0</v>
      </c>
      <c r="B28" s="314"/>
      <c r="C28" s="315" t="s">
        <v>1625</v>
      </c>
      <c r="D28" s="14"/>
      <c r="E28" s="15"/>
      <c r="F28" s="162"/>
      <c r="G28" s="162"/>
      <c r="H28" s="219"/>
      <c r="I28" s="572"/>
      <c r="J28" s="572"/>
      <c r="K28" s="96"/>
      <c r="L28" s="50"/>
      <c r="M28" s="96"/>
      <c r="N28" s="96"/>
      <c r="O28" s="96"/>
      <c r="P28" s="97"/>
    </row>
    <row r="29" spans="1:16" s="56" customFormat="1" ht="39.6">
      <c r="A29" s="292">
        <v>12</v>
      </c>
      <c r="B29" s="575"/>
      <c r="C29" s="463" t="s">
        <v>1623</v>
      </c>
      <c r="D29" s="291" t="s">
        <v>29</v>
      </c>
      <c r="E29" s="598">
        <v>243.1</v>
      </c>
      <c r="F29" s="162"/>
      <c r="G29" s="162"/>
      <c r="H29" s="219"/>
      <c r="I29" s="219"/>
      <c r="J29" s="219"/>
      <c r="K29" s="96"/>
      <c r="L29" s="50"/>
      <c r="M29" s="96"/>
      <c r="N29" s="96"/>
      <c r="O29" s="96"/>
      <c r="P29" s="97"/>
    </row>
    <row r="30" spans="1:16" s="56" customFormat="1" ht="26.4">
      <c r="A30" s="292">
        <v>13</v>
      </c>
      <c r="B30" s="255"/>
      <c r="C30" s="296" t="s">
        <v>1601</v>
      </c>
      <c r="D30" s="291" t="s">
        <v>29</v>
      </c>
      <c r="E30" s="598">
        <v>243.1</v>
      </c>
      <c r="F30" s="162"/>
      <c r="G30" s="162"/>
      <c r="H30" s="219"/>
      <c r="I30" s="219"/>
      <c r="J30" s="219"/>
      <c r="K30" s="96"/>
      <c r="L30" s="50"/>
      <c r="M30" s="96"/>
      <c r="N30" s="96"/>
      <c r="O30" s="96"/>
      <c r="P30" s="97"/>
    </row>
    <row r="31" spans="1:16" s="56" customFormat="1" ht="26.4">
      <c r="A31" s="292">
        <v>14</v>
      </c>
      <c r="B31" s="255"/>
      <c r="C31" s="296" t="s">
        <v>1624</v>
      </c>
      <c r="D31" s="291" t="s">
        <v>29</v>
      </c>
      <c r="E31" s="598">
        <v>243.1</v>
      </c>
      <c r="F31" s="162"/>
      <c r="G31" s="162"/>
      <c r="H31" s="219"/>
      <c r="I31" s="219"/>
      <c r="J31" s="219"/>
      <c r="K31" s="96"/>
      <c r="L31" s="50"/>
      <c r="M31" s="96"/>
      <c r="N31" s="96"/>
      <c r="O31" s="96"/>
      <c r="P31" s="97"/>
    </row>
    <row r="32" spans="1:16" s="56" customFormat="1">
      <c r="A32" s="292">
        <v>15</v>
      </c>
      <c r="B32" s="255"/>
      <c r="C32" s="296" t="s">
        <v>1599</v>
      </c>
      <c r="D32" s="291" t="s">
        <v>29</v>
      </c>
      <c r="E32" s="598">
        <v>243.1</v>
      </c>
      <c r="F32" s="162"/>
      <c r="G32" s="162"/>
      <c r="H32" s="219"/>
      <c r="I32" s="219"/>
      <c r="J32" s="219"/>
      <c r="K32" s="96"/>
      <c r="L32" s="50"/>
      <c r="M32" s="96"/>
      <c r="N32" s="96"/>
      <c r="O32" s="96"/>
      <c r="P32" s="97"/>
    </row>
    <row r="33" spans="1:16" s="56" customFormat="1" ht="52.8">
      <c r="A33" s="292">
        <v>16</v>
      </c>
      <c r="B33" s="255"/>
      <c r="C33" s="261" t="s">
        <v>1627</v>
      </c>
      <c r="D33" s="252" t="s">
        <v>29</v>
      </c>
      <c r="E33" s="598">
        <v>243.1</v>
      </c>
      <c r="F33" s="162"/>
      <c r="G33" s="162"/>
      <c r="H33" s="219"/>
      <c r="I33" s="219"/>
      <c r="J33" s="219"/>
      <c r="K33" s="96"/>
      <c r="L33" s="50"/>
      <c r="M33" s="96"/>
      <c r="N33" s="96"/>
      <c r="O33" s="96"/>
      <c r="P33" s="97"/>
    </row>
    <row r="34" spans="1:16" s="56" customFormat="1">
      <c r="A34" s="292">
        <v>17</v>
      </c>
      <c r="B34" s="255"/>
      <c r="C34" s="261" t="s">
        <v>1626</v>
      </c>
      <c r="D34" s="252" t="s">
        <v>29</v>
      </c>
      <c r="E34" s="598">
        <v>243.1</v>
      </c>
      <c r="F34" s="162"/>
      <c r="G34" s="162"/>
      <c r="H34" s="219"/>
      <c r="I34" s="219"/>
      <c r="J34" s="219"/>
      <c r="K34" s="96"/>
      <c r="L34" s="50"/>
      <c r="M34" s="96"/>
      <c r="N34" s="96"/>
      <c r="O34" s="96"/>
      <c r="P34" s="97"/>
    </row>
    <row r="35" spans="1:16" s="56" customFormat="1">
      <c r="A35" s="571">
        <v>0</v>
      </c>
      <c r="B35" s="314"/>
      <c r="C35" s="315" t="s">
        <v>1628</v>
      </c>
      <c r="D35" s="14"/>
      <c r="E35" s="15"/>
      <c r="F35" s="162"/>
      <c r="G35" s="162"/>
      <c r="H35" s="219"/>
      <c r="I35" s="572"/>
      <c r="J35" s="572"/>
      <c r="K35" s="96"/>
      <c r="L35" s="50"/>
      <c r="M35" s="96"/>
      <c r="N35" s="96"/>
      <c r="O35" s="96"/>
      <c r="P35" s="97"/>
    </row>
    <row r="36" spans="1:16" s="56" customFormat="1" ht="39.6">
      <c r="A36" s="292">
        <v>18</v>
      </c>
      <c r="B36" s="573"/>
      <c r="C36" s="574" t="s">
        <v>1629</v>
      </c>
      <c r="D36" s="485" t="s">
        <v>29</v>
      </c>
      <c r="E36" s="598">
        <v>14.8</v>
      </c>
      <c r="F36" s="162"/>
      <c r="G36" s="162"/>
      <c r="H36" s="219"/>
      <c r="I36" s="186"/>
      <c r="J36" s="186"/>
      <c r="K36" s="96"/>
      <c r="L36" s="50"/>
      <c r="M36" s="96"/>
      <c r="N36" s="96"/>
      <c r="O36" s="96"/>
      <c r="P36" s="97"/>
    </row>
    <row r="37" spans="1:16" s="56" customFormat="1" ht="39.6">
      <c r="A37" s="292">
        <v>19</v>
      </c>
      <c r="B37" s="575"/>
      <c r="C37" s="463" t="s">
        <v>1630</v>
      </c>
      <c r="D37" s="291" t="s">
        <v>29</v>
      </c>
      <c r="E37" s="598">
        <v>14.8</v>
      </c>
      <c r="F37" s="162"/>
      <c r="G37" s="162"/>
      <c r="H37" s="219"/>
      <c r="I37" s="219"/>
      <c r="J37" s="219"/>
      <c r="K37" s="96"/>
      <c r="L37" s="50"/>
      <c r="M37" s="96"/>
      <c r="N37" s="96"/>
      <c r="O37" s="96"/>
      <c r="P37" s="97"/>
    </row>
    <row r="38" spans="1:16" s="56" customFormat="1">
      <c r="A38" s="571">
        <v>0</v>
      </c>
      <c r="B38" s="314"/>
      <c r="C38" s="315" t="s">
        <v>1631</v>
      </c>
      <c r="D38" s="14"/>
      <c r="E38" s="15"/>
      <c r="F38" s="162"/>
      <c r="G38" s="162"/>
      <c r="H38" s="219"/>
      <c r="I38" s="572"/>
      <c r="J38" s="572"/>
      <c r="K38" s="96"/>
      <c r="L38" s="50"/>
      <c r="M38" s="96"/>
      <c r="N38" s="96"/>
      <c r="O38" s="96"/>
      <c r="P38" s="97"/>
    </row>
    <row r="39" spans="1:16" s="56" customFormat="1" ht="39.6">
      <c r="A39" s="292">
        <v>20</v>
      </c>
      <c r="B39" s="573"/>
      <c r="C39" s="574" t="s">
        <v>1632</v>
      </c>
      <c r="D39" s="485" t="s">
        <v>29</v>
      </c>
      <c r="E39" s="598">
        <v>313.3</v>
      </c>
      <c r="F39" s="162"/>
      <c r="G39" s="162"/>
      <c r="H39" s="219"/>
      <c r="I39" s="186"/>
      <c r="J39" s="186"/>
      <c r="K39" s="96"/>
      <c r="L39" s="50"/>
      <c r="M39" s="96"/>
      <c r="N39" s="96"/>
      <c r="O39" s="96"/>
      <c r="P39" s="97"/>
    </row>
    <row r="40" spans="1:16" s="56" customFormat="1" ht="39.6">
      <c r="A40" s="292">
        <v>21</v>
      </c>
      <c r="B40" s="575"/>
      <c r="C40" s="463" t="s">
        <v>1630</v>
      </c>
      <c r="D40" s="291" t="s">
        <v>29</v>
      </c>
      <c r="E40" s="598">
        <v>313.3</v>
      </c>
      <c r="F40" s="162"/>
      <c r="G40" s="162"/>
      <c r="H40" s="219"/>
      <c r="I40" s="219"/>
      <c r="J40" s="219"/>
      <c r="K40" s="96"/>
      <c r="L40" s="50"/>
      <c r="M40" s="96"/>
      <c r="N40" s="96"/>
      <c r="O40" s="96"/>
      <c r="P40" s="97"/>
    </row>
    <row r="41" spans="1:16">
      <c r="A41" s="34"/>
      <c r="B41" s="52"/>
      <c r="C41" s="36"/>
      <c r="D41" s="37"/>
      <c r="E41" s="38"/>
      <c r="F41" s="38">
        <v>0</v>
      </c>
      <c r="G41" s="38">
        <v>0</v>
      </c>
      <c r="H41" s="39"/>
      <c r="I41" s="38"/>
      <c r="J41" s="38"/>
      <c r="K41" s="38"/>
      <c r="L41" s="38"/>
      <c r="M41" s="38"/>
      <c r="N41" s="38"/>
      <c r="O41" s="38"/>
      <c r="P41" s="40"/>
    </row>
    <row r="42" spans="1:16" ht="15.3" customHeight="1">
      <c r="A42" s="41"/>
      <c r="B42" s="41"/>
      <c r="C42" s="683" t="s">
        <v>97</v>
      </c>
      <c r="D42" s="684"/>
      <c r="E42" s="684"/>
      <c r="F42" s="684"/>
      <c r="G42" s="684"/>
      <c r="H42" s="684"/>
      <c r="I42" s="684"/>
      <c r="J42" s="684"/>
      <c r="K42" s="684"/>
      <c r="L42" s="42"/>
      <c r="M42" s="42"/>
      <c r="N42" s="42"/>
      <c r="O42" s="42"/>
      <c r="P42" s="42"/>
    </row>
    <row r="43" spans="1:16" s="114" customFormat="1" collapsed="1">
      <c r="I43" s="135"/>
    </row>
    <row r="44" spans="1:16" customFormat="1" ht="12.75" customHeight="1">
      <c r="B44" s="136" t="s">
        <v>52</v>
      </c>
    </row>
    <row r="45" spans="1:16" customFormat="1" ht="45" customHeight="1">
      <c r="A45" s="673">
        <f>'1,1'!A24:G24</f>
        <v>0</v>
      </c>
      <c r="B45" s="673"/>
      <c r="C45" s="673"/>
      <c r="D45" s="673"/>
      <c r="E45" s="673"/>
      <c r="F45" s="673"/>
      <c r="G45" s="673"/>
      <c r="H45" s="673"/>
      <c r="I45" s="673"/>
      <c r="J45" s="673"/>
      <c r="K45" s="673"/>
      <c r="L45" s="673"/>
      <c r="M45" s="673"/>
      <c r="N45" s="673"/>
      <c r="O45" s="673"/>
      <c r="P45" s="673"/>
    </row>
    <row r="46" spans="1:16" customFormat="1" ht="79.5" customHeight="1">
      <c r="A46" s="673"/>
      <c r="B46" s="673"/>
      <c r="C46" s="673"/>
      <c r="D46" s="673"/>
      <c r="E46" s="673"/>
      <c r="F46" s="673"/>
      <c r="G46" s="673"/>
      <c r="H46" s="673"/>
      <c r="I46" s="673"/>
      <c r="J46" s="673"/>
      <c r="K46" s="673"/>
      <c r="L46" s="673"/>
      <c r="M46" s="673"/>
      <c r="N46" s="673"/>
      <c r="O46" s="673"/>
      <c r="P46" s="673"/>
    </row>
    <row r="47" spans="1:16" customFormat="1" ht="12.75" customHeight="1">
      <c r="B47" s="137"/>
    </row>
    <row r="48" spans="1:16" customFormat="1" ht="12.75" customHeight="1">
      <c r="B48" s="137"/>
    </row>
    <row r="49" spans="2:16" s="114" customFormat="1">
      <c r="B49" s="114" t="s">
        <v>8</v>
      </c>
      <c r="L49" s="142" t="str">
        <f>Koptame!B39</f>
        <v>Pārbaudīja:</v>
      </c>
      <c r="M49" s="142"/>
      <c r="N49" s="142"/>
      <c r="O49" s="142"/>
      <c r="P49" s="142"/>
    </row>
    <row r="50" spans="2:16" s="114" customFormat="1" ht="14.25" customHeight="1">
      <c r="C50" s="134">
        <f>Koptame!C34</f>
        <v>0</v>
      </c>
      <c r="L50" s="134"/>
      <c r="M50" s="670">
        <f>Koptame!C40</f>
        <v>0</v>
      </c>
      <c r="N50" s="670"/>
      <c r="O50" s="142"/>
      <c r="P50" s="142"/>
    </row>
    <row r="51" spans="2:16" s="114" customFormat="1">
      <c r="C51" s="133">
        <f>Koptame!C35</f>
        <v>0</v>
      </c>
      <c r="L51" s="133"/>
      <c r="M51" s="671">
        <f>Koptame!C41</f>
        <v>0</v>
      </c>
      <c r="N51" s="671"/>
      <c r="O51" s="142"/>
      <c r="P51" s="142"/>
    </row>
    <row r="52" spans="2:16" s="114" customFormat="1" collapsed="1">
      <c r="B52" s="135"/>
      <c r="F52" s="135"/>
      <c r="G52" s="135"/>
    </row>
  </sheetData>
  <mergeCells count="17">
    <mergeCell ref="A2:P2"/>
    <mergeCell ref="L9:O9"/>
    <mergeCell ref="A11:A12"/>
    <mergeCell ref="B11:B12"/>
    <mergeCell ref="C11:C12"/>
    <mergeCell ref="D11:D12"/>
    <mergeCell ref="E11:E12"/>
    <mergeCell ref="D3:P3"/>
    <mergeCell ref="D4:P4"/>
    <mergeCell ref="D5:P5"/>
    <mergeCell ref="F11:K11"/>
    <mergeCell ref="L11:P11"/>
    <mergeCell ref="C42:K42"/>
    <mergeCell ref="A46:P46"/>
    <mergeCell ref="A45:P45"/>
    <mergeCell ref="M50:N50"/>
    <mergeCell ref="M51:N51"/>
  </mergeCells>
  <conditionalFormatting sqref="I14:I16">
    <cfRule type="expression" dxfId="406" priority="1" stopIfTrue="1">
      <formula>I14=#REF!=FALSE</formula>
    </cfRule>
    <cfRule type="expression" dxfId="405" priority="2" stopIfTrue="1">
      <formula>I14=#REF!=FALSE</formula>
    </cfRule>
    <cfRule type="expression" dxfId="404" priority="3">
      <formula>#REF!&gt;0</formula>
    </cfRule>
    <cfRule type="expression" dxfId="403" priority="4">
      <formula>#REF!=3</formula>
    </cfRule>
    <cfRule type="expression" dxfId="402" priority="5">
      <formula>#REF!=2</formula>
    </cfRule>
    <cfRule type="expression" dxfId="401" priority="6">
      <formula>#REF!=1</formula>
    </cfRule>
    <cfRule type="expression" dxfId="400" priority="7" stopIfTrue="1">
      <formula>I14=#REF!=FALSE</formula>
    </cfRule>
    <cfRule type="expression" dxfId="399" priority="8">
      <formula>#REF!&gt;0</formula>
    </cfRule>
    <cfRule type="expression" dxfId="398" priority="9">
      <formula>#REF!=3</formula>
    </cfRule>
    <cfRule type="expression" dxfId="397" priority="10">
      <formula>#REF!=2</formula>
    </cfRule>
    <cfRule type="expression" dxfId="396" priority="11">
      <formula>#REF!=1</formula>
    </cfRule>
  </conditionalFormatting>
  <conditionalFormatting sqref="I17:I40">
    <cfRule type="expression" dxfId="395" priority="12" stopIfTrue="1">
      <formula>I17=#REF!=FALSE</formula>
    </cfRule>
    <cfRule type="expression" dxfId="394" priority="13">
      <formula>#REF!&gt;0</formula>
    </cfRule>
    <cfRule type="expression" dxfId="393" priority="14">
      <formula>#REF!=3</formula>
    </cfRule>
    <cfRule type="expression" dxfId="392" priority="15">
      <formula>#REF!=2</formula>
    </cfRule>
    <cfRule type="expression" dxfId="391" priority="16">
      <formula>#REF!=1</formula>
    </cfRule>
    <cfRule type="expression" dxfId="390" priority="17" stopIfTrue="1">
      <formula>I17=#REF!=FALSE</formula>
    </cfRule>
  </conditionalFormatting>
  <conditionalFormatting sqref="I18:I21">
    <cfRule type="expression" dxfId="389" priority="245">
      <formula>#REF!=2</formula>
    </cfRule>
    <cfRule type="expression" dxfId="388" priority="246">
      <formula>#REF!=1</formula>
    </cfRule>
    <cfRule type="expression" dxfId="387" priority="247">
      <formula>#REF!&gt;0</formula>
    </cfRule>
    <cfRule type="expression" dxfId="386" priority="248">
      <formula>#REF!=3</formula>
    </cfRule>
    <cfRule type="expression" dxfId="385" priority="249">
      <formula>#REF!=2</formula>
    </cfRule>
    <cfRule type="expression" dxfId="384" priority="250">
      <formula>#REF!=1</formula>
    </cfRule>
    <cfRule type="expression" dxfId="383" priority="251" stopIfTrue="1">
      <formula>I18=#REF!=FALSE</formula>
    </cfRule>
    <cfRule type="expression" dxfId="382" priority="252">
      <formula>#REF!&gt;0</formula>
    </cfRule>
    <cfRule type="expression" dxfId="381" priority="253">
      <formula>#REF!=3</formula>
    </cfRule>
    <cfRule type="expression" dxfId="380" priority="254">
      <formula>#REF!=2</formula>
    </cfRule>
    <cfRule type="expression" dxfId="379" priority="255">
      <formula>#REF!=1</formula>
    </cfRule>
    <cfRule type="expression" dxfId="378" priority="256" stopIfTrue="1">
      <formula>I18=#REF!=FALSE</formula>
    </cfRule>
  </conditionalFormatting>
  <conditionalFormatting sqref="I23">
    <cfRule type="expression" dxfId="377" priority="218">
      <formula>#REF!=2</formula>
    </cfRule>
    <cfRule type="expression" dxfId="376" priority="219">
      <formula>#REF!=1</formula>
    </cfRule>
    <cfRule type="expression" dxfId="375" priority="220">
      <formula>#REF!&gt;0</formula>
    </cfRule>
    <cfRule type="expression" dxfId="374" priority="221">
      <formula>#REF!=3</formula>
    </cfRule>
    <cfRule type="expression" dxfId="373" priority="222">
      <formula>#REF!=2</formula>
    </cfRule>
    <cfRule type="expression" dxfId="372" priority="223">
      <formula>#REF!=1</formula>
    </cfRule>
    <cfRule type="expression" dxfId="371" priority="224" stopIfTrue="1">
      <formula>I23=#REF!=FALSE</formula>
    </cfRule>
    <cfRule type="expression" dxfId="370" priority="225">
      <formula>#REF!&gt;0</formula>
    </cfRule>
    <cfRule type="expression" dxfId="369" priority="226">
      <formula>#REF!=3</formula>
    </cfRule>
    <cfRule type="expression" dxfId="368" priority="227">
      <formula>#REF!=2</formula>
    </cfRule>
    <cfRule type="expression" dxfId="367" priority="228">
      <formula>#REF!=1</formula>
    </cfRule>
    <cfRule type="expression" dxfId="366" priority="229" stopIfTrue="1">
      <formula>I23=#REF!=FALSE</formula>
    </cfRule>
  </conditionalFormatting>
  <conditionalFormatting sqref="I24">
    <cfRule type="expression" dxfId="365" priority="208">
      <formula>#REF!&gt;0</formula>
    </cfRule>
    <cfRule type="expression" dxfId="364" priority="209">
      <formula>#REF!=3</formula>
    </cfRule>
    <cfRule type="expression" dxfId="363" priority="210">
      <formula>#REF!=2</formula>
    </cfRule>
    <cfRule type="expression" dxfId="362" priority="211">
      <formula>#REF!=1</formula>
    </cfRule>
    <cfRule type="expression" dxfId="361" priority="212" stopIfTrue="1">
      <formula>I24=#REF!=FALSE</formula>
    </cfRule>
    <cfRule type="expression" dxfId="360" priority="213">
      <formula>#REF!&gt;0</formula>
    </cfRule>
    <cfRule type="expression" dxfId="359" priority="214">
      <formula>#REF!=3</formula>
    </cfRule>
    <cfRule type="expression" dxfId="358" priority="215">
      <formula>#REF!=2</formula>
    </cfRule>
    <cfRule type="expression" dxfId="357" priority="216">
      <formula>#REF!=1</formula>
    </cfRule>
    <cfRule type="expression" dxfId="356" priority="217" stopIfTrue="1">
      <formula>I24=#REF!=FALSE</formula>
    </cfRule>
  </conditionalFormatting>
  <conditionalFormatting sqref="I24:I25">
    <cfRule type="expression" dxfId="355" priority="203">
      <formula>#REF!&gt;0</formula>
    </cfRule>
    <cfRule type="expression" dxfId="354" priority="204">
      <formula>#REF!=3</formula>
    </cfRule>
    <cfRule type="expression" dxfId="353" priority="205">
      <formula>#REF!=2</formula>
    </cfRule>
    <cfRule type="expression" dxfId="352" priority="206">
      <formula>#REF!=1</formula>
    </cfRule>
  </conditionalFormatting>
  <conditionalFormatting sqref="I24:I26">
    <cfRule type="expression" dxfId="351" priority="183" stopIfTrue="1">
      <formula>I24=#REF!=FALSE</formula>
    </cfRule>
  </conditionalFormatting>
  <conditionalFormatting sqref="I25">
    <cfRule type="expression" dxfId="350" priority="198">
      <formula>#REF!&gt;0</formula>
    </cfRule>
    <cfRule type="expression" dxfId="349" priority="199">
      <formula>#REF!=3</formula>
    </cfRule>
    <cfRule type="expression" dxfId="348" priority="200">
      <formula>#REF!=2</formula>
    </cfRule>
    <cfRule type="expression" dxfId="347" priority="201">
      <formula>#REF!=1</formula>
    </cfRule>
    <cfRule type="expression" dxfId="346" priority="202" stopIfTrue="1">
      <formula>I25=#REF!=FALSE</formula>
    </cfRule>
    <cfRule type="expression" dxfId="345" priority="207" stopIfTrue="1">
      <formula>I25=#REF!=FALSE</formula>
    </cfRule>
  </conditionalFormatting>
  <conditionalFormatting sqref="I25:I26">
    <cfRule type="expression" dxfId="344" priority="193">
      <formula>#REF!&gt;0</formula>
    </cfRule>
    <cfRule type="expression" dxfId="343" priority="194">
      <formula>#REF!=3</formula>
    </cfRule>
    <cfRule type="expression" dxfId="342" priority="195">
      <formula>#REF!=2</formula>
    </cfRule>
    <cfRule type="expression" dxfId="341" priority="196">
      <formula>#REF!=1</formula>
    </cfRule>
  </conditionalFormatting>
  <conditionalFormatting sqref="I26">
    <cfRule type="expression" dxfId="340" priority="184">
      <formula>#REF!&gt;0</formula>
    </cfRule>
    <cfRule type="expression" dxfId="339" priority="185">
      <formula>#REF!=3</formula>
    </cfRule>
    <cfRule type="expression" dxfId="338" priority="186">
      <formula>#REF!=2</formula>
    </cfRule>
    <cfRule type="expression" dxfId="337" priority="187">
      <formula>#REF!=1</formula>
    </cfRule>
    <cfRule type="expression" dxfId="336" priority="188">
      <formula>#REF!&gt;0</formula>
    </cfRule>
    <cfRule type="expression" dxfId="335" priority="189">
      <formula>#REF!=3</formula>
    </cfRule>
    <cfRule type="expression" dxfId="334" priority="190">
      <formula>#REF!=2</formula>
    </cfRule>
    <cfRule type="expression" dxfId="333" priority="191">
      <formula>#REF!=1</formula>
    </cfRule>
    <cfRule type="expression" dxfId="332" priority="192" stopIfTrue="1">
      <formula>I26=#REF!=FALSE</formula>
    </cfRule>
    <cfRule type="expression" dxfId="331" priority="197" stopIfTrue="1">
      <formula>I26=#REF!=FALSE</formula>
    </cfRule>
  </conditionalFormatting>
  <conditionalFormatting sqref="I27">
    <cfRule type="expression" dxfId="330" priority="178">
      <formula>#REF!&gt;0</formula>
    </cfRule>
    <cfRule type="expression" dxfId="329" priority="179">
      <formula>#REF!=3</formula>
    </cfRule>
    <cfRule type="expression" dxfId="328" priority="180">
      <formula>#REF!=2</formula>
    </cfRule>
    <cfRule type="expression" dxfId="327" priority="181">
      <formula>#REF!=1</formula>
    </cfRule>
    <cfRule type="expression" dxfId="326" priority="182" stopIfTrue="1">
      <formula>I27=#REF!=FALSE</formula>
    </cfRule>
  </conditionalFormatting>
  <conditionalFormatting sqref="I29">
    <cfRule type="expression" dxfId="325" priority="151">
      <formula>#REF!=2</formula>
    </cfRule>
    <cfRule type="expression" dxfId="324" priority="152">
      <formula>#REF!=1</formula>
    </cfRule>
    <cfRule type="expression" dxfId="323" priority="153">
      <formula>#REF!&gt;0</formula>
    </cfRule>
    <cfRule type="expression" dxfId="322" priority="154">
      <formula>#REF!=3</formula>
    </cfRule>
    <cfRule type="expression" dxfId="321" priority="155">
      <formula>#REF!=2</formula>
    </cfRule>
    <cfRule type="expression" dxfId="320" priority="156">
      <formula>#REF!=1</formula>
    </cfRule>
    <cfRule type="expression" dxfId="319" priority="157" stopIfTrue="1">
      <formula>I29=#REF!=FALSE</formula>
    </cfRule>
    <cfRule type="expression" dxfId="318" priority="158">
      <formula>#REF!&gt;0</formula>
    </cfRule>
    <cfRule type="expression" dxfId="317" priority="159">
      <formula>#REF!=3</formula>
    </cfRule>
    <cfRule type="expression" dxfId="316" priority="160">
      <formula>#REF!=2</formula>
    </cfRule>
    <cfRule type="expression" dxfId="315" priority="161">
      <formula>#REF!=1</formula>
    </cfRule>
    <cfRule type="expression" dxfId="314" priority="162" stopIfTrue="1">
      <formula>I29=#REF!=FALSE</formula>
    </cfRule>
  </conditionalFormatting>
  <conditionalFormatting sqref="I30">
    <cfRule type="expression" dxfId="313" priority="141">
      <formula>#REF!&gt;0</formula>
    </cfRule>
    <cfRule type="expression" dxfId="312" priority="142">
      <formula>#REF!=3</formula>
    </cfRule>
    <cfRule type="expression" dxfId="311" priority="143">
      <formula>#REF!=2</formula>
    </cfRule>
    <cfRule type="expression" dxfId="310" priority="144">
      <formula>#REF!=1</formula>
    </cfRule>
    <cfRule type="expression" dxfId="309" priority="145" stopIfTrue="1">
      <formula>I30=#REF!=FALSE</formula>
    </cfRule>
    <cfRule type="expression" dxfId="308" priority="146">
      <formula>#REF!&gt;0</formula>
    </cfRule>
    <cfRule type="expression" dxfId="307" priority="147">
      <formula>#REF!=3</formula>
    </cfRule>
    <cfRule type="expression" dxfId="306" priority="148">
      <formula>#REF!=2</formula>
    </cfRule>
    <cfRule type="expression" dxfId="305" priority="149">
      <formula>#REF!=1</formula>
    </cfRule>
    <cfRule type="expression" dxfId="304" priority="150" stopIfTrue="1">
      <formula>I30=#REF!=FALSE</formula>
    </cfRule>
  </conditionalFormatting>
  <conditionalFormatting sqref="I30:I31">
    <cfRule type="expression" dxfId="303" priority="136">
      <formula>#REF!&gt;0</formula>
    </cfRule>
    <cfRule type="expression" dxfId="302" priority="137">
      <formula>#REF!=3</formula>
    </cfRule>
    <cfRule type="expression" dxfId="301" priority="138">
      <formula>#REF!=2</formula>
    </cfRule>
    <cfRule type="expression" dxfId="300" priority="139">
      <formula>#REF!=1</formula>
    </cfRule>
  </conditionalFormatting>
  <conditionalFormatting sqref="I30:I33">
    <cfRule type="expression" dxfId="299" priority="115" stopIfTrue="1">
      <formula>I30=#REF!=FALSE</formula>
    </cfRule>
  </conditionalFormatting>
  <conditionalFormatting sqref="I31">
    <cfRule type="expression" dxfId="298" priority="131">
      <formula>#REF!&gt;0</formula>
    </cfRule>
    <cfRule type="expression" dxfId="297" priority="132">
      <formula>#REF!=3</formula>
    </cfRule>
    <cfRule type="expression" dxfId="296" priority="133">
      <formula>#REF!=2</formula>
    </cfRule>
    <cfRule type="expression" dxfId="295" priority="134">
      <formula>#REF!=1</formula>
    </cfRule>
    <cfRule type="expression" dxfId="294" priority="135" stopIfTrue="1">
      <formula>I31=#REF!=FALSE</formula>
    </cfRule>
    <cfRule type="expression" dxfId="293" priority="140" stopIfTrue="1">
      <formula>I31=#REF!=FALSE</formula>
    </cfRule>
  </conditionalFormatting>
  <conditionalFormatting sqref="I31:I32">
    <cfRule type="expression" dxfId="292" priority="126">
      <formula>#REF!&gt;0</formula>
    </cfRule>
    <cfRule type="expression" dxfId="291" priority="127">
      <formula>#REF!=3</formula>
    </cfRule>
    <cfRule type="expression" dxfId="290" priority="128">
      <formula>#REF!=2</formula>
    </cfRule>
    <cfRule type="expression" dxfId="289" priority="129">
      <formula>#REF!=1</formula>
    </cfRule>
  </conditionalFormatting>
  <conditionalFormatting sqref="I32">
    <cfRule type="expression" dxfId="288" priority="117">
      <formula>#REF!&gt;0</formula>
    </cfRule>
    <cfRule type="expression" dxfId="287" priority="118">
      <formula>#REF!=3</formula>
    </cfRule>
    <cfRule type="expression" dxfId="286" priority="119">
      <formula>#REF!=2</formula>
    </cfRule>
    <cfRule type="expression" dxfId="285" priority="120">
      <formula>#REF!=1</formula>
    </cfRule>
    <cfRule type="expression" dxfId="284" priority="121">
      <formula>#REF!&gt;0</formula>
    </cfRule>
    <cfRule type="expression" dxfId="283" priority="122">
      <formula>#REF!=3</formula>
    </cfRule>
    <cfRule type="expression" dxfId="282" priority="123">
      <formula>#REF!=2</formula>
    </cfRule>
    <cfRule type="expression" dxfId="281" priority="124">
      <formula>#REF!=1</formula>
    </cfRule>
    <cfRule type="expression" dxfId="280" priority="125" stopIfTrue="1">
      <formula>I32=#REF!=FALSE</formula>
    </cfRule>
    <cfRule type="expression" dxfId="279" priority="130" stopIfTrue="1">
      <formula>I32=#REF!=FALSE</formula>
    </cfRule>
  </conditionalFormatting>
  <conditionalFormatting sqref="I33">
    <cfRule type="expression" dxfId="278" priority="110" stopIfTrue="1">
      <formula>I33=#REF!=FALSE</formula>
    </cfRule>
    <cfRule type="expression" dxfId="277" priority="111">
      <formula>#REF!&gt;0</formula>
    </cfRule>
    <cfRule type="expression" dxfId="276" priority="112">
      <formula>#REF!=3</formula>
    </cfRule>
    <cfRule type="expression" dxfId="275" priority="113">
      <formula>#REF!=2</formula>
    </cfRule>
    <cfRule type="expression" dxfId="274" priority="114">
      <formula>#REF!=1</formula>
    </cfRule>
  </conditionalFormatting>
  <conditionalFormatting sqref="I33:I34">
    <cfRule type="expression" dxfId="273" priority="101">
      <formula>#REF!&gt;0</formula>
    </cfRule>
    <cfRule type="expression" dxfId="272" priority="102">
      <formula>#REF!=3</formula>
    </cfRule>
    <cfRule type="expression" dxfId="271" priority="103">
      <formula>#REF!=2</formula>
    </cfRule>
    <cfRule type="expression" dxfId="270" priority="104">
      <formula>#REF!=1</formula>
    </cfRule>
  </conditionalFormatting>
  <conditionalFormatting sqref="I34">
    <cfRule type="expression" dxfId="269" priority="96">
      <formula>#REF!&gt;0</formula>
    </cfRule>
    <cfRule type="expression" dxfId="268" priority="97">
      <formula>#REF!=3</formula>
    </cfRule>
    <cfRule type="expression" dxfId="267" priority="98">
      <formula>#REF!=2</formula>
    </cfRule>
    <cfRule type="expression" dxfId="266" priority="99">
      <formula>#REF!=1</formula>
    </cfRule>
    <cfRule type="expression" dxfId="265" priority="100" stopIfTrue="1">
      <formula>I34=#REF!=FALSE</formula>
    </cfRule>
    <cfRule type="expression" dxfId="264" priority="105" stopIfTrue="1">
      <formula>I34=#REF!=FALSE</formula>
    </cfRule>
  </conditionalFormatting>
  <conditionalFormatting sqref="I36">
    <cfRule type="expression" dxfId="263" priority="76">
      <formula>#REF!&gt;0</formula>
    </cfRule>
    <cfRule type="expression" dxfId="262" priority="77">
      <formula>#REF!=3</formula>
    </cfRule>
    <cfRule type="expression" dxfId="261" priority="78">
      <formula>#REF!=2</formula>
    </cfRule>
    <cfRule type="expression" dxfId="260" priority="79">
      <formula>#REF!=1</formula>
    </cfRule>
    <cfRule type="expression" dxfId="259" priority="80" stopIfTrue="1">
      <formula>I36=#REF!=FALSE</formula>
    </cfRule>
  </conditionalFormatting>
  <conditionalFormatting sqref="I36:I37">
    <cfRule type="expression" dxfId="258" priority="57">
      <formula>#REF!=2</formula>
    </cfRule>
    <cfRule type="expression" dxfId="257" priority="58">
      <formula>#REF!=1</formula>
    </cfRule>
    <cfRule type="expression" dxfId="256" priority="59">
      <formula>#REF!&gt;0</formula>
    </cfRule>
    <cfRule type="expression" dxfId="255" priority="60">
      <formula>#REF!=3</formula>
    </cfRule>
    <cfRule type="expression" dxfId="254" priority="66">
      <formula>#REF!=2</formula>
    </cfRule>
    <cfRule type="expression" dxfId="253" priority="67">
      <formula>#REF!=1</formula>
    </cfRule>
    <cfRule type="expression" dxfId="252" priority="68" stopIfTrue="1">
      <formula>I36=#REF!=FALSE</formula>
    </cfRule>
  </conditionalFormatting>
  <conditionalFormatting sqref="I37">
    <cfRule type="expression" dxfId="251" priority="61">
      <formula>#REF!=2</formula>
    </cfRule>
    <cfRule type="expression" dxfId="250" priority="62">
      <formula>#REF!=1</formula>
    </cfRule>
    <cfRule type="expression" dxfId="249" priority="63" stopIfTrue="1">
      <formula>I37=#REF!=FALSE</formula>
    </cfRule>
    <cfRule type="expression" dxfId="248" priority="64">
      <formula>#REF!&gt;0</formula>
    </cfRule>
    <cfRule type="expression" dxfId="247" priority="65">
      <formula>#REF!=3</formula>
    </cfRule>
  </conditionalFormatting>
  <conditionalFormatting sqref="I39">
    <cfRule type="expression" dxfId="246" priority="37">
      <formula>#REF!&gt;0</formula>
    </cfRule>
    <cfRule type="expression" dxfId="245" priority="38">
      <formula>#REF!=3</formula>
    </cfRule>
    <cfRule type="expression" dxfId="244" priority="39">
      <formula>#REF!=2</formula>
    </cfRule>
    <cfRule type="expression" dxfId="243" priority="40">
      <formula>#REF!=1</formula>
    </cfRule>
    <cfRule type="expression" dxfId="242" priority="41" stopIfTrue="1">
      <formula>I39=#REF!=FALSE</formula>
    </cfRule>
  </conditionalFormatting>
  <conditionalFormatting sqref="I39:I40">
    <cfRule type="expression" dxfId="241" priority="18">
      <formula>#REF!=2</formula>
    </cfRule>
    <cfRule type="expression" dxfId="240" priority="19">
      <formula>#REF!=1</formula>
    </cfRule>
    <cfRule type="expression" dxfId="239" priority="20">
      <formula>#REF!&gt;0</formula>
    </cfRule>
    <cfRule type="expression" dxfId="238" priority="21">
      <formula>#REF!=3</formula>
    </cfRule>
    <cfRule type="expression" dxfId="237" priority="27">
      <formula>#REF!=2</formula>
    </cfRule>
    <cfRule type="expression" dxfId="236" priority="28">
      <formula>#REF!=1</formula>
    </cfRule>
    <cfRule type="expression" dxfId="235" priority="29" stopIfTrue="1">
      <formula>I39=#REF!=FALSE</formula>
    </cfRule>
  </conditionalFormatting>
  <conditionalFormatting sqref="I40">
    <cfRule type="expression" dxfId="234" priority="22">
      <formula>#REF!=2</formula>
    </cfRule>
    <cfRule type="expression" dxfId="233" priority="23">
      <formula>#REF!=1</formula>
    </cfRule>
    <cfRule type="expression" dxfId="232" priority="24" stopIfTrue="1">
      <formula>I40=#REF!=FALSE</formula>
    </cfRule>
    <cfRule type="expression" dxfId="231" priority="25">
      <formula>#REF!&gt;0</formula>
    </cfRule>
    <cfRule type="expression" dxfId="230" priority="26">
      <formula>#REF!=3</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3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499984740745262"/>
  </sheetPr>
  <dimension ref="A1:P41"/>
  <sheetViews>
    <sheetView showZeros="0" view="pageBreakPreview" zoomScale="90" zoomScaleNormal="100" zoomScaleSheetLayoutView="90" workbookViewId="0">
      <selection activeCell="L28" sqref="L28"/>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88</v>
      </c>
      <c r="H1" s="103" t="str">
        <f>kops1!B31</f>
        <v>1,11</v>
      </c>
    </row>
    <row r="2" spans="1:16" s="24" customFormat="1">
      <c r="A2" s="667" t="str">
        <f>C13</f>
        <v>Dažādi darbi</v>
      </c>
      <c r="B2" s="667"/>
      <c r="C2" s="667"/>
      <c r="D2" s="667"/>
      <c r="E2" s="667"/>
      <c r="F2" s="667"/>
      <c r="G2" s="667"/>
      <c r="H2" s="667"/>
      <c r="I2" s="667"/>
      <c r="J2" s="667"/>
      <c r="K2" s="667"/>
      <c r="L2" s="667"/>
      <c r="M2" s="667"/>
      <c r="N2" s="667"/>
      <c r="O2" s="667"/>
      <c r="P2" s="667"/>
    </row>
    <row r="3" spans="1:16">
      <c r="A3" s="20"/>
      <c r="B3" s="20"/>
      <c r="C3" s="48" t="s">
        <v>11</v>
      </c>
      <c r="D3" s="669" t="str">
        <f>Koptame!C11</f>
        <v>Pirmsskolas izglītības iestāde</v>
      </c>
      <c r="E3" s="669"/>
      <c r="F3" s="669"/>
      <c r="G3" s="669"/>
      <c r="H3" s="669"/>
      <c r="I3" s="669"/>
      <c r="J3" s="669"/>
      <c r="K3" s="669"/>
      <c r="L3" s="669"/>
      <c r="M3" s="669"/>
      <c r="N3" s="669"/>
      <c r="O3" s="669"/>
      <c r="P3" s="669"/>
    </row>
    <row r="4" spans="1:16">
      <c r="A4" s="20"/>
      <c r="B4" s="20"/>
      <c r="C4" s="48" t="s">
        <v>12</v>
      </c>
      <c r="D4" s="669" t="str">
        <f>Koptame!C12</f>
        <v>Pirmsskolas izglītības iestādes jaunbūve</v>
      </c>
      <c r="E4" s="669"/>
      <c r="F4" s="669"/>
      <c r="G4" s="669"/>
      <c r="H4" s="669"/>
      <c r="I4" s="669"/>
      <c r="J4" s="669"/>
      <c r="K4" s="669"/>
      <c r="L4" s="669"/>
      <c r="M4" s="669"/>
      <c r="N4" s="669"/>
      <c r="O4" s="669"/>
      <c r="P4" s="669"/>
    </row>
    <row r="5" spans="1:16">
      <c r="A5" s="20"/>
      <c r="B5" s="20"/>
      <c r="C5" s="48" t="s">
        <v>13</v>
      </c>
      <c r="D5" s="669" t="str">
        <f>Koptame!C13</f>
        <v>Baložu iela 33, Baloži, Ķekavas novads</v>
      </c>
      <c r="E5" s="669"/>
      <c r="F5" s="669"/>
      <c r="G5" s="669"/>
      <c r="H5" s="669"/>
      <c r="I5" s="669"/>
      <c r="J5" s="669"/>
      <c r="K5" s="669"/>
      <c r="L5" s="669"/>
      <c r="M5" s="669"/>
      <c r="N5" s="669"/>
      <c r="O5" s="669"/>
      <c r="P5" s="669"/>
    </row>
    <row r="6" spans="1:16">
      <c r="A6" s="20"/>
      <c r="B6" s="20"/>
      <c r="C6" s="48"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P31</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3.9" customHeight="1">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92">
        <v>0</v>
      </c>
      <c r="B14" s="255"/>
      <c r="C14" s="315" t="s">
        <v>1506</v>
      </c>
      <c r="D14" s="339"/>
      <c r="E14" s="340"/>
      <c r="F14" s="162"/>
      <c r="G14" s="162"/>
      <c r="H14" s="219">
        <f t="shared" ref="H14:H25" si="6">ROUND(F14*G14,2)</f>
        <v>0</v>
      </c>
      <c r="I14" s="219"/>
      <c r="J14" s="219"/>
      <c r="K14" s="96">
        <f>SUM(H14:J14)</f>
        <v>0</v>
      </c>
      <c r="L14" s="50">
        <f>ROUND(F14*E14,2)</f>
        <v>0</v>
      </c>
      <c r="M14" s="96">
        <f>ROUND(H14*E14,2)</f>
        <v>0</v>
      </c>
      <c r="N14" s="96">
        <f>ROUND(I14*E14,2)</f>
        <v>0</v>
      </c>
      <c r="O14" s="96">
        <f>ROUND(J14*E14,2)</f>
        <v>0</v>
      </c>
      <c r="P14" s="97">
        <f>SUM(M14:O14)</f>
        <v>0</v>
      </c>
    </row>
    <row r="15" spans="1:16" s="56" customFormat="1" ht="26.4">
      <c r="A15" s="250">
        <v>1</v>
      </c>
      <c r="B15" s="341"/>
      <c r="C15" s="237" t="s">
        <v>1507</v>
      </c>
      <c r="D15" s="342" t="s">
        <v>151</v>
      </c>
      <c r="E15" s="600">
        <f>4.7+40.52</f>
        <v>45.220000000000006</v>
      </c>
      <c r="F15" s="162"/>
      <c r="G15" s="162"/>
      <c r="H15" s="219"/>
      <c r="I15" s="220"/>
      <c r="J15" s="221"/>
      <c r="K15" s="96"/>
      <c r="L15" s="50"/>
      <c r="M15" s="96"/>
      <c r="N15" s="96"/>
      <c r="O15" s="96"/>
      <c r="P15" s="97"/>
    </row>
    <row r="16" spans="1:16" s="56" customFormat="1" ht="26.4">
      <c r="A16" s="250">
        <v>2</v>
      </c>
      <c r="B16" s="341"/>
      <c r="C16" s="237" t="s">
        <v>1508</v>
      </c>
      <c r="D16" s="342" t="s">
        <v>151</v>
      </c>
      <c r="E16" s="600">
        <v>50.04</v>
      </c>
      <c r="F16" s="162"/>
      <c r="G16" s="162"/>
      <c r="H16" s="219"/>
      <c r="I16" s="220"/>
      <c r="J16" s="221"/>
      <c r="K16" s="96"/>
      <c r="L16" s="50"/>
      <c r="M16" s="96"/>
      <c r="N16" s="96"/>
      <c r="O16" s="96"/>
      <c r="P16" s="97"/>
    </row>
    <row r="17" spans="1:16" s="56" customFormat="1" ht="26.4">
      <c r="A17" s="250">
        <v>3</v>
      </c>
      <c r="B17" s="341"/>
      <c r="C17" s="237" t="s">
        <v>1509</v>
      </c>
      <c r="D17" s="342" t="s">
        <v>151</v>
      </c>
      <c r="E17" s="600">
        <v>12.36</v>
      </c>
      <c r="F17" s="162"/>
      <c r="G17" s="162"/>
      <c r="H17" s="219"/>
      <c r="I17" s="220"/>
      <c r="J17" s="221"/>
      <c r="K17" s="96"/>
      <c r="L17" s="50"/>
      <c r="M17" s="96"/>
      <c r="N17" s="96"/>
      <c r="O17" s="96"/>
      <c r="P17" s="97"/>
    </row>
    <row r="18" spans="1:16" s="56" customFormat="1" ht="26.4">
      <c r="A18" s="292">
        <v>4</v>
      </c>
      <c r="B18" s="255"/>
      <c r="C18" s="237" t="s">
        <v>1510</v>
      </c>
      <c r="D18" s="342" t="s">
        <v>151</v>
      </c>
      <c r="E18" s="600">
        <v>9.36</v>
      </c>
      <c r="F18" s="162"/>
      <c r="G18" s="162"/>
      <c r="H18" s="219"/>
      <c r="I18" s="220"/>
      <c r="J18" s="221"/>
      <c r="K18" s="96"/>
      <c r="L18" s="50"/>
      <c r="M18" s="96"/>
      <c r="N18" s="96"/>
      <c r="O18" s="96"/>
      <c r="P18" s="97"/>
    </row>
    <row r="19" spans="1:16" s="56" customFormat="1" ht="26.4">
      <c r="A19" s="292">
        <v>5</v>
      </c>
      <c r="B19" s="255"/>
      <c r="C19" s="237" t="s">
        <v>1511</v>
      </c>
      <c r="D19" s="342" t="s">
        <v>151</v>
      </c>
      <c r="E19" s="600">
        <v>7.15</v>
      </c>
      <c r="F19" s="162"/>
      <c r="G19" s="162"/>
      <c r="H19" s="219"/>
      <c r="I19" s="220"/>
      <c r="J19" s="221"/>
      <c r="K19" s="96"/>
      <c r="L19" s="50"/>
      <c r="M19" s="96"/>
      <c r="N19" s="96"/>
      <c r="O19" s="96"/>
      <c r="P19" s="97"/>
    </row>
    <row r="20" spans="1:16" s="56" customFormat="1" ht="26.4">
      <c r="A20" s="292">
        <v>6</v>
      </c>
      <c r="B20" s="255"/>
      <c r="C20" s="237" t="s">
        <v>1512</v>
      </c>
      <c r="D20" s="342" t="s">
        <v>151</v>
      </c>
      <c r="E20" s="600">
        <v>8.32</v>
      </c>
      <c r="F20" s="162"/>
      <c r="G20" s="162"/>
      <c r="H20" s="219"/>
      <c r="I20" s="220"/>
      <c r="J20" s="221"/>
      <c r="K20" s="96"/>
      <c r="L20" s="50"/>
      <c r="M20" s="96"/>
      <c r="N20" s="96"/>
      <c r="O20" s="96"/>
      <c r="P20" s="97"/>
    </row>
    <row r="21" spans="1:16" s="56" customFormat="1" ht="26.4">
      <c r="A21" s="292">
        <v>7</v>
      </c>
      <c r="B21" s="255"/>
      <c r="C21" s="237" t="s">
        <v>1513</v>
      </c>
      <c r="D21" s="342" t="s">
        <v>151</v>
      </c>
      <c r="E21" s="600">
        <v>14.18</v>
      </c>
      <c r="F21" s="162"/>
      <c r="G21" s="162"/>
      <c r="H21" s="219"/>
      <c r="I21" s="220"/>
      <c r="J21" s="221"/>
      <c r="K21" s="96"/>
      <c r="L21" s="50"/>
      <c r="M21" s="96"/>
      <c r="N21" s="96"/>
      <c r="O21" s="96"/>
      <c r="P21" s="97"/>
    </row>
    <row r="22" spans="1:16" s="56" customFormat="1">
      <c r="A22" s="292">
        <v>0</v>
      </c>
      <c r="B22" s="255"/>
      <c r="C22" s="315" t="s">
        <v>1515</v>
      </c>
      <c r="D22" s="339"/>
      <c r="E22" s="340"/>
      <c r="F22" s="162"/>
      <c r="G22" s="162"/>
      <c r="H22" s="219"/>
      <c r="I22" s="219"/>
      <c r="J22" s="219"/>
      <c r="K22" s="96"/>
      <c r="L22" s="50"/>
      <c r="M22" s="96"/>
      <c r="N22" s="96"/>
      <c r="O22" s="96"/>
      <c r="P22" s="97"/>
    </row>
    <row r="23" spans="1:16" s="56" customFormat="1" ht="92.4">
      <c r="A23" s="595">
        <v>8</v>
      </c>
      <c r="B23" s="603"/>
      <c r="C23" s="604" t="s">
        <v>1514</v>
      </c>
      <c r="D23" s="605" t="s">
        <v>145</v>
      </c>
      <c r="E23" s="220">
        <v>2</v>
      </c>
      <c r="F23" s="162"/>
      <c r="G23" s="162"/>
      <c r="H23" s="219"/>
      <c r="I23" s="219"/>
      <c r="J23" s="219"/>
      <c r="K23" s="96"/>
      <c r="L23" s="50"/>
      <c r="M23" s="96"/>
      <c r="N23" s="96"/>
      <c r="O23" s="96"/>
      <c r="P23" s="97"/>
    </row>
    <row r="24" spans="1:16" s="56" customFormat="1" ht="92.4">
      <c r="A24" s="595">
        <v>9</v>
      </c>
      <c r="B24" s="603"/>
      <c r="C24" s="604" t="s">
        <v>1516</v>
      </c>
      <c r="D24" s="605" t="s">
        <v>145</v>
      </c>
      <c r="E24" s="220">
        <v>2</v>
      </c>
      <c r="F24" s="162"/>
      <c r="G24" s="162"/>
      <c r="H24" s="219"/>
      <c r="I24" s="219"/>
      <c r="J24" s="219"/>
      <c r="K24" s="96"/>
      <c r="L24" s="50"/>
      <c r="M24" s="96"/>
      <c r="N24" s="96"/>
      <c r="O24" s="96"/>
      <c r="P24" s="97"/>
    </row>
    <row r="25" spans="1:16" s="56" customFormat="1">
      <c r="A25" s="292">
        <v>0</v>
      </c>
      <c r="B25" s="255"/>
      <c r="C25" s="315" t="s">
        <v>1518</v>
      </c>
      <c r="D25" s="339"/>
      <c r="E25" s="340"/>
      <c r="F25" s="162"/>
      <c r="G25" s="162"/>
      <c r="H25" s="219"/>
      <c r="I25" s="219"/>
      <c r="J25" s="219"/>
      <c r="K25" s="96"/>
      <c r="L25" s="50"/>
      <c r="M25" s="96"/>
      <c r="N25" s="96"/>
      <c r="O25" s="96"/>
      <c r="P25" s="97"/>
    </row>
    <row r="26" spans="1:16" s="56" customFormat="1">
      <c r="A26" s="595">
        <v>10</v>
      </c>
      <c r="B26" s="603"/>
      <c r="C26" s="604" t="s">
        <v>1517</v>
      </c>
      <c r="D26" s="605" t="s">
        <v>146</v>
      </c>
      <c r="E26" s="220">
        <v>1</v>
      </c>
      <c r="F26" s="162"/>
      <c r="G26" s="162"/>
      <c r="H26" s="219"/>
      <c r="I26" s="219"/>
      <c r="J26" s="219"/>
      <c r="K26" s="96"/>
      <c r="L26" s="50"/>
      <c r="M26" s="96"/>
      <c r="N26" s="96"/>
      <c r="O26" s="96"/>
      <c r="P26" s="97"/>
    </row>
    <row r="27" spans="1:16" s="56" customFormat="1">
      <c r="A27" s="595">
        <v>0</v>
      </c>
      <c r="B27" s="603"/>
      <c r="C27" s="315" t="s">
        <v>1755</v>
      </c>
      <c r="D27" s="605"/>
      <c r="E27" s="220"/>
      <c r="F27" s="162"/>
      <c r="G27" s="162"/>
      <c r="H27" s="219"/>
      <c r="I27" s="219"/>
      <c r="J27" s="219"/>
      <c r="K27" s="96"/>
      <c r="L27" s="50"/>
      <c r="M27" s="96"/>
      <c r="N27" s="96"/>
      <c r="O27" s="96"/>
      <c r="P27" s="97"/>
    </row>
    <row r="28" spans="1:16" s="56" customFormat="1" ht="52.8">
      <c r="A28" s="595">
        <v>11</v>
      </c>
      <c r="B28" s="603"/>
      <c r="C28" s="604" t="s">
        <v>1754</v>
      </c>
      <c r="D28" s="605" t="s">
        <v>29</v>
      </c>
      <c r="E28" s="220">
        <v>124</v>
      </c>
      <c r="F28" s="162"/>
      <c r="G28" s="162"/>
      <c r="H28" s="219"/>
      <c r="I28" s="219"/>
      <c r="J28" s="219"/>
      <c r="K28" s="96"/>
      <c r="L28" s="50"/>
      <c r="M28" s="96"/>
      <c r="N28" s="96"/>
      <c r="O28" s="96"/>
      <c r="P28" s="97"/>
    </row>
    <row r="29" spans="1:16" s="56" customFormat="1" ht="26.4">
      <c r="A29" s="595">
        <v>12</v>
      </c>
      <c r="B29" s="603"/>
      <c r="C29" s="604" t="s">
        <v>1753</v>
      </c>
      <c r="D29" s="605" t="s">
        <v>29</v>
      </c>
      <c r="E29" s="220">
        <v>416</v>
      </c>
      <c r="F29" s="162"/>
      <c r="G29" s="162"/>
      <c r="H29" s="219"/>
      <c r="I29" s="219"/>
      <c r="J29" s="219"/>
      <c r="K29" s="96"/>
      <c r="L29" s="50"/>
      <c r="M29" s="96"/>
      <c r="N29" s="96"/>
      <c r="O29" s="96"/>
      <c r="P29" s="97"/>
    </row>
    <row r="30" spans="1:16">
      <c r="A30" s="34"/>
      <c r="B30" s="52"/>
      <c r="C30" s="36"/>
      <c r="D30" s="37"/>
      <c r="E30" s="38"/>
      <c r="F30" s="38">
        <v>0</v>
      </c>
      <c r="G30" s="38">
        <v>0</v>
      </c>
      <c r="H30" s="39"/>
      <c r="I30" s="38"/>
      <c r="J30" s="38"/>
      <c r="K30" s="38"/>
      <c r="L30" s="38"/>
      <c r="M30" s="38"/>
      <c r="N30" s="38"/>
      <c r="O30" s="38"/>
      <c r="P30" s="40"/>
    </row>
    <row r="31" spans="1:16" ht="15.3" customHeight="1">
      <c r="A31" s="41"/>
      <c r="B31" s="41"/>
      <c r="C31" s="683" t="s">
        <v>97</v>
      </c>
      <c r="D31" s="684"/>
      <c r="E31" s="684"/>
      <c r="F31" s="684"/>
      <c r="G31" s="684"/>
      <c r="H31" s="684"/>
      <c r="I31" s="684"/>
      <c r="J31" s="684"/>
      <c r="K31" s="684"/>
      <c r="L31" s="42"/>
      <c r="M31" s="42"/>
      <c r="N31" s="42"/>
      <c r="O31" s="42"/>
      <c r="P31" s="42"/>
    </row>
    <row r="32" spans="1:16" s="114" customFormat="1" collapsed="1">
      <c r="I32" s="135"/>
    </row>
    <row r="33" spans="1:16" customFormat="1" ht="12.75" customHeight="1">
      <c r="B33" s="136" t="s">
        <v>52</v>
      </c>
    </row>
    <row r="34" spans="1:16" customFormat="1" ht="45" customHeight="1">
      <c r="A34" s="673">
        <f>'1,1'!A24:G24</f>
        <v>0</v>
      </c>
      <c r="B34" s="673"/>
      <c r="C34" s="673"/>
      <c r="D34" s="673"/>
      <c r="E34" s="673"/>
      <c r="F34" s="673"/>
      <c r="G34" s="673"/>
      <c r="H34" s="673"/>
      <c r="I34" s="673"/>
      <c r="J34" s="673"/>
      <c r="K34" s="673"/>
      <c r="L34" s="673"/>
      <c r="M34" s="673"/>
      <c r="N34" s="673"/>
      <c r="O34" s="673"/>
      <c r="P34" s="673"/>
    </row>
    <row r="35" spans="1:16" customFormat="1" ht="75" customHeight="1">
      <c r="A35" s="673"/>
      <c r="B35" s="673"/>
      <c r="C35" s="673"/>
      <c r="D35" s="673"/>
      <c r="E35" s="673"/>
      <c r="F35" s="673"/>
      <c r="G35" s="673"/>
      <c r="H35" s="673"/>
      <c r="I35" s="673"/>
      <c r="J35" s="673"/>
      <c r="K35" s="673"/>
      <c r="L35" s="673"/>
      <c r="M35" s="673"/>
      <c r="N35" s="673"/>
      <c r="O35" s="673"/>
      <c r="P35" s="673"/>
    </row>
    <row r="36" spans="1:16" customFormat="1" ht="12.75" customHeight="1">
      <c r="B36" s="137"/>
    </row>
    <row r="37" spans="1:16" customFormat="1" ht="12.75" customHeight="1">
      <c r="B37" s="137"/>
    </row>
    <row r="38" spans="1:16" s="114" customFormat="1">
      <c r="B38" s="114" t="s">
        <v>8</v>
      </c>
      <c r="L38" s="142" t="str">
        <f>Koptame!B39</f>
        <v>Pārbaudīja:</v>
      </c>
      <c r="M38" s="142"/>
      <c r="N38" s="142"/>
      <c r="O38" s="142"/>
      <c r="P38" s="142"/>
    </row>
    <row r="39" spans="1:16" s="114" customFormat="1" ht="14.25" customHeight="1">
      <c r="C39" s="134">
        <f>Koptame!C34</f>
        <v>0</v>
      </c>
      <c r="L39" s="134"/>
      <c r="M39" s="670">
        <f>Koptame!C40</f>
        <v>0</v>
      </c>
      <c r="N39" s="670"/>
      <c r="O39" s="142"/>
      <c r="P39" s="142"/>
    </row>
    <row r="40" spans="1:16" s="114" customFormat="1">
      <c r="C40" s="133">
        <f>Koptame!C35</f>
        <v>0</v>
      </c>
      <c r="L40" s="133"/>
      <c r="M40" s="671">
        <f>Koptame!C41</f>
        <v>0</v>
      </c>
      <c r="N40" s="671"/>
      <c r="O40" s="142"/>
      <c r="P40" s="142"/>
    </row>
    <row r="41" spans="1:16" s="114" customFormat="1" collapsed="1">
      <c r="B41" s="135"/>
      <c r="F41" s="135"/>
      <c r="G41" s="135"/>
    </row>
  </sheetData>
  <mergeCells count="17">
    <mergeCell ref="A2:P2"/>
    <mergeCell ref="L9:O9"/>
    <mergeCell ref="A11:A12"/>
    <mergeCell ref="B11:B12"/>
    <mergeCell ref="C11:C12"/>
    <mergeCell ref="D11:D12"/>
    <mergeCell ref="E11:E12"/>
    <mergeCell ref="D3:P3"/>
    <mergeCell ref="D4:P4"/>
    <mergeCell ref="D5:P5"/>
    <mergeCell ref="F11:K11"/>
    <mergeCell ref="L11:P11"/>
    <mergeCell ref="C31:K31"/>
    <mergeCell ref="A35:P35"/>
    <mergeCell ref="A34:P34"/>
    <mergeCell ref="M39:N39"/>
    <mergeCell ref="M40:N40"/>
  </mergeCells>
  <conditionalFormatting sqref="I14:I22">
    <cfRule type="expression" dxfId="229" priority="26" stopIfTrue="1">
      <formula>I14=#REF!=FALSE</formula>
    </cfRule>
    <cfRule type="expression" dxfId="228" priority="27">
      <formula>#REF!&gt;0</formula>
    </cfRule>
    <cfRule type="expression" dxfId="227" priority="28">
      <formula>#REF!=3</formula>
    </cfRule>
    <cfRule type="expression" dxfId="226" priority="29">
      <formula>#REF!=2</formula>
    </cfRule>
    <cfRule type="expression" dxfId="225" priority="30">
      <formula>#REF!=1</formula>
    </cfRule>
    <cfRule type="expression" dxfId="224" priority="31" stopIfTrue="1">
      <formula>#REF!=#REF!=FALSE</formula>
    </cfRule>
    <cfRule type="expression" dxfId="223" priority="35">
      <formula>#REF!=2</formula>
    </cfRule>
    <cfRule type="expression" dxfId="222" priority="36">
      <formula>#REF!=1</formula>
    </cfRule>
    <cfRule type="expression" dxfId="221" priority="37" stopIfTrue="1">
      <formula>#REF!=#REF!=FALSE</formula>
    </cfRule>
    <cfRule type="expression" dxfId="220" priority="38">
      <formula>#REF!&gt;0</formula>
    </cfRule>
    <cfRule type="expression" dxfId="219" priority="39">
      <formula>#REF!=3</formula>
    </cfRule>
  </conditionalFormatting>
  <conditionalFormatting sqref="I14:I24">
    <cfRule type="expression" dxfId="218" priority="32" stopIfTrue="1">
      <formula>I14=#REF!=FALSE</formula>
    </cfRule>
    <cfRule type="expression" dxfId="217" priority="33">
      <formula>#REF!&gt;0</formula>
    </cfRule>
    <cfRule type="expression" dxfId="216" priority="34">
      <formula>#REF!=3</formula>
    </cfRule>
    <cfRule type="expression" dxfId="215" priority="40">
      <formula>#REF!=2</formula>
    </cfRule>
    <cfRule type="expression" dxfId="214" priority="41">
      <formula>#REF!=1</formula>
    </cfRule>
  </conditionalFormatting>
  <conditionalFormatting sqref="I15:I21">
    <cfRule type="expression" dxfId="213" priority="22">
      <formula>#REF!&gt;0</formula>
    </cfRule>
    <cfRule type="expression" dxfId="212" priority="23">
      <formula>#REF!=3</formula>
    </cfRule>
    <cfRule type="expression" dxfId="211" priority="24">
      <formula>#REF!=2</formula>
    </cfRule>
    <cfRule type="expression" dxfId="210" priority="25">
      <formula>#REF!=1</formula>
    </cfRule>
  </conditionalFormatting>
  <conditionalFormatting sqref="I23:I24 I26">
    <cfRule type="expression" dxfId="209" priority="43" stopIfTrue="1">
      <formula>I23=#REF!=FALSE</formula>
    </cfRule>
  </conditionalFormatting>
  <conditionalFormatting sqref="I25">
    <cfRule type="expression" dxfId="208" priority="6" stopIfTrue="1">
      <formula>I25=#REF!=FALSE</formula>
    </cfRule>
    <cfRule type="expression" dxfId="207" priority="7">
      <formula>#REF!&gt;0</formula>
    </cfRule>
    <cfRule type="expression" dxfId="206" priority="8">
      <formula>#REF!=3</formula>
    </cfRule>
    <cfRule type="expression" dxfId="205" priority="9">
      <formula>#REF!=2</formula>
    </cfRule>
    <cfRule type="expression" dxfId="204" priority="10">
      <formula>#REF!=1</formula>
    </cfRule>
    <cfRule type="expression" dxfId="203" priority="11" stopIfTrue="1">
      <formula>#REF!=#REF!=FALSE</formula>
    </cfRule>
    <cfRule type="expression" dxfId="202" priority="15">
      <formula>#REF!=2</formula>
    </cfRule>
    <cfRule type="expression" dxfId="201" priority="16">
      <formula>#REF!=1</formula>
    </cfRule>
    <cfRule type="expression" dxfId="200" priority="17" stopIfTrue="1">
      <formula>#REF!=#REF!=FALSE</formula>
    </cfRule>
    <cfRule type="expression" dxfId="199" priority="18">
      <formula>#REF!&gt;0</formula>
    </cfRule>
    <cfRule type="expression" dxfId="198" priority="19">
      <formula>#REF!=3</formula>
    </cfRule>
  </conditionalFormatting>
  <conditionalFormatting sqref="I25:I27">
    <cfRule type="expression" dxfId="197" priority="12" stopIfTrue="1">
      <formula>I25=#REF!=FALSE</formula>
    </cfRule>
    <cfRule type="expression" dxfId="196" priority="13">
      <formula>#REF!&gt;0</formula>
    </cfRule>
    <cfRule type="expression" dxfId="195" priority="14">
      <formula>#REF!=3</formula>
    </cfRule>
    <cfRule type="expression" dxfId="194" priority="20">
      <formula>#REF!=2</formula>
    </cfRule>
    <cfRule type="expression" dxfId="193" priority="21">
      <formula>#REF!=1</formula>
    </cfRule>
  </conditionalFormatting>
  <conditionalFormatting sqref="I27:I29">
    <cfRule type="expression" dxfId="192" priority="42" stopIfTrue="1">
      <formula>I27=#REF!=FALSE</formula>
    </cfRule>
  </conditionalFormatting>
  <conditionalFormatting sqref="I28:I29">
    <cfRule type="expression" dxfId="191" priority="1" stopIfTrue="1">
      <formula>I28=#REF!=FALSE</formula>
    </cfRule>
    <cfRule type="expression" dxfId="190" priority="2">
      <formula>#REF!&gt;0</formula>
    </cfRule>
    <cfRule type="expression" dxfId="189" priority="3">
      <formula>#REF!=3</formula>
    </cfRule>
    <cfRule type="expression" dxfId="188" priority="4">
      <formula>#REF!=2</formula>
    </cfRule>
    <cfRule type="expression" dxfId="187"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39997558519241921"/>
  </sheetPr>
  <dimension ref="A1:I53"/>
  <sheetViews>
    <sheetView showZeros="0" view="pageBreakPreview" topLeftCell="A22" zoomScaleNormal="100" zoomScaleSheetLayoutView="100" workbookViewId="0">
      <selection activeCell="A36" sqref="A36:XFD36"/>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49" t="s">
        <v>94</v>
      </c>
      <c r="B2" s="649"/>
      <c r="C2" s="649"/>
      <c r="D2" s="649"/>
      <c r="E2" s="649"/>
      <c r="F2" s="649"/>
      <c r="G2" s="649"/>
      <c r="H2" s="649"/>
      <c r="I2" s="649"/>
    </row>
    <row r="3" spans="1:9" ht="17.399999999999999">
      <c r="C3" s="67"/>
      <c r="D3" s="68"/>
      <c r="F3" s="72"/>
      <c r="G3" s="72"/>
      <c r="H3" s="72"/>
      <c r="I3" s="72"/>
    </row>
    <row r="4" spans="1:9" ht="17.399999999999999">
      <c r="C4" s="67"/>
      <c r="D4" s="68"/>
      <c r="F4" s="72"/>
      <c r="G4" s="72"/>
      <c r="H4" s="72"/>
      <c r="I4" s="72"/>
    </row>
    <row r="5" spans="1:9">
      <c r="A5" s="71"/>
    </row>
    <row r="6" spans="1:9" ht="17.399999999999999">
      <c r="A6" s="659" t="str">
        <f>Koptame!C22</f>
        <v>Specializētie darbi-iekšējie tīkli, sistēmas</v>
      </c>
      <c r="B6" s="660"/>
      <c r="C6" s="660"/>
      <c r="D6" s="660"/>
      <c r="E6" s="660"/>
      <c r="F6" s="660"/>
      <c r="G6" s="660"/>
      <c r="H6" s="660"/>
      <c r="I6" s="661"/>
    </row>
    <row r="7" spans="1:9">
      <c r="A7" s="71"/>
    </row>
    <row r="8" spans="1:9" ht="15">
      <c r="A8" s="662" t="s">
        <v>9</v>
      </c>
      <c r="B8" s="662"/>
      <c r="C8" s="664" t="str">
        <f>Koptame!C11</f>
        <v>Pirmsskolas izglītības iestāde</v>
      </c>
      <c r="D8" s="664"/>
      <c r="E8" s="664"/>
      <c r="F8" s="664"/>
      <c r="G8" s="664"/>
      <c r="H8" s="664"/>
      <c r="I8" s="664"/>
    </row>
    <row r="9" spans="1:9" ht="15.9" customHeight="1">
      <c r="A9" s="666" t="s">
        <v>27</v>
      </c>
      <c r="B9" s="666"/>
      <c r="C9" s="664" t="str">
        <f>Koptame!C12</f>
        <v>Pirmsskolas izglītības iestādes jaunbūve</v>
      </c>
      <c r="D9" s="664"/>
      <c r="E9" s="664"/>
      <c r="F9" s="664"/>
      <c r="G9" s="664"/>
      <c r="H9" s="664"/>
      <c r="I9" s="664"/>
    </row>
    <row r="10" spans="1:9" ht="15">
      <c r="A10" s="666" t="s">
        <v>10</v>
      </c>
      <c r="B10" s="666"/>
      <c r="C10" s="664" t="str">
        <f>Koptame!C13</f>
        <v>Baložu iela 33, Baloži, Ķekavas novads</v>
      </c>
      <c r="D10" s="664"/>
      <c r="E10" s="664"/>
      <c r="F10" s="664"/>
      <c r="G10" s="664"/>
      <c r="H10" s="664"/>
      <c r="I10" s="664"/>
    </row>
    <row r="11" spans="1:9" ht="15">
      <c r="A11" s="666" t="str">
        <f>Koptame!B14</f>
        <v>Iepirkuma Id Nr.</v>
      </c>
      <c r="B11" s="666"/>
      <c r="C11" s="95" t="str">
        <f>Koptame!C14</f>
        <v xml:space="preserve">ĶNP2023/ </v>
      </c>
      <c r="D11" s="72"/>
      <c r="F11" s="73"/>
      <c r="G11" s="73"/>
      <c r="H11" s="73"/>
      <c r="I11" s="73"/>
    </row>
    <row r="12" spans="1:9" ht="15.3" customHeight="1">
      <c r="A12" s="93"/>
      <c r="B12" s="93"/>
      <c r="C12" s="72"/>
      <c r="D12" s="72"/>
      <c r="F12" s="73"/>
      <c r="G12" s="73"/>
      <c r="H12" s="73"/>
      <c r="I12" s="73"/>
    </row>
    <row r="13" spans="1:9" ht="18" customHeight="1">
      <c r="A13" s="74"/>
      <c r="F13" s="654" t="s">
        <v>60</v>
      </c>
      <c r="G13" s="655"/>
      <c r="H13" s="69">
        <f>E42</f>
        <v>0</v>
      </c>
      <c r="I13" s="70"/>
    </row>
    <row r="14" spans="1:9" ht="17.399999999999999">
      <c r="A14" s="74"/>
      <c r="F14" s="654" t="s">
        <v>14</v>
      </c>
      <c r="G14" s="655"/>
      <c r="H14" s="69">
        <f>I38</f>
        <v>0</v>
      </c>
      <c r="I14" s="70"/>
    </row>
    <row r="16" spans="1:9" ht="13.8">
      <c r="G16" s="12"/>
      <c r="H16" s="12" t="str">
        <f>Koptame!D16</f>
        <v xml:space="preserve">Tāme sastādīta:   </v>
      </c>
    </row>
    <row r="17" spans="1:9" ht="15">
      <c r="A17" s="75"/>
    </row>
    <row r="18" spans="1:9" ht="51.3" customHeight="1">
      <c r="A18" s="658" t="s">
        <v>15</v>
      </c>
      <c r="B18" s="658" t="s">
        <v>16</v>
      </c>
      <c r="C18" s="645" t="s">
        <v>91</v>
      </c>
      <c r="D18" s="646"/>
      <c r="E18" s="658" t="s">
        <v>61</v>
      </c>
      <c r="F18" s="658" t="s">
        <v>17</v>
      </c>
      <c r="G18" s="658"/>
      <c r="H18" s="658"/>
      <c r="I18" s="658" t="s">
        <v>18</v>
      </c>
    </row>
    <row r="19" spans="1:9" ht="40.65" customHeight="1">
      <c r="A19" s="658"/>
      <c r="B19" s="658"/>
      <c r="C19" s="647"/>
      <c r="D19" s="648"/>
      <c r="E19" s="658"/>
      <c r="F19" s="143" t="s">
        <v>62</v>
      </c>
      <c r="G19" s="143" t="s">
        <v>63</v>
      </c>
      <c r="H19" s="143" t="s">
        <v>64</v>
      </c>
      <c r="I19" s="658"/>
    </row>
    <row r="20" spans="1:9" ht="17.399999999999999">
      <c r="A20" s="76"/>
      <c r="B20" s="77"/>
      <c r="C20" s="656"/>
      <c r="D20" s="657"/>
      <c r="E20" s="77"/>
      <c r="F20" s="77"/>
      <c r="G20" s="77"/>
      <c r="H20" s="77"/>
      <c r="I20" s="78"/>
    </row>
    <row r="21" spans="1:9">
      <c r="A21" s="79">
        <v>1</v>
      </c>
      <c r="B21" s="80" t="s">
        <v>72</v>
      </c>
      <c r="C21" s="652" t="s">
        <v>42</v>
      </c>
      <c r="D21" s="653"/>
      <c r="E21" s="63"/>
      <c r="F21" s="63"/>
      <c r="G21" s="63"/>
      <c r="H21" s="63"/>
      <c r="I21" s="64"/>
    </row>
    <row r="22" spans="1:9">
      <c r="A22" s="79">
        <v>2</v>
      </c>
      <c r="B22" s="80" t="s">
        <v>73</v>
      </c>
      <c r="C22" s="652" t="s">
        <v>101</v>
      </c>
      <c r="D22" s="653"/>
      <c r="E22" s="63"/>
      <c r="F22" s="63"/>
      <c r="G22" s="63"/>
      <c r="H22" s="63"/>
      <c r="I22" s="64"/>
    </row>
    <row r="23" spans="1:9">
      <c r="A23" s="79">
        <v>3</v>
      </c>
      <c r="B23" s="80" t="s">
        <v>74</v>
      </c>
      <c r="C23" s="652" t="s">
        <v>102</v>
      </c>
      <c r="D23" s="653"/>
      <c r="E23" s="63"/>
      <c r="F23" s="63"/>
      <c r="G23" s="63"/>
      <c r="H23" s="63"/>
      <c r="I23" s="64"/>
    </row>
    <row r="24" spans="1:9" ht="30" customHeight="1">
      <c r="A24" s="79">
        <v>4</v>
      </c>
      <c r="B24" s="80" t="s">
        <v>75</v>
      </c>
      <c r="C24" s="652" t="s">
        <v>43</v>
      </c>
      <c r="D24" s="653"/>
      <c r="E24" s="214"/>
      <c r="F24" s="214"/>
      <c r="G24" s="214"/>
      <c r="H24" s="214"/>
      <c r="I24" s="215"/>
    </row>
    <row r="25" spans="1:9" ht="12.75" customHeight="1">
      <c r="A25" s="79">
        <v>5</v>
      </c>
      <c r="B25" s="80" t="s">
        <v>76</v>
      </c>
      <c r="C25" s="652" t="s">
        <v>103</v>
      </c>
      <c r="D25" s="653"/>
      <c r="E25" s="63"/>
      <c r="F25" s="63"/>
      <c r="G25" s="63"/>
      <c r="H25" s="63"/>
      <c r="I25" s="64"/>
    </row>
    <row r="26" spans="1:9" ht="12.75" customHeight="1">
      <c r="A26" s="79">
        <v>6</v>
      </c>
      <c r="B26" s="80" t="s">
        <v>77</v>
      </c>
      <c r="C26" s="652" t="s">
        <v>104</v>
      </c>
      <c r="D26" s="653"/>
      <c r="E26" s="63"/>
      <c r="F26" s="63"/>
      <c r="G26" s="63"/>
      <c r="H26" s="63"/>
      <c r="I26" s="64"/>
    </row>
    <row r="27" spans="1:9">
      <c r="A27" s="79">
        <v>7</v>
      </c>
      <c r="B27" s="80" t="s">
        <v>78</v>
      </c>
      <c r="C27" s="652" t="s">
        <v>105</v>
      </c>
      <c r="D27" s="653"/>
      <c r="E27" s="63"/>
      <c r="F27" s="63"/>
      <c r="G27" s="63"/>
      <c r="H27" s="63"/>
      <c r="I27" s="64"/>
    </row>
    <row r="28" spans="1:9">
      <c r="A28" s="79">
        <v>8</v>
      </c>
      <c r="B28" s="80" t="s">
        <v>79</v>
      </c>
      <c r="C28" s="652" t="s">
        <v>106</v>
      </c>
      <c r="D28" s="653"/>
      <c r="E28" s="63"/>
      <c r="F28" s="63"/>
      <c r="G28" s="63"/>
      <c r="H28" s="63"/>
      <c r="I28" s="64"/>
    </row>
    <row r="29" spans="1:9" ht="28.8" customHeight="1">
      <c r="A29" s="79">
        <v>9</v>
      </c>
      <c r="B29" s="80" t="s">
        <v>80</v>
      </c>
      <c r="C29" s="652" t="s">
        <v>107</v>
      </c>
      <c r="D29" s="653"/>
      <c r="E29" s="63"/>
      <c r="F29" s="63"/>
      <c r="G29" s="63"/>
      <c r="H29" s="63"/>
      <c r="I29" s="64"/>
    </row>
    <row r="30" spans="1:9" ht="12.75" customHeight="1">
      <c r="A30" s="79">
        <v>10</v>
      </c>
      <c r="B30" s="80" t="s">
        <v>81</v>
      </c>
      <c r="C30" s="652" t="s">
        <v>108</v>
      </c>
      <c r="D30" s="653"/>
      <c r="E30" s="63"/>
      <c r="F30" s="63"/>
      <c r="G30" s="63"/>
      <c r="H30" s="63"/>
      <c r="I30" s="64"/>
    </row>
    <row r="31" spans="1:9">
      <c r="A31" s="79">
        <v>11</v>
      </c>
      <c r="B31" s="80" t="s">
        <v>82</v>
      </c>
      <c r="C31" s="652" t="s">
        <v>109</v>
      </c>
      <c r="D31" s="653"/>
      <c r="E31" s="63"/>
      <c r="F31" s="63"/>
      <c r="G31" s="63"/>
      <c r="H31" s="63"/>
      <c r="I31" s="64"/>
    </row>
    <row r="32" spans="1:9" ht="12.75" customHeight="1">
      <c r="A32" s="79">
        <v>12</v>
      </c>
      <c r="B32" s="80" t="s">
        <v>83</v>
      </c>
      <c r="C32" s="652" t="s">
        <v>579</v>
      </c>
      <c r="D32" s="653"/>
      <c r="E32" s="63"/>
      <c r="F32" s="63"/>
      <c r="G32" s="63"/>
      <c r="H32" s="63"/>
      <c r="I32" s="64"/>
    </row>
    <row r="33" spans="1:9">
      <c r="A33" s="79">
        <v>13</v>
      </c>
      <c r="B33" s="80" t="s">
        <v>84</v>
      </c>
      <c r="C33" s="652" t="s">
        <v>648</v>
      </c>
      <c r="D33" s="653"/>
      <c r="E33" s="63"/>
      <c r="F33" s="63"/>
      <c r="G33" s="63"/>
      <c r="H33" s="63"/>
      <c r="I33" s="64"/>
    </row>
    <row r="34" spans="1:9">
      <c r="A34" s="79">
        <v>14</v>
      </c>
      <c r="B34" s="80" t="s">
        <v>85</v>
      </c>
      <c r="C34" s="652" t="s">
        <v>647</v>
      </c>
      <c r="D34" s="653"/>
      <c r="E34" s="63"/>
      <c r="F34" s="63"/>
      <c r="G34" s="63"/>
      <c r="H34" s="63"/>
      <c r="I34" s="64"/>
    </row>
    <row r="35" spans="1:9">
      <c r="A35" s="79">
        <v>15</v>
      </c>
      <c r="B35" s="80" t="s">
        <v>86</v>
      </c>
      <c r="C35" s="652" t="s">
        <v>1129</v>
      </c>
      <c r="D35" s="653"/>
      <c r="E35" s="63"/>
      <c r="F35" s="63"/>
      <c r="G35" s="63"/>
      <c r="H35" s="63"/>
      <c r="I35" s="64"/>
    </row>
    <row r="36" spans="1:9">
      <c r="A36" s="79">
        <v>17</v>
      </c>
      <c r="B36" s="80" t="s">
        <v>1362</v>
      </c>
      <c r="C36" s="652" t="s">
        <v>1363</v>
      </c>
      <c r="D36" s="653"/>
      <c r="E36" s="63"/>
      <c r="F36" s="63"/>
      <c r="G36" s="63"/>
      <c r="H36" s="63"/>
      <c r="I36" s="64"/>
    </row>
    <row r="37" spans="1:9">
      <c r="A37" s="82">
        <v>18</v>
      </c>
      <c r="B37" s="83" t="s">
        <v>1392</v>
      </c>
      <c r="C37" s="685" t="s">
        <v>45</v>
      </c>
      <c r="D37" s="686"/>
      <c r="E37" s="81"/>
      <c r="F37" s="156"/>
      <c r="G37" s="156"/>
      <c r="H37" s="156"/>
      <c r="I37" s="157"/>
    </row>
    <row r="38" spans="1:9" ht="16.5" customHeight="1">
      <c r="A38" s="110"/>
      <c r="B38" s="110"/>
      <c r="C38" s="84" t="s">
        <v>19</v>
      </c>
      <c r="D38" s="84"/>
      <c r="E38" s="85"/>
      <c r="F38" s="85"/>
      <c r="G38" s="85"/>
      <c r="H38" s="85"/>
      <c r="I38" s="85"/>
    </row>
    <row r="39" spans="1:9" ht="15.6">
      <c r="A39" s="665" t="s">
        <v>41</v>
      </c>
      <c r="B39" s="665"/>
      <c r="C39" s="665"/>
      <c r="D39" s="86" t="str">
        <f>kops1!$D$34</f>
        <v>%</v>
      </c>
      <c r="E39" s="87"/>
      <c r="F39" s="73"/>
    </row>
    <row r="40" spans="1:9" ht="15.6">
      <c r="A40" s="109"/>
      <c r="B40" s="109"/>
      <c r="C40" s="132" t="s">
        <v>51</v>
      </c>
      <c r="D40" s="86"/>
      <c r="E40" s="87"/>
      <c r="F40" s="73"/>
    </row>
    <row r="41" spans="1:9" ht="15.6">
      <c r="A41" s="665" t="s">
        <v>28</v>
      </c>
      <c r="B41" s="665"/>
      <c r="C41" s="665"/>
      <c r="D41" s="86" t="str">
        <f>kops1!$D$36</f>
        <v>%</v>
      </c>
      <c r="E41" s="87"/>
      <c r="F41" s="73"/>
    </row>
    <row r="42" spans="1:9" ht="18" customHeight="1">
      <c r="A42" s="663"/>
      <c r="B42" s="663"/>
      <c r="C42" s="84" t="s">
        <v>20</v>
      </c>
      <c r="D42" s="84"/>
      <c r="E42" s="88"/>
      <c r="F42" s="73"/>
    </row>
    <row r="43" spans="1:9" ht="17.399999999999999">
      <c r="A43" s="89"/>
    </row>
    <row r="44" spans="1:9" ht="17.399999999999999">
      <c r="A44" s="89"/>
    </row>
    <row r="45" spans="1:9" ht="13.8">
      <c r="A45" s="90"/>
      <c r="B45" s="2" t="s">
        <v>8</v>
      </c>
      <c r="C45" s="3"/>
      <c r="F45" s="73"/>
    </row>
    <row r="46" spans="1:9" ht="13.8">
      <c r="A46" s="73"/>
      <c r="B46" s="3"/>
      <c r="C46" s="134">
        <f>Koptame!C34</f>
        <v>0</v>
      </c>
      <c r="D46" s="91"/>
      <c r="E46" s="91"/>
      <c r="F46" s="73"/>
    </row>
    <row r="47" spans="1:9" ht="13.8">
      <c r="A47" s="92"/>
      <c r="B47" s="2"/>
      <c r="C47" s="133">
        <f>Koptame!C35</f>
        <v>0</v>
      </c>
      <c r="D47" s="73"/>
      <c r="E47" s="73"/>
      <c r="F47" s="73"/>
    </row>
    <row r="48" spans="1:9" ht="13.8">
      <c r="B48" s="2"/>
      <c r="C48" s="133"/>
    </row>
    <row r="49" spans="2:3" ht="13.8">
      <c r="B49" s="2"/>
    </row>
    <row r="50" spans="2:3" ht="13.8">
      <c r="B50" s="4"/>
      <c r="C50" s="1"/>
    </row>
    <row r="51" spans="2:3" ht="13.8">
      <c r="B51" s="2" t="str">
        <f>Koptame!B39</f>
        <v>Pārbaudīja:</v>
      </c>
      <c r="C51" s="113"/>
    </row>
    <row r="52" spans="2:3" ht="13.8">
      <c r="B52" s="3"/>
      <c r="C52" s="134">
        <f>Koptame!C40</f>
        <v>0</v>
      </c>
    </row>
    <row r="53" spans="2:3" ht="13.8">
      <c r="B53" s="2"/>
      <c r="C53" s="133">
        <f>Koptame!C41</f>
        <v>0</v>
      </c>
    </row>
  </sheetData>
  <mergeCells count="38">
    <mergeCell ref="A41:C41"/>
    <mergeCell ref="A42:B42"/>
    <mergeCell ref="C37:D37"/>
    <mergeCell ref="A39:C39"/>
    <mergeCell ref="C36:D36"/>
    <mergeCell ref="C25:D25"/>
    <mergeCell ref="C26:D26"/>
    <mergeCell ref="C27:D27"/>
    <mergeCell ref="C28:D28"/>
    <mergeCell ref="C29:D29"/>
    <mergeCell ref="C30:D30"/>
    <mergeCell ref="C31:D31"/>
    <mergeCell ref="C32:D32"/>
    <mergeCell ref="C33:D33"/>
    <mergeCell ref="C34:D34"/>
    <mergeCell ref="C35:D35"/>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153"/>
  <sheetViews>
    <sheetView showZeros="0" view="pageBreakPreview" zoomScaleNormal="80" zoomScaleSheetLayoutView="100" workbookViewId="0">
      <selection activeCell="A146" sqref="A146:Q146"/>
    </sheetView>
  </sheetViews>
  <sheetFormatPr defaultColWidth="9.109375" defaultRowHeight="13.8"/>
  <cols>
    <col min="1" max="1" width="7.109375" style="19" customWidth="1"/>
    <col min="2" max="2" width="10.109375" style="56" customWidth="1"/>
    <col min="3" max="3" width="40.21875" style="19" customWidth="1"/>
    <col min="4" max="4" width="6.109375" style="19" customWidth="1"/>
    <col min="5" max="5" width="8.109375" style="19" customWidth="1"/>
    <col min="6" max="6" width="9.109375" style="19"/>
    <col min="7" max="8" width="9.109375" style="56"/>
    <col min="9" max="9" width="9.109375" style="19"/>
    <col min="10" max="10" width="9.109375" style="56"/>
    <col min="11" max="12" width="9.109375" style="19"/>
    <col min="13" max="13" width="14.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B1" s="53"/>
      <c r="F1" s="21"/>
      <c r="G1" s="108"/>
      <c r="H1" s="154" t="s">
        <v>88</v>
      </c>
      <c r="I1" s="111" t="str">
        <f>kops2!B21</f>
        <v>2,1</v>
      </c>
      <c r="J1" s="53"/>
    </row>
    <row r="2" spans="1:17" s="24" customFormat="1">
      <c r="A2" s="667" t="str">
        <f>C13</f>
        <v>Iekšējais ūdensvads</v>
      </c>
      <c r="B2" s="667"/>
      <c r="C2" s="667"/>
      <c r="D2" s="667"/>
      <c r="E2" s="667"/>
      <c r="F2" s="667"/>
      <c r="G2" s="667"/>
      <c r="H2" s="667"/>
      <c r="I2" s="667"/>
      <c r="J2" s="667"/>
      <c r="K2" s="667"/>
      <c r="L2" s="667"/>
      <c r="M2" s="667"/>
      <c r="N2" s="667"/>
      <c r="O2" s="667"/>
      <c r="P2" s="667"/>
      <c r="Q2" s="667"/>
    </row>
    <row r="3" spans="1:17">
      <c r="A3" s="20"/>
      <c r="B3" s="105"/>
      <c r="C3" s="20" t="s">
        <v>11</v>
      </c>
      <c r="D3" s="20"/>
      <c r="E3" s="669" t="str">
        <f>Koptame!C11</f>
        <v>Pirmsskolas izglītības iestāde</v>
      </c>
      <c r="F3" s="669"/>
      <c r="G3" s="669"/>
      <c r="H3" s="669"/>
      <c r="I3" s="669"/>
      <c r="J3" s="669"/>
      <c r="K3" s="669"/>
      <c r="L3" s="669"/>
      <c r="M3" s="669"/>
      <c r="N3" s="669"/>
      <c r="O3" s="669"/>
      <c r="P3" s="669"/>
      <c r="Q3" s="669"/>
    </row>
    <row r="4" spans="1:17">
      <c r="A4" s="20"/>
      <c r="B4" s="105"/>
      <c r="C4" s="20" t="s">
        <v>12</v>
      </c>
      <c r="D4" s="20"/>
      <c r="E4" s="669" t="str">
        <f>Koptame!C12</f>
        <v>Pirmsskolas izglītības iestādes jaunbūve</v>
      </c>
      <c r="F4" s="669"/>
      <c r="G4" s="669"/>
      <c r="H4" s="669"/>
      <c r="I4" s="669"/>
      <c r="J4" s="669"/>
      <c r="K4" s="669"/>
      <c r="L4" s="669"/>
      <c r="M4" s="669"/>
      <c r="N4" s="669"/>
      <c r="O4" s="669"/>
      <c r="P4" s="669"/>
      <c r="Q4" s="669"/>
    </row>
    <row r="5" spans="1:17">
      <c r="A5" s="20"/>
      <c r="B5" s="105"/>
      <c r="C5" s="20" t="s">
        <v>13</v>
      </c>
      <c r="D5" s="20"/>
      <c r="E5" s="669" t="str">
        <f>Koptame!C13</f>
        <v>Baložu iela 33, Baloži, Ķekavas novads</v>
      </c>
      <c r="F5" s="669"/>
      <c r="G5" s="669"/>
      <c r="H5" s="669"/>
      <c r="I5" s="669"/>
      <c r="J5" s="669"/>
      <c r="K5" s="669"/>
      <c r="L5" s="669"/>
      <c r="M5" s="669"/>
      <c r="N5" s="669"/>
      <c r="O5" s="669"/>
      <c r="P5" s="669"/>
      <c r="Q5" s="669"/>
    </row>
    <row r="6" spans="1:17">
      <c r="A6" s="20"/>
      <c r="B6" s="105"/>
      <c r="C6" s="20" t="str">
        <f>Koptame!B14</f>
        <v>Iepirkuma Id Nr.</v>
      </c>
      <c r="D6" s="20"/>
      <c r="E6" s="22" t="str">
        <f>Koptame!C14</f>
        <v xml:space="preserve">ĶNP2023/ </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87</v>
      </c>
      <c r="Q7" s="26">
        <f>Q143</f>
        <v>0</v>
      </c>
    </row>
    <row r="8" spans="1:17">
      <c r="A8" s="23"/>
      <c r="B8" s="105"/>
      <c r="E8" s="27"/>
      <c r="F8" s="43"/>
      <c r="G8" s="54"/>
      <c r="H8" s="54"/>
      <c r="I8" s="54"/>
      <c r="J8" s="54"/>
      <c r="K8" s="54"/>
      <c r="L8" s="54"/>
      <c r="O8" s="43"/>
      <c r="P8" s="43"/>
      <c r="Q8" s="25"/>
    </row>
    <row r="9" spans="1:17" ht="15.3" customHeight="1">
      <c r="A9" s="45"/>
      <c r="B9" s="107"/>
      <c r="I9" s="56"/>
      <c r="K9" s="172"/>
      <c r="L9" s="172"/>
      <c r="M9" s="668" t="str">
        <f>Koptame!D16</f>
        <v xml:space="preserve">Tāme sastādīta:   </v>
      </c>
      <c r="N9" s="668"/>
      <c r="O9" s="668"/>
      <c r="P9" s="668"/>
      <c r="Q9" s="44"/>
    </row>
    <row r="10" spans="1:17" ht="15">
      <c r="A10" s="45"/>
      <c r="B10" s="107"/>
      <c r="I10" s="56"/>
      <c r="K10" s="56"/>
      <c r="L10" s="56"/>
    </row>
    <row r="11" spans="1:17" ht="14.25" customHeight="1">
      <c r="A11" s="674" t="s">
        <v>15</v>
      </c>
      <c r="B11" s="675" t="s">
        <v>21</v>
      </c>
      <c r="C11" s="688" t="s">
        <v>92</v>
      </c>
      <c r="D11" s="689"/>
      <c r="E11" s="678" t="s">
        <v>22</v>
      </c>
      <c r="F11" s="674" t="s">
        <v>23</v>
      </c>
      <c r="G11" s="687" t="s">
        <v>24</v>
      </c>
      <c r="H11" s="687"/>
      <c r="I11" s="687"/>
      <c r="J11" s="687"/>
      <c r="K11" s="687"/>
      <c r="L11" s="687"/>
      <c r="M11" s="672" t="s">
        <v>25</v>
      </c>
      <c r="N11" s="672"/>
      <c r="O11" s="672"/>
      <c r="P11" s="672"/>
      <c r="Q11" s="672"/>
    </row>
    <row r="12" spans="1:17" ht="73.5" customHeight="1">
      <c r="A12" s="674"/>
      <c r="B12" s="676"/>
      <c r="C12" s="690"/>
      <c r="D12" s="691"/>
      <c r="E12" s="678"/>
      <c r="F12" s="674"/>
      <c r="G12" s="173" t="s">
        <v>26</v>
      </c>
      <c r="H12" s="173" t="s">
        <v>55</v>
      </c>
      <c r="I12" s="173" t="s">
        <v>56</v>
      </c>
      <c r="J12" s="173" t="s">
        <v>90</v>
      </c>
      <c r="K12" s="173" t="s">
        <v>57</v>
      </c>
      <c r="L12" s="173" t="s">
        <v>58</v>
      </c>
      <c r="M12" s="144" t="s">
        <v>18</v>
      </c>
      <c r="N12" s="144" t="s">
        <v>56</v>
      </c>
      <c r="O12" s="144" t="s">
        <v>90</v>
      </c>
      <c r="P12" s="144" t="s">
        <v>57</v>
      </c>
      <c r="Q12" s="144" t="s">
        <v>59</v>
      </c>
    </row>
    <row r="13" spans="1:17" ht="15.6">
      <c r="A13" s="272"/>
      <c r="B13" s="273"/>
      <c r="C13" s="274" t="str">
        <f>kops2!C21</f>
        <v>Iekšējais ūdensvads</v>
      </c>
      <c r="D13" s="274"/>
      <c r="E13" s="235"/>
      <c r="F13" s="236"/>
      <c r="G13" s="275"/>
      <c r="H13" s="276"/>
      <c r="I13" s="276"/>
      <c r="J13" s="276"/>
      <c r="K13" s="276"/>
      <c r="L13" s="276">
        <f t="shared" ref="L13" si="0">SUM(I13:K13)</f>
        <v>0</v>
      </c>
      <c r="M13" s="278">
        <f t="shared" ref="M13" si="1">ROUND(G13*F13,2)</f>
        <v>0</v>
      </c>
      <c r="N13" s="277">
        <f t="shared" ref="N13" si="2">ROUND(I13*F13,2)</f>
        <v>0</v>
      </c>
      <c r="O13" s="277">
        <f t="shared" ref="O13" si="3">ROUND(J13*F13,2)</f>
        <v>0</v>
      </c>
      <c r="P13" s="277">
        <f t="shared" ref="P13" si="4">ROUND(K13*F13,2)</f>
        <v>0</v>
      </c>
      <c r="Q13" s="279">
        <f t="shared" ref="Q13" si="5">SUM(N13:P13)</f>
        <v>0</v>
      </c>
    </row>
    <row r="14" spans="1:17" s="181" customFormat="1" ht="15.6">
      <c r="A14" s="174"/>
      <c r="B14" s="175"/>
      <c r="C14" s="176" t="s">
        <v>968</v>
      </c>
      <c r="D14" s="14"/>
      <c r="E14" s="15"/>
      <c r="F14" s="177"/>
      <c r="G14" s="170"/>
      <c r="H14" s="170"/>
      <c r="I14" s="178"/>
      <c r="J14" s="170"/>
      <c r="K14" s="178"/>
      <c r="L14" s="179"/>
      <c r="M14" s="178"/>
      <c r="N14" s="178"/>
      <c r="O14" s="178"/>
      <c r="P14" s="178"/>
      <c r="Q14" s="180"/>
    </row>
    <row r="15" spans="1:17" s="56" customFormat="1" ht="14.4">
      <c r="A15" s="281">
        <v>1</v>
      </c>
      <c r="B15" s="255"/>
      <c r="C15" s="343" t="s">
        <v>1224</v>
      </c>
      <c r="D15" s="350" t="s">
        <v>876</v>
      </c>
      <c r="E15" s="310" t="s">
        <v>150</v>
      </c>
      <c r="F15" s="345" t="s">
        <v>899</v>
      </c>
      <c r="G15" s="159"/>
      <c r="H15" s="160"/>
      <c r="I15" s="161"/>
      <c r="J15" s="161"/>
      <c r="K15" s="162"/>
      <c r="L15" s="247"/>
      <c r="M15" s="248"/>
      <c r="N15" s="247"/>
      <c r="O15" s="247"/>
      <c r="P15" s="247"/>
      <c r="Q15" s="249"/>
    </row>
    <row r="16" spans="1:17" s="56" customFormat="1" ht="14.4">
      <c r="A16" s="281">
        <v>2</v>
      </c>
      <c r="B16" s="255"/>
      <c r="C16" s="343" t="s">
        <v>889</v>
      </c>
      <c r="D16" s="350" t="s">
        <v>878</v>
      </c>
      <c r="E16" s="310" t="s">
        <v>150</v>
      </c>
      <c r="F16" s="345" t="s">
        <v>796</v>
      </c>
      <c r="G16" s="159"/>
      <c r="H16" s="160"/>
      <c r="I16" s="161"/>
      <c r="J16" s="161"/>
      <c r="K16" s="162"/>
      <c r="L16" s="247"/>
      <c r="M16" s="248"/>
      <c r="N16" s="247"/>
      <c r="O16" s="247"/>
      <c r="P16" s="247"/>
      <c r="Q16" s="249"/>
    </row>
    <row r="17" spans="1:17" s="56" customFormat="1" ht="14.4">
      <c r="A17" s="281">
        <v>3</v>
      </c>
      <c r="B17" s="255"/>
      <c r="C17" s="343" t="s">
        <v>890</v>
      </c>
      <c r="D17" s="350" t="s">
        <v>564</v>
      </c>
      <c r="E17" s="310" t="s">
        <v>150</v>
      </c>
      <c r="F17" s="345" t="s">
        <v>900</v>
      </c>
      <c r="G17" s="159"/>
      <c r="H17" s="160"/>
      <c r="I17" s="161"/>
      <c r="J17" s="161"/>
      <c r="K17" s="162"/>
      <c r="L17" s="247"/>
      <c r="M17" s="248"/>
      <c r="N17" s="247"/>
      <c r="O17" s="247"/>
      <c r="P17" s="247"/>
      <c r="Q17" s="249"/>
    </row>
    <row r="18" spans="1:17" s="56" customFormat="1" ht="14.4">
      <c r="A18" s="281">
        <v>4</v>
      </c>
      <c r="B18" s="255"/>
      <c r="C18" s="343" t="s">
        <v>891</v>
      </c>
      <c r="D18" s="350" t="s">
        <v>570</v>
      </c>
      <c r="E18" s="310" t="s">
        <v>150</v>
      </c>
      <c r="F18" s="345" t="s">
        <v>901</v>
      </c>
      <c r="G18" s="159"/>
      <c r="H18" s="160"/>
      <c r="I18" s="161"/>
      <c r="J18" s="161"/>
      <c r="K18" s="162"/>
      <c r="L18" s="247"/>
      <c r="M18" s="248"/>
      <c r="N18" s="247"/>
      <c r="O18" s="247"/>
      <c r="P18" s="247"/>
      <c r="Q18" s="249"/>
    </row>
    <row r="19" spans="1:17" s="56" customFormat="1" ht="14.4">
      <c r="A19" s="281">
        <v>5</v>
      </c>
      <c r="B19" s="255"/>
      <c r="C19" s="343" t="s">
        <v>892</v>
      </c>
      <c r="D19" s="350" t="s">
        <v>574</v>
      </c>
      <c r="E19" s="310" t="s">
        <v>150</v>
      </c>
      <c r="F19" s="345" t="s">
        <v>902</v>
      </c>
      <c r="G19" s="159"/>
      <c r="H19" s="160"/>
      <c r="I19" s="161"/>
      <c r="J19" s="161"/>
      <c r="K19" s="162"/>
      <c r="L19" s="247"/>
      <c r="M19" s="248"/>
      <c r="N19" s="247"/>
      <c r="O19" s="247"/>
      <c r="P19" s="247"/>
      <c r="Q19" s="249"/>
    </row>
    <row r="20" spans="1:17" s="56" customFormat="1" ht="14.4">
      <c r="A20" s="281">
        <v>6</v>
      </c>
      <c r="B20" s="255"/>
      <c r="C20" s="343" t="s">
        <v>1225</v>
      </c>
      <c r="D20" s="350" t="s">
        <v>577</v>
      </c>
      <c r="E20" s="310" t="s">
        <v>150</v>
      </c>
      <c r="F20" s="345" t="s">
        <v>903</v>
      </c>
      <c r="G20" s="159"/>
      <c r="H20" s="160"/>
      <c r="I20" s="161"/>
      <c r="J20" s="161"/>
      <c r="K20" s="162"/>
      <c r="L20" s="247"/>
      <c r="M20" s="248"/>
      <c r="N20" s="247"/>
      <c r="O20" s="247"/>
      <c r="P20" s="247"/>
      <c r="Q20" s="249"/>
    </row>
    <row r="21" spans="1:17" s="56" customFormat="1" ht="14.4">
      <c r="A21" s="281">
        <v>7</v>
      </c>
      <c r="B21" s="255"/>
      <c r="C21" s="343" t="s">
        <v>893</v>
      </c>
      <c r="D21" s="350" t="s">
        <v>896</v>
      </c>
      <c r="E21" s="310" t="s">
        <v>150</v>
      </c>
      <c r="F21" s="345" t="s">
        <v>904</v>
      </c>
      <c r="G21" s="159"/>
      <c r="H21" s="160"/>
      <c r="I21" s="161"/>
      <c r="J21" s="161"/>
      <c r="K21" s="162"/>
      <c r="L21" s="247"/>
      <c r="M21" s="248"/>
      <c r="N21" s="247"/>
      <c r="O21" s="247"/>
      <c r="P21" s="247"/>
      <c r="Q21" s="249"/>
    </row>
    <row r="22" spans="1:17" s="56" customFormat="1" ht="14.4">
      <c r="A22" s="281">
        <v>8</v>
      </c>
      <c r="B22" s="255"/>
      <c r="C22" s="343" t="s">
        <v>894</v>
      </c>
      <c r="D22" s="350" t="s">
        <v>876</v>
      </c>
      <c r="E22" s="310" t="s">
        <v>150</v>
      </c>
      <c r="F22" s="345" t="s">
        <v>905</v>
      </c>
      <c r="G22" s="159"/>
      <c r="H22" s="160"/>
      <c r="I22" s="161"/>
      <c r="J22" s="161"/>
      <c r="K22" s="162"/>
      <c r="L22" s="247"/>
      <c r="M22" s="248"/>
      <c r="N22" s="247"/>
      <c r="O22" s="247"/>
      <c r="P22" s="247"/>
      <c r="Q22" s="249"/>
    </row>
    <row r="23" spans="1:17" s="56" customFormat="1" ht="14.4">
      <c r="A23" s="281">
        <v>9</v>
      </c>
      <c r="B23" s="255"/>
      <c r="C23" s="343" t="s">
        <v>895</v>
      </c>
      <c r="D23" s="350" t="s">
        <v>897</v>
      </c>
      <c r="E23" s="310" t="s">
        <v>150</v>
      </c>
      <c r="F23" s="345" t="s">
        <v>906</v>
      </c>
      <c r="G23" s="159"/>
      <c r="H23" s="160"/>
      <c r="I23" s="161"/>
      <c r="J23" s="161"/>
      <c r="K23" s="162"/>
      <c r="L23" s="247"/>
      <c r="M23" s="248"/>
      <c r="N23" s="247"/>
      <c r="O23" s="247"/>
      <c r="P23" s="247"/>
      <c r="Q23" s="249"/>
    </row>
    <row r="24" spans="1:17" s="56" customFormat="1" ht="14.4">
      <c r="A24" s="281">
        <v>10</v>
      </c>
      <c r="B24" s="255"/>
      <c r="C24" s="343" t="s">
        <v>1226</v>
      </c>
      <c r="D24" s="350" t="s">
        <v>876</v>
      </c>
      <c r="E24" s="310" t="s">
        <v>145</v>
      </c>
      <c r="F24" s="345" t="s">
        <v>794</v>
      </c>
      <c r="G24" s="159"/>
      <c r="H24" s="160"/>
      <c r="I24" s="161"/>
      <c r="J24" s="161"/>
      <c r="K24" s="162"/>
      <c r="L24" s="247"/>
      <c r="M24" s="248"/>
      <c r="N24" s="247"/>
      <c r="O24" s="247"/>
      <c r="P24" s="247"/>
      <c r="Q24" s="249"/>
    </row>
    <row r="25" spans="1:17" s="56" customFormat="1" ht="14.4">
      <c r="A25" s="281">
        <v>11</v>
      </c>
      <c r="B25" s="255"/>
      <c r="C25" s="343" t="s">
        <v>1227</v>
      </c>
      <c r="D25" s="351"/>
      <c r="E25" s="310" t="s">
        <v>145</v>
      </c>
      <c r="F25" s="345" t="s">
        <v>792</v>
      </c>
      <c r="G25" s="159"/>
      <c r="H25" s="160"/>
      <c r="I25" s="161"/>
      <c r="J25" s="183"/>
      <c r="K25" s="162"/>
      <c r="L25" s="247"/>
      <c r="M25" s="248"/>
      <c r="N25" s="247"/>
      <c r="O25" s="247"/>
      <c r="P25" s="247"/>
      <c r="Q25" s="249"/>
    </row>
    <row r="26" spans="1:17" s="56" customFormat="1" ht="26.4">
      <c r="A26" s="281">
        <v>12</v>
      </c>
      <c r="B26" s="255"/>
      <c r="C26" s="347" t="s">
        <v>1228</v>
      </c>
      <c r="D26" s="351"/>
      <c r="E26" s="310" t="s">
        <v>145</v>
      </c>
      <c r="F26" s="345" t="s">
        <v>792</v>
      </c>
      <c r="G26" s="159"/>
      <c r="H26" s="160"/>
      <c r="I26" s="161"/>
      <c r="J26" s="183"/>
      <c r="K26" s="162"/>
      <c r="L26" s="247"/>
      <c r="M26" s="248"/>
      <c r="N26" s="247"/>
      <c r="O26" s="247"/>
      <c r="P26" s="247"/>
      <c r="Q26" s="249"/>
    </row>
    <row r="27" spans="1:17" s="56" customFormat="1" ht="26.4">
      <c r="A27" s="281">
        <v>13</v>
      </c>
      <c r="B27" s="255"/>
      <c r="C27" s="347" t="s">
        <v>1229</v>
      </c>
      <c r="D27" s="350" t="s">
        <v>562</v>
      </c>
      <c r="E27" s="310" t="s">
        <v>145</v>
      </c>
      <c r="F27" s="345" t="s">
        <v>792</v>
      </c>
      <c r="G27" s="159"/>
      <c r="H27" s="160"/>
      <c r="I27" s="161"/>
      <c r="J27" s="183"/>
      <c r="K27" s="162"/>
      <c r="L27" s="247"/>
      <c r="M27" s="248"/>
      <c r="N27" s="247"/>
      <c r="O27" s="247"/>
      <c r="P27" s="247"/>
      <c r="Q27" s="249"/>
    </row>
    <row r="28" spans="1:17" s="56" customFormat="1" ht="26.4">
      <c r="A28" s="281">
        <v>14</v>
      </c>
      <c r="B28" s="255"/>
      <c r="C28" s="347" t="s">
        <v>1230</v>
      </c>
      <c r="D28" s="350" t="s">
        <v>562</v>
      </c>
      <c r="E28" s="310" t="s">
        <v>145</v>
      </c>
      <c r="F28" s="345" t="s">
        <v>792</v>
      </c>
      <c r="G28" s="159"/>
      <c r="H28" s="160"/>
      <c r="I28" s="161"/>
      <c r="J28" s="183"/>
      <c r="K28" s="162"/>
      <c r="L28" s="247"/>
      <c r="M28" s="248"/>
      <c r="N28" s="247"/>
      <c r="O28" s="247"/>
      <c r="P28" s="247"/>
      <c r="Q28" s="249"/>
    </row>
    <row r="29" spans="1:17" s="56" customFormat="1" ht="39.6">
      <c r="A29" s="281">
        <v>15</v>
      </c>
      <c r="B29" s="255"/>
      <c r="C29" s="347" t="s">
        <v>1231</v>
      </c>
      <c r="D29" s="350" t="s">
        <v>876</v>
      </c>
      <c r="E29" s="310" t="s">
        <v>145</v>
      </c>
      <c r="F29" s="345" t="s">
        <v>808</v>
      </c>
      <c r="G29" s="159"/>
      <c r="H29" s="160"/>
      <c r="I29" s="161"/>
      <c r="J29" s="183"/>
      <c r="K29" s="162"/>
      <c r="L29" s="247"/>
      <c r="M29" s="248"/>
      <c r="N29" s="247"/>
      <c r="O29" s="247"/>
      <c r="P29" s="247"/>
      <c r="Q29" s="249"/>
    </row>
    <row r="30" spans="1:17" s="56" customFormat="1" ht="14.4">
      <c r="A30" s="281">
        <v>16</v>
      </c>
      <c r="B30" s="255"/>
      <c r="C30" s="343" t="s">
        <v>1232</v>
      </c>
      <c r="D30" s="350" t="s">
        <v>562</v>
      </c>
      <c r="E30" s="310" t="s">
        <v>145</v>
      </c>
      <c r="F30" s="345" t="s">
        <v>907</v>
      </c>
      <c r="G30" s="159"/>
      <c r="H30" s="160"/>
      <c r="I30" s="161"/>
      <c r="J30" s="161"/>
      <c r="K30" s="162"/>
      <c r="L30" s="247"/>
      <c r="M30" s="248"/>
      <c r="N30" s="247"/>
      <c r="O30" s="247"/>
      <c r="P30" s="247"/>
      <c r="Q30" s="249"/>
    </row>
    <row r="31" spans="1:17" s="56" customFormat="1" ht="14.4">
      <c r="A31" s="281">
        <v>17</v>
      </c>
      <c r="B31" s="255"/>
      <c r="C31" s="343" t="s">
        <v>1233</v>
      </c>
      <c r="D31" s="350" t="s">
        <v>898</v>
      </c>
      <c r="E31" s="310" t="s">
        <v>145</v>
      </c>
      <c r="F31" s="345" t="s">
        <v>802</v>
      </c>
      <c r="G31" s="159"/>
      <c r="H31" s="160"/>
      <c r="I31" s="161"/>
      <c r="J31" s="161"/>
      <c r="K31" s="162"/>
      <c r="L31" s="247"/>
      <c r="M31" s="248"/>
      <c r="N31" s="247"/>
      <c r="O31" s="247"/>
      <c r="P31" s="247"/>
      <c r="Q31" s="249"/>
    </row>
    <row r="32" spans="1:17" s="56" customFormat="1" ht="14.4">
      <c r="A32" s="281">
        <v>18</v>
      </c>
      <c r="B32" s="255"/>
      <c r="C32" s="343" t="s">
        <v>961</v>
      </c>
      <c r="D32" s="350" t="s">
        <v>564</v>
      </c>
      <c r="E32" s="310" t="s">
        <v>151</v>
      </c>
      <c r="F32" s="345" t="s">
        <v>900</v>
      </c>
      <c r="G32" s="163"/>
      <c r="H32" s="160"/>
      <c r="I32" s="164"/>
      <c r="J32" s="165"/>
      <c r="K32" s="166"/>
      <c r="L32" s="247"/>
      <c r="M32" s="248"/>
      <c r="N32" s="247"/>
      <c r="O32" s="247"/>
      <c r="P32" s="247"/>
      <c r="Q32" s="249"/>
    </row>
    <row r="33" spans="1:17" s="56" customFormat="1" ht="14.4">
      <c r="A33" s="281">
        <v>19</v>
      </c>
      <c r="B33" s="255"/>
      <c r="C33" s="343" t="s">
        <v>962</v>
      </c>
      <c r="D33" s="350" t="s">
        <v>570</v>
      </c>
      <c r="E33" s="310" t="s">
        <v>151</v>
      </c>
      <c r="F33" s="345" t="s">
        <v>901</v>
      </c>
      <c r="G33" s="163"/>
      <c r="H33" s="160"/>
      <c r="I33" s="164"/>
      <c r="J33" s="165"/>
      <c r="K33" s="166"/>
      <c r="L33" s="247"/>
      <c r="M33" s="248"/>
      <c r="N33" s="247"/>
      <c r="O33" s="247"/>
      <c r="P33" s="247"/>
      <c r="Q33" s="249"/>
    </row>
    <row r="34" spans="1:17" s="56" customFormat="1" ht="14.4">
      <c r="A34" s="281">
        <v>20</v>
      </c>
      <c r="B34" s="255"/>
      <c r="C34" s="343" t="s">
        <v>963</v>
      </c>
      <c r="D34" s="350" t="s">
        <v>574</v>
      </c>
      <c r="E34" s="310" t="s">
        <v>151</v>
      </c>
      <c r="F34" s="345" t="s">
        <v>902</v>
      </c>
      <c r="G34" s="163"/>
      <c r="H34" s="160"/>
      <c r="I34" s="164"/>
      <c r="J34" s="165"/>
      <c r="K34" s="166"/>
      <c r="L34" s="247"/>
      <c r="M34" s="248"/>
      <c r="N34" s="247"/>
      <c r="O34" s="247"/>
      <c r="P34" s="247"/>
      <c r="Q34" s="249"/>
    </row>
    <row r="35" spans="1:17" s="56" customFormat="1" ht="14.4">
      <c r="A35" s="281">
        <v>21</v>
      </c>
      <c r="B35" s="255"/>
      <c r="C35" s="343" t="s">
        <v>964</v>
      </c>
      <c r="D35" s="350" t="s">
        <v>577</v>
      </c>
      <c r="E35" s="310" t="s">
        <v>151</v>
      </c>
      <c r="F35" s="345" t="s">
        <v>903</v>
      </c>
      <c r="G35" s="163"/>
      <c r="H35" s="160"/>
      <c r="I35" s="164"/>
      <c r="J35" s="165"/>
      <c r="K35" s="166"/>
      <c r="L35" s="247"/>
      <c r="M35" s="248"/>
      <c r="N35" s="247"/>
      <c r="O35" s="247"/>
      <c r="P35" s="247"/>
      <c r="Q35" s="249"/>
    </row>
    <row r="36" spans="1:17" s="56" customFormat="1" ht="14.4">
      <c r="A36" s="281">
        <v>22</v>
      </c>
      <c r="B36" s="255"/>
      <c r="C36" s="343" t="s">
        <v>965</v>
      </c>
      <c r="D36" s="350" t="s">
        <v>896</v>
      </c>
      <c r="E36" s="310" t="s">
        <v>151</v>
      </c>
      <c r="F36" s="345" t="s">
        <v>904</v>
      </c>
      <c r="G36" s="163"/>
      <c r="H36" s="160"/>
      <c r="I36" s="164"/>
      <c r="J36" s="165"/>
      <c r="K36" s="166"/>
      <c r="L36" s="247"/>
      <c r="M36" s="248"/>
      <c r="N36" s="247"/>
      <c r="O36" s="247"/>
      <c r="P36" s="247"/>
      <c r="Q36" s="249"/>
    </row>
    <row r="37" spans="1:17" s="56" customFormat="1" ht="14.4">
      <c r="A37" s="281">
        <v>23</v>
      </c>
      <c r="B37" s="255"/>
      <c r="C37" s="343" t="s">
        <v>966</v>
      </c>
      <c r="D37" s="350" t="s">
        <v>876</v>
      </c>
      <c r="E37" s="310" t="s">
        <v>151</v>
      </c>
      <c r="F37" s="345" t="s">
        <v>905</v>
      </c>
      <c r="G37" s="163"/>
      <c r="H37" s="160"/>
      <c r="I37" s="164"/>
      <c r="J37" s="165"/>
      <c r="K37" s="166"/>
      <c r="L37" s="247"/>
      <c r="M37" s="248"/>
      <c r="N37" s="247"/>
      <c r="O37" s="247"/>
      <c r="P37" s="247"/>
      <c r="Q37" s="249"/>
    </row>
    <row r="38" spans="1:17" s="56" customFormat="1" ht="14.4">
      <c r="A38" s="281">
        <v>24</v>
      </c>
      <c r="B38" s="255"/>
      <c r="C38" s="343" t="s">
        <v>967</v>
      </c>
      <c r="D38" s="350" t="s">
        <v>897</v>
      </c>
      <c r="E38" s="310" t="s">
        <v>151</v>
      </c>
      <c r="F38" s="345" t="s">
        <v>906</v>
      </c>
      <c r="G38" s="163"/>
      <c r="H38" s="160"/>
      <c r="I38" s="164"/>
      <c r="J38" s="165"/>
      <c r="K38" s="166"/>
      <c r="L38" s="247"/>
      <c r="M38" s="248"/>
      <c r="N38" s="247"/>
      <c r="O38" s="247"/>
      <c r="P38" s="247"/>
      <c r="Q38" s="249"/>
    </row>
    <row r="39" spans="1:17" s="56" customFormat="1" ht="26.4">
      <c r="A39" s="281">
        <v>25</v>
      </c>
      <c r="B39" s="255"/>
      <c r="C39" s="331" t="s">
        <v>873</v>
      </c>
      <c r="D39" s="310"/>
      <c r="E39" s="310" t="s">
        <v>146</v>
      </c>
      <c r="F39" s="345">
        <v>1</v>
      </c>
      <c r="G39" s="163"/>
      <c r="H39" s="160"/>
      <c r="I39" s="164"/>
      <c r="J39" s="165"/>
      <c r="K39" s="166"/>
      <c r="L39" s="247"/>
      <c r="M39" s="248"/>
      <c r="N39" s="247"/>
      <c r="O39" s="247"/>
      <c r="P39" s="247"/>
      <c r="Q39" s="249"/>
    </row>
    <row r="40" spans="1:17" s="56" customFormat="1" ht="14.4">
      <c r="A40" s="281">
        <v>26</v>
      </c>
      <c r="B40" s="255"/>
      <c r="C40" s="348" t="s">
        <v>908</v>
      </c>
      <c r="D40" s="310"/>
      <c r="E40" s="310" t="s">
        <v>146</v>
      </c>
      <c r="F40" s="345">
        <v>1</v>
      </c>
      <c r="G40" s="163"/>
      <c r="H40" s="160"/>
      <c r="I40" s="164"/>
      <c r="J40" s="165"/>
      <c r="K40" s="166"/>
      <c r="L40" s="247"/>
      <c r="M40" s="248"/>
      <c r="N40" s="247"/>
      <c r="O40" s="247"/>
      <c r="P40" s="247"/>
      <c r="Q40" s="249"/>
    </row>
    <row r="41" spans="1:17" s="56" customFormat="1" ht="14.4">
      <c r="A41" s="281">
        <v>27</v>
      </c>
      <c r="B41" s="255"/>
      <c r="C41" s="348" t="s">
        <v>909</v>
      </c>
      <c r="D41" s="310"/>
      <c r="E41" s="310" t="s">
        <v>146</v>
      </c>
      <c r="F41" s="345">
        <v>1</v>
      </c>
      <c r="G41" s="163"/>
      <c r="H41" s="160"/>
      <c r="I41" s="164"/>
      <c r="J41" s="165"/>
      <c r="K41" s="166"/>
      <c r="L41" s="247"/>
      <c r="M41" s="248"/>
      <c r="N41" s="247"/>
      <c r="O41" s="247"/>
      <c r="P41" s="247"/>
      <c r="Q41" s="249"/>
    </row>
    <row r="42" spans="1:17" s="56" customFormat="1" ht="14.4">
      <c r="A42" s="281">
        <v>28</v>
      </c>
      <c r="B42" s="255"/>
      <c r="C42" s="348" t="s">
        <v>874</v>
      </c>
      <c r="D42" s="310"/>
      <c r="E42" s="310" t="s">
        <v>146</v>
      </c>
      <c r="F42" s="345">
        <v>1</v>
      </c>
      <c r="G42" s="163"/>
      <c r="H42" s="160"/>
      <c r="I42" s="164"/>
      <c r="J42" s="165"/>
      <c r="K42" s="166"/>
      <c r="L42" s="247"/>
      <c r="M42" s="248"/>
      <c r="N42" s="247"/>
      <c r="O42" s="247"/>
      <c r="P42" s="247"/>
      <c r="Q42" s="249"/>
    </row>
    <row r="43" spans="1:17" s="56" customFormat="1" ht="14.4">
      <c r="A43" s="281">
        <v>29</v>
      </c>
      <c r="B43" s="255"/>
      <c r="C43" s="348" t="s">
        <v>875</v>
      </c>
      <c r="D43" s="310"/>
      <c r="E43" s="310" t="s">
        <v>146</v>
      </c>
      <c r="F43" s="345">
        <v>1</v>
      </c>
      <c r="G43" s="163"/>
      <c r="H43" s="160"/>
      <c r="I43" s="164"/>
      <c r="J43" s="165"/>
      <c r="K43" s="166"/>
      <c r="L43" s="247"/>
      <c r="M43" s="248"/>
      <c r="N43" s="247"/>
      <c r="O43" s="247"/>
      <c r="P43" s="247"/>
      <c r="Q43" s="249"/>
    </row>
    <row r="44" spans="1:17" s="56" customFormat="1" ht="14.4">
      <c r="A44" s="281">
        <v>30</v>
      </c>
      <c r="B44" s="255"/>
      <c r="C44" s="348"/>
      <c r="D44" s="310"/>
      <c r="E44" s="310"/>
      <c r="F44" s="345"/>
      <c r="G44" s="169"/>
      <c r="H44" s="169"/>
      <c r="I44" s="183"/>
      <c r="J44" s="183"/>
      <c r="K44" s="183"/>
      <c r="L44" s="247"/>
      <c r="M44" s="248"/>
      <c r="N44" s="247"/>
      <c r="O44" s="247"/>
      <c r="P44" s="247"/>
      <c r="Q44" s="249"/>
    </row>
    <row r="45" spans="1:17" s="56" customFormat="1" ht="26.4">
      <c r="A45" s="281">
        <v>31</v>
      </c>
      <c r="B45" s="255"/>
      <c r="C45" s="349" t="s">
        <v>960</v>
      </c>
      <c r="D45" s="310"/>
      <c r="E45" s="310" t="s">
        <v>145</v>
      </c>
      <c r="F45" s="345">
        <v>6</v>
      </c>
      <c r="G45" s="169"/>
      <c r="H45" s="169"/>
      <c r="I45" s="183"/>
      <c r="J45" s="183"/>
      <c r="K45" s="183"/>
      <c r="L45" s="247"/>
      <c r="M45" s="248"/>
      <c r="N45" s="247"/>
      <c r="O45" s="247"/>
      <c r="P45" s="247"/>
      <c r="Q45" s="249"/>
    </row>
    <row r="46" spans="1:17" s="56" customFormat="1" ht="14.4">
      <c r="A46" s="281">
        <v>32</v>
      </c>
      <c r="B46" s="255"/>
      <c r="C46" s="349" t="s">
        <v>910</v>
      </c>
      <c r="D46" s="310"/>
      <c r="E46" s="310"/>
      <c r="F46" s="345"/>
      <c r="G46" s="169"/>
      <c r="H46" s="169"/>
      <c r="I46" s="183"/>
      <c r="J46" s="183"/>
      <c r="K46" s="183"/>
      <c r="L46" s="247"/>
      <c r="M46" s="248"/>
      <c r="N46" s="247"/>
      <c r="O46" s="247"/>
      <c r="P46" s="247"/>
      <c r="Q46" s="249"/>
    </row>
    <row r="47" spans="1:17" s="56" customFormat="1" ht="14.4">
      <c r="A47" s="281">
        <v>33</v>
      </c>
      <c r="B47" s="255"/>
      <c r="C47" s="331"/>
      <c r="D47" s="310"/>
      <c r="E47" s="310"/>
      <c r="F47" s="345"/>
      <c r="G47" s="169"/>
      <c r="H47" s="169"/>
      <c r="I47" s="183"/>
      <c r="J47" s="183"/>
      <c r="K47" s="183"/>
      <c r="L47" s="247"/>
      <c r="M47" s="248"/>
      <c r="N47" s="247"/>
      <c r="O47" s="247"/>
      <c r="P47" s="247"/>
      <c r="Q47" s="249"/>
    </row>
    <row r="48" spans="1:17" s="56" customFormat="1" ht="26.4">
      <c r="A48" s="281">
        <v>34</v>
      </c>
      <c r="B48" s="255"/>
      <c r="C48" s="349" t="s">
        <v>911</v>
      </c>
      <c r="D48" s="310"/>
      <c r="E48" s="310" t="s">
        <v>145</v>
      </c>
      <c r="F48" s="345">
        <v>1</v>
      </c>
      <c r="G48" s="169"/>
      <c r="H48" s="169"/>
      <c r="I48" s="183"/>
      <c r="J48" s="183"/>
      <c r="K48" s="183"/>
      <c r="L48" s="247"/>
      <c r="M48" s="248"/>
      <c r="N48" s="247"/>
      <c r="O48" s="247"/>
      <c r="P48" s="247"/>
      <c r="Q48" s="249"/>
    </row>
    <row r="49" spans="1:17" s="56" customFormat="1" ht="26.4">
      <c r="A49" s="281">
        <v>35</v>
      </c>
      <c r="B49" s="255"/>
      <c r="C49" s="349" t="s">
        <v>912</v>
      </c>
      <c r="D49" s="310"/>
      <c r="E49" s="310"/>
      <c r="F49" s="345"/>
      <c r="G49" s="169"/>
      <c r="H49" s="169"/>
      <c r="I49" s="183"/>
      <c r="J49" s="183"/>
      <c r="K49" s="183"/>
      <c r="L49" s="247"/>
      <c r="M49" s="248"/>
      <c r="N49" s="247"/>
      <c r="O49" s="247"/>
      <c r="P49" s="247"/>
      <c r="Q49" s="249"/>
    </row>
    <row r="50" spans="1:17" s="56" customFormat="1" ht="26.4">
      <c r="A50" s="281">
        <v>36</v>
      </c>
      <c r="B50" s="255"/>
      <c r="C50" s="349" t="s">
        <v>913</v>
      </c>
      <c r="D50" s="310"/>
      <c r="E50" s="310"/>
      <c r="F50" s="345"/>
      <c r="G50" s="169"/>
      <c r="H50" s="169"/>
      <c r="I50" s="183"/>
      <c r="J50" s="183"/>
      <c r="K50" s="183"/>
      <c r="L50" s="247"/>
      <c r="M50" s="248"/>
      <c r="N50" s="247"/>
      <c r="O50" s="247"/>
      <c r="P50" s="247"/>
      <c r="Q50" s="249"/>
    </row>
    <row r="51" spans="1:17" s="56" customFormat="1" ht="14.4">
      <c r="A51" s="281">
        <v>37</v>
      </c>
      <c r="B51" s="255"/>
      <c r="C51" s="349" t="s">
        <v>914</v>
      </c>
      <c r="D51" s="310"/>
      <c r="E51" s="310"/>
      <c r="F51" s="345"/>
      <c r="G51" s="169"/>
      <c r="H51" s="169"/>
      <c r="I51" s="183"/>
      <c r="J51" s="183"/>
      <c r="K51" s="183"/>
      <c r="L51" s="247"/>
      <c r="M51" s="248"/>
      <c r="N51" s="247"/>
      <c r="O51" s="247"/>
      <c r="P51" s="247"/>
      <c r="Q51" s="249"/>
    </row>
    <row r="52" spans="1:17" s="56" customFormat="1" ht="14.4">
      <c r="A52" s="281">
        <v>38</v>
      </c>
      <c r="B52" s="255"/>
      <c r="C52" s="331"/>
      <c r="D52" s="310"/>
      <c r="E52" s="310"/>
      <c r="F52" s="345"/>
      <c r="G52" s="169"/>
      <c r="H52" s="169"/>
      <c r="I52" s="183"/>
      <c r="J52" s="183"/>
      <c r="K52" s="183"/>
      <c r="L52" s="247"/>
      <c r="M52" s="248"/>
      <c r="N52" s="247"/>
      <c r="O52" s="247"/>
      <c r="P52" s="247"/>
      <c r="Q52" s="249"/>
    </row>
    <row r="53" spans="1:17" s="56" customFormat="1" ht="26.4">
      <c r="A53" s="281">
        <v>39</v>
      </c>
      <c r="B53" s="255"/>
      <c r="C53" s="349" t="s">
        <v>957</v>
      </c>
      <c r="D53" s="310"/>
      <c r="E53" s="310" t="s">
        <v>146</v>
      </c>
      <c r="F53" s="345">
        <v>1</v>
      </c>
      <c r="G53" s="169"/>
      <c r="H53" s="169"/>
      <c r="I53" s="183"/>
      <c r="J53" s="183"/>
      <c r="K53" s="183"/>
      <c r="L53" s="247"/>
      <c r="M53" s="248"/>
      <c r="N53" s="247"/>
      <c r="O53" s="247"/>
      <c r="P53" s="247"/>
      <c r="Q53" s="249"/>
    </row>
    <row r="54" spans="1:17" s="56" customFormat="1" ht="26.4">
      <c r="A54" s="281">
        <v>40</v>
      </c>
      <c r="B54" s="255"/>
      <c r="C54" s="349" t="s">
        <v>958</v>
      </c>
      <c r="D54" s="310"/>
      <c r="E54" s="310"/>
      <c r="F54" s="345"/>
      <c r="G54" s="169"/>
      <c r="H54" s="169"/>
      <c r="I54" s="183"/>
      <c r="J54" s="183"/>
      <c r="K54" s="183"/>
      <c r="L54" s="247"/>
      <c r="M54" s="248"/>
      <c r="N54" s="247"/>
      <c r="O54" s="247"/>
      <c r="P54" s="247"/>
      <c r="Q54" s="249"/>
    </row>
    <row r="55" spans="1:17" s="56" customFormat="1" ht="26.4">
      <c r="A55" s="281">
        <v>41</v>
      </c>
      <c r="B55" s="255"/>
      <c r="C55" s="349" t="s">
        <v>959</v>
      </c>
      <c r="D55" s="310"/>
      <c r="E55" s="310"/>
      <c r="F55" s="345"/>
      <c r="G55" s="169"/>
      <c r="H55" s="169"/>
      <c r="I55" s="183"/>
      <c r="J55" s="183"/>
      <c r="K55" s="183"/>
      <c r="L55" s="247"/>
      <c r="M55" s="248"/>
      <c r="N55" s="247"/>
      <c r="O55" s="247"/>
      <c r="P55" s="247"/>
      <c r="Q55" s="249"/>
    </row>
    <row r="56" spans="1:17" s="56" customFormat="1" ht="14.4">
      <c r="A56" s="281">
        <v>42</v>
      </c>
      <c r="B56" s="255"/>
      <c r="C56" s="349" t="s">
        <v>915</v>
      </c>
      <c r="D56" s="310"/>
      <c r="E56" s="310"/>
      <c r="F56" s="345"/>
      <c r="G56" s="169"/>
      <c r="H56" s="169"/>
      <c r="I56" s="183"/>
      <c r="J56" s="183"/>
      <c r="K56" s="183"/>
      <c r="L56" s="247"/>
      <c r="M56" s="248"/>
      <c r="N56" s="247"/>
      <c r="O56" s="247"/>
      <c r="P56" s="247"/>
      <c r="Q56" s="249"/>
    </row>
    <row r="57" spans="1:17" s="56" customFormat="1" ht="14.4">
      <c r="A57" s="281">
        <v>43</v>
      </c>
      <c r="B57" s="255"/>
      <c r="C57" s="331"/>
      <c r="D57" s="310"/>
      <c r="E57" s="310"/>
      <c r="F57" s="345"/>
      <c r="G57" s="169"/>
      <c r="H57" s="169"/>
      <c r="I57" s="183"/>
      <c r="J57" s="183"/>
      <c r="K57" s="183"/>
      <c r="L57" s="247"/>
      <c r="M57" s="248"/>
      <c r="N57" s="247"/>
      <c r="O57" s="247"/>
      <c r="P57" s="247"/>
      <c r="Q57" s="249"/>
    </row>
    <row r="58" spans="1:17" s="56" customFormat="1" ht="26.4">
      <c r="A58" s="281">
        <v>44</v>
      </c>
      <c r="B58" s="255"/>
      <c r="C58" s="349" t="s">
        <v>956</v>
      </c>
      <c r="D58" s="310"/>
      <c r="E58" s="310" t="s">
        <v>146</v>
      </c>
      <c r="F58" s="345">
        <v>12</v>
      </c>
      <c r="G58" s="169"/>
      <c r="H58" s="169"/>
      <c r="I58" s="183"/>
      <c r="J58" s="183"/>
      <c r="K58" s="183"/>
      <c r="L58" s="247"/>
      <c r="M58" s="248"/>
      <c r="N58" s="247"/>
      <c r="O58" s="247"/>
      <c r="P58" s="247"/>
      <c r="Q58" s="249"/>
    </row>
    <row r="59" spans="1:17" s="56" customFormat="1" ht="26.4">
      <c r="A59" s="281">
        <v>45</v>
      </c>
      <c r="B59" s="255"/>
      <c r="C59" s="349" t="s">
        <v>916</v>
      </c>
      <c r="D59" s="310"/>
      <c r="E59" s="310"/>
      <c r="F59" s="345"/>
      <c r="G59" s="169"/>
      <c r="H59" s="169"/>
      <c r="I59" s="183"/>
      <c r="J59" s="183"/>
      <c r="K59" s="183"/>
      <c r="L59" s="247"/>
      <c r="M59" s="248"/>
      <c r="N59" s="247"/>
      <c r="O59" s="247"/>
      <c r="P59" s="247"/>
      <c r="Q59" s="249"/>
    </row>
    <row r="60" spans="1:17" s="56" customFormat="1" ht="26.4">
      <c r="A60" s="281">
        <v>46</v>
      </c>
      <c r="B60" s="255"/>
      <c r="C60" s="349" t="s">
        <v>913</v>
      </c>
      <c r="D60" s="310"/>
      <c r="E60" s="310"/>
      <c r="F60" s="345"/>
      <c r="G60" s="169"/>
      <c r="H60" s="169"/>
      <c r="I60" s="183"/>
      <c r="J60" s="183"/>
      <c r="K60" s="183"/>
      <c r="L60" s="247"/>
      <c r="M60" s="248"/>
      <c r="N60" s="247"/>
      <c r="O60" s="247"/>
      <c r="P60" s="247"/>
      <c r="Q60" s="249"/>
    </row>
    <row r="61" spans="1:17" s="56" customFormat="1" ht="14.4">
      <c r="A61" s="281">
        <v>47</v>
      </c>
      <c r="B61" s="255"/>
      <c r="C61" s="349" t="s">
        <v>914</v>
      </c>
      <c r="D61" s="310"/>
      <c r="E61" s="310"/>
      <c r="F61" s="345"/>
      <c r="G61" s="169"/>
      <c r="H61" s="169"/>
      <c r="I61" s="183"/>
      <c r="J61" s="183"/>
      <c r="K61" s="183"/>
      <c r="L61" s="247"/>
      <c r="M61" s="248"/>
      <c r="N61" s="247"/>
      <c r="O61" s="247"/>
      <c r="P61" s="247"/>
      <c r="Q61" s="249"/>
    </row>
    <row r="62" spans="1:17" s="56" customFormat="1" ht="14.4">
      <c r="A62" s="281">
        <v>48</v>
      </c>
      <c r="B62" s="255"/>
      <c r="C62" s="331"/>
      <c r="D62" s="310"/>
      <c r="E62" s="310"/>
      <c r="F62" s="345"/>
      <c r="G62" s="169"/>
      <c r="H62" s="169"/>
      <c r="I62" s="183"/>
      <c r="J62" s="183"/>
      <c r="K62" s="183"/>
      <c r="L62" s="247"/>
      <c r="M62" s="248"/>
      <c r="N62" s="247"/>
      <c r="O62" s="247"/>
      <c r="P62" s="247"/>
      <c r="Q62" s="249"/>
    </row>
    <row r="63" spans="1:17" s="56" customFormat="1" ht="26.4">
      <c r="A63" s="281">
        <v>49</v>
      </c>
      <c r="B63" s="255"/>
      <c r="C63" s="349" t="s">
        <v>955</v>
      </c>
      <c r="D63" s="310"/>
      <c r="E63" s="310" t="s">
        <v>146</v>
      </c>
      <c r="F63" s="345">
        <v>12</v>
      </c>
      <c r="G63" s="169"/>
      <c r="H63" s="169"/>
      <c r="I63" s="183"/>
      <c r="J63" s="183"/>
      <c r="K63" s="183"/>
      <c r="L63" s="247"/>
      <c r="M63" s="248"/>
      <c r="N63" s="247"/>
      <c r="O63" s="247"/>
      <c r="P63" s="247"/>
      <c r="Q63" s="249"/>
    </row>
    <row r="64" spans="1:17" s="56" customFormat="1" ht="14.4">
      <c r="A64" s="281">
        <v>50</v>
      </c>
      <c r="B64" s="255"/>
      <c r="C64" s="349" t="s">
        <v>917</v>
      </c>
      <c r="D64" s="310"/>
      <c r="E64" s="310"/>
      <c r="F64" s="345"/>
      <c r="G64" s="169"/>
      <c r="H64" s="169"/>
      <c r="I64" s="183"/>
      <c r="J64" s="183"/>
      <c r="K64" s="183"/>
      <c r="L64" s="247"/>
      <c r="M64" s="248"/>
      <c r="N64" s="247"/>
      <c r="O64" s="247"/>
      <c r="P64" s="247"/>
      <c r="Q64" s="249"/>
    </row>
    <row r="65" spans="1:17" s="56" customFormat="1" ht="14.4">
      <c r="A65" s="281">
        <v>51</v>
      </c>
      <c r="B65" s="255"/>
      <c r="C65" s="331"/>
      <c r="D65" s="310"/>
      <c r="E65" s="310"/>
      <c r="F65" s="345"/>
      <c r="G65" s="169"/>
      <c r="H65" s="169"/>
      <c r="I65" s="183"/>
      <c r="J65" s="183"/>
      <c r="K65" s="183"/>
      <c r="L65" s="247"/>
      <c r="M65" s="248"/>
      <c r="N65" s="247"/>
      <c r="O65" s="247"/>
      <c r="P65" s="247"/>
      <c r="Q65" s="249"/>
    </row>
    <row r="66" spans="1:17" s="56" customFormat="1" ht="26.4">
      <c r="A66" s="281">
        <v>52</v>
      </c>
      <c r="B66" s="255"/>
      <c r="C66" s="349" t="s">
        <v>918</v>
      </c>
      <c r="D66" s="310"/>
      <c r="E66" s="310" t="s">
        <v>146</v>
      </c>
      <c r="F66" s="345">
        <v>5</v>
      </c>
      <c r="G66" s="169"/>
      <c r="H66" s="169"/>
      <c r="I66" s="183"/>
      <c r="J66" s="183"/>
      <c r="K66" s="183"/>
      <c r="L66" s="247"/>
      <c r="M66" s="248"/>
      <c r="N66" s="247"/>
      <c r="O66" s="247"/>
      <c r="P66" s="247"/>
      <c r="Q66" s="249"/>
    </row>
    <row r="67" spans="1:17" s="56" customFormat="1" ht="26.4">
      <c r="A67" s="281">
        <v>53</v>
      </c>
      <c r="B67" s="255"/>
      <c r="C67" s="349" t="s">
        <v>919</v>
      </c>
      <c r="D67" s="310"/>
      <c r="E67" s="310"/>
      <c r="F67" s="345"/>
      <c r="G67" s="169"/>
      <c r="H67" s="169"/>
      <c r="I67" s="183"/>
      <c r="J67" s="183"/>
      <c r="K67" s="183"/>
      <c r="L67" s="247"/>
      <c r="M67" s="248"/>
      <c r="N67" s="247"/>
      <c r="O67" s="247"/>
      <c r="P67" s="247"/>
      <c r="Q67" s="249"/>
    </row>
    <row r="68" spans="1:17" s="56" customFormat="1" ht="26.4">
      <c r="A68" s="281">
        <v>54</v>
      </c>
      <c r="B68" s="255"/>
      <c r="C68" s="349" t="s">
        <v>920</v>
      </c>
      <c r="D68" s="310"/>
      <c r="E68" s="310"/>
      <c r="F68" s="345"/>
      <c r="G68" s="169"/>
      <c r="H68" s="169"/>
      <c r="I68" s="183"/>
      <c r="J68" s="183"/>
      <c r="K68" s="183"/>
      <c r="L68" s="247"/>
      <c r="M68" s="248"/>
      <c r="N68" s="247"/>
      <c r="O68" s="247"/>
      <c r="P68" s="247"/>
      <c r="Q68" s="249"/>
    </row>
    <row r="69" spans="1:17" s="56" customFormat="1" ht="14.4">
      <c r="A69" s="281">
        <v>55</v>
      </c>
      <c r="B69" s="255"/>
      <c r="C69" s="349" t="s">
        <v>921</v>
      </c>
      <c r="D69" s="310"/>
      <c r="E69" s="310"/>
      <c r="F69" s="345"/>
      <c r="G69" s="169"/>
      <c r="H69" s="169"/>
      <c r="I69" s="183"/>
      <c r="J69" s="183"/>
      <c r="K69" s="183"/>
      <c r="L69" s="247"/>
      <c r="M69" s="248"/>
      <c r="N69" s="247"/>
      <c r="O69" s="247"/>
      <c r="P69" s="247"/>
      <c r="Q69" s="249"/>
    </row>
    <row r="70" spans="1:17" s="56" customFormat="1" ht="14.4">
      <c r="A70" s="281">
        <v>56</v>
      </c>
      <c r="B70" s="255"/>
      <c r="C70" s="331"/>
      <c r="D70" s="310"/>
      <c r="E70" s="310"/>
      <c r="F70" s="345"/>
      <c r="G70" s="169"/>
      <c r="H70" s="169"/>
      <c r="I70" s="183"/>
      <c r="J70" s="183"/>
      <c r="K70" s="183"/>
      <c r="L70" s="247"/>
      <c r="M70" s="248"/>
      <c r="N70" s="247"/>
      <c r="O70" s="247"/>
      <c r="P70" s="247"/>
      <c r="Q70" s="249"/>
    </row>
    <row r="71" spans="1:17" s="56" customFormat="1" ht="26.4">
      <c r="A71" s="281">
        <v>57</v>
      </c>
      <c r="B71" s="255"/>
      <c r="C71" s="349" t="s">
        <v>918</v>
      </c>
      <c r="D71" s="310"/>
      <c r="E71" s="310" t="s">
        <v>146</v>
      </c>
      <c r="F71" s="345">
        <v>3</v>
      </c>
      <c r="G71" s="169"/>
      <c r="H71" s="169"/>
      <c r="I71" s="183"/>
      <c r="J71" s="183"/>
      <c r="K71" s="183"/>
      <c r="L71" s="247"/>
      <c r="M71" s="248"/>
      <c r="N71" s="247"/>
      <c r="O71" s="247"/>
      <c r="P71" s="247"/>
      <c r="Q71" s="249"/>
    </row>
    <row r="72" spans="1:17" s="56" customFormat="1" ht="26.4">
      <c r="A72" s="281">
        <v>58</v>
      </c>
      <c r="B72" s="255"/>
      <c r="C72" s="349" t="s">
        <v>919</v>
      </c>
      <c r="D72" s="310"/>
      <c r="E72" s="310"/>
      <c r="F72" s="345"/>
      <c r="G72" s="169"/>
      <c r="H72" s="169"/>
      <c r="I72" s="183"/>
      <c r="J72" s="183"/>
      <c r="K72" s="183"/>
      <c r="L72" s="247"/>
      <c r="M72" s="248"/>
      <c r="N72" s="247"/>
      <c r="O72" s="247"/>
      <c r="P72" s="247"/>
      <c r="Q72" s="249"/>
    </row>
    <row r="73" spans="1:17" s="56" customFormat="1" ht="26.4">
      <c r="A73" s="281">
        <v>59</v>
      </c>
      <c r="B73" s="255"/>
      <c r="C73" s="349" t="s">
        <v>920</v>
      </c>
      <c r="D73" s="310"/>
      <c r="E73" s="310"/>
      <c r="F73" s="345"/>
      <c r="G73" s="169"/>
      <c r="H73" s="169"/>
      <c r="I73" s="183"/>
      <c r="J73" s="183"/>
      <c r="K73" s="183"/>
      <c r="L73" s="247"/>
      <c r="M73" s="248"/>
      <c r="N73" s="247"/>
      <c r="O73" s="247"/>
      <c r="P73" s="247"/>
      <c r="Q73" s="249"/>
    </row>
    <row r="74" spans="1:17" s="56" customFormat="1" ht="14.4">
      <c r="A74" s="281">
        <v>60</v>
      </c>
      <c r="B74" s="255"/>
      <c r="C74" s="349" t="s">
        <v>921</v>
      </c>
      <c r="D74" s="310"/>
      <c r="E74" s="310"/>
      <c r="F74" s="345"/>
      <c r="G74" s="169"/>
      <c r="H74" s="169"/>
      <c r="I74" s="183"/>
      <c r="J74" s="183"/>
      <c r="K74" s="183"/>
      <c r="L74" s="247"/>
      <c r="M74" s="248"/>
      <c r="N74" s="247"/>
      <c r="O74" s="247"/>
      <c r="P74" s="247"/>
      <c r="Q74" s="249"/>
    </row>
    <row r="75" spans="1:17" s="56" customFormat="1" ht="14.4">
      <c r="A75" s="281">
        <v>61</v>
      </c>
      <c r="B75" s="255"/>
      <c r="C75" s="331"/>
      <c r="D75" s="310"/>
      <c r="E75" s="310"/>
      <c r="F75" s="345"/>
      <c r="G75" s="169"/>
      <c r="H75" s="169"/>
      <c r="I75" s="183"/>
      <c r="J75" s="183"/>
      <c r="K75" s="183"/>
      <c r="L75" s="247"/>
      <c r="M75" s="248"/>
      <c r="N75" s="247"/>
      <c r="O75" s="247"/>
      <c r="P75" s="247"/>
      <c r="Q75" s="249"/>
    </row>
    <row r="76" spans="1:17" s="56" customFormat="1" ht="26.4">
      <c r="A76" s="281">
        <v>62</v>
      </c>
      <c r="B76" s="255"/>
      <c r="C76" s="349" t="s">
        <v>954</v>
      </c>
      <c r="D76" s="310"/>
      <c r="E76" s="310" t="s">
        <v>146</v>
      </c>
      <c r="F76" s="345">
        <v>14</v>
      </c>
      <c r="G76" s="169"/>
      <c r="H76" s="169"/>
      <c r="I76" s="183"/>
      <c r="J76" s="183"/>
      <c r="K76" s="183"/>
      <c r="L76" s="247"/>
      <c r="M76" s="248"/>
      <c r="N76" s="247"/>
      <c r="O76" s="247"/>
      <c r="P76" s="247"/>
      <c r="Q76" s="249"/>
    </row>
    <row r="77" spans="1:17" s="56" customFormat="1" ht="26.4">
      <c r="A77" s="281">
        <v>63</v>
      </c>
      <c r="B77" s="255"/>
      <c r="C77" s="349" t="s">
        <v>919</v>
      </c>
      <c r="D77" s="310"/>
      <c r="E77" s="310"/>
      <c r="F77" s="345"/>
      <c r="G77" s="169"/>
      <c r="H77" s="169"/>
      <c r="I77" s="183"/>
      <c r="J77" s="183"/>
      <c r="K77" s="183"/>
      <c r="L77" s="247"/>
      <c r="M77" s="248"/>
      <c r="N77" s="247"/>
      <c r="O77" s="247"/>
      <c r="P77" s="247"/>
      <c r="Q77" s="249"/>
    </row>
    <row r="78" spans="1:17" s="56" customFormat="1" ht="26.4">
      <c r="A78" s="281">
        <v>64</v>
      </c>
      <c r="B78" s="255"/>
      <c r="C78" s="349" t="s">
        <v>920</v>
      </c>
      <c r="D78" s="310"/>
      <c r="E78" s="310"/>
      <c r="F78" s="345"/>
      <c r="G78" s="169"/>
      <c r="H78" s="169"/>
      <c r="I78" s="183"/>
      <c r="J78" s="183"/>
      <c r="K78" s="183"/>
      <c r="L78" s="247"/>
      <c r="M78" s="248"/>
      <c r="N78" s="247"/>
      <c r="O78" s="247"/>
      <c r="P78" s="247"/>
      <c r="Q78" s="249"/>
    </row>
    <row r="79" spans="1:17" s="56" customFormat="1" ht="14.4">
      <c r="A79" s="281">
        <v>65</v>
      </c>
      <c r="B79" s="255"/>
      <c r="C79" s="349" t="s">
        <v>921</v>
      </c>
      <c r="D79" s="310"/>
      <c r="E79" s="310"/>
      <c r="F79" s="345"/>
      <c r="G79" s="169"/>
      <c r="H79" s="169"/>
      <c r="I79" s="183"/>
      <c r="J79" s="183"/>
      <c r="K79" s="183"/>
      <c r="L79" s="247"/>
      <c r="M79" s="248"/>
      <c r="N79" s="247"/>
      <c r="O79" s="247"/>
      <c r="P79" s="247"/>
      <c r="Q79" s="249"/>
    </row>
    <row r="80" spans="1:17" s="56" customFormat="1" ht="14.4">
      <c r="A80" s="281">
        <v>66</v>
      </c>
      <c r="B80" s="255"/>
      <c r="C80" s="331"/>
      <c r="D80" s="310"/>
      <c r="E80" s="310"/>
      <c r="F80" s="345"/>
      <c r="G80" s="169"/>
      <c r="H80" s="169"/>
      <c r="I80" s="183"/>
      <c r="J80" s="183"/>
      <c r="K80" s="183"/>
      <c r="L80" s="247"/>
      <c r="M80" s="248"/>
      <c r="N80" s="247"/>
      <c r="O80" s="247"/>
      <c r="P80" s="247"/>
      <c r="Q80" s="249"/>
    </row>
    <row r="81" spans="1:17" s="56" customFormat="1" ht="26.4">
      <c r="A81" s="281">
        <v>67</v>
      </c>
      <c r="B81" s="255"/>
      <c r="C81" s="349" t="s">
        <v>953</v>
      </c>
      <c r="D81" s="310"/>
      <c r="E81" s="310" t="s">
        <v>146</v>
      </c>
      <c r="F81" s="345">
        <v>3</v>
      </c>
      <c r="G81" s="169"/>
      <c r="H81" s="169"/>
      <c r="I81" s="183"/>
      <c r="J81" s="183"/>
      <c r="K81" s="183"/>
      <c r="L81" s="247"/>
      <c r="M81" s="248"/>
      <c r="N81" s="247"/>
      <c r="O81" s="247"/>
      <c r="P81" s="247"/>
      <c r="Q81" s="249"/>
    </row>
    <row r="82" spans="1:17" s="56" customFormat="1" ht="26.4">
      <c r="A82" s="281">
        <v>68</v>
      </c>
      <c r="B82" s="255"/>
      <c r="C82" s="349" t="s">
        <v>922</v>
      </c>
      <c r="D82" s="310"/>
      <c r="E82" s="310"/>
      <c r="F82" s="345"/>
      <c r="G82" s="169"/>
      <c r="H82" s="169"/>
      <c r="I82" s="183"/>
      <c r="J82" s="183"/>
      <c r="K82" s="183"/>
      <c r="L82" s="247"/>
      <c r="M82" s="248"/>
      <c r="N82" s="247"/>
      <c r="O82" s="247"/>
      <c r="P82" s="247"/>
      <c r="Q82" s="249"/>
    </row>
    <row r="83" spans="1:17" s="56" customFormat="1" ht="26.4">
      <c r="A83" s="281">
        <v>69</v>
      </c>
      <c r="B83" s="255"/>
      <c r="C83" s="349" t="s">
        <v>923</v>
      </c>
      <c r="D83" s="310"/>
      <c r="E83" s="310"/>
      <c r="F83" s="345"/>
      <c r="G83" s="169"/>
      <c r="H83" s="169"/>
      <c r="I83" s="183"/>
      <c r="J83" s="183"/>
      <c r="K83" s="183"/>
      <c r="L83" s="247"/>
      <c r="M83" s="248"/>
      <c r="N83" s="247"/>
      <c r="O83" s="247"/>
      <c r="P83" s="247"/>
      <c r="Q83" s="249"/>
    </row>
    <row r="84" spans="1:17" s="56" customFormat="1" ht="26.4">
      <c r="A84" s="281">
        <v>70</v>
      </c>
      <c r="B84" s="255"/>
      <c r="C84" s="349" t="s">
        <v>924</v>
      </c>
      <c r="D84" s="310"/>
      <c r="E84" s="310"/>
      <c r="F84" s="345"/>
      <c r="G84" s="169"/>
      <c r="H84" s="169"/>
      <c r="I84" s="183"/>
      <c r="J84" s="183"/>
      <c r="K84" s="183"/>
      <c r="L84" s="247"/>
      <c r="M84" s="248"/>
      <c r="N84" s="247"/>
      <c r="O84" s="247"/>
      <c r="P84" s="247"/>
      <c r="Q84" s="249"/>
    </row>
    <row r="85" spans="1:17" s="56" customFormat="1" ht="14.4">
      <c r="A85" s="281">
        <v>71</v>
      </c>
      <c r="B85" s="255"/>
      <c r="C85" s="331"/>
      <c r="D85" s="310"/>
      <c r="E85" s="310"/>
      <c r="F85" s="345"/>
      <c r="G85" s="169"/>
      <c r="H85" s="169"/>
      <c r="I85" s="183"/>
      <c r="J85" s="183"/>
      <c r="K85" s="183"/>
      <c r="L85" s="247"/>
      <c r="M85" s="248"/>
      <c r="N85" s="247"/>
      <c r="O85" s="247"/>
      <c r="P85" s="247"/>
      <c r="Q85" s="249"/>
    </row>
    <row r="86" spans="1:17" s="56" customFormat="1" ht="26.4">
      <c r="A86" s="281">
        <v>72</v>
      </c>
      <c r="B86" s="255"/>
      <c r="C86" s="349" t="s">
        <v>951</v>
      </c>
      <c r="D86" s="310"/>
      <c r="E86" s="310" t="s">
        <v>146</v>
      </c>
      <c r="F86" s="345">
        <v>12</v>
      </c>
      <c r="G86" s="169"/>
      <c r="H86" s="169"/>
      <c r="I86" s="183"/>
      <c r="J86" s="183"/>
      <c r="K86" s="183"/>
      <c r="L86" s="247"/>
      <c r="M86" s="248"/>
      <c r="N86" s="247"/>
      <c r="O86" s="247"/>
      <c r="P86" s="247"/>
      <c r="Q86" s="249"/>
    </row>
    <row r="87" spans="1:17" s="56" customFormat="1" ht="26.4">
      <c r="A87" s="281">
        <v>73</v>
      </c>
      <c r="B87" s="255"/>
      <c r="C87" s="349" t="s">
        <v>925</v>
      </c>
      <c r="D87" s="310"/>
      <c r="E87" s="310"/>
      <c r="F87" s="345"/>
      <c r="G87" s="169"/>
      <c r="H87" s="169"/>
      <c r="I87" s="183"/>
      <c r="J87" s="183"/>
      <c r="K87" s="183"/>
      <c r="L87" s="247"/>
      <c r="M87" s="248"/>
      <c r="N87" s="247"/>
      <c r="O87" s="247"/>
      <c r="P87" s="247"/>
      <c r="Q87" s="249"/>
    </row>
    <row r="88" spans="1:17" s="56" customFormat="1" ht="26.4">
      <c r="A88" s="281">
        <v>74</v>
      </c>
      <c r="B88" s="255"/>
      <c r="C88" s="349" t="s">
        <v>952</v>
      </c>
      <c r="D88" s="310"/>
      <c r="E88" s="310"/>
      <c r="F88" s="345"/>
      <c r="G88" s="169"/>
      <c r="H88" s="169"/>
      <c r="I88" s="183"/>
      <c r="J88" s="183"/>
      <c r="K88" s="183"/>
      <c r="L88" s="247"/>
      <c r="M88" s="248"/>
      <c r="N88" s="247"/>
      <c r="O88" s="247"/>
      <c r="P88" s="247"/>
      <c r="Q88" s="249"/>
    </row>
    <row r="89" spans="1:17" s="56" customFormat="1" ht="26.4">
      <c r="A89" s="281">
        <v>75</v>
      </c>
      <c r="B89" s="255"/>
      <c r="C89" s="349" t="s">
        <v>926</v>
      </c>
      <c r="D89" s="310"/>
      <c r="E89" s="310"/>
      <c r="F89" s="345"/>
      <c r="G89" s="169"/>
      <c r="H89" s="169"/>
      <c r="I89" s="183"/>
      <c r="J89" s="183"/>
      <c r="K89" s="183"/>
      <c r="L89" s="247"/>
      <c r="M89" s="248"/>
      <c r="N89" s="247"/>
      <c r="O89" s="247"/>
      <c r="P89" s="247"/>
      <c r="Q89" s="249"/>
    </row>
    <row r="90" spans="1:17" s="56" customFormat="1" ht="14.4">
      <c r="A90" s="281">
        <v>76</v>
      </c>
      <c r="B90" s="255"/>
      <c r="C90" s="331"/>
      <c r="D90" s="310"/>
      <c r="E90" s="310"/>
      <c r="F90" s="345"/>
      <c r="G90" s="169"/>
      <c r="H90" s="169"/>
      <c r="I90" s="183"/>
      <c r="J90" s="183"/>
      <c r="K90" s="183"/>
      <c r="L90" s="247"/>
      <c r="M90" s="248"/>
      <c r="N90" s="247"/>
      <c r="O90" s="247"/>
      <c r="P90" s="247"/>
      <c r="Q90" s="249"/>
    </row>
    <row r="91" spans="1:17" s="56" customFormat="1" ht="26.4">
      <c r="A91" s="281">
        <v>77</v>
      </c>
      <c r="B91" s="255"/>
      <c r="C91" s="349" t="s">
        <v>951</v>
      </c>
      <c r="D91" s="310"/>
      <c r="E91" s="310" t="s">
        <v>146</v>
      </c>
      <c r="F91" s="345">
        <v>2</v>
      </c>
      <c r="G91" s="169"/>
      <c r="H91" s="169"/>
      <c r="I91" s="183"/>
      <c r="J91" s="183"/>
      <c r="K91" s="183"/>
      <c r="L91" s="247"/>
      <c r="M91" s="248"/>
      <c r="N91" s="247"/>
      <c r="O91" s="247"/>
      <c r="P91" s="247"/>
      <c r="Q91" s="249"/>
    </row>
    <row r="92" spans="1:17" s="56" customFormat="1" ht="26.4">
      <c r="A92" s="281">
        <v>78</v>
      </c>
      <c r="B92" s="255"/>
      <c r="C92" s="349" t="s">
        <v>927</v>
      </c>
      <c r="D92" s="310"/>
      <c r="E92" s="310"/>
      <c r="F92" s="345"/>
      <c r="G92" s="169"/>
      <c r="H92" s="169"/>
      <c r="I92" s="183"/>
      <c r="J92" s="183"/>
      <c r="K92" s="183"/>
      <c r="L92" s="247"/>
      <c r="M92" s="248"/>
      <c r="N92" s="247"/>
      <c r="O92" s="247"/>
      <c r="P92" s="247"/>
      <c r="Q92" s="249"/>
    </row>
    <row r="93" spans="1:17" s="56" customFormat="1" ht="26.4">
      <c r="A93" s="281">
        <v>79</v>
      </c>
      <c r="B93" s="255"/>
      <c r="C93" s="349" t="s">
        <v>928</v>
      </c>
      <c r="D93" s="310"/>
      <c r="E93" s="310"/>
      <c r="F93" s="345"/>
      <c r="G93" s="169"/>
      <c r="H93" s="169"/>
      <c r="I93" s="183"/>
      <c r="J93" s="183"/>
      <c r="K93" s="183"/>
      <c r="L93" s="247"/>
      <c r="M93" s="248"/>
      <c r="N93" s="247"/>
      <c r="O93" s="247"/>
      <c r="P93" s="247"/>
      <c r="Q93" s="249"/>
    </row>
    <row r="94" spans="1:17" s="56" customFormat="1" ht="26.4">
      <c r="A94" s="281">
        <v>80</v>
      </c>
      <c r="B94" s="255"/>
      <c r="C94" s="349" t="s">
        <v>926</v>
      </c>
      <c r="D94" s="310"/>
      <c r="E94" s="310"/>
      <c r="F94" s="345"/>
      <c r="G94" s="169"/>
      <c r="H94" s="169"/>
      <c r="I94" s="183"/>
      <c r="J94" s="183"/>
      <c r="K94" s="183"/>
      <c r="L94" s="247"/>
      <c r="M94" s="248"/>
      <c r="N94" s="247"/>
      <c r="O94" s="247"/>
      <c r="P94" s="247"/>
      <c r="Q94" s="249"/>
    </row>
    <row r="95" spans="1:17" s="56" customFormat="1" ht="14.4">
      <c r="A95" s="281">
        <v>81</v>
      </c>
      <c r="B95" s="255"/>
      <c r="C95" s="331"/>
      <c r="D95" s="310"/>
      <c r="E95" s="310"/>
      <c r="F95" s="345"/>
      <c r="G95" s="169"/>
      <c r="H95" s="169"/>
      <c r="I95" s="183"/>
      <c r="J95" s="183"/>
      <c r="K95" s="183"/>
      <c r="L95" s="247"/>
      <c r="M95" s="248"/>
      <c r="N95" s="247"/>
      <c r="O95" s="247"/>
      <c r="P95" s="247"/>
      <c r="Q95" s="249"/>
    </row>
    <row r="96" spans="1:17" s="56" customFormat="1" ht="26.4">
      <c r="A96" s="281">
        <v>82</v>
      </c>
      <c r="B96" s="255"/>
      <c r="C96" s="349" t="s">
        <v>949</v>
      </c>
      <c r="D96" s="310"/>
      <c r="E96" s="310" t="s">
        <v>146</v>
      </c>
      <c r="F96" s="345">
        <v>2</v>
      </c>
      <c r="G96" s="169"/>
      <c r="H96" s="169"/>
      <c r="I96" s="183"/>
      <c r="J96" s="183"/>
      <c r="K96" s="183"/>
      <c r="L96" s="247"/>
      <c r="M96" s="248"/>
      <c r="N96" s="247"/>
      <c r="O96" s="247"/>
      <c r="P96" s="247"/>
      <c r="Q96" s="249"/>
    </row>
    <row r="97" spans="1:17" s="56" customFormat="1" ht="26.4">
      <c r="A97" s="281">
        <v>83</v>
      </c>
      <c r="B97" s="255"/>
      <c r="C97" s="349" t="s">
        <v>929</v>
      </c>
      <c r="D97" s="310"/>
      <c r="E97" s="310"/>
      <c r="F97" s="345"/>
      <c r="G97" s="169"/>
      <c r="H97" s="169"/>
      <c r="I97" s="183"/>
      <c r="J97" s="183"/>
      <c r="K97" s="183"/>
      <c r="L97" s="247"/>
      <c r="M97" s="248"/>
      <c r="N97" s="247"/>
      <c r="O97" s="247"/>
      <c r="P97" s="247"/>
      <c r="Q97" s="249"/>
    </row>
    <row r="98" spans="1:17" s="56" customFormat="1" ht="26.4">
      <c r="A98" s="281">
        <v>84</v>
      </c>
      <c r="B98" s="255"/>
      <c r="C98" s="349" t="s">
        <v>950</v>
      </c>
      <c r="D98" s="310"/>
      <c r="E98" s="310"/>
      <c r="F98" s="345"/>
      <c r="G98" s="169"/>
      <c r="H98" s="169"/>
      <c r="I98" s="183"/>
      <c r="J98" s="183"/>
      <c r="K98" s="183"/>
      <c r="L98" s="247"/>
      <c r="M98" s="248"/>
      <c r="N98" s="247"/>
      <c r="O98" s="247"/>
      <c r="P98" s="247"/>
      <c r="Q98" s="249"/>
    </row>
    <row r="99" spans="1:17" s="56" customFormat="1" ht="26.4">
      <c r="A99" s="281">
        <v>85</v>
      </c>
      <c r="B99" s="255"/>
      <c r="C99" s="349" t="s">
        <v>930</v>
      </c>
      <c r="D99" s="310"/>
      <c r="E99" s="310"/>
      <c r="F99" s="345"/>
      <c r="G99" s="169"/>
      <c r="H99" s="169"/>
      <c r="I99" s="183"/>
      <c r="J99" s="183"/>
      <c r="K99" s="183"/>
      <c r="L99" s="247"/>
      <c r="M99" s="248"/>
      <c r="N99" s="247"/>
      <c r="O99" s="247"/>
      <c r="P99" s="247"/>
      <c r="Q99" s="249"/>
    </row>
    <row r="100" spans="1:17" s="56" customFormat="1" ht="14.4">
      <c r="A100" s="281">
        <v>86</v>
      </c>
      <c r="B100" s="255"/>
      <c r="C100" s="349" t="s">
        <v>931</v>
      </c>
      <c r="D100" s="310"/>
      <c r="E100" s="310"/>
      <c r="F100" s="345"/>
      <c r="G100" s="169"/>
      <c r="H100" s="169"/>
      <c r="I100" s="183"/>
      <c r="J100" s="183"/>
      <c r="K100" s="183"/>
      <c r="L100" s="247"/>
      <c r="M100" s="248"/>
      <c r="N100" s="247"/>
      <c r="O100" s="247"/>
      <c r="P100" s="247"/>
      <c r="Q100" s="249"/>
    </row>
    <row r="101" spans="1:17" s="56" customFormat="1" ht="14.4">
      <c r="A101" s="281">
        <v>87</v>
      </c>
      <c r="B101" s="255"/>
      <c r="C101" s="331"/>
      <c r="D101" s="310"/>
      <c r="E101" s="310"/>
      <c r="F101" s="345"/>
      <c r="G101" s="169"/>
      <c r="H101" s="169"/>
      <c r="I101" s="183"/>
      <c r="J101" s="183"/>
      <c r="K101" s="183"/>
      <c r="L101" s="247"/>
      <c r="M101" s="248"/>
      <c r="N101" s="247"/>
      <c r="O101" s="247"/>
      <c r="P101" s="247"/>
      <c r="Q101" s="249"/>
    </row>
    <row r="102" spans="1:17" s="56" customFormat="1" ht="26.4">
      <c r="A102" s="281">
        <v>88</v>
      </c>
      <c r="B102" s="255"/>
      <c r="C102" s="349" t="s">
        <v>948</v>
      </c>
      <c r="D102" s="310"/>
      <c r="E102" s="310" t="s">
        <v>146</v>
      </c>
      <c r="F102" s="345">
        <v>3</v>
      </c>
      <c r="G102" s="169"/>
      <c r="H102" s="169"/>
      <c r="I102" s="183"/>
      <c r="J102" s="183"/>
      <c r="K102" s="183"/>
      <c r="L102" s="247"/>
      <c r="M102" s="248"/>
      <c r="N102" s="247"/>
      <c r="O102" s="247"/>
      <c r="P102" s="247"/>
      <c r="Q102" s="249"/>
    </row>
    <row r="103" spans="1:17" s="56" customFormat="1" ht="26.4">
      <c r="A103" s="281">
        <v>89</v>
      </c>
      <c r="B103" s="255"/>
      <c r="C103" s="349" t="s">
        <v>932</v>
      </c>
      <c r="D103" s="310"/>
      <c r="E103" s="310"/>
      <c r="F103" s="345"/>
      <c r="G103" s="169"/>
      <c r="H103" s="169"/>
      <c r="I103" s="183"/>
      <c r="J103" s="183"/>
      <c r="K103" s="183"/>
      <c r="L103" s="247"/>
      <c r="M103" s="248"/>
      <c r="N103" s="247"/>
      <c r="O103" s="247"/>
      <c r="P103" s="247"/>
      <c r="Q103" s="249"/>
    </row>
    <row r="104" spans="1:17" s="56" customFormat="1" ht="26.4">
      <c r="A104" s="281">
        <v>90</v>
      </c>
      <c r="B104" s="255"/>
      <c r="C104" s="349" t="s">
        <v>933</v>
      </c>
      <c r="D104" s="310"/>
      <c r="E104" s="310"/>
      <c r="F104" s="345"/>
      <c r="G104" s="169"/>
      <c r="H104" s="169"/>
      <c r="I104" s="183"/>
      <c r="J104" s="183"/>
      <c r="K104" s="183"/>
      <c r="L104" s="247"/>
      <c r="M104" s="248"/>
      <c r="N104" s="247"/>
      <c r="O104" s="247"/>
      <c r="P104" s="247"/>
      <c r="Q104" s="249"/>
    </row>
    <row r="105" spans="1:17" s="56" customFormat="1" ht="14.4">
      <c r="A105" s="281">
        <v>91</v>
      </c>
      <c r="B105" s="255"/>
      <c r="C105" s="331"/>
      <c r="D105" s="310"/>
      <c r="E105" s="310"/>
      <c r="F105" s="345"/>
      <c r="G105" s="169"/>
      <c r="H105" s="169"/>
      <c r="I105" s="183"/>
      <c r="J105" s="183"/>
      <c r="K105" s="183"/>
      <c r="L105" s="247"/>
      <c r="M105" s="248"/>
      <c r="N105" s="247"/>
      <c r="O105" s="247"/>
      <c r="P105" s="247"/>
      <c r="Q105" s="249"/>
    </row>
    <row r="106" spans="1:17" s="56" customFormat="1" ht="26.4">
      <c r="A106" s="281">
        <v>92</v>
      </c>
      <c r="B106" s="255"/>
      <c r="C106" s="349" t="s">
        <v>947</v>
      </c>
      <c r="D106" s="310"/>
      <c r="E106" s="310" t="s">
        <v>146</v>
      </c>
      <c r="F106" s="345">
        <v>4</v>
      </c>
      <c r="G106" s="169"/>
      <c r="H106" s="169"/>
      <c r="I106" s="183"/>
      <c r="J106" s="183"/>
      <c r="K106" s="183"/>
      <c r="L106" s="247"/>
      <c r="M106" s="248"/>
      <c r="N106" s="247"/>
      <c r="O106" s="247"/>
      <c r="P106" s="247"/>
      <c r="Q106" s="249"/>
    </row>
    <row r="107" spans="1:17" s="56" customFormat="1" ht="26.4">
      <c r="A107" s="281">
        <v>93</v>
      </c>
      <c r="B107" s="255"/>
      <c r="C107" s="349" t="s">
        <v>934</v>
      </c>
      <c r="D107" s="310"/>
      <c r="E107" s="310"/>
      <c r="F107" s="345"/>
      <c r="G107" s="169"/>
      <c r="H107" s="169"/>
      <c r="I107" s="183"/>
      <c r="J107" s="183"/>
      <c r="K107" s="183"/>
      <c r="L107" s="247"/>
      <c r="M107" s="248"/>
      <c r="N107" s="247"/>
      <c r="O107" s="247"/>
      <c r="P107" s="247"/>
      <c r="Q107" s="249"/>
    </row>
    <row r="108" spans="1:17" s="56" customFormat="1" ht="26.4">
      <c r="A108" s="281">
        <v>94</v>
      </c>
      <c r="B108" s="255"/>
      <c r="C108" s="349" t="s">
        <v>935</v>
      </c>
      <c r="D108" s="310"/>
      <c r="E108" s="310"/>
      <c r="F108" s="345"/>
      <c r="G108" s="169"/>
      <c r="H108" s="169"/>
      <c r="I108" s="183"/>
      <c r="J108" s="183"/>
      <c r="K108" s="183"/>
      <c r="L108" s="247"/>
      <c r="M108" s="248"/>
      <c r="N108" s="247"/>
      <c r="O108" s="247"/>
      <c r="P108" s="247"/>
      <c r="Q108" s="249"/>
    </row>
    <row r="109" spans="1:17" s="56" customFormat="1" ht="14.4">
      <c r="A109" s="281">
        <v>95</v>
      </c>
      <c r="B109" s="255"/>
      <c r="C109" s="349" t="s">
        <v>936</v>
      </c>
      <c r="D109" s="310"/>
      <c r="E109" s="310"/>
      <c r="F109" s="345"/>
      <c r="G109" s="169"/>
      <c r="H109" s="169"/>
      <c r="I109" s="183"/>
      <c r="J109" s="183"/>
      <c r="K109" s="183"/>
      <c r="L109" s="247"/>
      <c r="M109" s="248"/>
      <c r="N109" s="247"/>
      <c r="O109" s="247"/>
      <c r="P109" s="247"/>
      <c r="Q109" s="249"/>
    </row>
    <row r="110" spans="1:17" s="56" customFormat="1" ht="14.4">
      <c r="A110" s="281">
        <v>96</v>
      </c>
      <c r="B110" s="255"/>
      <c r="C110" s="261"/>
      <c r="D110" s="310"/>
      <c r="E110" s="310"/>
      <c r="F110" s="345"/>
      <c r="G110" s="169"/>
      <c r="H110" s="169"/>
      <c r="I110" s="183"/>
      <c r="J110" s="183"/>
      <c r="K110" s="183"/>
      <c r="L110" s="247"/>
      <c r="M110" s="248"/>
      <c r="N110" s="247"/>
      <c r="O110" s="247"/>
      <c r="P110" s="247"/>
      <c r="Q110" s="249"/>
    </row>
    <row r="111" spans="1:17" s="56" customFormat="1" ht="26.4">
      <c r="A111" s="281">
        <v>97</v>
      </c>
      <c r="B111" s="255"/>
      <c r="C111" s="349" t="s">
        <v>945</v>
      </c>
      <c r="D111" s="310"/>
      <c r="E111" s="310" t="s">
        <v>146</v>
      </c>
      <c r="F111" s="345">
        <v>3</v>
      </c>
      <c r="G111" s="169"/>
      <c r="H111" s="169"/>
      <c r="I111" s="183"/>
      <c r="J111" s="183"/>
      <c r="K111" s="183"/>
      <c r="L111" s="247"/>
      <c r="M111" s="248"/>
      <c r="N111" s="247"/>
      <c r="O111" s="247"/>
      <c r="P111" s="247"/>
      <c r="Q111" s="249"/>
    </row>
    <row r="112" spans="1:17" s="56" customFormat="1" ht="26.4">
      <c r="A112" s="281">
        <v>98</v>
      </c>
      <c r="B112" s="255"/>
      <c r="C112" s="349" t="s">
        <v>1519</v>
      </c>
      <c r="D112" s="310"/>
      <c r="E112" s="310"/>
      <c r="F112" s="345"/>
      <c r="G112" s="169"/>
      <c r="H112" s="169"/>
      <c r="I112" s="183"/>
      <c r="J112" s="183"/>
      <c r="K112" s="183"/>
      <c r="L112" s="247"/>
      <c r="M112" s="248"/>
      <c r="N112" s="247"/>
      <c r="O112" s="247"/>
      <c r="P112" s="247"/>
      <c r="Q112" s="249"/>
    </row>
    <row r="113" spans="1:17" s="56" customFormat="1" ht="26.4">
      <c r="A113" s="281">
        <v>99</v>
      </c>
      <c r="B113" s="255"/>
      <c r="C113" s="349" t="s">
        <v>1520</v>
      </c>
      <c r="D113" s="310"/>
      <c r="E113" s="310"/>
      <c r="F113" s="345"/>
      <c r="G113" s="169"/>
      <c r="H113" s="169"/>
      <c r="I113" s="183"/>
      <c r="J113" s="183"/>
      <c r="K113" s="183"/>
      <c r="L113" s="247"/>
      <c r="M113" s="248"/>
      <c r="N113" s="247"/>
      <c r="O113" s="247"/>
      <c r="P113" s="247"/>
      <c r="Q113" s="249"/>
    </row>
    <row r="114" spans="1:17" s="56" customFormat="1" ht="26.4">
      <c r="A114" s="281">
        <v>100</v>
      </c>
      <c r="B114" s="255"/>
      <c r="C114" s="349" t="s">
        <v>946</v>
      </c>
      <c r="D114" s="310"/>
      <c r="E114" s="310"/>
      <c r="F114" s="345"/>
      <c r="G114" s="169"/>
      <c r="H114" s="169"/>
      <c r="I114" s="183"/>
      <c r="J114" s="183"/>
      <c r="K114" s="183"/>
      <c r="L114" s="247"/>
      <c r="M114" s="248"/>
      <c r="N114" s="247"/>
      <c r="O114" s="247"/>
      <c r="P114" s="247"/>
      <c r="Q114" s="249"/>
    </row>
    <row r="115" spans="1:17" s="56" customFormat="1" ht="14.4">
      <c r="A115" s="281">
        <v>101</v>
      </c>
      <c r="B115" s="255"/>
      <c r="C115" s="349" t="s">
        <v>1521</v>
      </c>
      <c r="D115" s="310"/>
      <c r="E115" s="310"/>
      <c r="F115" s="345"/>
      <c r="G115" s="169"/>
      <c r="H115" s="169"/>
      <c r="I115" s="183"/>
      <c r="J115" s="183"/>
      <c r="K115" s="183"/>
      <c r="L115" s="247"/>
      <c r="M115" s="248"/>
      <c r="N115" s="247"/>
      <c r="O115" s="247"/>
      <c r="P115" s="247"/>
      <c r="Q115" s="249"/>
    </row>
    <row r="116" spans="1:17" s="56" customFormat="1" ht="14.4">
      <c r="A116" s="281">
        <v>102</v>
      </c>
      <c r="B116" s="255"/>
      <c r="C116" s="331"/>
      <c r="D116" s="310"/>
      <c r="E116" s="310"/>
      <c r="F116" s="345"/>
      <c r="G116" s="169"/>
      <c r="H116" s="169"/>
      <c r="I116" s="183"/>
      <c r="J116" s="183"/>
      <c r="K116" s="183"/>
      <c r="L116" s="247"/>
      <c r="M116" s="248"/>
      <c r="N116" s="247"/>
      <c r="O116" s="247"/>
      <c r="P116" s="247"/>
      <c r="Q116" s="249"/>
    </row>
    <row r="117" spans="1:17" s="56" customFormat="1" ht="26.4">
      <c r="A117" s="281">
        <v>103</v>
      </c>
      <c r="B117" s="255"/>
      <c r="C117" s="349" t="s">
        <v>944</v>
      </c>
      <c r="D117" s="310"/>
      <c r="E117" s="310" t="s">
        <v>146</v>
      </c>
      <c r="F117" s="345">
        <v>2</v>
      </c>
      <c r="G117" s="169"/>
      <c r="H117" s="169"/>
      <c r="I117" s="183"/>
      <c r="J117" s="183"/>
      <c r="K117" s="183"/>
      <c r="L117" s="247"/>
      <c r="M117" s="248"/>
      <c r="N117" s="247"/>
      <c r="O117" s="247"/>
      <c r="P117" s="247"/>
      <c r="Q117" s="249"/>
    </row>
    <row r="118" spans="1:17" s="56" customFormat="1" ht="26.4">
      <c r="A118" s="281">
        <v>104</v>
      </c>
      <c r="B118" s="255"/>
      <c r="C118" s="349" t="s">
        <v>1522</v>
      </c>
      <c r="D118" s="310"/>
      <c r="E118" s="310"/>
      <c r="F118" s="345"/>
      <c r="G118" s="169"/>
      <c r="H118" s="169"/>
      <c r="I118" s="183"/>
      <c r="J118" s="183"/>
      <c r="K118" s="183"/>
      <c r="L118" s="247"/>
      <c r="M118" s="248"/>
      <c r="N118" s="247"/>
      <c r="O118" s="247"/>
      <c r="P118" s="247"/>
      <c r="Q118" s="249"/>
    </row>
    <row r="119" spans="1:17" s="56" customFormat="1" ht="26.4">
      <c r="A119" s="281">
        <v>105</v>
      </c>
      <c r="B119" s="255"/>
      <c r="C119" s="349" t="s">
        <v>1523</v>
      </c>
      <c r="D119" s="310"/>
      <c r="E119" s="310"/>
      <c r="F119" s="345"/>
      <c r="G119" s="169"/>
      <c r="H119" s="169"/>
      <c r="I119" s="183"/>
      <c r="J119" s="183"/>
      <c r="K119" s="183"/>
      <c r="L119" s="247"/>
      <c r="M119" s="248"/>
      <c r="N119" s="247"/>
      <c r="O119" s="247"/>
      <c r="P119" s="247"/>
      <c r="Q119" s="249"/>
    </row>
    <row r="120" spans="1:17" s="56" customFormat="1" ht="14.4">
      <c r="A120" s="281">
        <v>106</v>
      </c>
      <c r="B120" s="255"/>
      <c r="C120" s="349"/>
      <c r="D120" s="310"/>
      <c r="E120" s="310"/>
      <c r="F120" s="345"/>
      <c r="G120" s="169"/>
      <c r="H120" s="169"/>
      <c r="I120" s="183"/>
      <c r="J120" s="183"/>
      <c r="K120" s="183"/>
      <c r="L120" s="247"/>
      <c r="M120" s="248"/>
      <c r="N120" s="247"/>
      <c r="O120" s="247"/>
      <c r="P120" s="247"/>
      <c r="Q120" s="249"/>
    </row>
    <row r="121" spans="1:17" s="56" customFormat="1" ht="14.4">
      <c r="A121" s="281">
        <v>107</v>
      </c>
      <c r="B121" s="255"/>
      <c r="C121" s="331"/>
      <c r="D121" s="310"/>
      <c r="E121" s="310"/>
      <c r="F121" s="345"/>
      <c r="G121" s="169"/>
      <c r="H121" s="169"/>
      <c r="I121" s="183"/>
      <c r="J121" s="183"/>
      <c r="K121" s="183"/>
      <c r="L121" s="247"/>
      <c r="M121" s="248"/>
      <c r="N121" s="247"/>
      <c r="O121" s="247"/>
      <c r="P121" s="247"/>
      <c r="Q121" s="249"/>
    </row>
    <row r="122" spans="1:17" s="56" customFormat="1" ht="26.4">
      <c r="A122" s="281">
        <v>108</v>
      </c>
      <c r="B122" s="255"/>
      <c r="C122" s="349" t="s">
        <v>943</v>
      </c>
      <c r="D122" s="310"/>
      <c r="E122" s="310" t="s">
        <v>146</v>
      </c>
      <c r="F122" s="345">
        <v>36</v>
      </c>
      <c r="G122" s="169"/>
      <c r="H122" s="169"/>
      <c r="I122" s="183"/>
      <c r="J122" s="183"/>
      <c r="K122" s="183"/>
      <c r="L122" s="247"/>
      <c r="M122" s="248"/>
      <c r="N122" s="247"/>
      <c r="O122" s="247"/>
      <c r="P122" s="247"/>
      <c r="Q122" s="249"/>
    </row>
    <row r="123" spans="1:17" s="56" customFormat="1" ht="26.4">
      <c r="A123" s="281">
        <v>109</v>
      </c>
      <c r="B123" s="255"/>
      <c r="C123" s="349" t="s">
        <v>1524</v>
      </c>
      <c r="D123" s="310"/>
      <c r="E123" s="310"/>
      <c r="F123" s="345"/>
      <c r="G123" s="169"/>
      <c r="H123" s="169"/>
      <c r="I123" s="183"/>
      <c r="J123" s="183"/>
      <c r="K123" s="183"/>
      <c r="L123" s="247"/>
      <c r="M123" s="248"/>
      <c r="N123" s="247"/>
      <c r="O123" s="247"/>
      <c r="P123" s="247"/>
      <c r="Q123" s="249"/>
    </row>
    <row r="124" spans="1:17" s="56" customFormat="1" ht="26.4">
      <c r="A124" s="281">
        <v>110</v>
      </c>
      <c r="B124" s="255"/>
      <c r="C124" s="349" t="s">
        <v>1525</v>
      </c>
      <c r="D124" s="310"/>
      <c r="E124" s="310"/>
      <c r="F124" s="345"/>
      <c r="G124" s="169"/>
      <c r="H124" s="169"/>
      <c r="I124" s="183"/>
      <c r="J124" s="183"/>
      <c r="K124" s="183"/>
      <c r="L124" s="247"/>
      <c r="M124" s="248"/>
      <c r="N124" s="247"/>
      <c r="O124" s="247"/>
      <c r="P124" s="247"/>
      <c r="Q124" s="249"/>
    </row>
    <row r="125" spans="1:17" s="56" customFormat="1" ht="14.4">
      <c r="A125" s="281">
        <v>111</v>
      </c>
      <c r="B125" s="255"/>
      <c r="C125" s="349" t="s">
        <v>1526</v>
      </c>
      <c r="D125" s="310"/>
      <c r="E125" s="310"/>
      <c r="F125" s="345"/>
      <c r="G125" s="169"/>
      <c r="H125" s="169"/>
      <c r="I125" s="183"/>
      <c r="J125" s="183"/>
      <c r="K125" s="183"/>
      <c r="L125" s="247"/>
      <c r="M125" s="248"/>
      <c r="N125" s="247"/>
      <c r="O125" s="247"/>
      <c r="P125" s="247"/>
      <c r="Q125" s="249"/>
    </row>
    <row r="126" spans="1:17" s="56" customFormat="1" ht="26.4">
      <c r="A126" s="281">
        <v>112</v>
      </c>
      <c r="B126" s="255"/>
      <c r="C126" s="349" t="s">
        <v>1527</v>
      </c>
      <c r="D126" s="310"/>
      <c r="E126" s="310" t="s">
        <v>145</v>
      </c>
      <c r="F126" s="345">
        <v>12</v>
      </c>
      <c r="G126" s="169"/>
      <c r="H126" s="169"/>
      <c r="I126" s="183"/>
      <c r="J126" s="183"/>
      <c r="K126" s="183"/>
      <c r="L126" s="247"/>
      <c r="M126" s="248"/>
      <c r="N126" s="247"/>
      <c r="O126" s="247"/>
      <c r="P126" s="247"/>
      <c r="Q126" s="249"/>
    </row>
    <row r="127" spans="1:17" s="56" customFormat="1" ht="14.4">
      <c r="A127" s="281">
        <v>113</v>
      </c>
      <c r="B127" s="255"/>
      <c r="C127" s="331"/>
      <c r="D127" s="310"/>
      <c r="E127" s="310"/>
      <c r="F127" s="345"/>
      <c r="G127" s="169"/>
      <c r="H127" s="169"/>
      <c r="I127" s="183"/>
      <c r="J127" s="183"/>
      <c r="K127" s="183"/>
      <c r="L127" s="247"/>
      <c r="M127" s="248"/>
      <c r="N127" s="247"/>
      <c r="O127" s="247"/>
      <c r="P127" s="247"/>
      <c r="Q127" s="249"/>
    </row>
    <row r="128" spans="1:17" s="56" customFormat="1" ht="26.4">
      <c r="A128" s="281">
        <v>114</v>
      </c>
      <c r="B128" s="255"/>
      <c r="C128" s="349" t="s">
        <v>942</v>
      </c>
      <c r="D128" s="310"/>
      <c r="E128" s="310" t="s">
        <v>145</v>
      </c>
      <c r="F128" s="345">
        <v>9</v>
      </c>
      <c r="G128" s="169"/>
      <c r="H128" s="169"/>
      <c r="I128" s="183"/>
      <c r="J128" s="183"/>
      <c r="K128" s="183"/>
      <c r="L128" s="247"/>
      <c r="M128" s="248"/>
      <c r="N128" s="247"/>
      <c r="O128" s="247"/>
      <c r="P128" s="247"/>
      <c r="Q128" s="249"/>
    </row>
    <row r="129" spans="1:17" s="56" customFormat="1" ht="14.4">
      <c r="A129" s="281">
        <v>115</v>
      </c>
      <c r="B129" s="255"/>
      <c r="C129" s="331"/>
      <c r="D129" s="310"/>
      <c r="E129" s="310"/>
      <c r="F129" s="345"/>
      <c r="G129" s="169"/>
      <c r="H129" s="169"/>
      <c r="I129" s="183"/>
      <c r="J129" s="183"/>
      <c r="K129" s="183"/>
      <c r="L129" s="247"/>
      <c r="M129" s="248"/>
      <c r="N129" s="247"/>
      <c r="O129" s="247"/>
      <c r="P129" s="247"/>
      <c r="Q129" s="249"/>
    </row>
    <row r="130" spans="1:17" s="56" customFormat="1" ht="26.4">
      <c r="A130" s="281">
        <v>116</v>
      </c>
      <c r="B130" s="255"/>
      <c r="C130" s="349" t="s">
        <v>941</v>
      </c>
      <c r="D130" s="310"/>
      <c r="E130" s="310" t="s">
        <v>145</v>
      </c>
      <c r="F130" s="345">
        <v>3</v>
      </c>
      <c r="G130" s="169"/>
      <c r="H130" s="169"/>
      <c r="I130" s="183"/>
      <c r="J130" s="183"/>
      <c r="K130" s="183"/>
      <c r="L130" s="247"/>
      <c r="M130" s="248"/>
      <c r="N130" s="247"/>
      <c r="O130" s="247"/>
      <c r="P130" s="247"/>
      <c r="Q130" s="249"/>
    </row>
    <row r="131" spans="1:17" s="56" customFormat="1" ht="14.4">
      <c r="A131" s="281">
        <v>117</v>
      </c>
      <c r="B131" s="255"/>
      <c r="C131" s="349" t="s">
        <v>1528</v>
      </c>
      <c r="D131" s="310"/>
      <c r="E131" s="310"/>
      <c r="F131" s="345"/>
      <c r="G131" s="169"/>
      <c r="H131" s="169"/>
      <c r="I131" s="183"/>
      <c r="J131" s="183"/>
      <c r="K131" s="183"/>
      <c r="L131" s="247"/>
      <c r="M131" s="248"/>
      <c r="N131" s="247"/>
      <c r="O131" s="247"/>
      <c r="P131" s="247"/>
      <c r="Q131" s="249"/>
    </row>
    <row r="132" spans="1:17" s="56" customFormat="1" ht="14.4">
      <c r="A132" s="281">
        <v>118</v>
      </c>
      <c r="B132" s="255"/>
      <c r="C132" s="331"/>
      <c r="D132" s="310"/>
      <c r="E132" s="310"/>
      <c r="F132" s="345"/>
      <c r="G132" s="169"/>
      <c r="H132" s="169"/>
      <c r="I132" s="183"/>
      <c r="J132" s="183"/>
      <c r="K132" s="183"/>
      <c r="L132" s="247"/>
      <c r="M132" s="248"/>
      <c r="N132" s="247"/>
      <c r="O132" s="247"/>
      <c r="P132" s="247"/>
      <c r="Q132" s="249"/>
    </row>
    <row r="133" spans="1:17" s="56" customFormat="1" ht="26.4">
      <c r="A133" s="281">
        <v>119</v>
      </c>
      <c r="B133" s="255"/>
      <c r="C133" s="349" t="s">
        <v>940</v>
      </c>
      <c r="D133" s="310"/>
      <c r="E133" s="310" t="s">
        <v>145</v>
      </c>
      <c r="F133" s="345">
        <v>24</v>
      </c>
      <c r="G133" s="169"/>
      <c r="H133" s="169"/>
      <c r="I133" s="183"/>
      <c r="J133" s="183"/>
      <c r="K133" s="183"/>
      <c r="L133" s="247"/>
      <c r="M133" s="248"/>
      <c r="N133" s="247"/>
      <c r="O133" s="247"/>
      <c r="P133" s="247"/>
      <c r="Q133" s="249"/>
    </row>
    <row r="134" spans="1:17" s="56" customFormat="1" ht="14.4">
      <c r="A134" s="281">
        <v>120</v>
      </c>
      <c r="B134" s="255"/>
      <c r="C134" s="331"/>
      <c r="D134" s="310"/>
      <c r="E134" s="310"/>
      <c r="F134" s="345"/>
      <c r="G134" s="169"/>
      <c r="H134" s="169"/>
      <c r="I134" s="183"/>
      <c r="J134" s="183"/>
      <c r="K134" s="183"/>
      <c r="L134" s="247"/>
      <c r="M134" s="248"/>
      <c r="N134" s="247"/>
      <c r="O134" s="247"/>
      <c r="P134" s="247"/>
      <c r="Q134" s="249"/>
    </row>
    <row r="135" spans="1:17" s="56" customFormat="1" ht="26.4">
      <c r="A135" s="281">
        <v>121</v>
      </c>
      <c r="B135" s="255"/>
      <c r="C135" s="349" t="s">
        <v>939</v>
      </c>
      <c r="D135" s="310"/>
      <c r="E135" s="310" t="s">
        <v>145</v>
      </c>
      <c r="F135" s="345">
        <v>60</v>
      </c>
      <c r="G135" s="169"/>
      <c r="H135" s="169"/>
      <c r="I135" s="183"/>
      <c r="J135" s="183"/>
      <c r="K135" s="183"/>
      <c r="L135" s="247"/>
      <c r="M135" s="248"/>
      <c r="N135" s="247"/>
      <c r="O135" s="247"/>
      <c r="P135" s="247"/>
      <c r="Q135" s="249"/>
    </row>
    <row r="136" spans="1:17" s="56" customFormat="1" ht="14.4">
      <c r="A136" s="281">
        <v>122</v>
      </c>
      <c r="B136" s="255"/>
      <c r="C136" s="331"/>
      <c r="D136" s="310"/>
      <c r="E136" s="310"/>
      <c r="F136" s="345"/>
      <c r="G136" s="169"/>
      <c r="H136" s="169"/>
      <c r="I136" s="183"/>
      <c r="J136" s="183"/>
      <c r="K136" s="183"/>
      <c r="L136" s="247"/>
      <c r="M136" s="248"/>
      <c r="N136" s="247"/>
      <c r="O136" s="247"/>
      <c r="P136" s="247"/>
      <c r="Q136" s="249"/>
    </row>
    <row r="137" spans="1:17" s="56" customFormat="1" ht="26.4">
      <c r="A137" s="281">
        <v>123</v>
      </c>
      <c r="B137" s="255"/>
      <c r="C137" s="349" t="s">
        <v>938</v>
      </c>
      <c r="D137" s="310"/>
      <c r="E137" s="310" t="s">
        <v>145</v>
      </c>
      <c r="F137" s="345">
        <v>45</v>
      </c>
      <c r="G137" s="169"/>
      <c r="H137" s="169"/>
      <c r="I137" s="183"/>
      <c r="J137" s="183"/>
      <c r="K137" s="183"/>
      <c r="L137" s="247"/>
      <c r="M137" s="248"/>
      <c r="N137" s="247"/>
      <c r="O137" s="247"/>
      <c r="P137" s="247"/>
      <c r="Q137" s="249"/>
    </row>
    <row r="138" spans="1:17" s="56" customFormat="1" ht="14.4">
      <c r="A138" s="281">
        <v>124</v>
      </c>
      <c r="B138" s="255"/>
      <c r="C138" s="349" t="s">
        <v>1529</v>
      </c>
      <c r="D138" s="310"/>
      <c r="E138" s="310"/>
      <c r="F138" s="345"/>
      <c r="G138" s="169"/>
      <c r="H138" s="169"/>
      <c r="I138" s="183"/>
      <c r="J138" s="183"/>
      <c r="K138" s="183"/>
      <c r="L138" s="247"/>
      <c r="M138" s="248"/>
      <c r="N138" s="247"/>
      <c r="O138" s="247"/>
      <c r="P138" s="247"/>
      <c r="Q138" s="249"/>
    </row>
    <row r="139" spans="1:17" s="56" customFormat="1" ht="14.4">
      <c r="A139" s="281">
        <v>125</v>
      </c>
      <c r="B139" s="255"/>
      <c r="C139" s="331"/>
      <c r="D139" s="310"/>
      <c r="E139" s="310"/>
      <c r="F139" s="345"/>
      <c r="G139" s="169"/>
      <c r="H139" s="169"/>
      <c r="I139" s="183"/>
      <c r="J139" s="183"/>
      <c r="K139" s="183"/>
      <c r="L139" s="247"/>
      <c r="M139" s="248"/>
      <c r="N139" s="247"/>
      <c r="O139" s="247"/>
      <c r="P139" s="247"/>
      <c r="Q139" s="249"/>
    </row>
    <row r="140" spans="1:17" s="56" customFormat="1" ht="14.4">
      <c r="A140" s="281">
        <v>126</v>
      </c>
      <c r="B140" s="255"/>
      <c r="C140" s="349" t="s">
        <v>937</v>
      </c>
      <c r="D140" s="310"/>
      <c r="E140" s="310" t="s">
        <v>145</v>
      </c>
      <c r="F140" s="345">
        <v>24</v>
      </c>
      <c r="G140" s="169"/>
      <c r="H140" s="169"/>
      <c r="I140" s="183"/>
      <c r="J140" s="183"/>
      <c r="K140" s="183"/>
      <c r="L140" s="247"/>
      <c r="M140" s="248"/>
      <c r="N140" s="247"/>
      <c r="O140" s="247"/>
      <c r="P140" s="247"/>
      <c r="Q140" s="249"/>
    </row>
    <row r="141" spans="1:17" s="56" customFormat="1" ht="14.4">
      <c r="A141" s="281"/>
      <c r="B141" s="255"/>
      <c r="C141" s="261"/>
      <c r="D141" s="261"/>
      <c r="E141" s="310"/>
      <c r="F141" s="345"/>
      <c r="G141" s="169"/>
      <c r="H141" s="169"/>
      <c r="I141" s="183"/>
      <c r="J141" s="183"/>
      <c r="K141" s="183">
        <f t="shared" ref="K106:K141" si="6">0.15*I141</f>
        <v>0</v>
      </c>
      <c r="L141" s="247">
        <f t="shared" ref="L140:L141" si="7">SUM(I141:K141)</f>
        <v>0</v>
      </c>
      <c r="M141" s="248">
        <f t="shared" ref="M140:M141" si="8">ROUND(G141*F141,2)</f>
        <v>0</v>
      </c>
      <c r="N141" s="247">
        <f t="shared" ref="N140:N141" si="9">ROUND(I141*F141,2)</f>
        <v>0</v>
      </c>
      <c r="O141" s="247">
        <f t="shared" ref="O140:O141" si="10">ROUND(J141*F141,2)</f>
        <v>0</v>
      </c>
      <c r="P141" s="247">
        <f t="shared" ref="P140:P141" si="11">ROUND(K141*F141,2)</f>
        <v>0</v>
      </c>
      <c r="Q141" s="249">
        <f t="shared" ref="Q140:Q141" si="12">SUM(N141:P141)</f>
        <v>0</v>
      </c>
    </row>
    <row r="142" spans="1:17">
      <c r="A142" s="282"/>
      <c r="B142" s="283"/>
      <c r="C142" s="284"/>
      <c r="D142" s="284"/>
      <c r="E142" s="285"/>
      <c r="F142" s="286"/>
      <c r="G142" s="287">
        <v>0</v>
      </c>
      <c r="H142" s="287">
        <v>0</v>
      </c>
      <c r="I142" s="287"/>
      <c r="J142" s="287"/>
      <c r="K142" s="286"/>
      <c r="L142" s="286"/>
      <c r="M142" s="286"/>
      <c r="N142" s="286"/>
      <c r="O142" s="286"/>
      <c r="P142" s="286"/>
      <c r="Q142" s="288"/>
    </row>
    <row r="143" spans="1:17" ht="15.3" customHeight="1">
      <c r="A143" s="234"/>
      <c r="B143" s="270"/>
      <c r="C143" s="679" t="s">
        <v>98</v>
      </c>
      <c r="D143" s="679"/>
      <c r="E143" s="680"/>
      <c r="F143" s="680"/>
      <c r="G143" s="680"/>
      <c r="H143" s="680"/>
      <c r="I143" s="680"/>
      <c r="J143" s="680"/>
      <c r="K143" s="680"/>
      <c r="L143" s="680"/>
      <c r="M143" s="271"/>
      <c r="N143" s="271"/>
      <c r="O143" s="271"/>
      <c r="P143" s="271"/>
      <c r="Q143" s="271"/>
    </row>
    <row r="144" spans="1:17" s="114" customFormat="1">
      <c r="J144" s="238"/>
    </row>
    <row r="145" spans="1:17" customFormat="1" ht="12.75" customHeight="1">
      <c r="B145" s="136" t="s">
        <v>52</v>
      </c>
      <c r="J145" s="239"/>
    </row>
    <row r="146" spans="1:17" customFormat="1" ht="45" customHeight="1">
      <c r="A146" s="673">
        <f>'1,1'!A24:G24</f>
        <v>0</v>
      </c>
      <c r="B146" s="673"/>
      <c r="C146" s="673"/>
      <c r="D146" s="673"/>
      <c r="E146" s="673"/>
      <c r="F146" s="673"/>
      <c r="G146" s="673"/>
      <c r="H146" s="673"/>
      <c r="I146" s="673"/>
      <c r="J146" s="673"/>
      <c r="K146" s="673"/>
      <c r="L146" s="673"/>
      <c r="M146" s="673"/>
      <c r="N146" s="673"/>
      <c r="O146" s="673"/>
      <c r="P146" s="673"/>
      <c r="Q146" s="673"/>
    </row>
    <row r="147" spans="1:17" customFormat="1" ht="76.650000000000006" customHeight="1">
      <c r="A147" s="673"/>
      <c r="B147" s="673"/>
      <c r="C147" s="673"/>
      <c r="D147" s="673"/>
      <c r="E147" s="673"/>
      <c r="F147" s="673"/>
      <c r="G147" s="673"/>
      <c r="H147" s="673"/>
      <c r="I147" s="673"/>
      <c r="J147" s="673"/>
      <c r="K147" s="673"/>
      <c r="L147" s="673"/>
      <c r="M147" s="673"/>
      <c r="N147" s="673"/>
      <c r="O147" s="673"/>
      <c r="P147" s="673"/>
      <c r="Q147" s="673"/>
    </row>
    <row r="148" spans="1:17" customFormat="1" ht="12.75" customHeight="1">
      <c r="B148" s="137"/>
      <c r="J148" s="239"/>
    </row>
    <row r="149" spans="1:17" customFormat="1" ht="12.75" customHeight="1">
      <c r="B149" s="137"/>
      <c r="J149" s="239"/>
    </row>
    <row r="150" spans="1:17" s="114" customFormat="1">
      <c r="B150" s="114" t="s">
        <v>8</v>
      </c>
      <c r="J150" s="238"/>
      <c r="M150" s="142" t="str">
        <f>Koptame!B39</f>
        <v>Pārbaudīja:</v>
      </c>
      <c r="N150" s="142"/>
      <c r="O150" s="142"/>
      <c r="P150" s="142"/>
      <c r="Q150" s="142"/>
    </row>
    <row r="151" spans="1:17" s="114" customFormat="1">
      <c r="C151" s="134">
        <f>Koptame!C34</f>
        <v>0</v>
      </c>
      <c r="D151" s="134"/>
      <c r="J151" s="238"/>
      <c r="M151" s="134"/>
      <c r="N151" s="670">
        <f>Koptame!C40</f>
        <v>0</v>
      </c>
      <c r="O151" s="670"/>
      <c r="P151" s="142"/>
      <c r="Q151" s="142"/>
    </row>
    <row r="152" spans="1:17" s="114" customFormat="1">
      <c r="C152" s="133">
        <f>Koptame!C35</f>
        <v>0</v>
      </c>
      <c r="D152" s="133"/>
      <c r="J152" s="238"/>
      <c r="M152" s="133"/>
      <c r="N152" s="671">
        <f>Koptame!C41</f>
        <v>0</v>
      </c>
      <c r="O152" s="671"/>
      <c r="P152" s="142"/>
      <c r="Q152" s="142"/>
    </row>
    <row r="153" spans="1:17" s="114" customFormat="1" collapsed="1">
      <c r="B153" s="135"/>
      <c r="G153" s="135"/>
      <c r="H153" s="135"/>
      <c r="J153" s="238"/>
    </row>
  </sheetData>
  <mergeCells count="17">
    <mergeCell ref="G11:L11"/>
    <mergeCell ref="M11:Q11"/>
    <mergeCell ref="C143:L143"/>
    <mergeCell ref="N152:O152"/>
    <mergeCell ref="N151:O151"/>
    <mergeCell ref="A147:Q147"/>
    <mergeCell ref="A146:Q146"/>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138"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50"/>
  <sheetViews>
    <sheetView showZeros="0" view="pageBreakPreview" zoomScale="90" zoomScaleNormal="100" zoomScaleSheetLayoutView="90" workbookViewId="0">
      <selection activeCell="M39" sqref="M39"/>
    </sheetView>
  </sheetViews>
  <sheetFormatPr defaultColWidth="9.109375" defaultRowHeight="13.8"/>
  <cols>
    <col min="1" max="1" width="9" style="19" customWidth="1"/>
    <col min="2" max="2" width="9.6640625" style="19" customWidth="1"/>
    <col min="3" max="3" width="38.77734375" style="19" customWidth="1"/>
    <col min="4" max="4" width="11.7773437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11" t="str">
        <f>kops2!B22</f>
        <v>2,2</v>
      </c>
      <c r="J1" s="53"/>
    </row>
    <row r="2" spans="1:17" s="24" customFormat="1">
      <c r="A2" s="667" t="str">
        <f>C13</f>
        <v>Iekšējā kanalizācija</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87</v>
      </c>
      <c r="Q7" s="26">
        <f>Q38</f>
        <v>0</v>
      </c>
    </row>
    <row r="8" spans="1:17">
      <c r="A8" s="23"/>
      <c r="B8" s="23"/>
      <c r="E8" s="27"/>
      <c r="F8" s="43"/>
      <c r="G8" s="43"/>
      <c r="H8" s="43"/>
      <c r="I8" s="43"/>
      <c r="J8" s="54"/>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kops2!C22</f>
        <v>Iekšējā kanalizācija</v>
      </c>
      <c r="D13" s="274"/>
      <c r="E13" s="235"/>
      <c r="F13" s="236"/>
      <c r="G13" s="278">
        <v>0</v>
      </c>
      <c r="H13" s="277">
        <v>0</v>
      </c>
      <c r="I13" s="276">
        <v>0</v>
      </c>
      <c r="J13" s="277">
        <v>0</v>
      </c>
      <c r="K13" s="277">
        <v>0</v>
      </c>
      <c r="L13" s="277">
        <f t="shared" ref="L13" si="0">SUM(I13:K13)</f>
        <v>0</v>
      </c>
      <c r="M13" s="278">
        <f t="shared" ref="M13" si="1">ROUND(G13*F13,2)</f>
        <v>0</v>
      </c>
      <c r="N13" s="277">
        <f t="shared" ref="N13" si="2">ROUND(I13*F13,2)</f>
        <v>0</v>
      </c>
      <c r="O13" s="277">
        <f t="shared" ref="O13" si="3">ROUND(J13*F13,2)</f>
        <v>0</v>
      </c>
      <c r="P13" s="277">
        <f t="shared" ref="P13" si="4">ROUND(K13*F13,2)</f>
        <v>0</v>
      </c>
      <c r="Q13" s="279">
        <f t="shared" ref="Q13" si="5">SUM(N13:P13)</f>
        <v>0</v>
      </c>
    </row>
    <row r="14" spans="1:17" s="181" customFormat="1" ht="15.6">
      <c r="A14" s="174"/>
      <c r="B14" s="175"/>
      <c r="C14" s="176" t="s">
        <v>968</v>
      </c>
      <c r="D14" s="14"/>
      <c r="E14" s="15"/>
      <c r="F14" s="177"/>
      <c r="G14" s="170"/>
      <c r="H14" s="170"/>
      <c r="I14" s="178"/>
      <c r="J14" s="178"/>
      <c r="K14" s="178"/>
      <c r="L14" s="179"/>
      <c r="M14" s="178"/>
      <c r="N14" s="178"/>
      <c r="O14" s="178"/>
      <c r="P14" s="178"/>
      <c r="Q14" s="180"/>
    </row>
    <row r="15" spans="1:17" s="56" customFormat="1">
      <c r="A15" s="281">
        <v>1</v>
      </c>
      <c r="B15" s="255"/>
      <c r="C15" s="343" t="s">
        <v>862</v>
      </c>
      <c r="D15" s="350" t="s">
        <v>577</v>
      </c>
      <c r="E15" s="280" t="s">
        <v>150</v>
      </c>
      <c r="F15" s="280" t="s">
        <v>883</v>
      </c>
      <c r="G15" s="354"/>
      <c r="H15" s="182"/>
      <c r="I15" s="167"/>
      <c r="J15" s="355"/>
      <c r="K15" s="355"/>
      <c r="L15" s="247"/>
      <c r="M15" s="248"/>
      <c r="N15" s="247"/>
      <c r="O15" s="247"/>
      <c r="P15" s="247"/>
      <c r="Q15" s="249"/>
    </row>
    <row r="16" spans="1:17" s="56" customFormat="1">
      <c r="A16" s="281">
        <v>2</v>
      </c>
      <c r="B16" s="255"/>
      <c r="C16" s="343" t="s">
        <v>862</v>
      </c>
      <c r="D16" s="350" t="s">
        <v>876</v>
      </c>
      <c r="E16" s="280" t="s">
        <v>150</v>
      </c>
      <c r="F16" s="280" t="s">
        <v>884</v>
      </c>
      <c r="G16" s="354"/>
      <c r="H16" s="182"/>
      <c r="I16" s="167"/>
      <c r="J16" s="355"/>
      <c r="K16" s="355"/>
      <c r="L16" s="247"/>
      <c r="M16" s="248"/>
      <c r="N16" s="247"/>
      <c r="O16" s="247"/>
      <c r="P16" s="247"/>
      <c r="Q16" s="249"/>
    </row>
    <row r="17" spans="1:17" s="56" customFormat="1">
      <c r="A17" s="281">
        <v>3</v>
      </c>
      <c r="B17" s="255"/>
      <c r="C17" s="343" t="s">
        <v>862</v>
      </c>
      <c r="D17" s="350" t="s">
        <v>877</v>
      </c>
      <c r="E17" s="280" t="s">
        <v>150</v>
      </c>
      <c r="F17" s="280" t="s">
        <v>885</v>
      </c>
      <c r="G17" s="354"/>
      <c r="H17" s="182"/>
      <c r="I17" s="167"/>
      <c r="J17" s="167"/>
      <c r="K17" s="355"/>
      <c r="L17" s="247"/>
      <c r="M17" s="248"/>
      <c r="N17" s="247"/>
      <c r="O17" s="247"/>
      <c r="P17" s="247"/>
      <c r="Q17" s="249"/>
    </row>
    <row r="18" spans="1:17" s="56" customFormat="1">
      <c r="A18" s="281">
        <v>4</v>
      </c>
      <c r="B18" s="255"/>
      <c r="C18" s="343" t="s">
        <v>863</v>
      </c>
      <c r="D18" s="350" t="s">
        <v>877</v>
      </c>
      <c r="E18" s="280" t="s">
        <v>145</v>
      </c>
      <c r="F18" s="280" t="s">
        <v>886</v>
      </c>
      <c r="G18" s="354"/>
      <c r="H18" s="182"/>
      <c r="I18" s="167"/>
      <c r="J18" s="354"/>
      <c r="K18" s="355"/>
      <c r="L18" s="247"/>
      <c r="M18" s="248"/>
      <c r="N18" s="247"/>
      <c r="O18" s="247"/>
      <c r="P18" s="247"/>
      <c r="Q18" s="249"/>
    </row>
    <row r="19" spans="1:17" s="56" customFormat="1">
      <c r="A19" s="281">
        <v>5</v>
      </c>
      <c r="B19" s="255"/>
      <c r="C19" s="343" t="s">
        <v>864</v>
      </c>
      <c r="D19" s="350" t="s">
        <v>876</v>
      </c>
      <c r="E19" s="280" t="s">
        <v>145</v>
      </c>
      <c r="F19" s="280" t="s">
        <v>804</v>
      </c>
      <c r="G19" s="186"/>
      <c r="H19" s="182"/>
      <c r="I19" s="186"/>
      <c r="J19" s="186"/>
      <c r="K19" s="355"/>
      <c r="L19" s="247"/>
      <c r="M19" s="248"/>
      <c r="N19" s="247"/>
      <c r="O19" s="247"/>
      <c r="P19" s="247"/>
      <c r="Q19" s="249"/>
    </row>
    <row r="20" spans="1:17" s="56" customFormat="1">
      <c r="A20" s="281">
        <v>6</v>
      </c>
      <c r="B20" s="255"/>
      <c r="C20" s="343" t="s">
        <v>864</v>
      </c>
      <c r="D20" s="350" t="s">
        <v>878</v>
      </c>
      <c r="E20" s="280" t="s">
        <v>145</v>
      </c>
      <c r="F20" s="280" t="s">
        <v>818</v>
      </c>
      <c r="G20" s="186"/>
      <c r="H20" s="182"/>
      <c r="I20" s="186"/>
      <c r="J20" s="186"/>
      <c r="K20" s="355"/>
      <c r="L20" s="247"/>
      <c r="M20" s="248"/>
      <c r="N20" s="247"/>
      <c r="O20" s="247"/>
      <c r="P20" s="247"/>
      <c r="Q20" s="249"/>
    </row>
    <row r="21" spans="1:17" s="56" customFormat="1" ht="26.4">
      <c r="A21" s="281">
        <v>7</v>
      </c>
      <c r="B21" s="255"/>
      <c r="C21" s="347" t="s">
        <v>1131</v>
      </c>
      <c r="D21" s="350" t="s">
        <v>879</v>
      </c>
      <c r="E21" s="280" t="s">
        <v>145</v>
      </c>
      <c r="F21" s="280" t="s">
        <v>796</v>
      </c>
      <c r="G21" s="186"/>
      <c r="H21" s="182"/>
      <c r="I21" s="186"/>
      <c r="J21" s="186"/>
      <c r="K21" s="355"/>
      <c r="L21" s="247"/>
      <c r="M21" s="248"/>
      <c r="N21" s="247"/>
      <c r="O21" s="247"/>
      <c r="P21" s="247"/>
      <c r="Q21" s="249"/>
    </row>
    <row r="22" spans="1:17" s="56" customFormat="1" ht="26.4">
      <c r="A22" s="281">
        <v>8</v>
      </c>
      <c r="B22" s="255"/>
      <c r="C22" s="347" t="s">
        <v>865</v>
      </c>
      <c r="D22" s="350" t="s">
        <v>880</v>
      </c>
      <c r="E22" s="280" t="s">
        <v>145</v>
      </c>
      <c r="F22" s="280" t="s">
        <v>792</v>
      </c>
      <c r="G22" s="186"/>
      <c r="H22" s="182"/>
      <c r="I22" s="186"/>
      <c r="J22" s="186"/>
      <c r="K22" s="355"/>
      <c r="L22" s="247"/>
      <c r="M22" s="248"/>
      <c r="N22" s="247"/>
      <c r="O22" s="247"/>
      <c r="P22" s="247"/>
      <c r="Q22" s="249"/>
    </row>
    <row r="23" spans="1:17" s="56" customFormat="1" ht="26.4">
      <c r="A23" s="281">
        <v>9</v>
      </c>
      <c r="B23" s="255"/>
      <c r="C23" s="347" t="s">
        <v>866</v>
      </c>
      <c r="D23" s="350" t="s">
        <v>881</v>
      </c>
      <c r="E23" s="280" t="s">
        <v>145</v>
      </c>
      <c r="F23" s="280" t="s">
        <v>792</v>
      </c>
      <c r="G23" s="186"/>
      <c r="H23" s="182"/>
      <c r="I23" s="186"/>
      <c r="J23" s="186"/>
      <c r="K23" s="355"/>
      <c r="L23" s="247"/>
      <c r="M23" s="248"/>
      <c r="N23" s="247"/>
      <c r="O23" s="247"/>
      <c r="P23" s="247"/>
      <c r="Q23" s="249"/>
    </row>
    <row r="24" spans="1:17" s="56" customFormat="1" ht="26.4">
      <c r="A24" s="281">
        <v>10</v>
      </c>
      <c r="B24" s="255"/>
      <c r="C24" s="347" t="s">
        <v>867</v>
      </c>
      <c r="D24" s="350" t="s">
        <v>882</v>
      </c>
      <c r="E24" s="280" t="s">
        <v>145</v>
      </c>
      <c r="F24" s="280" t="s">
        <v>796</v>
      </c>
      <c r="G24" s="186"/>
      <c r="H24" s="182"/>
      <c r="I24" s="186"/>
      <c r="J24" s="186"/>
      <c r="K24" s="355"/>
      <c r="L24" s="247"/>
      <c r="M24" s="248"/>
      <c r="N24" s="247"/>
      <c r="O24" s="247"/>
      <c r="P24" s="247"/>
      <c r="Q24" s="249"/>
    </row>
    <row r="25" spans="1:17" s="56" customFormat="1">
      <c r="A25" s="281">
        <v>11</v>
      </c>
      <c r="B25" s="255"/>
      <c r="C25" s="343" t="s">
        <v>868</v>
      </c>
      <c r="D25" s="350" t="s">
        <v>878</v>
      </c>
      <c r="E25" s="280" t="s">
        <v>145</v>
      </c>
      <c r="F25" s="280" t="s">
        <v>796</v>
      </c>
      <c r="G25" s="354"/>
      <c r="H25" s="182"/>
      <c r="I25" s="167"/>
      <c r="J25" s="354"/>
      <c r="K25" s="355"/>
      <c r="L25" s="247"/>
      <c r="M25" s="248"/>
      <c r="N25" s="247"/>
      <c r="O25" s="247"/>
      <c r="P25" s="247"/>
      <c r="Q25" s="249"/>
    </row>
    <row r="26" spans="1:17" s="56" customFormat="1">
      <c r="A26" s="281">
        <v>12</v>
      </c>
      <c r="B26" s="255"/>
      <c r="C26" s="343" t="s">
        <v>869</v>
      </c>
      <c r="D26" s="350" t="s">
        <v>878</v>
      </c>
      <c r="E26" s="280" t="s">
        <v>145</v>
      </c>
      <c r="F26" s="280" t="s">
        <v>806</v>
      </c>
      <c r="G26" s="354"/>
      <c r="H26" s="182"/>
      <c r="I26" s="167"/>
      <c r="J26" s="354"/>
      <c r="K26" s="355"/>
      <c r="L26" s="247"/>
      <c r="M26" s="248"/>
      <c r="N26" s="247"/>
      <c r="O26" s="247"/>
      <c r="P26" s="247"/>
      <c r="Q26" s="249"/>
    </row>
    <row r="27" spans="1:17" s="56" customFormat="1">
      <c r="A27" s="281">
        <v>13</v>
      </c>
      <c r="B27" s="255"/>
      <c r="C27" s="343" t="s">
        <v>1234</v>
      </c>
      <c r="D27" s="350" t="s">
        <v>877</v>
      </c>
      <c r="E27" s="280" t="s">
        <v>145</v>
      </c>
      <c r="F27" s="280" t="s">
        <v>794</v>
      </c>
      <c r="G27" s="186"/>
      <c r="H27" s="182"/>
      <c r="I27" s="186"/>
      <c r="J27" s="186"/>
      <c r="K27" s="355"/>
      <c r="L27" s="247"/>
      <c r="M27" s="248"/>
      <c r="N27" s="247"/>
      <c r="O27" s="247"/>
      <c r="P27" s="247"/>
      <c r="Q27" s="249"/>
    </row>
    <row r="28" spans="1:17" s="56" customFormat="1" ht="26.4">
      <c r="A28" s="281">
        <v>14</v>
      </c>
      <c r="B28" s="255"/>
      <c r="C28" s="347" t="s">
        <v>870</v>
      </c>
      <c r="D28" s="350" t="s">
        <v>877</v>
      </c>
      <c r="E28" s="280" t="s">
        <v>145</v>
      </c>
      <c r="F28" s="280" t="s">
        <v>798</v>
      </c>
      <c r="G28" s="186"/>
      <c r="H28" s="182"/>
      <c r="I28" s="186"/>
      <c r="J28" s="186"/>
      <c r="K28" s="355"/>
      <c r="L28" s="247"/>
      <c r="M28" s="248"/>
      <c r="N28" s="247"/>
      <c r="O28" s="247"/>
      <c r="P28" s="247"/>
      <c r="Q28" s="249"/>
    </row>
    <row r="29" spans="1:17" s="56" customFormat="1" ht="26.4">
      <c r="A29" s="281">
        <v>15</v>
      </c>
      <c r="B29" s="255"/>
      <c r="C29" s="347" t="s">
        <v>871</v>
      </c>
      <c r="D29" s="350" t="s">
        <v>877</v>
      </c>
      <c r="E29" s="280" t="s">
        <v>145</v>
      </c>
      <c r="F29" s="280" t="s">
        <v>810</v>
      </c>
      <c r="G29" s="354"/>
      <c r="H29" s="182"/>
      <c r="I29" s="167"/>
      <c r="J29" s="354"/>
      <c r="K29" s="355"/>
      <c r="L29" s="247"/>
      <c r="M29" s="248"/>
      <c r="N29" s="247"/>
      <c r="O29" s="247"/>
      <c r="P29" s="247"/>
      <c r="Q29" s="249"/>
    </row>
    <row r="30" spans="1:17" s="56" customFormat="1" ht="26.4">
      <c r="A30" s="281">
        <v>16</v>
      </c>
      <c r="B30" s="255"/>
      <c r="C30" s="347" t="s">
        <v>871</v>
      </c>
      <c r="D30" s="350" t="s">
        <v>876</v>
      </c>
      <c r="E30" s="280" t="s">
        <v>145</v>
      </c>
      <c r="F30" s="280" t="s">
        <v>887</v>
      </c>
      <c r="G30" s="354"/>
      <c r="H30" s="182"/>
      <c r="I30" s="167"/>
      <c r="J30" s="354"/>
      <c r="K30" s="355"/>
      <c r="L30" s="247"/>
      <c r="M30" s="248"/>
      <c r="N30" s="247"/>
      <c r="O30" s="247"/>
      <c r="P30" s="247"/>
      <c r="Q30" s="249"/>
    </row>
    <row r="31" spans="1:17" s="56" customFormat="1" ht="26.4">
      <c r="A31" s="281">
        <v>17</v>
      </c>
      <c r="B31" s="255"/>
      <c r="C31" s="347" t="s">
        <v>871</v>
      </c>
      <c r="D31" s="350" t="s">
        <v>577</v>
      </c>
      <c r="E31" s="280" t="s">
        <v>145</v>
      </c>
      <c r="F31" s="280" t="s">
        <v>798</v>
      </c>
      <c r="G31" s="354"/>
      <c r="H31" s="182"/>
      <c r="I31" s="167"/>
      <c r="J31" s="354"/>
      <c r="K31" s="355"/>
      <c r="L31" s="247"/>
      <c r="M31" s="248"/>
      <c r="N31" s="247"/>
      <c r="O31" s="247"/>
      <c r="P31" s="247"/>
      <c r="Q31" s="249"/>
    </row>
    <row r="32" spans="1:17" s="56" customFormat="1">
      <c r="A32" s="281">
        <v>18</v>
      </c>
      <c r="B32" s="255"/>
      <c r="C32" s="347" t="s">
        <v>872</v>
      </c>
      <c r="D32" s="350" t="s">
        <v>577</v>
      </c>
      <c r="E32" s="280" t="s">
        <v>145</v>
      </c>
      <c r="F32" s="280" t="s">
        <v>888</v>
      </c>
      <c r="G32" s="354"/>
      <c r="H32" s="182"/>
      <c r="I32" s="167"/>
      <c r="J32" s="354"/>
      <c r="K32" s="355"/>
      <c r="L32" s="247"/>
      <c r="M32" s="248"/>
      <c r="N32" s="247"/>
      <c r="O32" s="247"/>
      <c r="P32" s="247"/>
      <c r="Q32" s="249"/>
    </row>
    <row r="33" spans="1:17" s="56" customFormat="1" ht="26.4">
      <c r="A33" s="281">
        <v>19</v>
      </c>
      <c r="B33" s="255"/>
      <c r="C33" s="331" t="s">
        <v>873</v>
      </c>
      <c r="D33" s="348"/>
      <c r="E33" s="280" t="s">
        <v>146</v>
      </c>
      <c r="F33" s="280" t="s">
        <v>792</v>
      </c>
      <c r="G33" s="354"/>
      <c r="H33" s="182"/>
      <c r="I33" s="167"/>
      <c r="J33" s="354"/>
      <c r="K33" s="355"/>
      <c r="L33" s="247"/>
      <c r="M33" s="248"/>
      <c r="N33" s="247"/>
      <c r="O33" s="247"/>
      <c r="P33" s="247"/>
      <c r="Q33" s="249"/>
    </row>
    <row r="34" spans="1:17" s="56" customFormat="1">
      <c r="A34" s="281">
        <v>20</v>
      </c>
      <c r="B34" s="255"/>
      <c r="C34" s="331" t="s">
        <v>1530</v>
      </c>
      <c r="D34" s="348"/>
      <c r="E34" s="280" t="s">
        <v>146</v>
      </c>
      <c r="F34" s="280" t="s">
        <v>792</v>
      </c>
      <c r="G34" s="354"/>
      <c r="H34" s="182"/>
      <c r="I34" s="167"/>
      <c r="J34" s="354"/>
      <c r="K34" s="355"/>
      <c r="L34" s="247"/>
      <c r="M34" s="248"/>
      <c r="N34" s="247"/>
      <c r="O34" s="247"/>
      <c r="P34" s="247"/>
      <c r="Q34" s="249"/>
    </row>
    <row r="35" spans="1:17" s="56" customFormat="1">
      <c r="A35" s="281">
        <v>21</v>
      </c>
      <c r="B35" s="255"/>
      <c r="C35" s="331" t="s">
        <v>874</v>
      </c>
      <c r="D35" s="348"/>
      <c r="E35" s="280" t="s">
        <v>146</v>
      </c>
      <c r="F35" s="280" t="s">
        <v>792</v>
      </c>
      <c r="G35" s="354"/>
      <c r="H35" s="182"/>
      <c r="I35" s="167"/>
      <c r="J35" s="354"/>
      <c r="K35" s="355"/>
      <c r="L35" s="247"/>
      <c r="M35" s="248"/>
      <c r="N35" s="247"/>
      <c r="O35" s="247"/>
      <c r="P35" s="247"/>
      <c r="Q35" s="249"/>
    </row>
    <row r="36" spans="1:17" s="56" customFormat="1">
      <c r="A36" s="281">
        <v>22</v>
      </c>
      <c r="B36" s="255"/>
      <c r="C36" s="349" t="s">
        <v>875</v>
      </c>
      <c r="D36" s="353"/>
      <c r="E36" s="280" t="s">
        <v>146</v>
      </c>
      <c r="F36" s="280" t="s">
        <v>792</v>
      </c>
      <c r="G36" s="169"/>
      <c r="H36" s="169"/>
      <c r="I36" s="183"/>
      <c r="J36" s="183"/>
      <c r="K36" s="183"/>
      <c r="L36" s="247"/>
      <c r="M36" s="248"/>
      <c r="N36" s="247"/>
      <c r="O36" s="247"/>
      <c r="P36" s="247"/>
      <c r="Q36" s="249"/>
    </row>
    <row r="37" spans="1:17">
      <c r="A37" s="282"/>
      <c r="B37" s="283"/>
      <c r="C37" s="284"/>
      <c r="D37" s="284"/>
      <c r="E37" s="285"/>
      <c r="F37" s="286"/>
      <c r="G37" s="287">
        <v>0</v>
      </c>
      <c r="H37" s="287">
        <v>0</v>
      </c>
      <c r="I37" s="287"/>
      <c r="J37" s="286"/>
      <c r="K37" s="286"/>
      <c r="L37" s="286"/>
      <c r="M37" s="286"/>
      <c r="N37" s="286"/>
      <c r="O37" s="286"/>
      <c r="P37" s="286"/>
      <c r="Q37" s="288"/>
    </row>
    <row r="38" spans="1:17" ht="15.3" customHeight="1">
      <c r="A38" s="234"/>
      <c r="B38" s="270"/>
      <c r="C38" s="679" t="s">
        <v>98</v>
      </c>
      <c r="D38" s="679"/>
      <c r="E38" s="680"/>
      <c r="F38" s="680"/>
      <c r="G38" s="680"/>
      <c r="H38" s="680"/>
      <c r="I38" s="680"/>
      <c r="J38" s="680"/>
      <c r="K38" s="680"/>
      <c r="L38" s="680"/>
      <c r="M38" s="271"/>
      <c r="N38" s="271"/>
      <c r="O38" s="271"/>
      <c r="P38" s="271"/>
      <c r="Q38" s="271"/>
    </row>
    <row r="39" spans="1:17" s="114" customFormat="1">
      <c r="J39" s="135"/>
    </row>
    <row r="40" spans="1:17" customFormat="1" ht="12.75" customHeight="1">
      <c r="B40" s="136" t="s">
        <v>52</v>
      </c>
    </row>
    <row r="41" spans="1:17" customFormat="1" ht="45" customHeight="1">
      <c r="A41" s="673">
        <f>'1,1'!A24:G24</f>
        <v>0</v>
      </c>
      <c r="B41" s="673"/>
      <c r="C41" s="673"/>
      <c r="D41" s="673"/>
      <c r="E41" s="673"/>
      <c r="F41" s="673"/>
      <c r="G41" s="673"/>
      <c r="H41" s="673"/>
      <c r="I41" s="673"/>
      <c r="J41" s="673"/>
      <c r="K41" s="673"/>
      <c r="L41" s="673"/>
      <c r="M41" s="673"/>
      <c r="N41" s="673"/>
      <c r="O41" s="673"/>
      <c r="P41" s="673"/>
      <c r="Q41" s="673"/>
    </row>
    <row r="42" spans="1:17" customFormat="1" ht="76.650000000000006" customHeight="1">
      <c r="A42" s="673"/>
      <c r="B42" s="673"/>
      <c r="C42" s="673"/>
      <c r="D42" s="673"/>
      <c r="E42" s="673"/>
      <c r="F42" s="673"/>
      <c r="G42" s="673"/>
      <c r="H42" s="673"/>
      <c r="I42" s="673"/>
      <c r="J42" s="673"/>
      <c r="K42" s="673"/>
      <c r="L42" s="673"/>
      <c r="M42" s="673"/>
      <c r="N42" s="673"/>
      <c r="O42" s="673"/>
      <c r="P42" s="673"/>
      <c r="Q42" s="673"/>
    </row>
    <row r="43" spans="1:17" customFormat="1" ht="12.75" customHeight="1">
      <c r="B43" s="137"/>
    </row>
    <row r="44" spans="1:17" customFormat="1" ht="12.75" customHeight="1">
      <c r="B44" s="137"/>
    </row>
    <row r="45" spans="1:17" s="114" customFormat="1">
      <c r="B45" s="114" t="s">
        <v>8</v>
      </c>
      <c r="M45" s="142" t="str">
        <f>Koptame!B39</f>
        <v>Pārbaudīja:</v>
      </c>
      <c r="N45" s="142"/>
      <c r="O45" s="142"/>
      <c r="P45" s="142"/>
      <c r="Q45" s="142"/>
    </row>
    <row r="46" spans="1:17" s="114" customFormat="1">
      <c r="C46" s="134">
        <f>Koptame!C34</f>
        <v>0</v>
      </c>
      <c r="D46" s="134"/>
      <c r="M46" s="134"/>
      <c r="N46" s="670">
        <f>Koptame!C40</f>
        <v>0</v>
      </c>
      <c r="O46" s="670"/>
      <c r="P46" s="142"/>
      <c r="Q46" s="142"/>
    </row>
    <row r="47" spans="1:17" s="114" customFormat="1">
      <c r="C47" s="133">
        <f>Koptame!C35</f>
        <v>0</v>
      </c>
      <c r="D47" s="133"/>
      <c r="M47" s="133"/>
      <c r="N47" s="671">
        <f>Koptame!C41</f>
        <v>0</v>
      </c>
      <c r="O47" s="671"/>
      <c r="P47" s="142"/>
      <c r="Q47" s="142"/>
    </row>
    <row r="48" spans="1:17" s="114" customFormat="1" collapsed="1">
      <c r="B48" s="135"/>
      <c r="G48" s="135"/>
      <c r="H48" s="135"/>
    </row>
    <row r="49" spans="2:10">
      <c r="B49" s="56"/>
      <c r="G49" s="56"/>
      <c r="H49" s="56"/>
      <c r="J49" s="19"/>
    </row>
    <row r="50" spans="2:10">
      <c r="B50" s="56"/>
      <c r="G50" s="56"/>
      <c r="H50" s="56"/>
      <c r="J50" s="19"/>
    </row>
  </sheetData>
  <mergeCells count="17">
    <mergeCell ref="N46:O46"/>
    <mergeCell ref="C38:L38"/>
    <mergeCell ref="A42:Q42"/>
    <mergeCell ref="N47:O47"/>
    <mergeCell ref="A41:Q4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30"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Q84"/>
  <sheetViews>
    <sheetView showZeros="0" view="pageBreakPreview" zoomScale="90" zoomScaleNormal="100" zoomScaleSheetLayoutView="90" workbookViewId="0">
      <selection activeCell="M73" sqref="M73"/>
    </sheetView>
  </sheetViews>
  <sheetFormatPr defaultColWidth="9.109375" defaultRowHeight="13.8"/>
  <cols>
    <col min="1" max="1" width="4.44140625" style="19" customWidth="1"/>
    <col min="2" max="2" width="6.33203125" style="19" customWidth="1"/>
    <col min="3" max="3" width="40.21875" style="19" customWidth="1"/>
    <col min="4" max="4" width="8.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11" t="str">
        <f>kops2!$B$23</f>
        <v>2,3</v>
      </c>
      <c r="J1" s="53"/>
    </row>
    <row r="2" spans="1:17" s="24" customFormat="1">
      <c r="A2" s="667" t="str">
        <f>C13</f>
        <v xml:space="preserve">Apkure </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87</v>
      </c>
      <c r="Q7" s="26">
        <f>Q72</f>
        <v>0</v>
      </c>
    </row>
    <row r="8" spans="1:17">
      <c r="A8" s="23"/>
      <c r="B8" s="23"/>
      <c r="E8" s="27"/>
      <c r="F8" s="43"/>
      <c r="G8" s="43"/>
      <c r="H8" s="43"/>
      <c r="I8" s="43"/>
      <c r="J8" s="54"/>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2"/>
      <c r="D12" s="693"/>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kops2!C23</f>
        <v xml:space="preserve">Apkure </v>
      </c>
      <c r="D13" s="274"/>
      <c r="E13" s="612"/>
      <c r="F13" s="613"/>
      <c r="G13" s="278">
        <v>0</v>
      </c>
      <c r="H13" s="277">
        <v>0</v>
      </c>
      <c r="I13" s="276">
        <v>0</v>
      </c>
      <c r="J13" s="277">
        <v>0</v>
      </c>
      <c r="K13" s="277">
        <v>0</v>
      </c>
      <c r="L13" s="277">
        <f t="shared" ref="L13" si="0">SUM(I13:K13)</f>
        <v>0</v>
      </c>
      <c r="M13" s="278">
        <f t="shared" ref="M13" si="1">ROUND(G13*F13,2)</f>
        <v>0</v>
      </c>
      <c r="N13" s="277">
        <f t="shared" ref="N13" si="2">ROUND(I13*F13,2)</f>
        <v>0</v>
      </c>
      <c r="O13" s="277">
        <f t="shared" ref="O13" si="3">ROUND(J13*F13,2)</f>
        <v>0</v>
      </c>
      <c r="P13" s="277">
        <f t="shared" ref="P13" si="4">ROUND(K13*F13,2)</f>
        <v>0</v>
      </c>
      <c r="Q13" s="279">
        <f t="shared" ref="Q13" si="5">SUM(N13:P13)</f>
        <v>0</v>
      </c>
    </row>
    <row r="14" spans="1:17" s="181" customFormat="1" ht="15.6">
      <c r="A14" s="174"/>
      <c r="B14" s="175"/>
      <c r="C14" s="176" t="s">
        <v>968</v>
      </c>
      <c r="D14" s="290"/>
      <c r="E14" s="291"/>
      <c r="F14" s="177"/>
      <c r="G14" s="170"/>
      <c r="H14" s="170"/>
      <c r="I14" s="178"/>
      <c r="J14" s="178"/>
      <c r="K14" s="178"/>
      <c r="L14" s="179"/>
      <c r="M14" s="178"/>
      <c r="N14" s="178"/>
      <c r="O14" s="178"/>
      <c r="P14" s="178"/>
      <c r="Q14" s="180"/>
    </row>
    <row r="15" spans="1:17" s="56" customFormat="1">
      <c r="A15" s="250">
        <v>1</v>
      </c>
      <c r="B15" s="255"/>
      <c r="C15" s="614" t="s">
        <v>110</v>
      </c>
      <c r="D15" s="531">
        <v>25</v>
      </c>
      <c r="E15" s="252" t="s">
        <v>150</v>
      </c>
      <c r="F15" s="524">
        <v>57</v>
      </c>
      <c r="G15" s="159"/>
      <c r="H15" s="210"/>
      <c r="I15" s="161"/>
      <c r="J15" s="161"/>
      <c r="K15" s="162"/>
      <c r="L15" s="247"/>
      <c r="M15" s="248"/>
      <c r="N15" s="247"/>
      <c r="O15" s="247"/>
      <c r="P15" s="247"/>
      <c r="Q15" s="249"/>
    </row>
    <row r="16" spans="1:17" s="56" customFormat="1">
      <c r="A16" s="250">
        <v>2</v>
      </c>
      <c r="B16" s="255"/>
      <c r="C16" s="614" t="s">
        <v>111</v>
      </c>
      <c r="D16" s="531">
        <v>32</v>
      </c>
      <c r="E16" s="252" t="s">
        <v>150</v>
      </c>
      <c r="F16" s="524">
        <v>262</v>
      </c>
      <c r="G16" s="159"/>
      <c r="H16" s="210"/>
      <c r="I16" s="161"/>
      <c r="J16" s="161"/>
      <c r="K16" s="162"/>
      <c r="L16" s="247"/>
      <c r="M16" s="248"/>
      <c r="N16" s="247"/>
      <c r="O16" s="247"/>
      <c r="P16" s="247"/>
      <c r="Q16" s="249"/>
    </row>
    <row r="17" spans="1:17" s="56" customFormat="1" ht="14.4">
      <c r="A17" s="250">
        <v>3</v>
      </c>
      <c r="B17" s="255"/>
      <c r="C17" s="614" t="s">
        <v>112</v>
      </c>
      <c r="D17" s="531">
        <v>40</v>
      </c>
      <c r="E17" s="252" t="s">
        <v>150</v>
      </c>
      <c r="F17" s="524">
        <v>39</v>
      </c>
      <c r="G17" s="368"/>
      <c r="H17" s="369"/>
      <c r="I17" s="365"/>
      <c r="J17" s="365"/>
      <c r="K17" s="370"/>
      <c r="L17" s="247"/>
      <c r="M17" s="248"/>
      <c r="N17" s="247"/>
      <c r="O17" s="247"/>
      <c r="P17" s="247"/>
      <c r="Q17" s="249"/>
    </row>
    <row r="18" spans="1:17" s="56" customFormat="1" ht="14.4">
      <c r="A18" s="250">
        <v>4</v>
      </c>
      <c r="B18" s="255"/>
      <c r="C18" s="614" t="s">
        <v>113</v>
      </c>
      <c r="D18" s="531">
        <v>50</v>
      </c>
      <c r="E18" s="252" t="s">
        <v>150</v>
      </c>
      <c r="F18" s="524">
        <v>28</v>
      </c>
      <c r="G18" s="368"/>
      <c r="H18" s="369"/>
      <c r="I18" s="365"/>
      <c r="J18" s="365"/>
      <c r="K18" s="370"/>
      <c r="L18" s="247"/>
      <c r="M18" s="248"/>
      <c r="N18" s="247"/>
      <c r="O18" s="247"/>
      <c r="P18" s="247"/>
      <c r="Q18" s="249"/>
    </row>
    <row r="19" spans="1:17" s="56" customFormat="1" ht="14.4">
      <c r="A19" s="250">
        <v>5</v>
      </c>
      <c r="B19" s="255"/>
      <c r="C19" s="614" t="s">
        <v>114</v>
      </c>
      <c r="D19" s="531">
        <v>63</v>
      </c>
      <c r="E19" s="252" t="s">
        <v>150</v>
      </c>
      <c r="F19" s="524">
        <v>204</v>
      </c>
      <c r="G19" s="368"/>
      <c r="H19" s="369"/>
      <c r="I19" s="365"/>
      <c r="J19" s="365"/>
      <c r="K19" s="370"/>
      <c r="L19" s="247"/>
      <c r="M19" s="248"/>
      <c r="N19" s="247"/>
      <c r="O19" s="247"/>
      <c r="P19" s="247"/>
      <c r="Q19" s="249"/>
    </row>
    <row r="20" spans="1:17" s="56" customFormat="1" ht="14.4">
      <c r="A20" s="250">
        <v>6</v>
      </c>
      <c r="B20" s="255"/>
      <c r="C20" s="614" t="s">
        <v>115</v>
      </c>
      <c r="D20" s="531">
        <v>100</v>
      </c>
      <c r="E20" s="252" t="s">
        <v>150</v>
      </c>
      <c r="F20" s="524">
        <v>10</v>
      </c>
      <c r="G20" s="368"/>
      <c r="H20" s="369"/>
      <c r="I20" s="365"/>
      <c r="J20" s="365"/>
      <c r="K20" s="370"/>
      <c r="L20" s="247"/>
      <c r="M20" s="248"/>
      <c r="N20" s="247"/>
      <c r="O20" s="247"/>
      <c r="P20" s="247"/>
      <c r="Q20" s="249"/>
    </row>
    <row r="21" spans="1:17" s="56" customFormat="1" ht="14.4">
      <c r="A21" s="250">
        <v>7</v>
      </c>
      <c r="B21" s="255"/>
      <c r="C21" s="524" t="s">
        <v>116</v>
      </c>
      <c r="D21" s="531">
        <v>16</v>
      </c>
      <c r="E21" s="252" t="s">
        <v>150</v>
      </c>
      <c r="F21" s="524">
        <v>21290</v>
      </c>
      <c r="G21" s="368"/>
      <c r="H21" s="369"/>
      <c r="I21" s="365"/>
      <c r="J21" s="365"/>
      <c r="K21" s="370"/>
      <c r="L21" s="247"/>
      <c r="M21" s="248"/>
      <c r="N21" s="247"/>
      <c r="O21" s="247"/>
      <c r="P21" s="247"/>
      <c r="Q21" s="249"/>
    </row>
    <row r="22" spans="1:17" s="56" customFormat="1">
      <c r="A22" s="250">
        <v>8</v>
      </c>
      <c r="B22" s="255"/>
      <c r="C22" s="615" t="s">
        <v>117</v>
      </c>
      <c r="D22" s="517"/>
      <c r="E22" s="252" t="s">
        <v>145</v>
      </c>
      <c r="F22" s="531">
        <v>1</v>
      </c>
      <c r="G22" s="162"/>
      <c r="H22" s="369"/>
      <c r="I22" s="365"/>
      <c r="J22" s="366"/>
      <c r="K22" s="365"/>
      <c r="L22" s="247"/>
      <c r="M22" s="248"/>
      <c r="N22" s="247"/>
      <c r="O22" s="247"/>
      <c r="P22" s="247"/>
      <c r="Q22" s="249"/>
    </row>
    <row r="23" spans="1:17" s="56" customFormat="1">
      <c r="A23" s="250">
        <v>9</v>
      </c>
      <c r="B23" s="255"/>
      <c r="C23" s="615" t="s">
        <v>118</v>
      </c>
      <c r="D23" s="517"/>
      <c r="E23" s="252" t="s">
        <v>145</v>
      </c>
      <c r="F23" s="531">
        <v>1</v>
      </c>
      <c r="G23" s="162"/>
      <c r="H23" s="369"/>
      <c r="I23" s="365"/>
      <c r="J23" s="366"/>
      <c r="K23" s="365"/>
      <c r="L23" s="247"/>
      <c r="M23" s="248"/>
      <c r="N23" s="247"/>
      <c r="O23" s="247"/>
      <c r="P23" s="247"/>
      <c r="Q23" s="249"/>
    </row>
    <row r="24" spans="1:17" s="56" customFormat="1">
      <c r="A24" s="250">
        <v>10</v>
      </c>
      <c r="B24" s="255"/>
      <c r="C24" s="520" t="s">
        <v>119</v>
      </c>
      <c r="D24" s="517"/>
      <c r="E24" s="252" t="s">
        <v>145</v>
      </c>
      <c r="F24" s="531">
        <v>1</v>
      </c>
      <c r="G24" s="162"/>
      <c r="H24" s="369"/>
      <c r="I24" s="162"/>
      <c r="J24" s="366"/>
      <c r="K24" s="370"/>
      <c r="L24" s="247"/>
      <c r="M24" s="248"/>
      <c r="N24" s="247"/>
      <c r="O24" s="247"/>
      <c r="P24" s="247"/>
      <c r="Q24" s="249"/>
    </row>
    <row r="25" spans="1:17" s="56" customFormat="1" ht="26.4">
      <c r="A25" s="250">
        <v>11</v>
      </c>
      <c r="B25" s="255"/>
      <c r="C25" s="519" t="s">
        <v>120</v>
      </c>
      <c r="D25" s="517"/>
      <c r="E25" s="252" t="s">
        <v>145</v>
      </c>
      <c r="F25" s="616">
        <v>1</v>
      </c>
      <c r="G25" s="162"/>
      <c r="H25" s="369"/>
      <c r="I25" s="162"/>
      <c r="J25" s="366"/>
      <c r="K25" s="370"/>
      <c r="L25" s="247"/>
      <c r="M25" s="248"/>
      <c r="N25" s="247"/>
      <c r="O25" s="247"/>
      <c r="P25" s="247"/>
      <c r="Q25" s="249"/>
    </row>
    <row r="26" spans="1:17" s="56" customFormat="1" ht="26.4">
      <c r="A26" s="250">
        <v>12</v>
      </c>
      <c r="B26" s="255"/>
      <c r="C26" s="519" t="s">
        <v>121</v>
      </c>
      <c r="D26" s="517"/>
      <c r="E26" s="252" t="s">
        <v>145</v>
      </c>
      <c r="F26" s="616">
        <v>2</v>
      </c>
      <c r="G26" s="162"/>
      <c r="H26" s="369"/>
      <c r="I26" s="162"/>
      <c r="J26" s="366"/>
      <c r="K26" s="370"/>
      <c r="L26" s="247"/>
      <c r="M26" s="248"/>
      <c r="N26" s="247"/>
      <c r="O26" s="247"/>
      <c r="P26" s="247"/>
      <c r="Q26" s="249"/>
    </row>
    <row r="27" spans="1:17" s="56" customFormat="1" ht="26.4">
      <c r="A27" s="250">
        <v>13</v>
      </c>
      <c r="B27" s="255"/>
      <c r="C27" s="519" t="s">
        <v>122</v>
      </c>
      <c r="D27" s="517"/>
      <c r="E27" s="252" t="s">
        <v>145</v>
      </c>
      <c r="F27" s="616">
        <v>2</v>
      </c>
      <c r="G27" s="162"/>
      <c r="H27" s="369"/>
      <c r="I27" s="162"/>
      <c r="J27" s="366"/>
      <c r="K27" s="370"/>
      <c r="L27" s="247"/>
      <c r="M27" s="248"/>
      <c r="N27" s="247"/>
      <c r="O27" s="247"/>
      <c r="P27" s="247"/>
      <c r="Q27" s="249"/>
    </row>
    <row r="28" spans="1:17" s="56" customFormat="1" ht="26.4">
      <c r="A28" s="250">
        <v>14</v>
      </c>
      <c r="B28" s="255"/>
      <c r="C28" s="519" t="s">
        <v>123</v>
      </c>
      <c r="D28" s="517"/>
      <c r="E28" s="252" t="s">
        <v>145</v>
      </c>
      <c r="F28" s="616">
        <v>1</v>
      </c>
      <c r="G28" s="162"/>
      <c r="H28" s="369"/>
      <c r="I28" s="162"/>
      <c r="J28" s="366"/>
      <c r="K28" s="370"/>
      <c r="L28" s="247"/>
      <c r="M28" s="248"/>
      <c r="N28" s="247"/>
      <c r="O28" s="247"/>
      <c r="P28" s="247"/>
      <c r="Q28" s="249"/>
    </row>
    <row r="29" spans="1:17" s="56" customFormat="1" ht="26.4">
      <c r="A29" s="250">
        <v>15</v>
      </c>
      <c r="B29" s="255"/>
      <c r="C29" s="519" t="s">
        <v>124</v>
      </c>
      <c r="D29" s="531"/>
      <c r="E29" s="252" t="s">
        <v>145</v>
      </c>
      <c r="F29" s="616">
        <v>6</v>
      </c>
      <c r="G29" s="162"/>
      <c r="H29" s="369"/>
      <c r="I29" s="162"/>
      <c r="J29" s="366"/>
      <c r="K29" s="370"/>
      <c r="L29" s="247"/>
      <c r="M29" s="248"/>
      <c r="N29" s="247"/>
      <c r="O29" s="247"/>
      <c r="P29" s="247"/>
      <c r="Q29" s="249"/>
    </row>
    <row r="30" spans="1:17" s="56" customFormat="1" ht="26.4">
      <c r="A30" s="250">
        <v>16</v>
      </c>
      <c r="B30" s="255"/>
      <c r="C30" s="519" t="s">
        <v>125</v>
      </c>
      <c r="D30" s="531"/>
      <c r="E30" s="252" t="s">
        <v>145</v>
      </c>
      <c r="F30" s="616">
        <v>9</v>
      </c>
      <c r="G30" s="162"/>
      <c r="H30" s="369"/>
      <c r="I30" s="162"/>
      <c r="J30" s="366"/>
      <c r="K30" s="370"/>
      <c r="L30" s="247"/>
      <c r="M30" s="248"/>
      <c r="N30" s="247"/>
      <c r="O30" s="247"/>
      <c r="P30" s="247"/>
      <c r="Q30" s="249"/>
    </row>
    <row r="31" spans="1:17" s="56" customFormat="1" ht="26.4">
      <c r="A31" s="250">
        <v>17</v>
      </c>
      <c r="B31" s="255"/>
      <c r="C31" s="519" t="s">
        <v>126</v>
      </c>
      <c r="D31" s="531"/>
      <c r="E31" s="252" t="s">
        <v>145</v>
      </c>
      <c r="F31" s="616">
        <v>5</v>
      </c>
      <c r="G31" s="162"/>
      <c r="H31" s="369"/>
      <c r="I31" s="162"/>
      <c r="J31" s="366"/>
      <c r="K31" s="370"/>
      <c r="L31" s="247"/>
      <c r="M31" s="248"/>
      <c r="N31" s="247"/>
      <c r="O31" s="247"/>
      <c r="P31" s="247"/>
      <c r="Q31" s="249"/>
    </row>
    <row r="32" spans="1:17" s="56" customFormat="1" ht="52.8">
      <c r="A32" s="250">
        <v>18</v>
      </c>
      <c r="B32" s="255"/>
      <c r="C32" s="516" t="s">
        <v>127</v>
      </c>
      <c r="D32" s="531"/>
      <c r="E32" s="252" t="s">
        <v>145</v>
      </c>
      <c r="F32" s="617">
        <v>26</v>
      </c>
      <c r="G32" s="162"/>
      <c r="H32" s="369"/>
      <c r="I32" s="162"/>
      <c r="J32" s="366"/>
      <c r="K32" s="370"/>
      <c r="L32" s="247"/>
      <c r="M32" s="248"/>
      <c r="N32" s="247"/>
      <c r="O32" s="247"/>
      <c r="P32" s="247"/>
      <c r="Q32" s="249"/>
    </row>
    <row r="33" spans="1:17" s="56" customFormat="1" ht="33.450000000000003" customHeight="1">
      <c r="A33" s="250">
        <v>19</v>
      </c>
      <c r="B33" s="255"/>
      <c r="C33" s="516" t="s">
        <v>128</v>
      </c>
      <c r="D33" s="531"/>
      <c r="E33" s="252" t="s">
        <v>145</v>
      </c>
      <c r="F33" s="617">
        <v>264</v>
      </c>
      <c r="G33" s="162"/>
      <c r="H33" s="369"/>
      <c r="I33" s="162"/>
      <c r="J33" s="366"/>
      <c r="K33" s="370"/>
      <c r="L33" s="247"/>
      <c r="M33" s="248"/>
      <c r="N33" s="247"/>
      <c r="O33" s="247"/>
      <c r="P33" s="247"/>
      <c r="Q33" s="249"/>
    </row>
    <row r="34" spans="1:17" s="56" customFormat="1" ht="26.4">
      <c r="A34" s="250">
        <v>20</v>
      </c>
      <c r="B34" s="255"/>
      <c r="C34" s="618" t="s">
        <v>129</v>
      </c>
      <c r="D34" s="616"/>
      <c r="E34" s="252" t="s">
        <v>145</v>
      </c>
      <c r="F34" s="617">
        <v>1</v>
      </c>
      <c r="G34" s="162"/>
      <c r="H34" s="369"/>
      <c r="I34" s="162"/>
      <c r="J34" s="366"/>
      <c r="K34" s="370"/>
      <c r="L34" s="247"/>
      <c r="M34" s="248"/>
      <c r="N34" s="247"/>
      <c r="O34" s="247"/>
      <c r="P34" s="247"/>
      <c r="Q34" s="249"/>
    </row>
    <row r="35" spans="1:17" s="56" customFormat="1">
      <c r="A35" s="250">
        <v>21</v>
      </c>
      <c r="B35" s="255"/>
      <c r="C35" s="516" t="s">
        <v>130</v>
      </c>
      <c r="D35" s="531">
        <v>25</v>
      </c>
      <c r="E35" s="252" t="s">
        <v>145</v>
      </c>
      <c r="F35" s="617">
        <v>52</v>
      </c>
      <c r="G35" s="162"/>
      <c r="H35" s="369"/>
      <c r="I35" s="162"/>
      <c r="J35" s="366"/>
      <c r="K35" s="370"/>
      <c r="L35" s="247"/>
      <c r="M35" s="248"/>
      <c r="N35" s="247"/>
      <c r="O35" s="247"/>
      <c r="P35" s="247"/>
      <c r="Q35" s="249"/>
    </row>
    <row r="36" spans="1:17" s="56" customFormat="1">
      <c r="A36" s="250">
        <v>22</v>
      </c>
      <c r="B36" s="255"/>
      <c r="C36" s="516" t="s">
        <v>131</v>
      </c>
      <c r="D36" s="531">
        <v>50</v>
      </c>
      <c r="E36" s="252" t="s">
        <v>145</v>
      </c>
      <c r="F36" s="617">
        <v>6</v>
      </c>
      <c r="G36" s="162"/>
      <c r="H36" s="369"/>
      <c r="I36" s="162"/>
      <c r="J36" s="366"/>
      <c r="K36" s="370"/>
      <c r="L36" s="247"/>
      <c r="M36" s="248"/>
      <c r="N36" s="247"/>
      <c r="O36" s="247"/>
      <c r="P36" s="247"/>
      <c r="Q36" s="249"/>
    </row>
    <row r="37" spans="1:17" s="56" customFormat="1">
      <c r="A37" s="250">
        <v>23</v>
      </c>
      <c r="B37" s="255"/>
      <c r="C37" s="516" t="s">
        <v>132</v>
      </c>
      <c r="D37" s="531">
        <v>15</v>
      </c>
      <c r="E37" s="252" t="s">
        <v>145</v>
      </c>
      <c r="F37" s="617">
        <v>52</v>
      </c>
      <c r="G37" s="162"/>
      <c r="H37" s="369"/>
      <c r="I37" s="162"/>
      <c r="J37" s="366"/>
      <c r="K37" s="370"/>
      <c r="L37" s="247"/>
      <c r="M37" s="248"/>
      <c r="N37" s="247"/>
      <c r="O37" s="247"/>
      <c r="P37" s="247"/>
      <c r="Q37" s="249"/>
    </row>
    <row r="38" spans="1:17" s="56" customFormat="1">
      <c r="A38" s="250">
        <v>24</v>
      </c>
      <c r="B38" s="255"/>
      <c r="C38" s="516" t="s">
        <v>133</v>
      </c>
      <c r="D38" s="531"/>
      <c r="E38" s="252" t="s">
        <v>145</v>
      </c>
      <c r="F38" s="617">
        <v>264</v>
      </c>
      <c r="G38" s="162"/>
      <c r="H38" s="369"/>
      <c r="I38" s="162"/>
      <c r="J38" s="366"/>
      <c r="K38" s="370"/>
      <c r="L38" s="247"/>
      <c r="M38" s="248"/>
      <c r="N38" s="247"/>
      <c r="O38" s="247"/>
      <c r="P38" s="247"/>
      <c r="Q38" s="249"/>
    </row>
    <row r="39" spans="1:17" s="56" customFormat="1" ht="26.4">
      <c r="A39" s="250">
        <v>25</v>
      </c>
      <c r="B39" s="255"/>
      <c r="C39" s="516" t="s">
        <v>134</v>
      </c>
      <c r="D39" s="531"/>
      <c r="E39" s="252" t="s">
        <v>145</v>
      </c>
      <c r="F39" s="617">
        <v>132</v>
      </c>
      <c r="G39" s="162"/>
      <c r="H39" s="369"/>
      <c r="I39" s="162"/>
      <c r="J39" s="366"/>
      <c r="K39" s="370"/>
      <c r="L39" s="247"/>
      <c r="M39" s="248"/>
      <c r="N39" s="247"/>
      <c r="O39" s="247"/>
      <c r="P39" s="247"/>
      <c r="Q39" s="249"/>
    </row>
    <row r="40" spans="1:17" s="56" customFormat="1" ht="26.4">
      <c r="A40" s="250">
        <v>26</v>
      </c>
      <c r="B40" s="255"/>
      <c r="C40" s="516" t="s">
        <v>135</v>
      </c>
      <c r="D40" s="531"/>
      <c r="E40" s="252" t="s">
        <v>145</v>
      </c>
      <c r="F40" s="619">
        <v>134</v>
      </c>
      <c r="G40" s="162"/>
      <c r="H40" s="369"/>
      <c r="I40" s="162"/>
      <c r="J40" s="366"/>
      <c r="K40" s="370"/>
      <c r="L40" s="247"/>
      <c r="M40" s="248"/>
      <c r="N40" s="247"/>
      <c r="O40" s="247"/>
      <c r="P40" s="247"/>
      <c r="Q40" s="249"/>
    </row>
    <row r="41" spans="1:17" s="56" customFormat="1" ht="26.4">
      <c r="A41" s="250">
        <v>27</v>
      </c>
      <c r="B41" s="255"/>
      <c r="C41" s="618" t="s">
        <v>136</v>
      </c>
      <c r="D41" s="616"/>
      <c r="E41" s="252" t="s">
        <v>145</v>
      </c>
      <c r="F41" s="619">
        <v>1</v>
      </c>
      <c r="G41" s="162"/>
      <c r="H41" s="369"/>
      <c r="I41" s="162"/>
      <c r="J41" s="366"/>
      <c r="K41" s="370"/>
      <c r="L41" s="247"/>
      <c r="M41" s="248"/>
      <c r="N41" s="247"/>
      <c r="O41" s="247"/>
      <c r="P41" s="247"/>
      <c r="Q41" s="249"/>
    </row>
    <row r="42" spans="1:17" s="56" customFormat="1">
      <c r="A42" s="250">
        <v>28</v>
      </c>
      <c r="B42" s="255"/>
      <c r="C42" s="516" t="s">
        <v>137</v>
      </c>
      <c r="D42" s="531"/>
      <c r="E42" s="252" t="s">
        <v>145</v>
      </c>
      <c r="F42" s="619">
        <v>44</v>
      </c>
      <c r="G42" s="162"/>
      <c r="H42" s="369"/>
      <c r="I42" s="162"/>
      <c r="J42" s="366"/>
      <c r="K42" s="370"/>
      <c r="L42" s="247"/>
      <c r="M42" s="248"/>
      <c r="N42" s="247"/>
      <c r="O42" s="247"/>
      <c r="P42" s="247"/>
      <c r="Q42" s="249"/>
    </row>
    <row r="43" spans="1:17" s="56" customFormat="1">
      <c r="A43" s="250">
        <v>29</v>
      </c>
      <c r="B43" s="255"/>
      <c r="C43" s="516" t="s">
        <v>138</v>
      </c>
      <c r="D43" s="531"/>
      <c r="E43" s="252" t="s">
        <v>145</v>
      </c>
      <c r="F43" s="517">
        <v>63870</v>
      </c>
      <c r="G43" s="162"/>
      <c r="H43" s="369"/>
      <c r="I43" s="162"/>
      <c r="J43" s="366"/>
      <c r="K43" s="370"/>
      <c r="L43" s="247"/>
      <c r="M43" s="248"/>
      <c r="N43" s="247"/>
      <c r="O43" s="247"/>
      <c r="P43" s="247"/>
      <c r="Q43" s="249"/>
    </row>
    <row r="44" spans="1:17" s="56" customFormat="1">
      <c r="A44" s="250">
        <v>30</v>
      </c>
      <c r="B44" s="255"/>
      <c r="C44" s="615" t="s">
        <v>139</v>
      </c>
      <c r="D44" s="517"/>
      <c r="E44" s="252" t="s">
        <v>145</v>
      </c>
      <c r="F44" s="517">
        <v>1</v>
      </c>
      <c r="G44" s="162"/>
      <c r="H44" s="369"/>
      <c r="I44" s="162"/>
      <c r="J44" s="366"/>
      <c r="K44" s="370"/>
      <c r="L44" s="247"/>
      <c r="M44" s="248"/>
      <c r="N44" s="247"/>
      <c r="O44" s="247"/>
      <c r="P44" s="247"/>
      <c r="Q44" s="249"/>
    </row>
    <row r="45" spans="1:17" s="56" customFormat="1">
      <c r="A45" s="250">
        <v>31</v>
      </c>
      <c r="B45" s="255"/>
      <c r="C45" s="524" t="s">
        <v>140</v>
      </c>
      <c r="D45" s="531">
        <v>25</v>
      </c>
      <c r="E45" s="252" t="s">
        <v>150</v>
      </c>
      <c r="F45" s="524">
        <v>57</v>
      </c>
      <c r="G45" s="162"/>
      <c r="H45" s="369"/>
      <c r="I45" s="162"/>
      <c r="J45" s="366"/>
      <c r="K45" s="370"/>
      <c r="L45" s="247"/>
      <c r="M45" s="248"/>
      <c r="N45" s="247"/>
      <c r="O45" s="247"/>
      <c r="P45" s="247"/>
      <c r="Q45" s="249"/>
    </row>
    <row r="46" spans="1:17" s="56" customFormat="1">
      <c r="A46" s="250">
        <v>32</v>
      </c>
      <c r="B46" s="255"/>
      <c r="C46" s="524" t="s">
        <v>140</v>
      </c>
      <c r="D46" s="531">
        <v>32</v>
      </c>
      <c r="E46" s="252" t="s">
        <v>150</v>
      </c>
      <c r="F46" s="524">
        <v>262</v>
      </c>
      <c r="G46" s="162"/>
      <c r="H46" s="369"/>
      <c r="I46" s="162"/>
      <c r="J46" s="366"/>
      <c r="K46" s="370"/>
      <c r="L46" s="247"/>
      <c r="M46" s="248"/>
      <c r="N46" s="247"/>
      <c r="O46" s="247"/>
      <c r="P46" s="247"/>
      <c r="Q46" s="249"/>
    </row>
    <row r="47" spans="1:17" s="56" customFormat="1">
      <c r="A47" s="250">
        <v>33</v>
      </c>
      <c r="B47" s="255"/>
      <c r="C47" s="524" t="s">
        <v>140</v>
      </c>
      <c r="D47" s="531">
        <v>40</v>
      </c>
      <c r="E47" s="252" t="s">
        <v>150</v>
      </c>
      <c r="F47" s="524">
        <v>39</v>
      </c>
      <c r="G47" s="162"/>
      <c r="H47" s="369"/>
      <c r="I47" s="162"/>
      <c r="J47" s="366"/>
      <c r="K47" s="370"/>
      <c r="L47" s="247"/>
      <c r="M47" s="248"/>
      <c r="N47" s="247"/>
      <c r="O47" s="247"/>
      <c r="P47" s="247"/>
      <c r="Q47" s="249"/>
    </row>
    <row r="48" spans="1:17" s="56" customFormat="1">
      <c r="A48" s="250">
        <v>34</v>
      </c>
      <c r="B48" s="255"/>
      <c r="C48" s="524" t="s">
        <v>140</v>
      </c>
      <c r="D48" s="531">
        <v>50</v>
      </c>
      <c r="E48" s="252" t="s">
        <v>150</v>
      </c>
      <c r="F48" s="524">
        <v>28</v>
      </c>
      <c r="G48" s="162"/>
      <c r="H48" s="369"/>
      <c r="I48" s="162"/>
      <c r="J48" s="366"/>
      <c r="K48" s="370"/>
      <c r="L48" s="247"/>
      <c r="M48" s="248"/>
      <c r="N48" s="247"/>
      <c r="O48" s="247"/>
      <c r="P48" s="247"/>
      <c r="Q48" s="249"/>
    </row>
    <row r="49" spans="1:17" s="56" customFormat="1">
      <c r="A49" s="250">
        <v>35</v>
      </c>
      <c r="B49" s="255"/>
      <c r="C49" s="524" t="s">
        <v>140</v>
      </c>
      <c r="D49" s="531">
        <v>63</v>
      </c>
      <c r="E49" s="252" t="s">
        <v>150</v>
      </c>
      <c r="F49" s="524">
        <v>204</v>
      </c>
      <c r="G49" s="162"/>
      <c r="H49" s="369"/>
      <c r="I49" s="162"/>
      <c r="J49" s="366"/>
      <c r="K49" s="370"/>
      <c r="L49" s="247"/>
      <c r="M49" s="248"/>
      <c r="N49" s="247"/>
      <c r="O49" s="247"/>
      <c r="P49" s="247"/>
      <c r="Q49" s="249"/>
    </row>
    <row r="50" spans="1:17" s="56" customFormat="1">
      <c r="A50" s="250">
        <v>36</v>
      </c>
      <c r="B50" s="255"/>
      <c r="C50" s="524" t="s">
        <v>140</v>
      </c>
      <c r="D50" s="531">
        <v>100</v>
      </c>
      <c r="E50" s="252" t="s">
        <v>150</v>
      </c>
      <c r="F50" s="524">
        <v>10</v>
      </c>
      <c r="G50" s="162"/>
      <c r="H50" s="369"/>
      <c r="I50" s="162"/>
      <c r="J50" s="366"/>
      <c r="K50" s="370"/>
      <c r="L50" s="247"/>
      <c r="M50" s="248"/>
      <c r="N50" s="247"/>
      <c r="O50" s="247"/>
      <c r="P50" s="247"/>
      <c r="Q50" s="249"/>
    </row>
    <row r="51" spans="1:17" s="56" customFormat="1">
      <c r="A51" s="250">
        <v>37</v>
      </c>
      <c r="B51" s="255"/>
      <c r="C51" s="615" t="s">
        <v>141</v>
      </c>
      <c r="D51" s="517"/>
      <c r="E51" s="252" t="s">
        <v>146</v>
      </c>
      <c r="F51" s="531">
        <v>1</v>
      </c>
      <c r="G51" s="162"/>
      <c r="H51" s="369"/>
      <c r="I51" s="162"/>
      <c r="J51" s="366"/>
      <c r="K51" s="370"/>
      <c r="L51" s="247"/>
      <c r="M51" s="248"/>
      <c r="N51" s="247"/>
      <c r="O51" s="247"/>
      <c r="P51" s="247"/>
      <c r="Q51" s="249"/>
    </row>
    <row r="52" spans="1:17" s="56" customFormat="1">
      <c r="A52" s="250">
        <v>38</v>
      </c>
      <c r="B52" s="255"/>
      <c r="C52" s="615" t="s">
        <v>142</v>
      </c>
      <c r="D52" s="517"/>
      <c r="E52" s="252" t="s">
        <v>146</v>
      </c>
      <c r="F52" s="531">
        <v>1</v>
      </c>
      <c r="G52" s="162"/>
      <c r="H52" s="369"/>
      <c r="I52" s="162"/>
      <c r="J52" s="366"/>
      <c r="K52" s="370"/>
      <c r="L52" s="247"/>
      <c r="M52" s="248"/>
      <c r="N52" s="247"/>
      <c r="O52" s="247"/>
      <c r="P52" s="247"/>
      <c r="Q52" s="249"/>
    </row>
    <row r="53" spans="1:17" s="56" customFormat="1">
      <c r="A53" s="250">
        <v>39</v>
      </c>
      <c r="B53" s="255"/>
      <c r="C53" s="615" t="s">
        <v>143</v>
      </c>
      <c r="D53" s="517"/>
      <c r="E53" s="252" t="s">
        <v>146</v>
      </c>
      <c r="F53" s="531">
        <v>1</v>
      </c>
      <c r="G53" s="162"/>
      <c r="H53" s="369"/>
      <c r="I53" s="162"/>
      <c r="J53" s="366"/>
      <c r="K53" s="370"/>
      <c r="L53" s="247"/>
      <c r="M53" s="248"/>
      <c r="N53" s="247"/>
      <c r="O53" s="247"/>
      <c r="P53" s="247"/>
      <c r="Q53" s="249"/>
    </row>
    <row r="54" spans="1:17" s="56" customFormat="1">
      <c r="A54" s="250">
        <v>40</v>
      </c>
      <c r="B54" s="255"/>
      <c r="C54" s="615" t="s">
        <v>144</v>
      </c>
      <c r="D54" s="517"/>
      <c r="E54" s="252" t="s">
        <v>146</v>
      </c>
      <c r="F54" s="531">
        <v>1</v>
      </c>
      <c r="G54" s="162"/>
      <c r="H54" s="369"/>
      <c r="I54" s="162"/>
      <c r="J54" s="366"/>
      <c r="K54" s="370"/>
      <c r="L54" s="247"/>
      <c r="M54" s="248"/>
      <c r="N54" s="247"/>
      <c r="O54" s="247"/>
      <c r="P54" s="247"/>
      <c r="Q54" s="249"/>
    </row>
    <row r="55" spans="1:17" s="56" customFormat="1">
      <c r="A55" s="250">
        <v>41</v>
      </c>
      <c r="B55" s="255"/>
      <c r="C55" s="359" t="s">
        <v>152</v>
      </c>
      <c r="D55" s="251"/>
      <c r="E55" s="252"/>
      <c r="F55" s="620"/>
      <c r="G55" s="162"/>
      <c r="H55" s="162"/>
      <c r="I55" s="367"/>
      <c r="J55" s="367"/>
      <c r="K55" s="370"/>
      <c r="L55" s="247"/>
      <c r="M55" s="248"/>
      <c r="N55" s="247"/>
      <c r="O55" s="247"/>
      <c r="P55" s="247"/>
      <c r="Q55" s="249"/>
    </row>
    <row r="56" spans="1:17" s="56" customFormat="1" ht="83.85" customHeight="1">
      <c r="A56" s="250">
        <v>42</v>
      </c>
      <c r="B56" s="255"/>
      <c r="C56" s="614" t="s">
        <v>153</v>
      </c>
      <c r="D56" s="531"/>
      <c r="E56" s="252" t="s">
        <v>145</v>
      </c>
      <c r="F56" s="517">
        <v>5</v>
      </c>
      <c r="G56" s="162"/>
      <c r="H56" s="369"/>
      <c r="I56" s="162"/>
      <c r="J56" s="367"/>
      <c r="K56" s="370"/>
      <c r="L56" s="247"/>
      <c r="M56" s="248"/>
      <c r="N56" s="247"/>
      <c r="O56" s="247"/>
      <c r="P56" s="247"/>
      <c r="Q56" s="249"/>
    </row>
    <row r="57" spans="1:17" s="56" customFormat="1" ht="66">
      <c r="A57" s="250">
        <v>43</v>
      </c>
      <c r="B57" s="255"/>
      <c r="C57" s="614" t="s">
        <v>154</v>
      </c>
      <c r="D57" s="531"/>
      <c r="E57" s="252" t="s">
        <v>145</v>
      </c>
      <c r="F57" s="517">
        <v>1</v>
      </c>
      <c r="G57" s="162"/>
      <c r="H57" s="369"/>
      <c r="I57" s="162"/>
      <c r="J57" s="367"/>
      <c r="K57" s="370"/>
      <c r="L57" s="247"/>
      <c r="M57" s="248"/>
      <c r="N57" s="247"/>
      <c r="O57" s="247"/>
      <c r="P57" s="247"/>
      <c r="Q57" s="249"/>
    </row>
    <row r="58" spans="1:17" s="56" customFormat="1">
      <c r="A58" s="250">
        <v>44</v>
      </c>
      <c r="B58" s="255"/>
      <c r="C58" s="614" t="s">
        <v>111</v>
      </c>
      <c r="D58" s="531">
        <v>32</v>
      </c>
      <c r="E58" s="252" t="s">
        <v>151</v>
      </c>
      <c r="F58" s="524">
        <v>45</v>
      </c>
      <c r="G58" s="159"/>
      <c r="H58" s="210"/>
      <c r="I58" s="161"/>
      <c r="J58" s="161"/>
      <c r="K58" s="162"/>
      <c r="L58" s="247"/>
      <c r="M58" s="248"/>
      <c r="N58" s="247"/>
      <c r="O58" s="247"/>
      <c r="P58" s="247"/>
      <c r="Q58" s="249"/>
    </row>
    <row r="59" spans="1:17" s="56" customFormat="1" ht="14.4">
      <c r="A59" s="250">
        <v>45</v>
      </c>
      <c r="B59" s="255"/>
      <c r="C59" s="614" t="s">
        <v>112</v>
      </c>
      <c r="D59" s="531">
        <v>40</v>
      </c>
      <c r="E59" s="252" t="s">
        <v>151</v>
      </c>
      <c r="F59" s="524">
        <v>17</v>
      </c>
      <c r="G59" s="368"/>
      <c r="H59" s="369"/>
      <c r="I59" s="365"/>
      <c r="J59" s="365"/>
      <c r="K59" s="370"/>
      <c r="L59" s="247"/>
      <c r="M59" s="248"/>
      <c r="N59" s="247"/>
      <c r="O59" s="247"/>
      <c r="P59" s="247"/>
      <c r="Q59" s="249"/>
    </row>
    <row r="60" spans="1:17" s="56" customFormat="1" ht="14.4">
      <c r="A60" s="250">
        <v>46</v>
      </c>
      <c r="B60" s="255"/>
      <c r="C60" s="614" t="s">
        <v>113</v>
      </c>
      <c r="D60" s="531">
        <v>50</v>
      </c>
      <c r="E60" s="252" t="s">
        <v>151</v>
      </c>
      <c r="F60" s="524">
        <v>53</v>
      </c>
      <c r="G60" s="368"/>
      <c r="H60" s="369"/>
      <c r="I60" s="365"/>
      <c r="J60" s="365"/>
      <c r="K60" s="370"/>
      <c r="L60" s="247"/>
      <c r="M60" s="248"/>
      <c r="N60" s="247"/>
      <c r="O60" s="247"/>
      <c r="P60" s="247"/>
      <c r="Q60" s="249"/>
    </row>
    <row r="61" spans="1:17" s="56" customFormat="1" ht="14.4">
      <c r="A61" s="250">
        <v>47</v>
      </c>
      <c r="B61" s="255"/>
      <c r="C61" s="614" t="s">
        <v>114</v>
      </c>
      <c r="D61" s="531">
        <v>63</v>
      </c>
      <c r="E61" s="252" t="s">
        <v>151</v>
      </c>
      <c r="F61" s="524">
        <v>106</v>
      </c>
      <c r="G61" s="368"/>
      <c r="H61" s="369"/>
      <c r="I61" s="365"/>
      <c r="J61" s="365"/>
      <c r="K61" s="370"/>
      <c r="L61" s="247"/>
      <c r="M61" s="248"/>
      <c r="N61" s="247"/>
      <c r="O61" s="247"/>
      <c r="P61" s="247"/>
      <c r="Q61" s="249"/>
    </row>
    <row r="62" spans="1:17" s="56" customFormat="1">
      <c r="A62" s="250">
        <v>48</v>
      </c>
      <c r="B62" s="255"/>
      <c r="C62" s="615" t="s">
        <v>117</v>
      </c>
      <c r="D62" s="517"/>
      <c r="E62" s="252" t="s">
        <v>145</v>
      </c>
      <c r="F62" s="517">
        <v>1</v>
      </c>
      <c r="G62" s="162"/>
      <c r="H62" s="369"/>
      <c r="I62" s="365"/>
      <c r="J62" s="366"/>
      <c r="K62" s="365"/>
      <c r="L62" s="247"/>
      <c r="M62" s="248"/>
      <c r="N62" s="247"/>
      <c r="O62" s="247"/>
      <c r="P62" s="247"/>
      <c r="Q62" s="249"/>
    </row>
    <row r="63" spans="1:17" s="56" customFormat="1">
      <c r="A63" s="250">
        <v>49</v>
      </c>
      <c r="B63" s="255"/>
      <c r="C63" s="524" t="s">
        <v>140</v>
      </c>
      <c r="D63" s="531">
        <v>32</v>
      </c>
      <c r="E63" s="252" t="s">
        <v>151</v>
      </c>
      <c r="F63" s="524">
        <v>45</v>
      </c>
      <c r="G63" s="162"/>
      <c r="H63" s="369"/>
      <c r="I63" s="162"/>
      <c r="J63" s="366"/>
      <c r="K63" s="370"/>
      <c r="L63" s="247"/>
      <c r="M63" s="248"/>
      <c r="N63" s="247"/>
      <c r="O63" s="247"/>
      <c r="P63" s="247"/>
      <c r="Q63" s="249"/>
    </row>
    <row r="64" spans="1:17" s="56" customFormat="1">
      <c r="A64" s="250">
        <v>50</v>
      </c>
      <c r="B64" s="255"/>
      <c r="C64" s="524" t="s">
        <v>140</v>
      </c>
      <c r="D64" s="531">
        <v>40</v>
      </c>
      <c r="E64" s="252" t="s">
        <v>151</v>
      </c>
      <c r="F64" s="524">
        <v>17</v>
      </c>
      <c r="G64" s="162"/>
      <c r="H64" s="369"/>
      <c r="I64" s="162"/>
      <c r="J64" s="366"/>
      <c r="K64" s="370"/>
      <c r="L64" s="247"/>
      <c r="M64" s="248"/>
      <c r="N64" s="247"/>
      <c r="O64" s="247"/>
      <c r="P64" s="247"/>
      <c r="Q64" s="249"/>
    </row>
    <row r="65" spans="1:17" s="56" customFormat="1">
      <c r="A65" s="250">
        <v>51</v>
      </c>
      <c r="B65" s="255"/>
      <c r="C65" s="524" t="s">
        <v>140</v>
      </c>
      <c r="D65" s="531">
        <v>50</v>
      </c>
      <c r="E65" s="252" t="s">
        <v>151</v>
      </c>
      <c r="F65" s="524">
        <v>53</v>
      </c>
      <c r="G65" s="162"/>
      <c r="H65" s="369"/>
      <c r="I65" s="162"/>
      <c r="J65" s="366"/>
      <c r="K65" s="370"/>
      <c r="L65" s="247"/>
      <c r="M65" s="248"/>
      <c r="N65" s="247"/>
      <c r="O65" s="247"/>
      <c r="P65" s="247"/>
      <c r="Q65" s="249"/>
    </row>
    <row r="66" spans="1:17" s="56" customFormat="1">
      <c r="A66" s="250">
        <v>52</v>
      </c>
      <c r="B66" s="255"/>
      <c r="C66" s="524" t="s">
        <v>140</v>
      </c>
      <c r="D66" s="531">
        <v>63</v>
      </c>
      <c r="E66" s="252" t="s">
        <v>151</v>
      </c>
      <c r="F66" s="524">
        <v>106</v>
      </c>
      <c r="G66" s="162"/>
      <c r="H66" s="369"/>
      <c r="I66" s="162"/>
      <c r="J66" s="366"/>
      <c r="K66" s="370"/>
      <c r="L66" s="247"/>
      <c r="M66" s="248"/>
      <c r="N66" s="247"/>
      <c r="O66" s="247"/>
      <c r="P66" s="247"/>
      <c r="Q66" s="249"/>
    </row>
    <row r="67" spans="1:17" s="56" customFormat="1">
      <c r="A67" s="250">
        <v>53</v>
      </c>
      <c r="B67" s="255"/>
      <c r="C67" s="615" t="s">
        <v>141</v>
      </c>
      <c r="D67" s="517"/>
      <c r="E67" s="252" t="s">
        <v>146</v>
      </c>
      <c r="F67" s="517">
        <v>1</v>
      </c>
      <c r="G67" s="162"/>
      <c r="H67" s="369"/>
      <c r="I67" s="162"/>
      <c r="J67" s="366"/>
      <c r="K67" s="370"/>
      <c r="L67" s="247"/>
      <c r="M67" s="248"/>
      <c r="N67" s="247"/>
      <c r="O67" s="247"/>
      <c r="P67" s="247"/>
      <c r="Q67" s="249"/>
    </row>
    <row r="68" spans="1:17" s="56" customFormat="1">
      <c r="A68" s="250">
        <v>54</v>
      </c>
      <c r="B68" s="255"/>
      <c r="C68" s="615" t="s">
        <v>142</v>
      </c>
      <c r="D68" s="517"/>
      <c r="E68" s="252" t="s">
        <v>146</v>
      </c>
      <c r="F68" s="517">
        <v>1</v>
      </c>
      <c r="G68" s="162"/>
      <c r="H68" s="369"/>
      <c r="I68" s="162"/>
      <c r="J68" s="366"/>
      <c r="K68" s="370"/>
      <c r="L68" s="247"/>
      <c r="M68" s="248"/>
      <c r="N68" s="247"/>
      <c r="O68" s="247"/>
      <c r="P68" s="247"/>
      <c r="Q68" s="249"/>
    </row>
    <row r="69" spans="1:17" s="56" customFormat="1">
      <c r="A69" s="250">
        <v>55</v>
      </c>
      <c r="B69" s="255"/>
      <c r="C69" s="615" t="s">
        <v>143</v>
      </c>
      <c r="D69" s="517"/>
      <c r="E69" s="252" t="s">
        <v>146</v>
      </c>
      <c r="F69" s="517">
        <v>1</v>
      </c>
      <c r="G69" s="162"/>
      <c r="H69" s="369"/>
      <c r="I69" s="162"/>
      <c r="J69" s="366"/>
      <c r="K69" s="370"/>
      <c r="L69" s="247"/>
      <c r="M69" s="248"/>
      <c r="N69" s="247"/>
      <c r="O69" s="247"/>
      <c r="P69" s="247"/>
      <c r="Q69" s="249"/>
    </row>
    <row r="70" spans="1:17" s="56" customFormat="1">
      <c r="A70" s="250">
        <v>56</v>
      </c>
      <c r="B70" s="255"/>
      <c r="C70" s="615" t="s">
        <v>144</v>
      </c>
      <c r="D70" s="517"/>
      <c r="E70" s="252" t="s">
        <v>146</v>
      </c>
      <c r="F70" s="517">
        <v>1</v>
      </c>
      <c r="G70" s="162"/>
      <c r="H70" s="369"/>
      <c r="I70" s="162"/>
      <c r="J70" s="366"/>
      <c r="K70" s="370"/>
      <c r="L70" s="247"/>
      <c r="M70" s="248"/>
      <c r="N70" s="247"/>
      <c r="O70" s="247"/>
      <c r="P70" s="247"/>
      <c r="Q70" s="249"/>
    </row>
    <row r="71" spans="1:17" s="56" customFormat="1">
      <c r="A71" s="360"/>
      <c r="B71" s="283"/>
      <c r="C71" s="361"/>
      <c r="D71" s="361"/>
      <c r="E71" s="362"/>
      <c r="F71" s="287"/>
      <c r="G71" s="363"/>
      <c r="H71" s="363"/>
      <c r="I71" s="287"/>
      <c r="J71" s="287"/>
      <c r="K71" s="287"/>
      <c r="L71" s="287"/>
      <c r="M71" s="363"/>
      <c r="N71" s="287"/>
      <c r="O71" s="287"/>
      <c r="P71" s="287"/>
      <c r="Q71" s="364"/>
    </row>
    <row r="72" spans="1:17" ht="15.3" customHeight="1">
      <c r="A72" s="234"/>
      <c r="B72" s="234"/>
      <c r="C72" s="679" t="s">
        <v>98</v>
      </c>
      <c r="D72" s="679"/>
      <c r="E72" s="680"/>
      <c r="F72" s="680"/>
      <c r="G72" s="680"/>
      <c r="H72" s="680"/>
      <c r="I72" s="680"/>
      <c r="J72" s="680"/>
      <c r="K72" s="680"/>
      <c r="L72" s="680"/>
      <c r="M72" s="271"/>
      <c r="N72" s="271"/>
      <c r="O72" s="271"/>
      <c r="P72" s="271"/>
      <c r="Q72" s="271"/>
    </row>
    <row r="73" spans="1:17" s="114" customFormat="1" collapsed="1">
      <c r="J73" s="135"/>
    </row>
    <row r="74" spans="1:17" customFormat="1" ht="12.75" customHeight="1">
      <c r="B74" s="136" t="s">
        <v>52</v>
      </c>
    </row>
    <row r="75" spans="1:17" customFormat="1" ht="45" customHeight="1">
      <c r="A75" s="673">
        <f>'1,1'!A24:G24</f>
        <v>0</v>
      </c>
      <c r="B75" s="673"/>
      <c r="C75" s="673"/>
      <c r="D75" s="673"/>
      <c r="E75" s="673"/>
      <c r="F75" s="673"/>
      <c r="G75" s="673"/>
      <c r="H75" s="673"/>
      <c r="I75" s="673"/>
      <c r="J75" s="673"/>
      <c r="K75" s="673"/>
      <c r="L75" s="673"/>
      <c r="M75" s="673"/>
      <c r="N75" s="673"/>
      <c r="O75" s="673"/>
      <c r="P75" s="673"/>
      <c r="Q75" s="673"/>
    </row>
    <row r="76" spans="1:17" customFormat="1" ht="77.25" customHeight="1">
      <c r="A76" s="673"/>
      <c r="B76" s="673"/>
      <c r="C76" s="673"/>
      <c r="D76" s="673"/>
      <c r="E76" s="673"/>
      <c r="F76" s="673"/>
      <c r="G76" s="673"/>
      <c r="H76" s="673"/>
      <c r="I76" s="673"/>
      <c r="J76" s="673"/>
      <c r="K76" s="673"/>
      <c r="L76" s="673"/>
      <c r="M76" s="673"/>
      <c r="N76" s="673"/>
      <c r="O76" s="673"/>
      <c r="P76" s="673"/>
      <c r="Q76" s="673"/>
    </row>
    <row r="77" spans="1:17" customFormat="1" ht="12.75" customHeight="1">
      <c r="B77" s="137"/>
    </row>
    <row r="78" spans="1:17" customFormat="1" ht="12.75" customHeight="1">
      <c r="B78" s="137"/>
    </row>
    <row r="79" spans="1:17" s="114" customFormat="1">
      <c r="B79" s="114" t="s">
        <v>8</v>
      </c>
      <c r="M79" s="142" t="str">
        <f>Koptame!B39</f>
        <v>Pārbaudīja:</v>
      </c>
      <c r="N79" s="142"/>
      <c r="O79" s="142"/>
      <c r="P79" s="142"/>
      <c r="Q79" s="142"/>
    </row>
    <row r="80" spans="1:17" s="114" customFormat="1" ht="14.25" customHeight="1">
      <c r="C80" s="134">
        <f>Koptame!C34</f>
        <v>0</v>
      </c>
      <c r="D80" s="134"/>
      <c r="M80" s="134"/>
      <c r="N80" s="670">
        <f>Koptame!C40</f>
        <v>0</v>
      </c>
      <c r="O80" s="670"/>
      <c r="P80" s="142"/>
      <c r="Q80" s="142"/>
    </row>
    <row r="81" spans="2:17" s="114" customFormat="1">
      <c r="C81" s="133">
        <f>Koptame!C35</f>
        <v>0</v>
      </c>
      <c r="D81" s="133"/>
      <c r="M81" s="133"/>
      <c r="N81" s="671">
        <f>Koptame!C41</f>
        <v>0</v>
      </c>
      <c r="O81" s="671"/>
      <c r="P81" s="142"/>
      <c r="Q81" s="142"/>
    </row>
    <row r="82" spans="2:17" s="114" customFormat="1" collapsed="1">
      <c r="B82" s="135"/>
      <c r="G82" s="135"/>
      <c r="H82" s="135"/>
    </row>
    <row r="83" spans="2:17">
      <c r="B83" s="56"/>
      <c r="G83" s="56"/>
      <c r="H83" s="56"/>
      <c r="J83" s="19"/>
    </row>
    <row r="84" spans="2:17">
      <c r="B84" s="56"/>
      <c r="G84" s="56"/>
      <c r="H84" s="56"/>
      <c r="J84" s="19"/>
    </row>
  </sheetData>
  <mergeCells count="17">
    <mergeCell ref="N81:O81"/>
    <mergeCell ref="G11:L11"/>
    <mergeCell ref="M11:Q11"/>
    <mergeCell ref="C72:L72"/>
    <mergeCell ref="N80:O80"/>
    <mergeCell ref="A76:Q76"/>
    <mergeCell ref="A75:Q75"/>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313"/>
  <sheetViews>
    <sheetView showZeros="0" view="pageBreakPreview" zoomScale="90" zoomScaleNormal="100" zoomScaleSheetLayoutView="90" workbookViewId="0">
      <selection activeCell="H298" sqref="H298"/>
    </sheetView>
  </sheetViews>
  <sheetFormatPr defaultColWidth="9.109375" defaultRowHeight="13.8"/>
  <cols>
    <col min="1" max="1" width="7" style="19" customWidth="1"/>
    <col min="2" max="2" width="8.33203125" style="19" customWidth="1"/>
    <col min="3" max="3" width="27.33203125" style="19" customWidth="1"/>
    <col min="4" max="4" width="19.2187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03" t="str">
        <f>kops2!B24</f>
        <v>2,4</v>
      </c>
    </row>
    <row r="2" spans="1:17" s="24" customFormat="1">
      <c r="A2" s="667" t="str">
        <f>C13</f>
        <v xml:space="preserve">Ventilācija </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Q301</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2"/>
      <c r="D12" s="693"/>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kops2!C24</f>
        <v xml:space="preserve">Ventilācija </v>
      </c>
      <c r="D13" s="274"/>
      <c r="E13" s="235"/>
      <c r="F13" s="236"/>
      <c r="G13" s="278">
        <v>0</v>
      </c>
      <c r="H13" s="277">
        <v>0</v>
      </c>
      <c r="I13" s="276">
        <v>0</v>
      </c>
      <c r="J13" s="277">
        <v>0</v>
      </c>
      <c r="K13" s="277">
        <v>0</v>
      </c>
      <c r="L13" s="277">
        <f t="shared" ref="L13" si="0">SUM(I13:K13)</f>
        <v>0</v>
      </c>
      <c r="M13" s="278">
        <f t="shared" ref="M13" si="1">ROUND(G13*F13,2)</f>
        <v>0</v>
      </c>
      <c r="N13" s="277">
        <f t="shared" ref="N13" si="2">ROUND(I13*F13,2)</f>
        <v>0</v>
      </c>
      <c r="O13" s="277">
        <f t="shared" ref="O13" si="3">ROUND(J13*F13,2)</f>
        <v>0</v>
      </c>
      <c r="P13" s="277">
        <f t="shared" ref="P13" si="4">ROUND(K13*F13,2)</f>
        <v>0</v>
      </c>
      <c r="Q13" s="279">
        <f t="shared" ref="Q13" si="5">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c r="A15" s="281">
        <v>1</v>
      </c>
      <c r="B15" s="350"/>
      <c r="C15" s="343" t="s">
        <v>155</v>
      </c>
      <c r="D15" s="350">
        <v>100</v>
      </c>
      <c r="E15" s="310" t="s">
        <v>150</v>
      </c>
      <c r="F15" s="350">
        <v>99</v>
      </c>
      <c r="G15" s="185"/>
      <c r="H15" s="185"/>
      <c r="I15" s="185"/>
      <c r="J15" s="185"/>
      <c r="K15" s="185"/>
      <c r="L15" s="247"/>
      <c r="M15" s="248"/>
      <c r="N15" s="247"/>
      <c r="O15" s="247"/>
      <c r="P15" s="247"/>
      <c r="Q15" s="249"/>
    </row>
    <row r="16" spans="1:17" s="56" customFormat="1">
      <c r="A16" s="281">
        <v>2</v>
      </c>
      <c r="B16" s="350"/>
      <c r="C16" s="343" t="s">
        <v>155</v>
      </c>
      <c r="D16" s="350">
        <v>125</v>
      </c>
      <c r="E16" s="310" t="s">
        <v>150</v>
      </c>
      <c r="F16" s="350">
        <v>112</v>
      </c>
      <c r="G16" s="185"/>
      <c r="H16" s="185"/>
      <c r="I16" s="185"/>
      <c r="J16" s="185"/>
      <c r="K16" s="185"/>
      <c r="L16" s="247"/>
      <c r="M16" s="248"/>
      <c r="N16" s="247"/>
      <c r="O16" s="247"/>
      <c r="P16" s="247"/>
      <c r="Q16" s="249"/>
    </row>
    <row r="17" spans="1:17" s="56" customFormat="1">
      <c r="A17" s="281">
        <v>3</v>
      </c>
      <c r="B17" s="350"/>
      <c r="C17" s="343" t="s">
        <v>155</v>
      </c>
      <c r="D17" s="350">
        <v>160</v>
      </c>
      <c r="E17" s="310" t="s">
        <v>150</v>
      </c>
      <c r="F17" s="350">
        <v>158</v>
      </c>
      <c r="G17" s="185"/>
      <c r="H17" s="185"/>
      <c r="I17" s="185"/>
      <c r="J17" s="185"/>
      <c r="K17" s="185"/>
      <c r="L17" s="247"/>
      <c r="M17" s="248"/>
      <c r="N17" s="247"/>
      <c r="O17" s="247"/>
      <c r="P17" s="247"/>
      <c r="Q17" s="249"/>
    </row>
    <row r="18" spans="1:17" s="56" customFormat="1">
      <c r="A18" s="281">
        <v>4</v>
      </c>
      <c r="B18" s="350"/>
      <c r="C18" s="343" t="s">
        <v>155</v>
      </c>
      <c r="D18" s="350">
        <v>200</v>
      </c>
      <c r="E18" s="310" t="s">
        <v>150</v>
      </c>
      <c r="F18" s="350">
        <v>269</v>
      </c>
      <c r="G18" s="185"/>
      <c r="H18" s="185"/>
      <c r="I18" s="185"/>
      <c r="J18" s="185"/>
      <c r="K18" s="185"/>
      <c r="L18" s="247"/>
      <c r="M18" s="248"/>
      <c r="N18" s="247"/>
      <c r="O18" s="247"/>
      <c r="P18" s="247"/>
      <c r="Q18" s="249"/>
    </row>
    <row r="19" spans="1:17" s="56" customFormat="1">
      <c r="A19" s="281">
        <v>5</v>
      </c>
      <c r="B19" s="350"/>
      <c r="C19" s="343" t="s">
        <v>155</v>
      </c>
      <c r="D19" s="350">
        <v>250</v>
      </c>
      <c r="E19" s="310" t="s">
        <v>150</v>
      </c>
      <c r="F19" s="350">
        <v>280</v>
      </c>
      <c r="G19" s="185"/>
      <c r="H19" s="185"/>
      <c r="I19" s="185"/>
      <c r="J19" s="185"/>
      <c r="K19" s="185"/>
      <c r="L19" s="247"/>
      <c r="M19" s="248"/>
      <c r="N19" s="247"/>
      <c r="O19" s="247"/>
      <c r="P19" s="247"/>
      <c r="Q19" s="249"/>
    </row>
    <row r="20" spans="1:17" s="56" customFormat="1">
      <c r="A20" s="281">
        <v>6</v>
      </c>
      <c r="B20" s="350"/>
      <c r="C20" s="343" t="s">
        <v>155</v>
      </c>
      <c r="D20" s="350">
        <v>315</v>
      </c>
      <c r="E20" s="310" t="s">
        <v>150</v>
      </c>
      <c r="F20" s="350">
        <v>480</v>
      </c>
      <c r="G20" s="185"/>
      <c r="H20" s="185"/>
      <c r="I20" s="185"/>
      <c r="J20" s="185"/>
      <c r="K20" s="185"/>
      <c r="L20" s="247"/>
      <c r="M20" s="248"/>
      <c r="N20" s="247"/>
      <c r="O20" s="247"/>
      <c r="P20" s="247"/>
      <c r="Q20" s="249"/>
    </row>
    <row r="21" spans="1:17" s="56" customFormat="1">
      <c r="A21" s="281">
        <v>7</v>
      </c>
      <c r="B21" s="350"/>
      <c r="C21" s="343" t="s">
        <v>155</v>
      </c>
      <c r="D21" s="350">
        <v>400</v>
      </c>
      <c r="E21" s="310" t="s">
        <v>150</v>
      </c>
      <c r="F21" s="350">
        <v>196</v>
      </c>
      <c r="G21" s="185"/>
      <c r="H21" s="185"/>
      <c r="I21" s="185"/>
      <c r="J21" s="185"/>
      <c r="K21" s="185"/>
      <c r="L21" s="247"/>
      <c r="M21" s="248"/>
      <c r="N21" s="247"/>
      <c r="O21" s="247"/>
      <c r="P21" s="247"/>
      <c r="Q21" s="249"/>
    </row>
    <row r="22" spans="1:17" s="56" customFormat="1">
      <c r="A22" s="281">
        <v>8</v>
      </c>
      <c r="B22" s="350"/>
      <c r="C22" s="343" t="s">
        <v>155</v>
      </c>
      <c r="D22" s="350">
        <v>500</v>
      </c>
      <c r="E22" s="310" t="s">
        <v>150</v>
      </c>
      <c r="F22" s="350">
        <v>71</v>
      </c>
      <c r="G22" s="185"/>
      <c r="H22" s="185"/>
      <c r="I22" s="185"/>
      <c r="J22" s="185"/>
      <c r="K22" s="185"/>
      <c r="L22" s="247"/>
      <c r="M22" s="248"/>
      <c r="N22" s="247"/>
      <c r="O22" s="247"/>
      <c r="P22" s="247"/>
      <c r="Q22" s="249"/>
    </row>
    <row r="23" spans="1:17" s="56" customFormat="1">
      <c r="A23" s="281">
        <v>9</v>
      </c>
      <c r="B23" s="350"/>
      <c r="C23" s="343" t="s">
        <v>155</v>
      </c>
      <c r="D23" s="350">
        <v>630</v>
      </c>
      <c r="E23" s="310" t="s">
        <v>150</v>
      </c>
      <c r="F23" s="350">
        <v>117</v>
      </c>
      <c r="G23" s="185"/>
      <c r="H23" s="185"/>
      <c r="I23" s="185"/>
      <c r="J23" s="185"/>
      <c r="K23" s="185"/>
      <c r="L23" s="247"/>
      <c r="M23" s="248"/>
      <c r="N23" s="247"/>
      <c r="O23" s="247"/>
      <c r="P23" s="247"/>
      <c r="Q23" s="249"/>
    </row>
    <row r="24" spans="1:17" s="56" customFormat="1">
      <c r="A24" s="281">
        <v>10</v>
      </c>
      <c r="B24" s="350"/>
      <c r="C24" s="343" t="s">
        <v>155</v>
      </c>
      <c r="D24" s="350" t="s">
        <v>156</v>
      </c>
      <c r="E24" s="310" t="s">
        <v>150</v>
      </c>
      <c r="F24" s="350">
        <v>1</v>
      </c>
      <c r="G24" s="185"/>
      <c r="H24" s="185"/>
      <c r="I24" s="185"/>
      <c r="J24" s="373"/>
      <c r="K24" s="185"/>
      <c r="L24" s="247"/>
      <c r="M24" s="248"/>
      <c r="N24" s="247"/>
      <c r="O24" s="247"/>
      <c r="P24" s="247"/>
      <c r="Q24" s="249"/>
    </row>
    <row r="25" spans="1:17" s="56" customFormat="1">
      <c r="A25" s="281">
        <v>11</v>
      </c>
      <c r="B25" s="350"/>
      <c r="C25" s="343" t="s">
        <v>155</v>
      </c>
      <c r="D25" s="350" t="s">
        <v>157</v>
      </c>
      <c r="E25" s="310" t="s">
        <v>150</v>
      </c>
      <c r="F25" s="350">
        <v>5</v>
      </c>
      <c r="G25" s="185"/>
      <c r="H25" s="185"/>
      <c r="I25" s="185"/>
      <c r="J25" s="373"/>
      <c r="K25" s="185"/>
      <c r="L25" s="247"/>
      <c r="M25" s="248"/>
      <c r="N25" s="247"/>
      <c r="O25" s="247"/>
      <c r="P25" s="247"/>
      <c r="Q25" s="249"/>
    </row>
    <row r="26" spans="1:17" s="56" customFormat="1">
      <c r="A26" s="281">
        <v>12</v>
      </c>
      <c r="B26" s="350"/>
      <c r="C26" s="343" t="s">
        <v>155</v>
      </c>
      <c r="D26" s="350" t="s">
        <v>158</v>
      </c>
      <c r="E26" s="310" t="s">
        <v>150</v>
      </c>
      <c r="F26" s="350">
        <v>18</v>
      </c>
      <c r="G26" s="185"/>
      <c r="H26" s="185"/>
      <c r="I26" s="185"/>
      <c r="J26" s="373"/>
      <c r="K26" s="185"/>
      <c r="L26" s="247"/>
      <c r="M26" s="248"/>
      <c r="N26" s="247"/>
      <c r="O26" s="247"/>
      <c r="P26" s="247"/>
      <c r="Q26" s="249"/>
    </row>
    <row r="27" spans="1:17" s="56" customFormat="1">
      <c r="A27" s="281">
        <v>13</v>
      </c>
      <c r="B27" s="350"/>
      <c r="C27" s="343" t="s">
        <v>155</v>
      </c>
      <c r="D27" s="350" t="s">
        <v>159</v>
      </c>
      <c r="E27" s="310" t="s">
        <v>150</v>
      </c>
      <c r="F27" s="350">
        <v>27</v>
      </c>
      <c r="G27" s="185"/>
      <c r="H27" s="185"/>
      <c r="I27" s="185"/>
      <c r="J27" s="373"/>
      <c r="K27" s="185"/>
      <c r="L27" s="247"/>
      <c r="M27" s="248"/>
      <c r="N27" s="247"/>
      <c r="O27" s="247"/>
      <c r="P27" s="247"/>
      <c r="Q27" s="249"/>
    </row>
    <row r="28" spans="1:17" s="56" customFormat="1">
      <c r="A28" s="281">
        <v>14</v>
      </c>
      <c r="B28" s="350"/>
      <c r="C28" s="343" t="s">
        <v>155</v>
      </c>
      <c r="D28" s="350" t="s">
        <v>160</v>
      </c>
      <c r="E28" s="310" t="s">
        <v>150</v>
      </c>
      <c r="F28" s="350">
        <v>36</v>
      </c>
      <c r="G28" s="185"/>
      <c r="H28" s="185"/>
      <c r="I28" s="185"/>
      <c r="J28" s="373"/>
      <c r="K28" s="185"/>
      <c r="L28" s="247"/>
      <c r="M28" s="248"/>
      <c r="N28" s="247"/>
      <c r="O28" s="247"/>
      <c r="P28" s="247"/>
      <c r="Q28" s="249"/>
    </row>
    <row r="29" spans="1:17" s="56" customFormat="1">
      <c r="A29" s="281">
        <v>15</v>
      </c>
      <c r="B29" s="350"/>
      <c r="C29" s="343" t="s">
        <v>161</v>
      </c>
      <c r="D29" s="350">
        <v>315</v>
      </c>
      <c r="E29" s="310" t="s">
        <v>145</v>
      </c>
      <c r="F29" s="350">
        <v>1</v>
      </c>
      <c r="G29" s="185"/>
      <c r="H29" s="185"/>
      <c r="I29" s="185"/>
      <c r="J29" s="185"/>
      <c r="K29" s="185"/>
      <c r="L29" s="247"/>
      <c r="M29" s="248"/>
      <c r="N29" s="247"/>
      <c r="O29" s="247"/>
      <c r="P29" s="247"/>
      <c r="Q29" s="249"/>
    </row>
    <row r="30" spans="1:17" s="56" customFormat="1">
      <c r="A30" s="281">
        <v>16</v>
      </c>
      <c r="B30" s="350"/>
      <c r="C30" s="343" t="s">
        <v>161</v>
      </c>
      <c r="D30" s="350">
        <v>400</v>
      </c>
      <c r="E30" s="310" t="s">
        <v>145</v>
      </c>
      <c r="F30" s="350">
        <v>1</v>
      </c>
      <c r="G30" s="185"/>
      <c r="H30" s="185"/>
      <c r="I30" s="185"/>
      <c r="J30" s="185"/>
      <c r="K30" s="185"/>
      <c r="L30" s="247"/>
      <c r="M30" s="248"/>
      <c r="N30" s="247"/>
      <c r="O30" s="247"/>
      <c r="P30" s="247"/>
      <c r="Q30" s="249"/>
    </row>
    <row r="31" spans="1:17" s="56" customFormat="1">
      <c r="A31" s="281">
        <v>17</v>
      </c>
      <c r="B31" s="350"/>
      <c r="C31" s="343" t="s">
        <v>161</v>
      </c>
      <c r="D31" s="350" t="s">
        <v>162</v>
      </c>
      <c r="E31" s="310" t="s">
        <v>145</v>
      </c>
      <c r="F31" s="350">
        <v>2</v>
      </c>
      <c r="G31" s="185"/>
      <c r="H31" s="185"/>
      <c r="I31" s="185"/>
      <c r="J31" s="185"/>
      <c r="K31" s="185"/>
      <c r="L31" s="247"/>
      <c r="M31" s="248"/>
      <c r="N31" s="247"/>
      <c r="O31" s="247"/>
      <c r="P31" s="247"/>
      <c r="Q31" s="249"/>
    </row>
    <row r="32" spans="1:17" s="56" customFormat="1">
      <c r="A32" s="281">
        <v>18</v>
      </c>
      <c r="B32" s="350"/>
      <c r="C32" s="343" t="s">
        <v>163</v>
      </c>
      <c r="D32" s="350">
        <v>160</v>
      </c>
      <c r="E32" s="310" t="s">
        <v>145</v>
      </c>
      <c r="F32" s="350">
        <v>1</v>
      </c>
      <c r="G32" s="185"/>
      <c r="H32" s="185"/>
      <c r="I32" s="185"/>
      <c r="J32" s="185"/>
      <c r="K32" s="185"/>
      <c r="L32" s="247"/>
      <c r="M32" s="248"/>
      <c r="N32" s="247"/>
      <c r="O32" s="247"/>
      <c r="P32" s="247"/>
      <c r="Q32" s="249"/>
    </row>
    <row r="33" spans="1:17" s="56" customFormat="1">
      <c r="A33" s="281">
        <v>19</v>
      </c>
      <c r="B33" s="350"/>
      <c r="C33" s="343" t="s">
        <v>163</v>
      </c>
      <c r="D33" s="350">
        <v>630</v>
      </c>
      <c r="E33" s="310" t="s">
        <v>145</v>
      </c>
      <c r="F33" s="350">
        <v>2</v>
      </c>
      <c r="G33" s="185"/>
      <c r="H33" s="185"/>
      <c r="I33" s="185"/>
      <c r="J33" s="185"/>
      <c r="K33" s="185"/>
      <c r="L33" s="247"/>
      <c r="M33" s="248"/>
      <c r="N33" s="247"/>
      <c r="O33" s="247"/>
      <c r="P33" s="247"/>
      <c r="Q33" s="249"/>
    </row>
    <row r="34" spans="1:17" s="56" customFormat="1">
      <c r="A34" s="281">
        <v>20</v>
      </c>
      <c r="B34" s="350"/>
      <c r="C34" s="343" t="s">
        <v>164</v>
      </c>
      <c r="D34" s="350">
        <v>100</v>
      </c>
      <c r="E34" s="310" t="s">
        <v>145</v>
      </c>
      <c r="F34" s="350">
        <v>1</v>
      </c>
      <c r="G34" s="185"/>
      <c r="H34" s="185"/>
      <c r="I34" s="185"/>
      <c r="J34" s="185"/>
      <c r="K34" s="185"/>
      <c r="L34" s="247"/>
      <c r="M34" s="248"/>
      <c r="N34" s="247"/>
      <c r="O34" s="247"/>
      <c r="P34" s="247"/>
      <c r="Q34" s="249"/>
    </row>
    <row r="35" spans="1:17" s="56" customFormat="1">
      <c r="A35" s="281">
        <v>21</v>
      </c>
      <c r="B35" s="350"/>
      <c r="C35" s="343" t="s">
        <v>164</v>
      </c>
      <c r="D35" s="350">
        <v>125</v>
      </c>
      <c r="E35" s="310" t="s">
        <v>145</v>
      </c>
      <c r="F35" s="350">
        <v>4</v>
      </c>
      <c r="G35" s="185"/>
      <c r="H35" s="185"/>
      <c r="I35" s="185"/>
      <c r="J35" s="185"/>
      <c r="K35" s="185"/>
      <c r="L35" s="247"/>
      <c r="M35" s="248"/>
      <c r="N35" s="247"/>
      <c r="O35" s="247"/>
      <c r="P35" s="247"/>
      <c r="Q35" s="249"/>
    </row>
    <row r="36" spans="1:17" s="56" customFormat="1">
      <c r="A36" s="281">
        <v>22</v>
      </c>
      <c r="B36" s="350"/>
      <c r="C36" s="343" t="s">
        <v>164</v>
      </c>
      <c r="D36" s="350">
        <v>250</v>
      </c>
      <c r="E36" s="310" t="s">
        <v>145</v>
      </c>
      <c r="F36" s="350">
        <v>2</v>
      </c>
      <c r="G36" s="185"/>
      <c r="H36" s="185"/>
      <c r="I36" s="185"/>
      <c r="J36" s="185"/>
      <c r="K36" s="185"/>
      <c r="L36" s="247"/>
      <c r="M36" s="248"/>
      <c r="N36" s="247"/>
      <c r="O36" s="247"/>
      <c r="P36" s="247"/>
      <c r="Q36" s="249"/>
    </row>
    <row r="37" spans="1:17" s="56" customFormat="1">
      <c r="A37" s="281">
        <v>23</v>
      </c>
      <c r="B37" s="350"/>
      <c r="C37" s="343" t="s">
        <v>164</v>
      </c>
      <c r="D37" s="350">
        <v>400</v>
      </c>
      <c r="E37" s="310" t="s">
        <v>145</v>
      </c>
      <c r="F37" s="350">
        <v>4</v>
      </c>
      <c r="G37" s="185"/>
      <c r="H37" s="185"/>
      <c r="I37" s="185"/>
      <c r="J37" s="185"/>
      <c r="K37" s="185"/>
      <c r="L37" s="247"/>
      <c r="M37" s="248"/>
      <c r="N37" s="247"/>
      <c r="O37" s="247"/>
      <c r="P37" s="247"/>
      <c r="Q37" s="249"/>
    </row>
    <row r="38" spans="1:17" s="56" customFormat="1">
      <c r="A38" s="281">
        <v>24</v>
      </c>
      <c r="B38" s="350"/>
      <c r="C38" s="343" t="s">
        <v>164</v>
      </c>
      <c r="D38" s="350">
        <v>500</v>
      </c>
      <c r="E38" s="310" t="s">
        <v>145</v>
      </c>
      <c r="F38" s="350">
        <v>4</v>
      </c>
      <c r="G38" s="185"/>
      <c r="H38" s="185"/>
      <c r="I38" s="185"/>
      <c r="J38" s="185"/>
      <c r="K38" s="185"/>
      <c r="L38" s="247"/>
      <c r="M38" s="248"/>
      <c r="N38" s="247"/>
      <c r="O38" s="247"/>
      <c r="P38" s="247"/>
      <c r="Q38" s="249"/>
    </row>
    <row r="39" spans="1:17" s="56" customFormat="1">
      <c r="A39" s="281">
        <v>25</v>
      </c>
      <c r="B39" s="350"/>
      <c r="C39" s="343" t="s">
        <v>164</v>
      </c>
      <c r="D39" s="350">
        <v>630</v>
      </c>
      <c r="E39" s="310" t="s">
        <v>145</v>
      </c>
      <c r="F39" s="350">
        <v>2</v>
      </c>
      <c r="G39" s="185"/>
      <c r="H39" s="185"/>
      <c r="I39" s="185"/>
      <c r="J39" s="185"/>
      <c r="K39" s="185"/>
      <c r="L39" s="247"/>
      <c r="M39" s="248"/>
      <c r="N39" s="247"/>
      <c r="O39" s="247"/>
      <c r="P39" s="247"/>
      <c r="Q39" s="249"/>
    </row>
    <row r="40" spans="1:17" s="56" customFormat="1">
      <c r="A40" s="281">
        <v>26</v>
      </c>
      <c r="B40" s="350"/>
      <c r="C40" s="343" t="s">
        <v>165</v>
      </c>
      <c r="D40" s="350">
        <v>315</v>
      </c>
      <c r="E40" s="310" t="s">
        <v>145</v>
      </c>
      <c r="F40" s="350">
        <v>1</v>
      </c>
      <c r="G40" s="185"/>
      <c r="H40" s="185"/>
      <c r="I40" s="185"/>
      <c r="J40" s="185"/>
      <c r="K40" s="185"/>
      <c r="L40" s="247"/>
      <c r="M40" s="248"/>
      <c r="N40" s="247"/>
      <c r="O40" s="247"/>
      <c r="P40" s="247"/>
      <c r="Q40" s="249"/>
    </row>
    <row r="41" spans="1:17" s="56" customFormat="1">
      <c r="A41" s="281">
        <v>27</v>
      </c>
      <c r="B41" s="350"/>
      <c r="C41" s="343" t="s">
        <v>166</v>
      </c>
      <c r="D41" s="350">
        <v>100</v>
      </c>
      <c r="E41" s="310" t="s">
        <v>145</v>
      </c>
      <c r="F41" s="350">
        <v>46</v>
      </c>
      <c r="G41" s="185"/>
      <c r="H41" s="185"/>
      <c r="I41" s="185"/>
      <c r="J41" s="185"/>
      <c r="K41" s="185"/>
      <c r="L41" s="247"/>
      <c r="M41" s="248"/>
      <c r="N41" s="247"/>
      <c r="O41" s="247"/>
      <c r="P41" s="247"/>
      <c r="Q41" s="249"/>
    </row>
    <row r="42" spans="1:17" s="56" customFormat="1">
      <c r="A42" s="281">
        <v>28</v>
      </c>
      <c r="B42" s="350"/>
      <c r="C42" s="343" t="s">
        <v>166</v>
      </c>
      <c r="D42" s="350">
        <v>125</v>
      </c>
      <c r="E42" s="310" t="s">
        <v>145</v>
      </c>
      <c r="F42" s="350">
        <v>37</v>
      </c>
      <c r="G42" s="185"/>
      <c r="H42" s="185"/>
      <c r="I42" s="185"/>
      <c r="J42" s="185"/>
      <c r="K42" s="185"/>
      <c r="L42" s="247"/>
      <c r="M42" s="248"/>
      <c r="N42" s="247"/>
      <c r="O42" s="247"/>
      <c r="P42" s="247"/>
      <c r="Q42" s="249"/>
    </row>
    <row r="43" spans="1:17" s="56" customFormat="1">
      <c r="A43" s="281">
        <v>29</v>
      </c>
      <c r="B43" s="350"/>
      <c r="C43" s="343" t="s">
        <v>166</v>
      </c>
      <c r="D43" s="350">
        <v>160</v>
      </c>
      <c r="E43" s="310" t="s">
        <v>145</v>
      </c>
      <c r="F43" s="350">
        <v>47</v>
      </c>
      <c r="G43" s="185"/>
      <c r="H43" s="185"/>
      <c r="I43" s="185"/>
      <c r="J43" s="185"/>
      <c r="K43" s="185"/>
      <c r="L43" s="247"/>
      <c r="M43" s="248"/>
      <c r="N43" s="247"/>
      <c r="O43" s="247"/>
      <c r="P43" s="247"/>
      <c r="Q43" s="249"/>
    </row>
    <row r="44" spans="1:17" s="56" customFormat="1">
      <c r="A44" s="281">
        <v>30</v>
      </c>
      <c r="B44" s="350"/>
      <c r="C44" s="343" t="s">
        <v>166</v>
      </c>
      <c r="D44" s="350">
        <v>200</v>
      </c>
      <c r="E44" s="310" t="s">
        <v>145</v>
      </c>
      <c r="F44" s="350">
        <v>34</v>
      </c>
      <c r="G44" s="185"/>
      <c r="H44" s="185"/>
      <c r="I44" s="185"/>
      <c r="J44" s="185"/>
      <c r="K44" s="185"/>
      <c r="L44" s="247"/>
      <c r="M44" s="248"/>
      <c r="N44" s="247"/>
      <c r="O44" s="247"/>
      <c r="P44" s="247"/>
      <c r="Q44" s="249"/>
    </row>
    <row r="45" spans="1:17" s="56" customFormat="1">
      <c r="A45" s="281">
        <v>31</v>
      </c>
      <c r="B45" s="350"/>
      <c r="C45" s="343" t="s">
        <v>166</v>
      </c>
      <c r="D45" s="350">
        <v>250</v>
      </c>
      <c r="E45" s="310" t="s">
        <v>145</v>
      </c>
      <c r="F45" s="350">
        <v>54</v>
      </c>
      <c r="G45" s="185"/>
      <c r="H45" s="185"/>
      <c r="I45" s="185"/>
      <c r="J45" s="185"/>
      <c r="K45" s="185"/>
      <c r="L45" s="247"/>
      <c r="M45" s="248"/>
      <c r="N45" s="247"/>
      <c r="O45" s="247"/>
      <c r="P45" s="247"/>
      <c r="Q45" s="249"/>
    </row>
    <row r="46" spans="1:17" s="56" customFormat="1">
      <c r="A46" s="281">
        <v>32</v>
      </c>
      <c r="B46" s="350"/>
      <c r="C46" s="343" t="s">
        <v>166</v>
      </c>
      <c r="D46" s="350">
        <v>315</v>
      </c>
      <c r="E46" s="310" t="s">
        <v>145</v>
      </c>
      <c r="F46" s="350">
        <v>86</v>
      </c>
      <c r="G46" s="185"/>
      <c r="H46" s="185"/>
      <c r="I46" s="185"/>
      <c r="J46" s="185"/>
      <c r="K46" s="185"/>
      <c r="L46" s="247"/>
      <c r="M46" s="248"/>
      <c r="N46" s="247"/>
      <c r="O46" s="247"/>
      <c r="P46" s="247"/>
      <c r="Q46" s="249"/>
    </row>
    <row r="47" spans="1:17" s="56" customFormat="1">
      <c r="A47" s="281">
        <v>33</v>
      </c>
      <c r="B47" s="350"/>
      <c r="C47" s="343" t="s">
        <v>166</v>
      </c>
      <c r="D47" s="350">
        <v>400</v>
      </c>
      <c r="E47" s="310" t="s">
        <v>145</v>
      </c>
      <c r="F47" s="350">
        <v>34</v>
      </c>
      <c r="G47" s="185"/>
      <c r="H47" s="185"/>
      <c r="I47" s="185"/>
      <c r="J47" s="185"/>
      <c r="K47" s="185"/>
      <c r="L47" s="247"/>
      <c r="M47" s="248"/>
      <c r="N47" s="247"/>
      <c r="O47" s="247"/>
      <c r="P47" s="247"/>
      <c r="Q47" s="249"/>
    </row>
    <row r="48" spans="1:17" s="56" customFormat="1">
      <c r="A48" s="281">
        <v>34</v>
      </c>
      <c r="B48" s="350"/>
      <c r="C48" s="343" t="s">
        <v>166</v>
      </c>
      <c r="D48" s="350">
        <v>500</v>
      </c>
      <c r="E48" s="310" t="s">
        <v>145</v>
      </c>
      <c r="F48" s="350">
        <v>10</v>
      </c>
      <c r="G48" s="185"/>
      <c r="H48" s="185"/>
      <c r="I48" s="185"/>
      <c r="J48" s="185"/>
      <c r="K48" s="185"/>
      <c r="L48" s="247"/>
      <c r="M48" s="248"/>
      <c r="N48" s="247"/>
      <c r="O48" s="247"/>
      <c r="P48" s="247"/>
      <c r="Q48" s="249"/>
    </row>
    <row r="49" spans="1:17" s="56" customFormat="1">
      <c r="A49" s="281">
        <v>35</v>
      </c>
      <c r="B49" s="350"/>
      <c r="C49" s="343" t="s">
        <v>166</v>
      </c>
      <c r="D49" s="350">
        <v>630</v>
      </c>
      <c r="E49" s="310" t="s">
        <v>145</v>
      </c>
      <c r="F49" s="350">
        <v>27</v>
      </c>
      <c r="G49" s="185"/>
      <c r="H49" s="185"/>
      <c r="I49" s="185"/>
      <c r="J49" s="185"/>
      <c r="K49" s="185"/>
      <c r="L49" s="247"/>
      <c r="M49" s="248"/>
      <c r="N49" s="247"/>
      <c r="O49" s="247"/>
      <c r="P49" s="247"/>
      <c r="Q49" s="249"/>
    </row>
    <row r="50" spans="1:17" s="56" customFormat="1">
      <c r="A50" s="281">
        <v>36</v>
      </c>
      <c r="B50" s="350"/>
      <c r="C50" s="343" t="s">
        <v>166</v>
      </c>
      <c r="D50" s="350" t="s">
        <v>167</v>
      </c>
      <c r="E50" s="310" t="s">
        <v>145</v>
      </c>
      <c r="F50" s="350">
        <v>2</v>
      </c>
      <c r="G50" s="185"/>
      <c r="H50" s="185"/>
      <c r="I50" s="185"/>
      <c r="J50" s="185"/>
      <c r="K50" s="185"/>
      <c r="L50" s="247"/>
      <c r="M50" s="248"/>
      <c r="N50" s="247"/>
      <c r="O50" s="247"/>
      <c r="P50" s="247"/>
      <c r="Q50" s="249"/>
    </row>
    <row r="51" spans="1:17" s="56" customFormat="1">
      <c r="A51" s="281">
        <v>37</v>
      </c>
      <c r="B51" s="350"/>
      <c r="C51" s="343" t="s">
        <v>166</v>
      </c>
      <c r="D51" s="350" t="s">
        <v>168</v>
      </c>
      <c r="E51" s="310" t="s">
        <v>145</v>
      </c>
      <c r="F51" s="350">
        <v>4</v>
      </c>
      <c r="G51" s="185"/>
      <c r="H51" s="185"/>
      <c r="I51" s="185"/>
      <c r="J51" s="185"/>
      <c r="K51" s="185"/>
      <c r="L51" s="247"/>
      <c r="M51" s="248"/>
      <c r="N51" s="247"/>
      <c r="O51" s="247"/>
      <c r="P51" s="247"/>
      <c r="Q51" s="249"/>
    </row>
    <row r="52" spans="1:17" s="56" customFormat="1">
      <c r="A52" s="281">
        <v>38</v>
      </c>
      <c r="B52" s="350"/>
      <c r="C52" s="343" t="s">
        <v>166</v>
      </c>
      <c r="D52" s="350" t="s">
        <v>169</v>
      </c>
      <c r="E52" s="310" t="s">
        <v>145</v>
      </c>
      <c r="F52" s="350">
        <v>2</v>
      </c>
      <c r="G52" s="185"/>
      <c r="H52" s="185"/>
      <c r="I52" s="185"/>
      <c r="J52" s="185"/>
      <c r="K52" s="185"/>
      <c r="L52" s="247"/>
      <c r="M52" s="248"/>
      <c r="N52" s="247"/>
      <c r="O52" s="247"/>
      <c r="P52" s="247"/>
      <c r="Q52" s="249"/>
    </row>
    <row r="53" spans="1:17" s="56" customFormat="1">
      <c r="A53" s="281">
        <v>39</v>
      </c>
      <c r="B53" s="350"/>
      <c r="C53" s="343" t="s">
        <v>166</v>
      </c>
      <c r="D53" s="350" t="s">
        <v>157</v>
      </c>
      <c r="E53" s="310" t="s">
        <v>145</v>
      </c>
      <c r="F53" s="350">
        <v>1</v>
      </c>
      <c r="G53" s="185"/>
      <c r="H53" s="185"/>
      <c r="I53" s="185"/>
      <c r="J53" s="185"/>
      <c r="K53" s="185"/>
      <c r="L53" s="247"/>
      <c r="M53" s="248"/>
      <c r="N53" s="247"/>
      <c r="O53" s="247"/>
      <c r="P53" s="247"/>
      <c r="Q53" s="249"/>
    </row>
    <row r="54" spans="1:17" s="56" customFormat="1">
      <c r="A54" s="281">
        <v>40</v>
      </c>
      <c r="B54" s="350"/>
      <c r="C54" s="343" t="s">
        <v>166</v>
      </c>
      <c r="D54" s="350" t="s">
        <v>158</v>
      </c>
      <c r="E54" s="310" t="s">
        <v>145</v>
      </c>
      <c r="F54" s="350">
        <v>2</v>
      </c>
      <c r="G54" s="185"/>
      <c r="H54" s="185"/>
      <c r="I54" s="185"/>
      <c r="J54" s="185"/>
      <c r="K54" s="185"/>
      <c r="L54" s="247"/>
      <c r="M54" s="248"/>
      <c r="N54" s="247"/>
      <c r="O54" s="247"/>
      <c r="P54" s="247"/>
      <c r="Q54" s="249"/>
    </row>
    <row r="55" spans="1:17" s="56" customFormat="1">
      <c r="A55" s="281">
        <v>41</v>
      </c>
      <c r="B55" s="350"/>
      <c r="C55" s="343" t="s">
        <v>166</v>
      </c>
      <c r="D55" s="350" t="s">
        <v>159</v>
      </c>
      <c r="E55" s="310" t="s">
        <v>145</v>
      </c>
      <c r="F55" s="350">
        <v>2</v>
      </c>
      <c r="G55" s="185"/>
      <c r="H55" s="185"/>
      <c r="I55" s="185"/>
      <c r="J55" s="185"/>
      <c r="K55" s="185"/>
      <c r="L55" s="247"/>
      <c r="M55" s="248"/>
      <c r="N55" s="247"/>
      <c r="O55" s="247"/>
      <c r="P55" s="247"/>
      <c r="Q55" s="249"/>
    </row>
    <row r="56" spans="1:17" s="56" customFormat="1">
      <c r="A56" s="281">
        <v>42</v>
      </c>
      <c r="B56" s="350"/>
      <c r="C56" s="343" t="s">
        <v>166</v>
      </c>
      <c r="D56" s="350" t="s">
        <v>160</v>
      </c>
      <c r="E56" s="310" t="s">
        <v>145</v>
      </c>
      <c r="F56" s="350">
        <v>4</v>
      </c>
      <c r="G56" s="185"/>
      <c r="H56" s="185"/>
      <c r="I56" s="185"/>
      <c r="J56" s="185"/>
      <c r="K56" s="185"/>
      <c r="L56" s="247"/>
      <c r="M56" s="248"/>
      <c r="N56" s="247"/>
      <c r="O56" s="247"/>
      <c r="P56" s="247"/>
      <c r="Q56" s="249"/>
    </row>
    <row r="57" spans="1:17" s="56" customFormat="1">
      <c r="A57" s="281">
        <v>43</v>
      </c>
      <c r="B57" s="350"/>
      <c r="C57" s="343" t="s">
        <v>170</v>
      </c>
      <c r="D57" s="350" t="s">
        <v>171</v>
      </c>
      <c r="E57" s="310" t="s">
        <v>145</v>
      </c>
      <c r="F57" s="350">
        <v>1</v>
      </c>
      <c r="G57" s="185"/>
      <c r="H57" s="185"/>
      <c r="I57" s="185"/>
      <c r="J57" s="185"/>
      <c r="K57" s="185"/>
      <c r="L57" s="247"/>
      <c r="M57" s="248"/>
      <c r="N57" s="247"/>
      <c r="O57" s="247"/>
      <c r="P57" s="247"/>
      <c r="Q57" s="249"/>
    </row>
    <row r="58" spans="1:17" s="56" customFormat="1">
      <c r="A58" s="281">
        <v>44</v>
      </c>
      <c r="B58" s="350"/>
      <c r="C58" s="343" t="s">
        <v>172</v>
      </c>
      <c r="D58" s="350">
        <v>630</v>
      </c>
      <c r="E58" s="310" t="s">
        <v>145</v>
      </c>
      <c r="F58" s="350">
        <v>1</v>
      </c>
      <c r="G58" s="185"/>
      <c r="H58" s="185"/>
      <c r="I58" s="185"/>
      <c r="J58" s="185"/>
      <c r="K58" s="185"/>
      <c r="L58" s="247"/>
      <c r="M58" s="248"/>
      <c r="N58" s="247"/>
      <c r="O58" s="247"/>
      <c r="P58" s="247"/>
      <c r="Q58" s="249"/>
    </row>
    <row r="59" spans="1:17" s="56" customFormat="1">
      <c r="A59" s="281">
        <v>45</v>
      </c>
      <c r="B59" s="350"/>
      <c r="C59" s="343" t="s">
        <v>173</v>
      </c>
      <c r="D59" s="350">
        <v>315</v>
      </c>
      <c r="E59" s="310" t="s">
        <v>145</v>
      </c>
      <c r="F59" s="350">
        <v>1</v>
      </c>
      <c r="G59" s="185"/>
      <c r="H59" s="185"/>
      <c r="I59" s="185"/>
      <c r="J59" s="185"/>
      <c r="K59" s="185"/>
      <c r="L59" s="247"/>
      <c r="M59" s="248"/>
      <c r="N59" s="247"/>
      <c r="O59" s="247"/>
      <c r="P59" s="247"/>
      <c r="Q59" s="249"/>
    </row>
    <row r="60" spans="1:17" s="56" customFormat="1">
      <c r="A60" s="281">
        <v>46</v>
      </c>
      <c r="B60" s="350"/>
      <c r="C60" s="343" t="s">
        <v>174</v>
      </c>
      <c r="D60" s="350">
        <v>400</v>
      </c>
      <c r="E60" s="310" t="s">
        <v>145</v>
      </c>
      <c r="F60" s="350">
        <v>1</v>
      </c>
      <c r="G60" s="185"/>
      <c r="H60" s="185"/>
      <c r="I60" s="185"/>
      <c r="J60" s="185"/>
      <c r="K60" s="185"/>
      <c r="L60" s="247"/>
      <c r="M60" s="248"/>
      <c r="N60" s="247"/>
      <c r="O60" s="247"/>
      <c r="P60" s="247"/>
      <c r="Q60" s="249"/>
    </row>
    <row r="61" spans="1:17" s="56" customFormat="1">
      <c r="A61" s="281">
        <v>47</v>
      </c>
      <c r="B61" s="350"/>
      <c r="C61" s="343" t="s">
        <v>175</v>
      </c>
      <c r="D61" s="350">
        <v>400</v>
      </c>
      <c r="E61" s="310" t="s">
        <v>145</v>
      </c>
      <c r="F61" s="350">
        <v>1</v>
      </c>
      <c r="G61" s="185"/>
      <c r="H61" s="185"/>
      <c r="I61" s="185"/>
      <c r="J61" s="185"/>
      <c r="K61" s="185"/>
      <c r="L61" s="247"/>
      <c r="M61" s="248"/>
      <c r="N61" s="247"/>
      <c r="O61" s="247"/>
      <c r="P61" s="247"/>
      <c r="Q61" s="249"/>
    </row>
    <row r="62" spans="1:17" s="56" customFormat="1">
      <c r="A62" s="281">
        <v>48</v>
      </c>
      <c r="B62" s="350"/>
      <c r="C62" s="343" t="s">
        <v>176</v>
      </c>
      <c r="D62" s="350">
        <v>500</v>
      </c>
      <c r="E62" s="310" t="s">
        <v>145</v>
      </c>
      <c r="F62" s="350">
        <v>2</v>
      </c>
      <c r="G62" s="185"/>
      <c r="H62" s="185"/>
      <c r="I62" s="185"/>
      <c r="J62" s="185"/>
      <c r="K62" s="185"/>
      <c r="L62" s="247"/>
      <c r="M62" s="248"/>
      <c r="N62" s="247"/>
      <c r="O62" s="247"/>
      <c r="P62" s="247"/>
      <c r="Q62" s="249"/>
    </row>
    <row r="63" spans="1:17" s="56" customFormat="1">
      <c r="A63" s="281">
        <v>49</v>
      </c>
      <c r="B63" s="350"/>
      <c r="C63" s="343" t="s">
        <v>177</v>
      </c>
      <c r="D63" s="350">
        <v>160</v>
      </c>
      <c r="E63" s="310" t="s">
        <v>145</v>
      </c>
      <c r="F63" s="350">
        <v>1</v>
      </c>
      <c r="G63" s="185"/>
      <c r="H63" s="185"/>
      <c r="I63" s="185"/>
      <c r="J63" s="185"/>
      <c r="K63" s="185"/>
      <c r="L63" s="247"/>
      <c r="M63" s="248"/>
      <c r="N63" s="247"/>
      <c r="O63" s="247"/>
      <c r="P63" s="247"/>
      <c r="Q63" s="249"/>
    </row>
    <row r="64" spans="1:17" s="56" customFormat="1">
      <c r="A64" s="281">
        <v>50</v>
      </c>
      <c r="B64" s="350"/>
      <c r="C64" s="343" t="s">
        <v>178</v>
      </c>
      <c r="D64" s="350">
        <v>630</v>
      </c>
      <c r="E64" s="310" t="s">
        <v>145</v>
      </c>
      <c r="F64" s="350">
        <v>1</v>
      </c>
      <c r="G64" s="185"/>
      <c r="H64" s="185"/>
      <c r="I64" s="185"/>
      <c r="J64" s="185"/>
      <c r="K64" s="185"/>
      <c r="L64" s="247"/>
      <c r="M64" s="248"/>
      <c r="N64" s="247"/>
      <c r="O64" s="247"/>
      <c r="P64" s="247"/>
      <c r="Q64" s="249"/>
    </row>
    <row r="65" spans="1:17" s="56" customFormat="1">
      <c r="A65" s="281">
        <v>51</v>
      </c>
      <c r="B65" s="350"/>
      <c r="C65" s="343" t="s">
        <v>179</v>
      </c>
      <c r="D65" s="350">
        <v>630</v>
      </c>
      <c r="E65" s="310" t="s">
        <v>145</v>
      </c>
      <c r="F65" s="350">
        <v>2</v>
      </c>
      <c r="G65" s="185"/>
      <c r="H65" s="185"/>
      <c r="I65" s="185"/>
      <c r="J65" s="185"/>
      <c r="K65" s="185"/>
      <c r="L65" s="247"/>
      <c r="M65" s="248"/>
      <c r="N65" s="247"/>
      <c r="O65" s="247"/>
      <c r="P65" s="247"/>
      <c r="Q65" s="249"/>
    </row>
    <row r="66" spans="1:17" s="56" customFormat="1">
      <c r="A66" s="281">
        <v>52</v>
      </c>
      <c r="B66" s="350"/>
      <c r="C66" s="343" t="s">
        <v>180</v>
      </c>
      <c r="D66" s="350">
        <v>400</v>
      </c>
      <c r="E66" s="310" t="s">
        <v>145</v>
      </c>
      <c r="F66" s="350">
        <v>4</v>
      </c>
      <c r="G66" s="185"/>
      <c r="H66" s="185"/>
      <c r="I66" s="185"/>
      <c r="J66" s="185"/>
      <c r="K66" s="185"/>
      <c r="L66" s="247"/>
      <c r="M66" s="248"/>
      <c r="N66" s="247"/>
      <c r="O66" s="247"/>
      <c r="P66" s="247"/>
      <c r="Q66" s="249"/>
    </row>
    <row r="67" spans="1:17" s="56" customFormat="1">
      <c r="A67" s="281">
        <v>53</v>
      </c>
      <c r="B67" s="350"/>
      <c r="C67" s="343" t="s">
        <v>181</v>
      </c>
      <c r="D67" s="350">
        <v>630</v>
      </c>
      <c r="E67" s="310" t="s">
        <v>145</v>
      </c>
      <c r="F67" s="350">
        <v>1</v>
      </c>
      <c r="G67" s="185"/>
      <c r="H67" s="185"/>
      <c r="I67" s="185"/>
      <c r="J67" s="185"/>
      <c r="K67" s="185"/>
      <c r="L67" s="247"/>
      <c r="M67" s="248"/>
      <c r="N67" s="247"/>
      <c r="O67" s="247"/>
      <c r="P67" s="247"/>
      <c r="Q67" s="249"/>
    </row>
    <row r="68" spans="1:17" s="56" customFormat="1">
      <c r="A68" s="281">
        <v>54</v>
      </c>
      <c r="B68" s="350"/>
      <c r="C68" s="343" t="s">
        <v>182</v>
      </c>
      <c r="D68" s="350">
        <v>400</v>
      </c>
      <c r="E68" s="310" t="s">
        <v>145</v>
      </c>
      <c r="F68" s="350">
        <v>2</v>
      </c>
      <c r="G68" s="185"/>
      <c r="H68" s="185"/>
      <c r="I68" s="185"/>
      <c r="J68" s="185"/>
      <c r="K68" s="185"/>
      <c r="L68" s="247"/>
      <c r="M68" s="248"/>
      <c r="N68" s="247"/>
      <c r="O68" s="247"/>
      <c r="P68" s="247"/>
      <c r="Q68" s="249"/>
    </row>
    <row r="69" spans="1:17" s="56" customFormat="1">
      <c r="A69" s="281">
        <v>55</v>
      </c>
      <c r="B69" s="350"/>
      <c r="C69" s="343" t="s">
        <v>183</v>
      </c>
      <c r="D69" s="350">
        <v>250</v>
      </c>
      <c r="E69" s="310" t="s">
        <v>145</v>
      </c>
      <c r="F69" s="350">
        <v>1</v>
      </c>
      <c r="G69" s="185"/>
      <c r="H69" s="185"/>
      <c r="I69" s="185"/>
      <c r="J69" s="185"/>
      <c r="K69" s="185"/>
      <c r="L69" s="247"/>
      <c r="M69" s="248"/>
      <c r="N69" s="247"/>
      <c r="O69" s="247"/>
      <c r="P69" s="247"/>
      <c r="Q69" s="249"/>
    </row>
    <row r="70" spans="1:17" s="56" customFormat="1">
      <c r="A70" s="281">
        <v>56</v>
      </c>
      <c r="B70" s="350"/>
      <c r="C70" s="343" t="s">
        <v>184</v>
      </c>
      <c r="D70" s="350">
        <v>250</v>
      </c>
      <c r="E70" s="310" t="s">
        <v>145</v>
      </c>
      <c r="F70" s="350">
        <v>1</v>
      </c>
      <c r="G70" s="185"/>
      <c r="H70" s="185"/>
      <c r="I70" s="185"/>
      <c r="J70" s="185"/>
      <c r="K70" s="185"/>
      <c r="L70" s="247"/>
      <c r="M70" s="248"/>
      <c r="N70" s="247"/>
      <c r="O70" s="247"/>
      <c r="P70" s="247"/>
      <c r="Q70" s="249"/>
    </row>
    <row r="71" spans="1:17" s="56" customFormat="1">
      <c r="A71" s="281">
        <v>57</v>
      </c>
      <c r="B71" s="350"/>
      <c r="C71" s="343" t="s">
        <v>184</v>
      </c>
      <c r="D71" s="350">
        <v>315</v>
      </c>
      <c r="E71" s="310" t="s">
        <v>145</v>
      </c>
      <c r="F71" s="350">
        <v>1</v>
      </c>
      <c r="G71" s="185"/>
      <c r="H71" s="185"/>
      <c r="I71" s="185"/>
      <c r="J71" s="185"/>
      <c r="K71" s="185"/>
      <c r="L71" s="247"/>
      <c r="M71" s="248"/>
      <c r="N71" s="247"/>
      <c r="O71" s="247"/>
      <c r="P71" s="247"/>
      <c r="Q71" s="249"/>
    </row>
    <row r="72" spans="1:17" s="56" customFormat="1">
      <c r="A72" s="281">
        <v>58</v>
      </c>
      <c r="B72" s="350"/>
      <c r="C72" s="343" t="s">
        <v>185</v>
      </c>
      <c r="D72" s="350">
        <v>400</v>
      </c>
      <c r="E72" s="310" t="s">
        <v>145</v>
      </c>
      <c r="F72" s="350">
        <v>2</v>
      </c>
      <c r="G72" s="185"/>
      <c r="H72" s="185"/>
      <c r="I72" s="185"/>
      <c r="J72" s="185"/>
      <c r="K72" s="185"/>
      <c r="L72" s="247"/>
      <c r="M72" s="248"/>
      <c r="N72" s="247"/>
      <c r="O72" s="247"/>
      <c r="P72" s="247"/>
      <c r="Q72" s="249"/>
    </row>
    <row r="73" spans="1:17" s="56" customFormat="1">
      <c r="A73" s="281">
        <v>59</v>
      </c>
      <c r="B73" s="350"/>
      <c r="C73" s="343" t="s">
        <v>186</v>
      </c>
      <c r="D73" s="350">
        <v>630</v>
      </c>
      <c r="E73" s="310" t="s">
        <v>145</v>
      </c>
      <c r="F73" s="350">
        <v>2</v>
      </c>
      <c r="G73" s="185"/>
      <c r="H73" s="185"/>
      <c r="I73" s="185"/>
      <c r="J73" s="185"/>
      <c r="K73" s="185"/>
      <c r="L73" s="247"/>
      <c r="M73" s="248"/>
      <c r="N73" s="247"/>
      <c r="O73" s="247"/>
      <c r="P73" s="247"/>
      <c r="Q73" s="249"/>
    </row>
    <row r="74" spans="1:17" s="56" customFormat="1">
      <c r="A74" s="281">
        <v>60</v>
      </c>
      <c r="B74" s="350"/>
      <c r="C74" s="343" t="s">
        <v>187</v>
      </c>
      <c r="D74" s="350">
        <v>100</v>
      </c>
      <c r="E74" s="310" t="s">
        <v>145</v>
      </c>
      <c r="F74" s="350">
        <v>2</v>
      </c>
      <c r="G74" s="185"/>
      <c r="H74" s="185"/>
      <c r="I74" s="185"/>
      <c r="J74" s="185"/>
      <c r="K74" s="185"/>
      <c r="L74" s="247"/>
      <c r="M74" s="248"/>
      <c r="N74" s="247"/>
      <c r="O74" s="247"/>
      <c r="P74" s="247"/>
      <c r="Q74" s="249"/>
    </row>
    <row r="75" spans="1:17" s="56" customFormat="1">
      <c r="A75" s="281">
        <v>61</v>
      </c>
      <c r="B75" s="350"/>
      <c r="C75" s="343" t="s">
        <v>188</v>
      </c>
      <c r="D75" s="350">
        <v>250</v>
      </c>
      <c r="E75" s="310" t="s">
        <v>145</v>
      </c>
      <c r="F75" s="350">
        <v>2</v>
      </c>
      <c r="G75" s="185"/>
      <c r="H75" s="185"/>
      <c r="I75" s="185"/>
      <c r="J75" s="185"/>
      <c r="K75" s="185"/>
      <c r="L75" s="247"/>
      <c r="M75" s="248"/>
      <c r="N75" s="247"/>
      <c r="O75" s="247"/>
      <c r="P75" s="247"/>
      <c r="Q75" s="249"/>
    </row>
    <row r="76" spans="1:17" s="56" customFormat="1">
      <c r="A76" s="281">
        <v>62</v>
      </c>
      <c r="B76" s="350"/>
      <c r="C76" s="343" t="s">
        <v>166</v>
      </c>
      <c r="D76" s="350" t="s">
        <v>189</v>
      </c>
      <c r="E76" s="310" t="s">
        <v>145</v>
      </c>
      <c r="F76" s="350">
        <v>1</v>
      </c>
      <c r="G76" s="185"/>
      <c r="H76" s="185"/>
      <c r="I76" s="185"/>
      <c r="J76" s="185"/>
      <c r="K76" s="185"/>
      <c r="L76" s="247"/>
      <c r="M76" s="248"/>
      <c r="N76" s="247"/>
      <c r="O76" s="247"/>
      <c r="P76" s="247"/>
      <c r="Q76" s="249"/>
    </row>
    <row r="77" spans="1:17" s="56" customFormat="1">
      <c r="A77" s="281">
        <v>63</v>
      </c>
      <c r="B77" s="350"/>
      <c r="C77" s="343" t="s">
        <v>190</v>
      </c>
      <c r="D77" s="350" t="s">
        <v>191</v>
      </c>
      <c r="E77" s="310" t="s">
        <v>145</v>
      </c>
      <c r="F77" s="350">
        <v>4</v>
      </c>
      <c r="G77" s="185"/>
      <c r="H77" s="185"/>
      <c r="I77" s="185"/>
      <c r="J77" s="185"/>
      <c r="K77" s="185"/>
      <c r="L77" s="247"/>
      <c r="M77" s="248"/>
      <c r="N77" s="247"/>
      <c r="O77" s="247"/>
      <c r="P77" s="247"/>
      <c r="Q77" s="249"/>
    </row>
    <row r="78" spans="1:17" s="56" customFormat="1">
      <c r="A78" s="281">
        <v>64</v>
      </c>
      <c r="B78" s="350"/>
      <c r="C78" s="343" t="s">
        <v>190</v>
      </c>
      <c r="D78" s="350" t="s">
        <v>192</v>
      </c>
      <c r="E78" s="310" t="s">
        <v>145</v>
      </c>
      <c r="F78" s="350">
        <v>7</v>
      </c>
      <c r="G78" s="185"/>
      <c r="H78" s="185"/>
      <c r="I78" s="185"/>
      <c r="J78" s="185"/>
      <c r="K78" s="185"/>
      <c r="L78" s="247"/>
      <c r="M78" s="248"/>
      <c r="N78" s="247"/>
      <c r="O78" s="247"/>
      <c r="P78" s="247"/>
      <c r="Q78" s="249"/>
    </row>
    <row r="79" spans="1:17" s="56" customFormat="1">
      <c r="A79" s="281">
        <v>65</v>
      </c>
      <c r="B79" s="350"/>
      <c r="C79" s="343" t="s">
        <v>190</v>
      </c>
      <c r="D79" s="350" t="s">
        <v>193</v>
      </c>
      <c r="E79" s="310" t="s">
        <v>145</v>
      </c>
      <c r="F79" s="350">
        <v>5</v>
      </c>
      <c r="G79" s="185"/>
      <c r="H79" s="185"/>
      <c r="I79" s="185"/>
      <c r="J79" s="185"/>
      <c r="K79" s="185"/>
      <c r="L79" s="247"/>
      <c r="M79" s="248"/>
      <c r="N79" s="247"/>
      <c r="O79" s="247"/>
      <c r="P79" s="247"/>
      <c r="Q79" s="249"/>
    </row>
    <row r="80" spans="1:17" s="56" customFormat="1">
      <c r="A80" s="281">
        <v>66</v>
      </c>
      <c r="B80" s="350"/>
      <c r="C80" s="343" t="s">
        <v>190</v>
      </c>
      <c r="D80" s="350" t="s">
        <v>194</v>
      </c>
      <c r="E80" s="310" t="s">
        <v>145</v>
      </c>
      <c r="F80" s="350">
        <v>5</v>
      </c>
      <c r="G80" s="185"/>
      <c r="H80" s="185"/>
      <c r="I80" s="185"/>
      <c r="J80" s="185"/>
      <c r="K80" s="185"/>
      <c r="L80" s="247"/>
      <c r="M80" s="248"/>
      <c r="N80" s="247"/>
      <c r="O80" s="247"/>
      <c r="P80" s="247"/>
      <c r="Q80" s="249"/>
    </row>
    <row r="81" spans="1:17" s="56" customFormat="1">
      <c r="A81" s="281">
        <v>67</v>
      </c>
      <c r="B81" s="350"/>
      <c r="C81" s="343" t="s">
        <v>190</v>
      </c>
      <c r="D81" s="350" t="s">
        <v>195</v>
      </c>
      <c r="E81" s="310" t="s">
        <v>145</v>
      </c>
      <c r="F81" s="350">
        <v>10</v>
      </c>
      <c r="G81" s="185"/>
      <c r="H81" s="185"/>
      <c r="I81" s="185"/>
      <c r="J81" s="185"/>
      <c r="K81" s="185"/>
      <c r="L81" s="247"/>
      <c r="M81" s="248"/>
      <c r="N81" s="247"/>
      <c r="O81" s="247"/>
      <c r="P81" s="247"/>
      <c r="Q81" s="249"/>
    </row>
    <row r="82" spans="1:17" s="56" customFormat="1">
      <c r="A82" s="281">
        <v>68</v>
      </c>
      <c r="B82" s="350"/>
      <c r="C82" s="343" t="s">
        <v>190</v>
      </c>
      <c r="D82" s="350" t="s">
        <v>196</v>
      </c>
      <c r="E82" s="310" t="s">
        <v>145</v>
      </c>
      <c r="F82" s="350">
        <v>8</v>
      </c>
      <c r="G82" s="185"/>
      <c r="H82" s="185"/>
      <c r="I82" s="185"/>
      <c r="J82" s="185"/>
      <c r="K82" s="185"/>
      <c r="L82" s="247"/>
      <c r="M82" s="248"/>
      <c r="N82" s="247"/>
      <c r="O82" s="247"/>
      <c r="P82" s="247"/>
      <c r="Q82" s="249"/>
    </row>
    <row r="83" spans="1:17" s="56" customFormat="1">
      <c r="A83" s="281">
        <v>69</v>
      </c>
      <c r="B83" s="350"/>
      <c r="C83" s="343" t="s">
        <v>190</v>
      </c>
      <c r="D83" s="350" t="s">
        <v>197</v>
      </c>
      <c r="E83" s="310" t="s">
        <v>145</v>
      </c>
      <c r="F83" s="350">
        <v>2</v>
      </c>
      <c r="G83" s="185"/>
      <c r="H83" s="185"/>
      <c r="I83" s="185"/>
      <c r="J83" s="185"/>
      <c r="K83" s="185"/>
      <c r="L83" s="247"/>
      <c r="M83" s="248"/>
      <c r="N83" s="247"/>
      <c r="O83" s="247"/>
      <c r="P83" s="247"/>
      <c r="Q83" s="249"/>
    </row>
    <row r="84" spans="1:17" s="56" customFormat="1">
      <c r="A84" s="281">
        <v>70</v>
      </c>
      <c r="B84" s="350"/>
      <c r="C84" s="343" t="s">
        <v>190</v>
      </c>
      <c r="D84" s="350" t="s">
        <v>198</v>
      </c>
      <c r="E84" s="310" t="s">
        <v>145</v>
      </c>
      <c r="F84" s="350">
        <v>3</v>
      </c>
      <c r="G84" s="185"/>
      <c r="H84" s="185"/>
      <c r="I84" s="185"/>
      <c r="J84" s="185"/>
      <c r="K84" s="185"/>
      <c r="L84" s="247"/>
      <c r="M84" s="248"/>
      <c r="N84" s="247"/>
      <c r="O84" s="247"/>
      <c r="P84" s="247"/>
      <c r="Q84" s="249"/>
    </row>
    <row r="85" spans="1:17" s="56" customFormat="1">
      <c r="A85" s="281">
        <v>71</v>
      </c>
      <c r="B85" s="350"/>
      <c r="C85" s="343" t="s">
        <v>190</v>
      </c>
      <c r="D85" s="350" t="s">
        <v>199</v>
      </c>
      <c r="E85" s="310" t="s">
        <v>145</v>
      </c>
      <c r="F85" s="350">
        <v>2</v>
      </c>
      <c r="G85" s="185"/>
      <c r="H85" s="185"/>
      <c r="I85" s="185"/>
      <c r="J85" s="185"/>
      <c r="K85" s="185"/>
      <c r="L85" s="247"/>
      <c r="M85" s="248"/>
      <c r="N85" s="247"/>
      <c r="O85" s="247"/>
      <c r="P85" s="247"/>
      <c r="Q85" s="249"/>
    </row>
    <row r="86" spans="1:17" s="56" customFormat="1">
      <c r="A86" s="281">
        <v>72</v>
      </c>
      <c r="B86" s="350"/>
      <c r="C86" s="343" t="s">
        <v>190</v>
      </c>
      <c r="D86" s="350" t="s">
        <v>200</v>
      </c>
      <c r="E86" s="310" t="s">
        <v>145</v>
      </c>
      <c r="F86" s="350">
        <v>20</v>
      </c>
      <c r="G86" s="185"/>
      <c r="H86" s="185"/>
      <c r="I86" s="185"/>
      <c r="J86" s="185"/>
      <c r="K86" s="185"/>
      <c r="L86" s="247"/>
      <c r="M86" s="248"/>
      <c r="N86" s="247"/>
      <c r="O86" s="247"/>
      <c r="P86" s="247"/>
      <c r="Q86" s="249"/>
    </row>
    <row r="87" spans="1:17" s="56" customFormat="1">
      <c r="A87" s="281">
        <v>73</v>
      </c>
      <c r="B87" s="350"/>
      <c r="C87" s="343" t="s">
        <v>190</v>
      </c>
      <c r="D87" s="350" t="s">
        <v>201</v>
      </c>
      <c r="E87" s="310" t="s">
        <v>145</v>
      </c>
      <c r="F87" s="350">
        <v>2</v>
      </c>
      <c r="G87" s="185"/>
      <c r="H87" s="185"/>
      <c r="I87" s="185"/>
      <c r="J87" s="185"/>
      <c r="K87" s="185"/>
      <c r="L87" s="247"/>
      <c r="M87" s="248"/>
      <c r="N87" s="247"/>
      <c r="O87" s="247"/>
      <c r="P87" s="247"/>
      <c r="Q87" s="249"/>
    </row>
    <row r="88" spans="1:17" s="56" customFormat="1">
      <c r="A88" s="281">
        <v>74</v>
      </c>
      <c r="B88" s="350"/>
      <c r="C88" s="343" t="s">
        <v>190</v>
      </c>
      <c r="D88" s="350" t="s">
        <v>202</v>
      </c>
      <c r="E88" s="310" t="s">
        <v>145</v>
      </c>
      <c r="F88" s="350">
        <v>4</v>
      </c>
      <c r="G88" s="185"/>
      <c r="H88" s="185"/>
      <c r="I88" s="185"/>
      <c r="J88" s="185"/>
      <c r="K88" s="185"/>
      <c r="L88" s="247"/>
      <c r="M88" s="248"/>
      <c r="N88" s="247"/>
      <c r="O88" s="247"/>
      <c r="P88" s="247"/>
      <c r="Q88" s="249"/>
    </row>
    <row r="89" spans="1:17" s="56" customFormat="1">
      <c r="A89" s="281">
        <v>75</v>
      </c>
      <c r="B89" s="350"/>
      <c r="C89" s="343" t="s">
        <v>190</v>
      </c>
      <c r="D89" s="350" t="s">
        <v>203</v>
      </c>
      <c r="E89" s="310" t="s">
        <v>145</v>
      </c>
      <c r="F89" s="350">
        <v>1</v>
      </c>
      <c r="G89" s="185"/>
      <c r="H89" s="185"/>
      <c r="I89" s="185"/>
      <c r="J89" s="185"/>
      <c r="K89" s="185"/>
      <c r="L89" s="247"/>
      <c r="M89" s="248"/>
      <c r="N89" s="247"/>
      <c r="O89" s="247"/>
      <c r="P89" s="247"/>
      <c r="Q89" s="249"/>
    </row>
    <row r="90" spans="1:17" s="56" customFormat="1">
      <c r="A90" s="281">
        <v>76</v>
      </c>
      <c r="B90" s="350"/>
      <c r="C90" s="343" t="s">
        <v>190</v>
      </c>
      <c r="D90" s="350" t="s">
        <v>204</v>
      </c>
      <c r="E90" s="310" t="s">
        <v>145</v>
      </c>
      <c r="F90" s="350">
        <v>11</v>
      </c>
      <c r="G90" s="185"/>
      <c r="H90" s="185"/>
      <c r="I90" s="185"/>
      <c r="J90" s="185"/>
      <c r="K90" s="185"/>
      <c r="L90" s="247"/>
      <c r="M90" s="248"/>
      <c r="N90" s="247"/>
      <c r="O90" s="247"/>
      <c r="P90" s="247"/>
      <c r="Q90" s="249"/>
    </row>
    <row r="91" spans="1:17" s="56" customFormat="1">
      <c r="A91" s="281">
        <v>77</v>
      </c>
      <c r="B91" s="350"/>
      <c r="C91" s="343" t="s">
        <v>190</v>
      </c>
      <c r="D91" s="350" t="s">
        <v>205</v>
      </c>
      <c r="E91" s="310" t="s">
        <v>145</v>
      </c>
      <c r="F91" s="350">
        <v>13</v>
      </c>
      <c r="G91" s="185"/>
      <c r="H91" s="185"/>
      <c r="I91" s="185"/>
      <c r="J91" s="185"/>
      <c r="K91" s="185"/>
      <c r="L91" s="247"/>
      <c r="M91" s="248"/>
      <c r="N91" s="247"/>
      <c r="O91" s="247"/>
      <c r="P91" s="247"/>
      <c r="Q91" s="249"/>
    </row>
    <row r="92" spans="1:17" s="56" customFormat="1">
      <c r="A92" s="281">
        <v>78</v>
      </c>
      <c r="B92" s="350"/>
      <c r="C92" s="343" t="s">
        <v>190</v>
      </c>
      <c r="D92" s="350" t="s">
        <v>206</v>
      </c>
      <c r="E92" s="310" t="s">
        <v>145</v>
      </c>
      <c r="F92" s="350">
        <v>8</v>
      </c>
      <c r="G92" s="185"/>
      <c r="H92" s="185"/>
      <c r="I92" s="185"/>
      <c r="J92" s="185"/>
      <c r="K92" s="185"/>
      <c r="L92" s="247"/>
      <c r="M92" s="248"/>
      <c r="N92" s="247"/>
      <c r="O92" s="247"/>
      <c r="P92" s="247"/>
      <c r="Q92" s="249"/>
    </row>
    <row r="93" spans="1:17" s="56" customFormat="1">
      <c r="A93" s="281">
        <v>79</v>
      </c>
      <c r="B93" s="350"/>
      <c r="C93" s="343" t="s">
        <v>190</v>
      </c>
      <c r="D93" s="350" t="s">
        <v>207</v>
      </c>
      <c r="E93" s="310" t="s">
        <v>145</v>
      </c>
      <c r="F93" s="350">
        <v>19</v>
      </c>
      <c r="G93" s="185"/>
      <c r="H93" s="185"/>
      <c r="I93" s="185"/>
      <c r="J93" s="185"/>
      <c r="K93" s="185"/>
      <c r="L93" s="247"/>
      <c r="M93" s="248"/>
      <c r="N93" s="247"/>
      <c r="O93" s="247"/>
      <c r="P93" s="247"/>
      <c r="Q93" s="249"/>
    </row>
    <row r="94" spans="1:17" s="56" customFormat="1">
      <c r="A94" s="281">
        <v>80</v>
      </c>
      <c r="B94" s="350"/>
      <c r="C94" s="343" t="s">
        <v>190</v>
      </c>
      <c r="D94" s="350" t="s">
        <v>208</v>
      </c>
      <c r="E94" s="310" t="s">
        <v>145</v>
      </c>
      <c r="F94" s="350">
        <v>8</v>
      </c>
      <c r="G94" s="185"/>
      <c r="H94" s="185"/>
      <c r="I94" s="185"/>
      <c r="J94" s="185"/>
      <c r="K94" s="185"/>
      <c r="L94" s="247"/>
      <c r="M94" s="248"/>
      <c r="N94" s="247"/>
      <c r="O94" s="247"/>
      <c r="P94" s="247"/>
      <c r="Q94" s="249"/>
    </row>
    <row r="95" spans="1:17" s="56" customFormat="1">
      <c r="A95" s="281">
        <v>81</v>
      </c>
      <c r="B95" s="350"/>
      <c r="C95" s="343" t="s">
        <v>190</v>
      </c>
      <c r="D95" s="350" t="s">
        <v>209</v>
      </c>
      <c r="E95" s="310" t="s">
        <v>145</v>
      </c>
      <c r="F95" s="350">
        <v>15</v>
      </c>
      <c r="G95" s="185"/>
      <c r="H95" s="185"/>
      <c r="I95" s="185"/>
      <c r="J95" s="185"/>
      <c r="K95" s="185"/>
      <c r="L95" s="247"/>
      <c r="M95" s="248"/>
      <c r="N95" s="247"/>
      <c r="O95" s="247"/>
      <c r="P95" s="247"/>
      <c r="Q95" s="249"/>
    </row>
    <row r="96" spans="1:17" s="56" customFormat="1">
      <c r="A96" s="281">
        <v>82</v>
      </c>
      <c r="B96" s="350"/>
      <c r="C96" s="343" t="s">
        <v>190</v>
      </c>
      <c r="D96" s="350" t="s">
        <v>210</v>
      </c>
      <c r="E96" s="310" t="s">
        <v>145</v>
      </c>
      <c r="F96" s="350">
        <v>14</v>
      </c>
      <c r="G96" s="185"/>
      <c r="H96" s="185"/>
      <c r="I96" s="185"/>
      <c r="J96" s="185"/>
      <c r="K96" s="185"/>
      <c r="L96" s="247"/>
      <c r="M96" s="248"/>
      <c r="N96" s="247"/>
      <c r="O96" s="247"/>
      <c r="P96" s="247"/>
      <c r="Q96" s="249"/>
    </row>
    <row r="97" spans="1:17" s="56" customFormat="1">
      <c r="A97" s="281">
        <v>83</v>
      </c>
      <c r="B97" s="350"/>
      <c r="C97" s="343" t="s">
        <v>190</v>
      </c>
      <c r="D97" s="350" t="s">
        <v>211</v>
      </c>
      <c r="E97" s="310" t="s">
        <v>145</v>
      </c>
      <c r="F97" s="350">
        <v>1</v>
      </c>
      <c r="G97" s="185"/>
      <c r="H97" s="185"/>
      <c r="I97" s="185"/>
      <c r="J97" s="185"/>
      <c r="K97" s="185"/>
      <c r="L97" s="247"/>
      <c r="M97" s="248"/>
      <c r="N97" s="247"/>
      <c r="O97" s="247"/>
      <c r="P97" s="247"/>
      <c r="Q97" s="249"/>
    </row>
    <row r="98" spans="1:17" s="56" customFormat="1">
      <c r="A98" s="281">
        <v>84</v>
      </c>
      <c r="B98" s="350"/>
      <c r="C98" s="343" t="s">
        <v>190</v>
      </c>
      <c r="D98" s="350" t="s">
        <v>212</v>
      </c>
      <c r="E98" s="310" t="s">
        <v>145</v>
      </c>
      <c r="F98" s="350">
        <v>3</v>
      </c>
      <c r="G98" s="185"/>
      <c r="H98" s="185"/>
      <c r="I98" s="185"/>
      <c r="J98" s="185"/>
      <c r="K98" s="185"/>
      <c r="L98" s="247"/>
      <c r="M98" s="248"/>
      <c r="N98" s="247"/>
      <c r="O98" s="247"/>
      <c r="P98" s="247"/>
      <c r="Q98" s="249"/>
    </row>
    <row r="99" spans="1:17" s="56" customFormat="1">
      <c r="A99" s="281">
        <v>85</v>
      </c>
      <c r="B99" s="350"/>
      <c r="C99" s="343" t="s">
        <v>190</v>
      </c>
      <c r="D99" s="350" t="s">
        <v>213</v>
      </c>
      <c r="E99" s="310" t="s">
        <v>145</v>
      </c>
      <c r="F99" s="350">
        <v>2</v>
      </c>
      <c r="G99" s="185"/>
      <c r="H99" s="185"/>
      <c r="I99" s="185"/>
      <c r="J99" s="185"/>
      <c r="K99" s="185"/>
      <c r="L99" s="247"/>
      <c r="M99" s="248"/>
      <c r="N99" s="247"/>
      <c r="O99" s="247"/>
      <c r="P99" s="247"/>
      <c r="Q99" s="249"/>
    </row>
    <row r="100" spans="1:17" s="56" customFormat="1">
      <c r="A100" s="281">
        <v>86</v>
      </c>
      <c r="B100" s="350"/>
      <c r="C100" s="343" t="s">
        <v>190</v>
      </c>
      <c r="D100" s="350" t="s">
        <v>214</v>
      </c>
      <c r="E100" s="310" t="s">
        <v>145</v>
      </c>
      <c r="F100" s="350">
        <v>11</v>
      </c>
      <c r="G100" s="185"/>
      <c r="H100" s="185"/>
      <c r="I100" s="185"/>
      <c r="J100" s="185"/>
      <c r="K100" s="185"/>
      <c r="L100" s="247"/>
      <c r="M100" s="248"/>
      <c r="N100" s="247"/>
      <c r="O100" s="247"/>
      <c r="P100" s="247"/>
      <c r="Q100" s="249"/>
    </row>
    <row r="101" spans="1:17" s="56" customFormat="1">
      <c r="A101" s="281">
        <v>87</v>
      </c>
      <c r="B101" s="350"/>
      <c r="C101" s="343" t="s">
        <v>190</v>
      </c>
      <c r="D101" s="350" t="s">
        <v>215</v>
      </c>
      <c r="E101" s="310" t="s">
        <v>145</v>
      </c>
      <c r="F101" s="350">
        <v>3</v>
      </c>
      <c r="G101" s="185"/>
      <c r="H101" s="185"/>
      <c r="I101" s="185"/>
      <c r="J101" s="185"/>
      <c r="K101" s="185"/>
      <c r="L101" s="247"/>
      <c r="M101" s="248"/>
      <c r="N101" s="247"/>
      <c r="O101" s="247"/>
      <c r="P101" s="247"/>
      <c r="Q101" s="249"/>
    </row>
    <row r="102" spans="1:17" s="56" customFormat="1">
      <c r="A102" s="281">
        <v>88</v>
      </c>
      <c r="B102" s="350"/>
      <c r="C102" s="343" t="s">
        <v>190</v>
      </c>
      <c r="D102" s="350" t="s">
        <v>216</v>
      </c>
      <c r="E102" s="310" t="s">
        <v>145</v>
      </c>
      <c r="F102" s="350">
        <v>1</v>
      </c>
      <c r="G102" s="185"/>
      <c r="H102" s="185"/>
      <c r="I102" s="185"/>
      <c r="J102" s="185"/>
      <c r="K102" s="185"/>
      <c r="L102" s="247"/>
      <c r="M102" s="248"/>
      <c r="N102" s="247"/>
      <c r="O102" s="247"/>
      <c r="P102" s="247"/>
      <c r="Q102" s="249"/>
    </row>
    <row r="103" spans="1:17" s="56" customFormat="1">
      <c r="A103" s="281">
        <v>89</v>
      </c>
      <c r="B103" s="350"/>
      <c r="C103" s="343" t="s">
        <v>190</v>
      </c>
      <c r="D103" s="350" t="s">
        <v>217</v>
      </c>
      <c r="E103" s="310" t="s">
        <v>145</v>
      </c>
      <c r="F103" s="350">
        <v>6</v>
      </c>
      <c r="G103" s="185"/>
      <c r="H103" s="185"/>
      <c r="I103" s="185"/>
      <c r="J103" s="185"/>
      <c r="K103" s="185"/>
      <c r="L103" s="247"/>
      <c r="M103" s="248"/>
      <c r="N103" s="247"/>
      <c r="O103" s="247"/>
      <c r="P103" s="247"/>
      <c r="Q103" s="249"/>
    </row>
    <row r="104" spans="1:17" s="56" customFormat="1">
      <c r="A104" s="281">
        <v>90</v>
      </c>
      <c r="B104" s="350"/>
      <c r="C104" s="343" t="s">
        <v>190</v>
      </c>
      <c r="D104" s="350" t="s">
        <v>218</v>
      </c>
      <c r="E104" s="310" t="s">
        <v>145</v>
      </c>
      <c r="F104" s="350">
        <v>3</v>
      </c>
      <c r="G104" s="185"/>
      <c r="H104" s="185"/>
      <c r="I104" s="185"/>
      <c r="J104" s="185"/>
      <c r="K104" s="185"/>
      <c r="L104" s="247"/>
      <c r="M104" s="248"/>
      <c r="N104" s="247"/>
      <c r="O104" s="247"/>
      <c r="P104" s="247"/>
      <c r="Q104" s="249"/>
    </row>
    <row r="105" spans="1:17" s="56" customFormat="1">
      <c r="A105" s="281">
        <v>91</v>
      </c>
      <c r="B105" s="350"/>
      <c r="C105" s="343" t="s">
        <v>190</v>
      </c>
      <c r="D105" s="350" t="s">
        <v>219</v>
      </c>
      <c r="E105" s="310" t="s">
        <v>145</v>
      </c>
      <c r="F105" s="350">
        <v>2</v>
      </c>
      <c r="G105" s="185"/>
      <c r="H105" s="185"/>
      <c r="I105" s="185"/>
      <c r="J105" s="185"/>
      <c r="K105" s="185"/>
      <c r="L105" s="247"/>
      <c r="M105" s="248"/>
      <c r="N105" s="247"/>
      <c r="O105" s="247"/>
      <c r="P105" s="247"/>
      <c r="Q105" s="249"/>
    </row>
    <row r="106" spans="1:17" s="56" customFormat="1">
      <c r="A106" s="281">
        <v>92</v>
      </c>
      <c r="B106" s="350"/>
      <c r="C106" s="343" t="s">
        <v>190</v>
      </c>
      <c r="D106" s="350" t="s">
        <v>220</v>
      </c>
      <c r="E106" s="310" t="s">
        <v>145</v>
      </c>
      <c r="F106" s="350">
        <v>4</v>
      </c>
      <c r="G106" s="185"/>
      <c r="H106" s="185"/>
      <c r="I106" s="185"/>
      <c r="J106" s="185"/>
      <c r="K106" s="185"/>
      <c r="L106" s="247"/>
      <c r="M106" s="248"/>
      <c r="N106" s="247"/>
      <c r="O106" s="247"/>
      <c r="P106" s="247"/>
      <c r="Q106" s="249"/>
    </row>
    <row r="107" spans="1:17" s="56" customFormat="1">
      <c r="A107" s="281">
        <v>93</v>
      </c>
      <c r="B107" s="350"/>
      <c r="C107" s="343" t="s">
        <v>190</v>
      </c>
      <c r="D107" s="350" t="s">
        <v>221</v>
      </c>
      <c r="E107" s="310" t="s">
        <v>145</v>
      </c>
      <c r="F107" s="350">
        <v>4</v>
      </c>
      <c r="G107" s="185"/>
      <c r="H107" s="185"/>
      <c r="I107" s="185"/>
      <c r="J107" s="185"/>
      <c r="K107" s="185"/>
      <c r="L107" s="247"/>
      <c r="M107" s="248"/>
      <c r="N107" s="247"/>
      <c r="O107" s="247"/>
      <c r="P107" s="247"/>
      <c r="Q107" s="249"/>
    </row>
    <row r="108" spans="1:17" s="56" customFormat="1">
      <c r="A108" s="281">
        <v>94</v>
      </c>
      <c r="B108" s="350"/>
      <c r="C108" s="343" t="s">
        <v>190</v>
      </c>
      <c r="D108" s="350" t="s">
        <v>222</v>
      </c>
      <c r="E108" s="310" t="s">
        <v>145</v>
      </c>
      <c r="F108" s="350">
        <v>2</v>
      </c>
      <c r="G108" s="185"/>
      <c r="H108" s="185"/>
      <c r="I108" s="185"/>
      <c r="J108" s="185"/>
      <c r="K108" s="185"/>
      <c r="L108" s="247"/>
      <c r="M108" s="248"/>
      <c r="N108" s="247"/>
      <c r="O108" s="247"/>
      <c r="P108" s="247"/>
      <c r="Q108" s="249"/>
    </row>
    <row r="109" spans="1:17" s="56" customFormat="1">
      <c r="A109" s="281">
        <v>95</v>
      </c>
      <c r="B109" s="350"/>
      <c r="C109" s="343" t="s">
        <v>190</v>
      </c>
      <c r="D109" s="350" t="s">
        <v>223</v>
      </c>
      <c r="E109" s="310" t="s">
        <v>145</v>
      </c>
      <c r="F109" s="350">
        <v>1</v>
      </c>
      <c r="G109" s="185"/>
      <c r="H109" s="185"/>
      <c r="I109" s="185"/>
      <c r="J109" s="185"/>
      <c r="K109" s="185"/>
      <c r="L109" s="247"/>
      <c r="M109" s="248"/>
      <c r="N109" s="247"/>
      <c r="O109" s="247"/>
      <c r="P109" s="247"/>
      <c r="Q109" s="249"/>
    </row>
    <row r="110" spans="1:17" s="56" customFormat="1">
      <c r="A110" s="281">
        <v>96</v>
      </c>
      <c r="B110" s="350"/>
      <c r="C110" s="343" t="s">
        <v>190</v>
      </c>
      <c r="D110" s="350">
        <v>500</v>
      </c>
      <c r="E110" s="310" t="s">
        <v>145</v>
      </c>
      <c r="F110" s="350">
        <v>1</v>
      </c>
      <c r="G110" s="185"/>
      <c r="H110" s="185"/>
      <c r="I110" s="185"/>
      <c r="J110" s="185"/>
      <c r="K110" s="185"/>
      <c r="L110" s="247"/>
      <c r="M110" s="248"/>
      <c r="N110" s="247"/>
      <c r="O110" s="247"/>
      <c r="P110" s="247"/>
      <c r="Q110" s="249"/>
    </row>
    <row r="111" spans="1:17" s="56" customFormat="1">
      <c r="A111" s="281">
        <v>97</v>
      </c>
      <c r="B111" s="350"/>
      <c r="C111" s="343" t="s">
        <v>190</v>
      </c>
      <c r="D111" s="350" t="s">
        <v>223</v>
      </c>
      <c r="E111" s="310" t="s">
        <v>145</v>
      </c>
      <c r="F111" s="350">
        <v>2</v>
      </c>
      <c r="G111" s="185"/>
      <c r="H111" s="185"/>
      <c r="I111" s="185"/>
      <c r="J111" s="185"/>
      <c r="K111" s="185"/>
      <c r="L111" s="247"/>
      <c r="M111" s="248"/>
      <c r="N111" s="247"/>
      <c r="O111" s="247"/>
      <c r="P111" s="247"/>
      <c r="Q111" s="249"/>
    </row>
    <row r="112" spans="1:17" s="56" customFormat="1">
      <c r="A112" s="281">
        <v>98</v>
      </c>
      <c r="B112" s="350"/>
      <c r="C112" s="343" t="s">
        <v>190</v>
      </c>
      <c r="D112" s="350" t="s">
        <v>156</v>
      </c>
      <c r="E112" s="310" t="s">
        <v>145</v>
      </c>
      <c r="F112" s="350">
        <v>1</v>
      </c>
      <c r="G112" s="185"/>
      <c r="H112" s="185"/>
      <c r="I112" s="185"/>
      <c r="J112" s="185"/>
      <c r="K112" s="185"/>
      <c r="L112" s="247"/>
      <c r="M112" s="248"/>
      <c r="N112" s="247"/>
      <c r="O112" s="247"/>
      <c r="P112" s="247"/>
      <c r="Q112" s="249"/>
    </row>
    <row r="113" spans="1:17" s="56" customFormat="1">
      <c r="A113" s="281">
        <v>99</v>
      </c>
      <c r="B113" s="350"/>
      <c r="C113" s="343" t="s">
        <v>190</v>
      </c>
      <c r="D113" s="350" t="s">
        <v>157</v>
      </c>
      <c r="E113" s="310" t="s">
        <v>145</v>
      </c>
      <c r="F113" s="350">
        <v>1</v>
      </c>
      <c r="G113" s="185"/>
      <c r="H113" s="185"/>
      <c r="I113" s="185"/>
      <c r="J113" s="185"/>
      <c r="K113" s="185"/>
      <c r="L113" s="247"/>
      <c r="M113" s="248"/>
      <c r="N113" s="247"/>
      <c r="O113" s="247"/>
      <c r="P113" s="247"/>
      <c r="Q113" s="249"/>
    </row>
    <row r="114" spans="1:17" s="56" customFormat="1">
      <c r="A114" s="281">
        <v>100</v>
      </c>
      <c r="B114" s="350"/>
      <c r="C114" s="343" t="s">
        <v>224</v>
      </c>
      <c r="D114" s="350" t="s">
        <v>192</v>
      </c>
      <c r="E114" s="310" t="s">
        <v>145</v>
      </c>
      <c r="F114" s="350">
        <v>5</v>
      </c>
      <c r="G114" s="185"/>
      <c r="H114" s="185"/>
      <c r="I114" s="185"/>
      <c r="J114" s="185"/>
      <c r="K114" s="185"/>
      <c r="L114" s="247"/>
      <c r="M114" s="248"/>
      <c r="N114" s="247"/>
      <c r="O114" s="247"/>
      <c r="P114" s="247"/>
      <c r="Q114" s="249"/>
    </row>
    <row r="115" spans="1:17" s="56" customFormat="1">
      <c r="A115" s="281">
        <v>101</v>
      </c>
      <c r="B115" s="350"/>
      <c r="C115" s="343" t="s">
        <v>224</v>
      </c>
      <c r="D115" s="350" t="s">
        <v>194</v>
      </c>
      <c r="E115" s="310" t="s">
        <v>145</v>
      </c>
      <c r="F115" s="350">
        <v>1</v>
      </c>
      <c r="G115" s="185"/>
      <c r="H115" s="185"/>
      <c r="I115" s="185"/>
      <c r="J115" s="185"/>
      <c r="K115" s="185"/>
      <c r="L115" s="247"/>
      <c r="M115" s="248"/>
      <c r="N115" s="247"/>
      <c r="O115" s="247"/>
      <c r="P115" s="247"/>
      <c r="Q115" s="249"/>
    </row>
    <row r="116" spans="1:17" s="56" customFormat="1">
      <c r="A116" s="281">
        <v>102</v>
      </c>
      <c r="B116" s="350"/>
      <c r="C116" s="343" t="s">
        <v>224</v>
      </c>
      <c r="D116" s="350" t="s">
        <v>195</v>
      </c>
      <c r="E116" s="310" t="s">
        <v>145</v>
      </c>
      <c r="F116" s="350">
        <v>5</v>
      </c>
      <c r="G116" s="185"/>
      <c r="H116" s="185"/>
      <c r="I116" s="185"/>
      <c r="J116" s="185"/>
      <c r="K116" s="185"/>
      <c r="L116" s="247"/>
      <c r="M116" s="248"/>
      <c r="N116" s="247"/>
      <c r="O116" s="247"/>
      <c r="P116" s="247"/>
      <c r="Q116" s="249"/>
    </row>
    <row r="117" spans="1:17" s="56" customFormat="1">
      <c r="A117" s="281">
        <v>103</v>
      </c>
      <c r="B117" s="350"/>
      <c r="C117" s="343" t="s">
        <v>224</v>
      </c>
      <c r="D117" s="350" t="s">
        <v>198</v>
      </c>
      <c r="E117" s="310" t="s">
        <v>145</v>
      </c>
      <c r="F117" s="350">
        <v>1</v>
      </c>
      <c r="G117" s="185"/>
      <c r="H117" s="185"/>
      <c r="I117" s="185"/>
      <c r="J117" s="185"/>
      <c r="K117" s="185"/>
      <c r="L117" s="247"/>
      <c r="M117" s="248"/>
      <c r="N117" s="247"/>
      <c r="O117" s="247"/>
      <c r="P117" s="247"/>
      <c r="Q117" s="249"/>
    </row>
    <row r="118" spans="1:17" s="56" customFormat="1">
      <c r="A118" s="281">
        <v>104</v>
      </c>
      <c r="B118" s="350"/>
      <c r="C118" s="343" t="s">
        <v>224</v>
      </c>
      <c r="D118" s="350" t="s">
        <v>199</v>
      </c>
      <c r="E118" s="310" t="s">
        <v>145</v>
      </c>
      <c r="F118" s="350">
        <v>8</v>
      </c>
      <c r="G118" s="185"/>
      <c r="H118" s="185"/>
      <c r="I118" s="185"/>
      <c r="J118" s="185"/>
      <c r="K118" s="185"/>
      <c r="L118" s="247"/>
      <c r="M118" s="248"/>
      <c r="N118" s="247"/>
      <c r="O118" s="247"/>
      <c r="P118" s="247"/>
      <c r="Q118" s="249"/>
    </row>
    <row r="119" spans="1:17" s="56" customFormat="1">
      <c r="A119" s="281">
        <v>105</v>
      </c>
      <c r="B119" s="350"/>
      <c r="C119" s="343" t="s">
        <v>224</v>
      </c>
      <c r="D119" s="350" t="s">
        <v>202</v>
      </c>
      <c r="E119" s="310" t="s">
        <v>145</v>
      </c>
      <c r="F119" s="350">
        <v>2</v>
      </c>
      <c r="G119" s="185"/>
      <c r="H119" s="185"/>
      <c r="I119" s="185"/>
      <c r="J119" s="185"/>
      <c r="K119" s="185"/>
      <c r="L119" s="247"/>
      <c r="M119" s="248"/>
      <c r="N119" s="247"/>
      <c r="O119" s="247"/>
      <c r="P119" s="247"/>
      <c r="Q119" s="249"/>
    </row>
    <row r="120" spans="1:17" s="56" customFormat="1">
      <c r="A120" s="281">
        <v>106</v>
      </c>
      <c r="B120" s="350"/>
      <c r="C120" s="343" t="s">
        <v>224</v>
      </c>
      <c r="D120" s="350" t="s">
        <v>203</v>
      </c>
      <c r="E120" s="310" t="s">
        <v>145</v>
      </c>
      <c r="F120" s="350">
        <v>5</v>
      </c>
      <c r="G120" s="185"/>
      <c r="H120" s="185"/>
      <c r="I120" s="185"/>
      <c r="J120" s="185"/>
      <c r="K120" s="185"/>
      <c r="L120" s="247"/>
      <c r="M120" s="248"/>
      <c r="N120" s="247"/>
      <c r="O120" s="247"/>
      <c r="P120" s="247"/>
      <c r="Q120" s="249"/>
    </row>
    <row r="121" spans="1:17" s="56" customFormat="1">
      <c r="A121" s="281">
        <v>107</v>
      </c>
      <c r="B121" s="350"/>
      <c r="C121" s="343" t="s">
        <v>224</v>
      </c>
      <c r="D121" s="350" t="s">
        <v>204</v>
      </c>
      <c r="E121" s="310" t="s">
        <v>145</v>
      </c>
      <c r="F121" s="350">
        <v>16</v>
      </c>
      <c r="G121" s="185"/>
      <c r="H121" s="185"/>
      <c r="I121" s="185"/>
      <c r="J121" s="185"/>
      <c r="K121" s="185"/>
      <c r="L121" s="247"/>
      <c r="M121" s="248"/>
      <c r="N121" s="247"/>
      <c r="O121" s="247"/>
      <c r="P121" s="247"/>
      <c r="Q121" s="249"/>
    </row>
    <row r="122" spans="1:17" s="56" customFormat="1">
      <c r="A122" s="281">
        <v>108</v>
      </c>
      <c r="B122" s="350"/>
      <c r="C122" s="343" t="s">
        <v>224</v>
      </c>
      <c r="D122" s="350" t="s">
        <v>208</v>
      </c>
      <c r="E122" s="310" t="s">
        <v>145</v>
      </c>
      <c r="F122" s="350">
        <v>4</v>
      </c>
      <c r="G122" s="185"/>
      <c r="H122" s="185"/>
      <c r="I122" s="185"/>
      <c r="J122" s="185"/>
      <c r="K122" s="185"/>
      <c r="L122" s="247"/>
      <c r="M122" s="248"/>
      <c r="N122" s="247"/>
      <c r="O122" s="247"/>
      <c r="P122" s="247"/>
      <c r="Q122" s="249"/>
    </row>
    <row r="123" spans="1:17" s="56" customFormat="1">
      <c r="A123" s="281">
        <v>109</v>
      </c>
      <c r="B123" s="350"/>
      <c r="C123" s="343" t="s">
        <v>224</v>
      </c>
      <c r="D123" s="350" t="s">
        <v>209</v>
      </c>
      <c r="E123" s="310" t="s">
        <v>145</v>
      </c>
      <c r="F123" s="350">
        <v>25</v>
      </c>
      <c r="G123" s="185"/>
      <c r="H123" s="185"/>
      <c r="I123" s="185"/>
      <c r="J123" s="185"/>
      <c r="K123" s="185"/>
      <c r="L123" s="247"/>
      <c r="M123" s="248"/>
      <c r="N123" s="247"/>
      <c r="O123" s="247"/>
      <c r="P123" s="247"/>
      <c r="Q123" s="249"/>
    </row>
    <row r="124" spans="1:17" s="56" customFormat="1">
      <c r="A124" s="281">
        <v>110</v>
      </c>
      <c r="B124" s="350"/>
      <c r="C124" s="343" t="s">
        <v>224</v>
      </c>
      <c r="D124" s="350" t="s">
        <v>213</v>
      </c>
      <c r="E124" s="310" t="s">
        <v>145</v>
      </c>
      <c r="F124" s="350">
        <v>3</v>
      </c>
      <c r="G124" s="185"/>
      <c r="H124" s="185"/>
      <c r="I124" s="185"/>
      <c r="J124" s="185"/>
      <c r="K124" s="185"/>
      <c r="L124" s="247"/>
      <c r="M124" s="248"/>
      <c r="N124" s="247"/>
      <c r="O124" s="247"/>
      <c r="P124" s="247"/>
      <c r="Q124" s="249"/>
    </row>
    <row r="125" spans="1:17" s="56" customFormat="1">
      <c r="A125" s="281">
        <v>111</v>
      </c>
      <c r="B125" s="350"/>
      <c r="C125" s="343" t="s">
        <v>224</v>
      </c>
      <c r="D125" s="350" t="s">
        <v>214</v>
      </c>
      <c r="E125" s="310" t="s">
        <v>145</v>
      </c>
      <c r="F125" s="350">
        <v>1</v>
      </c>
      <c r="G125" s="185"/>
      <c r="H125" s="185"/>
      <c r="I125" s="185"/>
      <c r="J125" s="185"/>
      <c r="K125" s="185"/>
      <c r="L125" s="247"/>
      <c r="M125" s="248"/>
      <c r="N125" s="247"/>
      <c r="O125" s="247"/>
      <c r="P125" s="247"/>
      <c r="Q125" s="249"/>
    </row>
    <row r="126" spans="1:17" s="56" customFormat="1">
      <c r="A126" s="281">
        <v>112</v>
      </c>
      <c r="B126" s="350"/>
      <c r="C126" s="343" t="s">
        <v>224</v>
      </c>
      <c r="D126" s="350" t="s">
        <v>214</v>
      </c>
      <c r="E126" s="310" t="s">
        <v>145</v>
      </c>
      <c r="F126" s="350">
        <v>13</v>
      </c>
      <c r="G126" s="185"/>
      <c r="H126" s="185"/>
      <c r="I126" s="185"/>
      <c r="J126" s="185"/>
      <c r="K126" s="185"/>
      <c r="L126" s="247"/>
      <c r="M126" s="248"/>
      <c r="N126" s="247"/>
      <c r="O126" s="247"/>
      <c r="P126" s="247"/>
      <c r="Q126" s="249"/>
    </row>
    <row r="127" spans="1:17" s="56" customFormat="1">
      <c r="A127" s="281">
        <v>113</v>
      </c>
      <c r="B127" s="350"/>
      <c r="C127" s="343" t="s">
        <v>224</v>
      </c>
      <c r="D127" s="350" t="s">
        <v>217</v>
      </c>
      <c r="E127" s="310" t="s">
        <v>145</v>
      </c>
      <c r="F127" s="350">
        <v>1</v>
      </c>
      <c r="G127" s="185"/>
      <c r="H127" s="185"/>
      <c r="I127" s="185"/>
      <c r="J127" s="185"/>
      <c r="K127" s="185"/>
      <c r="L127" s="247"/>
      <c r="M127" s="248"/>
      <c r="N127" s="247"/>
      <c r="O127" s="247"/>
      <c r="P127" s="247"/>
      <c r="Q127" s="249"/>
    </row>
    <row r="128" spans="1:17" s="56" customFormat="1">
      <c r="A128" s="281">
        <v>114</v>
      </c>
      <c r="B128" s="350"/>
      <c r="C128" s="343" t="s">
        <v>224</v>
      </c>
      <c r="D128" s="350" t="s">
        <v>218</v>
      </c>
      <c r="E128" s="310" t="s">
        <v>145</v>
      </c>
      <c r="F128" s="350">
        <v>10</v>
      </c>
      <c r="G128" s="185"/>
      <c r="H128" s="185"/>
      <c r="I128" s="185"/>
      <c r="J128" s="185"/>
      <c r="K128" s="185"/>
      <c r="L128" s="247"/>
      <c r="M128" s="248"/>
      <c r="N128" s="247"/>
      <c r="O128" s="247"/>
      <c r="P128" s="247"/>
      <c r="Q128" s="249"/>
    </row>
    <row r="129" spans="1:17" s="56" customFormat="1">
      <c r="A129" s="281">
        <v>115</v>
      </c>
      <c r="B129" s="350"/>
      <c r="C129" s="343" t="s">
        <v>224</v>
      </c>
      <c r="D129" s="350" t="s">
        <v>225</v>
      </c>
      <c r="E129" s="310" t="s">
        <v>145</v>
      </c>
      <c r="F129" s="350">
        <v>1</v>
      </c>
      <c r="G129" s="185"/>
      <c r="H129" s="185"/>
      <c r="I129" s="185"/>
      <c r="J129" s="185"/>
      <c r="K129" s="185"/>
      <c r="L129" s="247"/>
      <c r="M129" s="248"/>
      <c r="N129" s="247"/>
      <c r="O129" s="247"/>
      <c r="P129" s="247"/>
      <c r="Q129" s="249"/>
    </row>
    <row r="130" spans="1:17" s="56" customFormat="1">
      <c r="A130" s="281">
        <v>116</v>
      </c>
      <c r="B130" s="350"/>
      <c r="C130" s="343" t="s">
        <v>224</v>
      </c>
      <c r="D130" s="350" t="s">
        <v>220</v>
      </c>
      <c r="E130" s="310" t="s">
        <v>145</v>
      </c>
      <c r="F130" s="350">
        <v>1</v>
      </c>
      <c r="G130" s="185"/>
      <c r="H130" s="185"/>
      <c r="I130" s="185"/>
      <c r="J130" s="185"/>
      <c r="K130" s="185"/>
      <c r="L130" s="247"/>
      <c r="M130" s="248"/>
      <c r="N130" s="247"/>
      <c r="O130" s="247"/>
      <c r="P130" s="247"/>
      <c r="Q130" s="249"/>
    </row>
    <row r="131" spans="1:17" s="56" customFormat="1">
      <c r="A131" s="281">
        <v>117</v>
      </c>
      <c r="B131" s="350"/>
      <c r="C131" s="343" t="s">
        <v>224</v>
      </c>
      <c r="D131" s="350" t="s">
        <v>222</v>
      </c>
      <c r="E131" s="310" t="s">
        <v>145</v>
      </c>
      <c r="F131" s="350">
        <v>8</v>
      </c>
      <c r="G131" s="185"/>
      <c r="H131" s="185"/>
      <c r="I131" s="185"/>
      <c r="J131" s="185"/>
      <c r="K131" s="185"/>
      <c r="L131" s="247"/>
      <c r="M131" s="248"/>
      <c r="N131" s="247"/>
      <c r="O131" s="247"/>
      <c r="P131" s="247"/>
      <c r="Q131" s="249"/>
    </row>
    <row r="132" spans="1:17" s="56" customFormat="1">
      <c r="A132" s="281">
        <v>118</v>
      </c>
      <c r="B132" s="350"/>
      <c r="C132" s="343" t="s">
        <v>224</v>
      </c>
      <c r="D132" s="350" t="s">
        <v>226</v>
      </c>
      <c r="E132" s="310" t="s">
        <v>145</v>
      </c>
      <c r="F132" s="350">
        <v>2</v>
      </c>
      <c r="G132" s="185"/>
      <c r="H132" s="185"/>
      <c r="I132" s="185"/>
      <c r="J132" s="185"/>
      <c r="K132" s="185"/>
      <c r="L132" s="247"/>
      <c r="M132" s="248"/>
      <c r="N132" s="247"/>
      <c r="O132" s="247"/>
      <c r="P132" s="247"/>
      <c r="Q132" s="249"/>
    </row>
    <row r="133" spans="1:17" s="56" customFormat="1">
      <c r="A133" s="281">
        <v>119</v>
      </c>
      <c r="B133" s="350"/>
      <c r="C133" s="343" t="s">
        <v>224</v>
      </c>
      <c r="D133" s="350" t="s">
        <v>227</v>
      </c>
      <c r="E133" s="310" t="s">
        <v>145</v>
      </c>
      <c r="F133" s="350">
        <v>2</v>
      </c>
      <c r="G133" s="185"/>
      <c r="H133" s="185"/>
      <c r="I133" s="185"/>
      <c r="J133" s="185"/>
      <c r="K133" s="185"/>
      <c r="L133" s="247"/>
      <c r="M133" s="248"/>
      <c r="N133" s="247"/>
      <c r="O133" s="247"/>
      <c r="P133" s="247"/>
      <c r="Q133" s="249"/>
    </row>
    <row r="134" spans="1:17" s="56" customFormat="1">
      <c r="A134" s="281">
        <v>120</v>
      </c>
      <c r="B134" s="350"/>
      <c r="C134" s="343" t="s">
        <v>224</v>
      </c>
      <c r="D134" s="350" t="s">
        <v>228</v>
      </c>
      <c r="E134" s="310" t="s">
        <v>145</v>
      </c>
      <c r="F134" s="350">
        <v>2</v>
      </c>
      <c r="G134" s="185"/>
      <c r="H134" s="185"/>
      <c r="I134" s="185"/>
      <c r="J134" s="185"/>
      <c r="K134" s="185"/>
      <c r="L134" s="247"/>
      <c r="M134" s="248"/>
      <c r="N134" s="247"/>
      <c r="O134" s="247"/>
      <c r="P134" s="247"/>
      <c r="Q134" s="249"/>
    </row>
    <row r="135" spans="1:17" s="56" customFormat="1">
      <c r="A135" s="281">
        <v>121</v>
      </c>
      <c r="B135" s="350"/>
      <c r="C135" s="343" t="s">
        <v>224</v>
      </c>
      <c r="D135" s="350" t="s">
        <v>229</v>
      </c>
      <c r="E135" s="310" t="s">
        <v>145</v>
      </c>
      <c r="F135" s="350">
        <v>2</v>
      </c>
      <c r="G135" s="185"/>
      <c r="H135" s="185"/>
      <c r="I135" s="185"/>
      <c r="J135" s="185"/>
      <c r="K135" s="185"/>
      <c r="L135" s="247"/>
      <c r="M135" s="248"/>
      <c r="N135" s="247"/>
      <c r="O135" s="247"/>
      <c r="P135" s="247"/>
      <c r="Q135" s="249"/>
    </row>
    <row r="136" spans="1:17" s="56" customFormat="1">
      <c r="A136" s="281">
        <v>122</v>
      </c>
      <c r="B136" s="350"/>
      <c r="C136" s="343" t="s">
        <v>224</v>
      </c>
      <c r="D136" s="350" t="s">
        <v>229</v>
      </c>
      <c r="E136" s="310" t="s">
        <v>145</v>
      </c>
      <c r="F136" s="350">
        <v>2</v>
      </c>
      <c r="G136" s="185"/>
      <c r="H136" s="185"/>
      <c r="I136" s="185"/>
      <c r="J136" s="185"/>
      <c r="K136" s="185"/>
      <c r="L136" s="247"/>
      <c r="M136" s="248"/>
      <c r="N136" s="247"/>
      <c r="O136" s="247"/>
      <c r="P136" s="247"/>
      <c r="Q136" s="249"/>
    </row>
    <row r="137" spans="1:17" s="56" customFormat="1">
      <c r="A137" s="281">
        <v>123</v>
      </c>
      <c r="B137" s="350"/>
      <c r="C137" s="343" t="s">
        <v>230</v>
      </c>
      <c r="D137" s="350">
        <v>250</v>
      </c>
      <c r="E137" s="310" t="s">
        <v>145</v>
      </c>
      <c r="F137" s="350">
        <v>1</v>
      </c>
      <c r="G137" s="185"/>
      <c r="H137" s="185"/>
      <c r="I137" s="185"/>
      <c r="J137" s="185"/>
      <c r="K137" s="185"/>
      <c r="L137" s="247"/>
      <c r="M137" s="248"/>
      <c r="N137" s="247"/>
      <c r="O137" s="247"/>
      <c r="P137" s="247"/>
      <c r="Q137" s="249"/>
    </row>
    <row r="138" spans="1:17" s="56" customFormat="1">
      <c r="A138" s="281">
        <v>124</v>
      </c>
      <c r="B138" s="350"/>
      <c r="C138" s="343" t="s">
        <v>230</v>
      </c>
      <c r="D138" s="350">
        <v>400</v>
      </c>
      <c r="E138" s="310" t="s">
        <v>145</v>
      </c>
      <c r="F138" s="350">
        <v>3</v>
      </c>
      <c r="G138" s="185"/>
      <c r="H138" s="185"/>
      <c r="I138" s="185"/>
      <c r="J138" s="185"/>
      <c r="K138" s="185"/>
      <c r="L138" s="247"/>
      <c r="M138" s="248"/>
      <c r="N138" s="247"/>
      <c r="O138" s="247"/>
      <c r="P138" s="247"/>
      <c r="Q138" s="249"/>
    </row>
    <row r="139" spans="1:17" s="56" customFormat="1">
      <c r="A139" s="281">
        <v>125</v>
      </c>
      <c r="B139" s="350"/>
      <c r="C139" s="343" t="s">
        <v>230</v>
      </c>
      <c r="D139" s="350" t="s">
        <v>157</v>
      </c>
      <c r="E139" s="310" t="s">
        <v>145</v>
      </c>
      <c r="F139" s="350">
        <v>2</v>
      </c>
      <c r="G139" s="185"/>
      <c r="H139" s="184"/>
      <c r="I139" s="185"/>
      <c r="J139" s="374"/>
      <c r="K139" s="185"/>
      <c r="L139" s="247"/>
      <c r="M139" s="248"/>
      <c r="N139" s="247"/>
      <c r="O139" s="247"/>
      <c r="P139" s="247"/>
      <c r="Q139" s="249"/>
    </row>
    <row r="140" spans="1:17" s="56" customFormat="1">
      <c r="A140" s="281">
        <v>126</v>
      </c>
      <c r="B140" s="350"/>
      <c r="C140" s="343" t="s">
        <v>230</v>
      </c>
      <c r="D140" s="350" t="s">
        <v>158</v>
      </c>
      <c r="E140" s="310" t="s">
        <v>145</v>
      </c>
      <c r="F140" s="350">
        <v>2</v>
      </c>
      <c r="G140" s="185"/>
      <c r="H140" s="184"/>
      <c r="I140" s="185"/>
      <c r="J140" s="374"/>
      <c r="K140" s="185"/>
      <c r="L140" s="247"/>
      <c r="M140" s="248"/>
      <c r="N140" s="247"/>
      <c r="O140" s="247"/>
      <c r="P140" s="247"/>
      <c r="Q140" s="249"/>
    </row>
    <row r="141" spans="1:17" s="56" customFormat="1">
      <c r="A141" s="281">
        <v>127</v>
      </c>
      <c r="B141" s="350"/>
      <c r="C141" s="343" t="s">
        <v>230</v>
      </c>
      <c r="D141" s="350" t="s">
        <v>159</v>
      </c>
      <c r="E141" s="310" t="s">
        <v>145</v>
      </c>
      <c r="F141" s="350">
        <v>4</v>
      </c>
      <c r="G141" s="185"/>
      <c r="H141" s="184"/>
      <c r="I141" s="185"/>
      <c r="J141" s="374"/>
      <c r="K141" s="185"/>
      <c r="L141" s="247"/>
      <c r="M141" s="248"/>
      <c r="N141" s="247"/>
      <c r="O141" s="247"/>
      <c r="P141" s="247"/>
      <c r="Q141" s="249"/>
    </row>
    <row r="142" spans="1:17" s="56" customFormat="1">
      <c r="A142" s="281">
        <v>128</v>
      </c>
      <c r="B142" s="350"/>
      <c r="C142" s="343" t="s">
        <v>230</v>
      </c>
      <c r="D142" s="350" t="s">
        <v>160</v>
      </c>
      <c r="E142" s="310" t="s">
        <v>145</v>
      </c>
      <c r="F142" s="350">
        <v>4</v>
      </c>
      <c r="G142" s="185"/>
      <c r="H142" s="184"/>
      <c r="I142" s="185"/>
      <c r="J142" s="374"/>
      <c r="K142" s="185"/>
      <c r="L142" s="247"/>
      <c r="M142" s="248"/>
      <c r="N142" s="247"/>
      <c r="O142" s="247"/>
      <c r="P142" s="247"/>
      <c r="Q142" s="249"/>
    </row>
    <row r="143" spans="1:17" s="56" customFormat="1">
      <c r="A143" s="281">
        <v>129</v>
      </c>
      <c r="B143" s="350"/>
      <c r="C143" s="343" t="s">
        <v>231</v>
      </c>
      <c r="D143" s="350" t="s">
        <v>232</v>
      </c>
      <c r="E143" s="310" t="s">
        <v>145</v>
      </c>
      <c r="F143" s="350">
        <v>2</v>
      </c>
      <c r="G143" s="185"/>
      <c r="H143" s="184"/>
      <c r="I143" s="185"/>
      <c r="J143" s="185"/>
      <c r="K143" s="185"/>
      <c r="L143" s="247"/>
      <c r="M143" s="248"/>
      <c r="N143" s="247"/>
      <c r="O143" s="247"/>
      <c r="P143" s="247"/>
      <c r="Q143" s="249"/>
    </row>
    <row r="144" spans="1:17" s="56" customFormat="1">
      <c r="A144" s="281">
        <v>130</v>
      </c>
      <c r="B144" s="350"/>
      <c r="C144" s="343" t="s">
        <v>231</v>
      </c>
      <c r="D144" s="371" t="s">
        <v>233</v>
      </c>
      <c r="E144" s="310" t="s">
        <v>145</v>
      </c>
      <c r="F144" s="350">
        <v>1</v>
      </c>
      <c r="G144" s="185"/>
      <c r="H144" s="184"/>
      <c r="I144" s="185"/>
      <c r="J144" s="185"/>
      <c r="K144" s="185"/>
      <c r="L144" s="247"/>
      <c r="M144" s="248"/>
      <c r="N144" s="247"/>
      <c r="O144" s="247"/>
      <c r="P144" s="247"/>
      <c r="Q144" s="249"/>
    </row>
    <row r="145" spans="1:17" s="56" customFormat="1">
      <c r="A145" s="281">
        <v>131</v>
      </c>
      <c r="B145" s="350"/>
      <c r="C145" s="343" t="s">
        <v>231</v>
      </c>
      <c r="D145" s="371" t="s">
        <v>234</v>
      </c>
      <c r="E145" s="310" t="s">
        <v>145</v>
      </c>
      <c r="F145" s="350">
        <v>1</v>
      </c>
      <c r="G145" s="185"/>
      <c r="H145" s="184"/>
      <c r="I145" s="185"/>
      <c r="J145" s="185"/>
      <c r="K145" s="185"/>
      <c r="L145" s="247"/>
      <c r="M145" s="248"/>
      <c r="N145" s="247"/>
      <c r="O145" s="247"/>
      <c r="P145" s="247"/>
      <c r="Q145" s="249"/>
    </row>
    <row r="146" spans="1:17" s="56" customFormat="1" ht="26.4">
      <c r="A146" s="281">
        <v>132</v>
      </c>
      <c r="B146" s="350"/>
      <c r="C146" s="343" t="s">
        <v>235</v>
      </c>
      <c r="D146" s="371" t="s">
        <v>236</v>
      </c>
      <c r="E146" s="310" t="s">
        <v>145</v>
      </c>
      <c r="F146" s="350">
        <v>9</v>
      </c>
      <c r="G146" s="185"/>
      <c r="H146" s="184"/>
      <c r="I146" s="185"/>
      <c r="J146" s="373"/>
      <c r="K146" s="208"/>
      <c r="L146" s="247"/>
      <c r="M146" s="248"/>
      <c r="N146" s="247"/>
      <c r="O146" s="247"/>
      <c r="P146" s="247"/>
      <c r="Q146" s="249"/>
    </row>
    <row r="147" spans="1:17" s="56" customFormat="1" ht="26.4">
      <c r="A147" s="281">
        <v>133</v>
      </c>
      <c r="B147" s="350"/>
      <c r="C147" s="343" t="s">
        <v>235</v>
      </c>
      <c r="D147" s="371" t="s">
        <v>237</v>
      </c>
      <c r="E147" s="310" t="s">
        <v>145</v>
      </c>
      <c r="F147" s="350">
        <v>7</v>
      </c>
      <c r="G147" s="185"/>
      <c r="H147" s="184"/>
      <c r="I147" s="185"/>
      <c r="J147" s="373"/>
      <c r="K147" s="208"/>
      <c r="L147" s="247"/>
      <c r="M147" s="248"/>
      <c r="N147" s="247"/>
      <c r="O147" s="247"/>
      <c r="P147" s="247"/>
      <c r="Q147" s="249"/>
    </row>
    <row r="148" spans="1:17" s="56" customFormat="1" ht="26.4">
      <c r="A148" s="281">
        <v>134</v>
      </c>
      <c r="B148" s="350"/>
      <c r="C148" s="343" t="s">
        <v>235</v>
      </c>
      <c r="D148" s="371" t="s">
        <v>238</v>
      </c>
      <c r="E148" s="310" t="s">
        <v>145</v>
      </c>
      <c r="F148" s="350">
        <v>7</v>
      </c>
      <c r="G148" s="185"/>
      <c r="H148" s="184"/>
      <c r="I148" s="185"/>
      <c r="J148" s="373"/>
      <c r="K148" s="208"/>
      <c r="L148" s="247"/>
      <c r="M148" s="248"/>
      <c r="N148" s="247"/>
      <c r="O148" s="247"/>
      <c r="P148" s="247"/>
      <c r="Q148" s="249"/>
    </row>
    <row r="149" spans="1:17" s="56" customFormat="1" ht="26.4">
      <c r="A149" s="281">
        <v>135</v>
      </c>
      <c r="B149" s="350"/>
      <c r="C149" s="343" t="s">
        <v>235</v>
      </c>
      <c r="D149" s="371" t="s">
        <v>239</v>
      </c>
      <c r="E149" s="310" t="s">
        <v>145</v>
      </c>
      <c r="F149" s="350">
        <v>6</v>
      </c>
      <c r="G149" s="185"/>
      <c r="H149" s="184"/>
      <c r="I149" s="185"/>
      <c r="J149" s="373"/>
      <c r="K149" s="208"/>
      <c r="L149" s="247"/>
      <c r="M149" s="248"/>
      <c r="N149" s="247"/>
      <c r="O149" s="247"/>
      <c r="P149" s="247"/>
      <c r="Q149" s="249"/>
    </row>
    <row r="150" spans="1:17" s="56" customFormat="1" ht="26.4">
      <c r="A150" s="281">
        <v>136</v>
      </c>
      <c r="B150" s="350"/>
      <c r="C150" s="343" t="s">
        <v>235</v>
      </c>
      <c r="D150" s="371" t="s">
        <v>240</v>
      </c>
      <c r="E150" s="310" t="s">
        <v>145</v>
      </c>
      <c r="F150" s="350">
        <v>4</v>
      </c>
      <c r="G150" s="185"/>
      <c r="H150" s="184"/>
      <c r="I150" s="185"/>
      <c r="J150" s="373"/>
      <c r="K150" s="208"/>
      <c r="L150" s="247"/>
      <c r="M150" s="248"/>
      <c r="N150" s="247"/>
      <c r="O150" s="247"/>
      <c r="P150" s="247"/>
      <c r="Q150" s="249"/>
    </row>
    <row r="151" spans="1:17" s="56" customFormat="1">
      <c r="A151" s="281">
        <v>137</v>
      </c>
      <c r="B151" s="350"/>
      <c r="C151" s="343" t="s">
        <v>235</v>
      </c>
      <c r="D151" s="371" t="s">
        <v>241</v>
      </c>
      <c r="E151" s="310" t="s">
        <v>145</v>
      </c>
      <c r="F151" s="350">
        <v>7</v>
      </c>
      <c r="G151" s="185"/>
      <c r="H151" s="184"/>
      <c r="I151" s="185"/>
      <c r="J151" s="373"/>
      <c r="K151" s="208"/>
      <c r="L151" s="247"/>
      <c r="M151" s="248"/>
      <c r="N151" s="247"/>
      <c r="O151" s="247"/>
      <c r="P151" s="247"/>
      <c r="Q151" s="249"/>
    </row>
    <row r="152" spans="1:17" s="56" customFormat="1">
      <c r="A152" s="281">
        <v>138</v>
      </c>
      <c r="B152" s="350"/>
      <c r="C152" s="343" t="s">
        <v>235</v>
      </c>
      <c r="D152" s="371" t="s">
        <v>242</v>
      </c>
      <c r="E152" s="310" t="s">
        <v>145</v>
      </c>
      <c r="F152" s="350">
        <v>7</v>
      </c>
      <c r="G152" s="185"/>
      <c r="H152" s="184"/>
      <c r="I152" s="185"/>
      <c r="J152" s="185"/>
      <c r="K152" s="185"/>
      <c r="L152" s="247"/>
      <c r="M152" s="248"/>
      <c r="N152" s="247"/>
      <c r="O152" s="247"/>
      <c r="P152" s="247"/>
      <c r="Q152" s="249"/>
    </row>
    <row r="153" spans="1:17" s="56" customFormat="1">
      <c r="A153" s="281">
        <v>139</v>
      </c>
      <c r="B153" s="350"/>
      <c r="C153" s="343" t="s">
        <v>235</v>
      </c>
      <c r="D153" s="371" t="s">
        <v>243</v>
      </c>
      <c r="E153" s="310" t="s">
        <v>145</v>
      </c>
      <c r="F153" s="350">
        <v>7</v>
      </c>
      <c r="G153" s="185"/>
      <c r="H153" s="184"/>
      <c r="I153" s="185"/>
      <c r="J153" s="185"/>
      <c r="K153" s="185"/>
      <c r="L153" s="247"/>
      <c r="M153" s="248"/>
      <c r="N153" s="247"/>
      <c r="O153" s="247"/>
      <c r="P153" s="247"/>
      <c r="Q153" s="249"/>
    </row>
    <row r="154" spans="1:17" s="56" customFormat="1">
      <c r="A154" s="281">
        <v>140</v>
      </c>
      <c r="B154" s="350"/>
      <c r="C154" s="343" t="s">
        <v>235</v>
      </c>
      <c r="D154" s="371" t="s">
        <v>244</v>
      </c>
      <c r="E154" s="310" t="s">
        <v>145</v>
      </c>
      <c r="F154" s="350">
        <v>15</v>
      </c>
      <c r="G154" s="185"/>
      <c r="H154" s="184"/>
      <c r="I154" s="185"/>
      <c r="J154" s="185"/>
      <c r="K154" s="185"/>
      <c r="L154" s="247"/>
      <c r="M154" s="248"/>
      <c r="N154" s="247"/>
      <c r="O154" s="247"/>
      <c r="P154" s="247"/>
      <c r="Q154" s="249"/>
    </row>
    <row r="155" spans="1:17" s="56" customFormat="1">
      <c r="A155" s="281">
        <v>141</v>
      </c>
      <c r="B155" s="350"/>
      <c r="C155" s="343" t="s">
        <v>235</v>
      </c>
      <c r="D155" s="371" t="s">
        <v>245</v>
      </c>
      <c r="E155" s="310" t="s">
        <v>145</v>
      </c>
      <c r="F155" s="350">
        <v>12</v>
      </c>
      <c r="G155" s="185"/>
      <c r="H155" s="184"/>
      <c r="I155" s="185"/>
      <c r="J155" s="185"/>
      <c r="K155" s="185"/>
      <c r="L155" s="247"/>
      <c r="M155" s="248"/>
      <c r="N155" s="247"/>
      <c r="O155" s="247"/>
      <c r="P155" s="247"/>
      <c r="Q155" s="249"/>
    </row>
    <row r="156" spans="1:17" s="56" customFormat="1">
      <c r="A156" s="281">
        <v>142</v>
      </c>
      <c r="B156" s="350"/>
      <c r="C156" s="343" t="s">
        <v>235</v>
      </c>
      <c r="D156" s="350" t="s">
        <v>246</v>
      </c>
      <c r="E156" s="310" t="s">
        <v>145</v>
      </c>
      <c r="F156" s="350">
        <v>2</v>
      </c>
      <c r="G156" s="185"/>
      <c r="H156" s="184"/>
      <c r="I156" s="185"/>
      <c r="J156" s="373"/>
      <c r="K156" s="208"/>
      <c r="L156" s="247"/>
      <c r="M156" s="248"/>
      <c r="N156" s="247"/>
      <c r="O156" s="247"/>
      <c r="P156" s="247"/>
      <c r="Q156" s="249"/>
    </row>
    <row r="157" spans="1:17" s="56" customFormat="1">
      <c r="A157" s="281">
        <v>143</v>
      </c>
      <c r="B157" s="350"/>
      <c r="C157" s="343" t="s">
        <v>235</v>
      </c>
      <c r="D157" s="350" t="s">
        <v>247</v>
      </c>
      <c r="E157" s="310" t="s">
        <v>145</v>
      </c>
      <c r="F157" s="350">
        <v>4</v>
      </c>
      <c r="G157" s="185"/>
      <c r="H157" s="184"/>
      <c r="I157" s="185"/>
      <c r="J157" s="373"/>
      <c r="K157" s="208"/>
      <c r="L157" s="247"/>
      <c r="M157" s="248"/>
      <c r="N157" s="247"/>
      <c r="O157" s="247"/>
      <c r="P157" s="247"/>
      <c r="Q157" s="249"/>
    </row>
    <row r="158" spans="1:17" s="56" customFormat="1">
      <c r="A158" s="281">
        <v>144</v>
      </c>
      <c r="B158" s="350"/>
      <c r="C158" s="343" t="s">
        <v>248</v>
      </c>
      <c r="D158" s="350" t="s">
        <v>249</v>
      </c>
      <c r="E158" s="310" t="s">
        <v>145</v>
      </c>
      <c r="F158" s="350">
        <v>20</v>
      </c>
      <c r="G158" s="185"/>
      <c r="H158" s="184"/>
      <c r="I158" s="185"/>
      <c r="J158" s="373"/>
      <c r="K158" s="208"/>
      <c r="L158" s="247"/>
      <c r="M158" s="248"/>
      <c r="N158" s="247"/>
      <c r="O158" s="247"/>
      <c r="P158" s="247"/>
      <c r="Q158" s="249"/>
    </row>
    <row r="159" spans="1:17" s="56" customFormat="1">
      <c r="A159" s="281">
        <v>145</v>
      </c>
      <c r="B159" s="350"/>
      <c r="C159" s="343" t="s">
        <v>248</v>
      </c>
      <c r="D159" s="350" t="s">
        <v>250</v>
      </c>
      <c r="E159" s="310" t="s">
        <v>145</v>
      </c>
      <c r="F159" s="350">
        <v>10</v>
      </c>
      <c r="G159" s="185"/>
      <c r="H159" s="184"/>
      <c r="I159" s="185"/>
      <c r="J159" s="185"/>
      <c r="K159" s="185"/>
      <c r="L159" s="247"/>
      <c r="M159" s="248"/>
      <c r="N159" s="247"/>
      <c r="O159" s="247"/>
      <c r="P159" s="247"/>
      <c r="Q159" s="249"/>
    </row>
    <row r="160" spans="1:17" s="56" customFormat="1">
      <c r="A160" s="281">
        <v>146</v>
      </c>
      <c r="B160" s="350"/>
      <c r="C160" s="343" t="s">
        <v>248</v>
      </c>
      <c r="D160" s="350" t="s">
        <v>251</v>
      </c>
      <c r="E160" s="310" t="s">
        <v>145</v>
      </c>
      <c r="F160" s="350">
        <v>17</v>
      </c>
      <c r="G160" s="185"/>
      <c r="H160" s="184"/>
      <c r="I160" s="185"/>
      <c r="J160" s="185"/>
      <c r="K160" s="185"/>
      <c r="L160" s="247"/>
      <c r="M160" s="248"/>
      <c r="N160" s="247"/>
      <c r="O160" s="247"/>
      <c r="P160" s="247"/>
      <c r="Q160" s="249"/>
    </row>
    <row r="161" spans="1:17" s="56" customFormat="1">
      <c r="A161" s="281">
        <v>147</v>
      </c>
      <c r="B161" s="350"/>
      <c r="C161" s="343" t="s">
        <v>248</v>
      </c>
      <c r="D161" s="350" t="s">
        <v>252</v>
      </c>
      <c r="E161" s="310" t="s">
        <v>145</v>
      </c>
      <c r="F161" s="350">
        <v>9</v>
      </c>
      <c r="G161" s="185"/>
      <c r="H161" s="184"/>
      <c r="I161" s="185"/>
      <c r="J161" s="185"/>
      <c r="K161" s="185"/>
      <c r="L161" s="247"/>
      <c r="M161" s="248"/>
      <c r="N161" s="247"/>
      <c r="O161" s="247"/>
      <c r="P161" s="247"/>
      <c r="Q161" s="249"/>
    </row>
    <row r="162" spans="1:17" s="56" customFormat="1">
      <c r="A162" s="281">
        <v>148</v>
      </c>
      <c r="B162" s="350"/>
      <c r="C162" s="343" t="s">
        <v>248</v>
      </c>
      <c r="D162" s="350" t="s">
        <v>253</v>
      </c>
      <c r="E162" s="310" t="s">
        <v>145</v>
      </c>
      <c r="F162" s="350">
        <v>10</v>
      </c>
      <c r="G162" s="185"/>
      <c r="H162" s="184"/>
      <c r="I162" s="185"/>
      <c r="J162" s="185"/>
      <c r="K162" s="185"/>
      <c r="L162" s="247"/>
      <c r="M162" s="248"/>
      <c r="N162" s="247"/>
      <c r="O162" s="247"/>
      <c r="P162" s="247"/>
      <c r="Q162" s="249"/>
    </row>
    <row r="163" spans="1:17" s="56" customFormat="1">
      <c r="A163" s="281">
        <v>149</v>
      </c>
      <c r="B163" s="350"/>
      <c r="C163" s="343" t="s">
        <v>248</v>
      </c>
      <c r="D163" s="350" t="s">
        <v>254</v>
      </c>
      <c r="E163" s="310" t="s">
        <v>145</v>
      </c>
      <c r="F163" s="350">
        <v>43</v>
      </c>
      <c r="G163" s="185"/>
      <c r="H163" s="184"/>
      <c r="I163" s="185"/>
      <c r="J163" s="185"/>
      <c r="K163" s="185"/>
      <c r="L163" s="247"/>
      <c r="M163" s="248"/>
      <c r="N163" s="247"/>
      <c r="O163" s="247"/>
      <c r="P163" s="247"/>
      <c r="Q163" s="249"/>
    </row>
    <row r="164" spans="1:17" s="56" customFormat="1">
      <c r="A164" s="281">
        <v>150</v>
      </c>
      <c r="B164" s="350"/>
      <c r="C164" s="343" t="s">
        <v>248</v>
      </c>
      <c r="D164" s="350" t="s">
        <v>255</v>
      </c>
      <c r="E164" s="310" t="s">
        <v>145</v>
      </c>
      <c r="F164" s="350">
        <v>14</v>
      </c>
      <c r="G164" s="185"/>
      <c r="H164" s="184"/>
      <c r="I164" s="185"/>
      <c r="J164" s="185"/>
      <c r="K164" s="185"/>
      <c r="L164" s="247"/>
      <c r="M164" s="248"/>
      <c r="N164" s="247"/>
      <c r="O164" s="247"/>
      <c r="P164" s="247"/>
      <c r="Q164" s="249"/>
    </row>
    <row r="165" spans="1:17" s="56" customFormat="1">
      <c r="A165" s="281">
        <v>151</v>
      </c>
      <c r="B165" s="350"/>
      <c r="C165" s="343" t="s">
        <v>248</v>
      </c>
      <c r="D165" s="350" t="s">
        <v>256</v>
      </c>
      <c r="E165" s="310" t="s">
        <v>145</v>
      </c>
      <c r="F165" s="350">
        <v>4</v>
      </c>
      <c r="G165" s="185"/>
      <c r="H165" s="184"/>
      <c r="I165" s="185"/>
      <c r="J165" s="185"/>
      <c r="K165" s="185"/>
      <c r="L165" s="247"/>
      <c r="M165" s="248"/>
      <c r="N165" s="247"/>
      <c r="O165" s="247"/>
      <c r="P165" s="247"/>
      <c r="Q165" s="249"/>
    </row>
    <row r="166" spans="1:17" s="56" customFormat="1">
      <c r="A166" s="281">
        <v>152</v>
      </c>
      <c r="B166" s="350"/>
      <c r="C166" s="343" t="s">
        <v>248</v>
      </c>
      <c r="D166" s="350" t="s">
        <v>247</v>
      </c>
      <c r="E166" s="310" t="s">
        <v>145</v>
      </c>
      <c r="F166" s="350">
        <v>4</v>
      </c>
      <c r="G166" s="185"/>
      <c r="H166" s="184"/>
      <c r="I166" s="185"/>
      <c r="J166" s="374"/>
      <c r="K166" s="185"/>
      <c r="L166" s="247"/>
      <c r="M166" s="248"/>
      <c r="N166" s="247"/>
      <c r="O166" s="247"/>
      <c r="P166" s="247"/>
      <c r="Q166" s="249"/>
    </row>
    <row r="167" spans="1:17" s="56" customFormat="1">
      <c r="A167" s="281">
        <v>153</v>
      </c>
      <c r="B167" s="350"/>
      <c r="C167" s="343" t="s">
        <v>257</v>
      </c>
      <c r="D167" s="350" t="s">
        <v>258</v>
      </c>
      <c r="E167" s="310" t="s">
        <v>145</v>
      </c>
      <c r="F167" s="350">
        <v>1</v>
      </c>
      <c r="G167" s="185"/>
      <c r="H167" s="184"/>
      <c r="I167" s="185"/>
      <c r="J167" s="374"/>
      <c r="K167" s="185"/>
      <c r="L167" s="247"/>
      <c r="M167" s="248"/>
      <c r="N167" s="247"/>
      <c r="O167" s="247"/>
      <c r="P167" s="247"/>
      <c r="Q167" s="249"/>
    </row>
    <row r="168" spans="1:17" s="56" customFormat="1">
      <c r="A168" s="281">
        <v>154</v>
      </c>
      <c r="B168" s="350"/>
      <c r="C168" s="343" t="s">
        <v>257</v>
      </c>
      <c r="D168" s="350" t="s">
        <v>259</v>
      </c>
      <c r="E168" s="310" t="s">
        <v>145</v>
      </c>
      <c r="F168" s="350">
        <v>3</v>
      </c>
      <c r="G168" s="185"/>
      <c r="H168" s="184"/>
      <c r="I168" s="185"/>
      <c r="J168" s="374"/>
      <c r="K168" s="185"/>
      <c r="L168" s="247"/>
      <c r="M168" s="248"/>
      <c r="N168" s="247"/>
      <c r="O168" s="247"/>
      <c r="P168" s="247"/>
      <c r="Q168" s="249"/>
    </row>
    <row r="169" spans="1:17" s="56" customFormat="1" ht="26.4">
      <c r="A169" s="281">
        <v>155</v>
      </c>
      <c r="B169" s="350"/>
      <c r="C169" s="343" t="s">
        <v>260</v>
      </c>
      <c r="D169" s="371" t="s">
        <v>261</v>
      </c>
      <c r="E169" s="310" t="s">
        <v>145</v>
      </c>
      <c r="F169" s="350">
        <v>1</v>
      </c>
      <c r="G169" s="185"/>
      <c r="H169" s="184"/>
      <c r="I169" s="185"/>
      <c r="J169" s="374"/>
      <c r="K169" s="185"/>
      <c r="L169" s="247"/>
      <c r="M169" s="248"/>
      <c r="N169" s="247"/>
      <c r="O169" s="247"/>
      <c r="P169" s="247"/>
      <c r="Q169" s="249"/>
    </row>
    <row r="170" spans="1:17" s="56" customFormat="1" ht="26.4">
      <c r="A170" s="281">
        <v>156</v>
      </c>
      <c r="B170" s="350"/>
      <c r="C170" s="343" t="s">
        <v>260</v>
      </c>
      <c r="D170" s="371" t="s">
        <v>262</v>
      </c>
      <c r="E170" s="310" t="s">
        <v>145</v>
      </c>
      <c r="F170" s="350">
        <v>1</v>
      </c>
      <c r="G170" s="185"/>
      <c r="H170" s="184"/>
      <c r="I170" s="185"/>
      <c r="J170" s="374"/>
      <c r="K170" s="185"/>
      <c r="L170" s="247"/>
      <c r="M170" s="248"/>
      <c r="N170" s="247"/>
      <c r="O170" s="247"/>
      <c r="P170" s="247"/>
      <c r="Q170" s="249"/>
    </row>
    <row r="171" spans="1:17" s="56" customFormat="1">
      <c r="A171" s="281">
        <v>157</v>
      </c>
      <c r="B171" s="350"/>
      <c r="C171" s="343" t="s">
        <v>263</v>
      </c>
      <c r="D171" s="350" t="s">
        <v>264</v>
      </c>
      <c r="E171" s="310" t="s">
        <v>145</v>
      </c>
      <c r="F171" s="350">
        <v>7</v>
      </c>
      <c r="G171" s="185"/>
      <c r="H171" s="184"/>
      <c r="I171" s="185"/>
      <c r="J171" s="374"/>
      <c r="K171" s="185"/>
      <c r="L171" s="247"/>
      <c r="M171" s="248"/>
      <c r="N171" s="247"/>
      <c r="O171" s="247"/>
      <c r="P171" s="247"/>
      <c r="Q171" s="249"/>
    </row>
    <row r="172" spans="1:17" s="56" customFormat="1">
      <c r="A172" s="281">
        <v>158</v>
      </c>
      <c r="B172" s="350"/>
      <c r="C172" s="343" t="s">
        <v>263</v>
      </c>
      <c r="D172" s="350" t="s">
        <v>265</v>
      </c>
      <c r="E172" s="310" t="s">
        <v>145</v>
      </c>
      <c r="F172" s="350">
        <v>2</v>
      </c>
      <c r="G172" s="185"/>
      <c r="H172" s="184"/>
      <c r="I172" s="185"/>
      <c r="J172" s="374"/>
      <c r="K172" s="185"/>
      <c r="L172" s="247"/>
      <c r="M172" s="248"/>
      <c r="N172" s="247"/>
      <c r="O172" s="247"/>
      <c r="P172" s="247"/>
      <c r="Q172" s="249"/>
    </row>
    <row r="173" spans="1:17" s="56" customFormat="1">
      <c r="A173" s="281">
        <v>159</v>
      </c>
      <c r="B173" s="350"/>
      <c r="C173" s="343" t="s">
        <v>263</v>
      </c>
      <c r="D173" s="350" t="s">
        <v>266</v>
      </c>
      <c r="E173" s="310" t="s">
        <v>145</v>
      </c>
      <c r="F173" s="350">
        <v>18</v>
      </c>
      <c r="G173" s="185"/>
      <c r="H173" s="184"/>
      <c r="I173" s="185"/>
      <c r="J173" s="374"/>
      <c r="K173" s="185"/>
      <c r="L173" s="247"/>
      <c r="M173" s="248"/>
      <c r="N173" s="247"/>
      <c r="O173" s="247"/>
      <c r="P173" s="247"/>
      <c r="Q173" s="249"/>
    </row>
    <row r="174" spans="1:17" s="56" customFormat="1">
      <c r="A174" s="281">
        <v>160</v>
      </c>
      <c r="B174" s="350"/>
      <c r="C174" s="343" t="s">
        <v>263</v>
      </c>
      <c r="D174" s="350" t="s">
        <v>267</v>
      </c>
      <c r="E174" s="310" t="s">
        <v>145</v>
      </c>
      <c r="F174" s="350">
        <v>16</v>
      </c>
      <c r="G174" s="185"/>
      <c r="H174" s="184"/>
      <c r="I174" s="185"/>
      <c r="J174" s="374"/>
      <c r="K174" s="185"/>
      <c r="L174" s="247"/>
      <c r="M174" s="248"/>
      <c r="N174" s="247"/>
      <c r="O174" s="247"/>
      <c r="P174" s="247"/>
      <c r="Q174" s="249"/>
    </row>
    <row r="175" spans="1:17" s="56" customFormat="1">
      <c r="A175" s="281">
        <v>161</v>
      </c>
      <c r="B175" s="350"/>
      <c r="C175" s="343" t="s">
        <v>263</v>
      </c>
      <c r="D175" s="350" t="s">
        <v>268</v>
      </c>
      <c r="E175" s="310" t="s">
        <v>145</v>
      </c>
      <c r="F175" s="350">
        <v>31</v>
      </c>
      <c r="G175" s="185"/>
      <c r="H175" s="184"/>
      <c r="I175" s="185"/>
      <c r="J175" s="374"/>
      <c r="K175" s="185"/>
      <c r="L175" s="247"/>
      <c r="M175" s="248"/>
      <c r="N175" s="247"/>
      <c r="O175" s="247"/>
      <c r="P175" s="247"/>
      <c r="Q175" s="249"/>
    </row>
    <row r="176" spans="1:17" s="56" customFormat="1">
      <c r="A176" s="281">
        <v>162</v>
      </c>
      <c r="B176" s="350"/>
      <c r="C176" s="343" t="s">
        <v>263</v>
      </c>
      <c r="D176" s="350" t="s">
        <v>269</v>
      </c>
      <c r="E176" s="310" t="s">
        <v>145</v>
      </c>
      <c r="F176" s="350">
        <v>46</v>
      </c>
      <c r="G176" s="185"/>
      <c r="H176" s="184"/>
      <c r="I176" s="185"/>
      <c r="J176" s="374"/>
      <c r="K176" s="185"/>
      <c r="L176" s="247"/>
      <c r="M176" s="248"/>
      <c r="N176" s="247"/>
      <c r="O176" s="247"/>
      <c r="P176" s="247"/>
      <c r="Q176" s="249"/>
    </row>
    <row r="177" spans="1:17" s="56" customFormat="1">
      <c r="A177" s="281">
        <v>163</v>
      </c>
      <c r="B177" s="350"/>
      <c r="C177" s="343" t="s">
        <v>263</v>
      </c>
      <c r="D177" s="350" t="s">
        <v>270</v>
      </c>
      <c r="E177" s="310" t="s">
        <v>145</v>
      </c>
      <c r="F177" s="350">
        <v>35</v>
      </c>
      <c r="G177" s="185"/>
      <c r="H177" s="184"/>
      <c r="I177" s="185"/>
      <c r="J177" s="374"/>
      <c r="K177" s="185"/>
      <c r="L177" s="247"/>
      <c r="M177" s="248"/>
      <c r="N177" s="247"/>
      <c r="O177" s="247"/>
      <c r="P177" s="247"/>
      <c r="Q177" s="249"/>
    </row>
    <row r="178" spans="1:17" s="56" customFormat="1">
      <c r="A178" s="281">
        <v>164</v>
      </c>
      <c r="B178" s="350"/>
      <c r="C178" s="343" t="s">
        <v>263</v>
      </c>
      <c r="D178" s="350" t="s">
        <v>271</v>
      </c>
      <c r="E178" s="310" t="s">
        <v>145</v>
      </c>
      <c r="F178" s="350">
        <v>23</v>
      </c>
      <c r="G178" s="185"/>
      <c r="H178" s="184"/>
      <c r="I178" s="185"/>
      <c r="J178" s="374"/>
      <c r="K178" s="185"/>
      <c r="L178" s="247"/>
      <c r="M178" s="248"/>
      <c r="N178" s="247"/>
      <c r="O178" s="247"/>
      <c r="P178" s="247"/>
      <c r="Q178" s="249"/>
    </row>
    <row r="179" spans="1:17" s="56" customFormat="1">
      <c r="A179" s="281">
        <v>165</v>
      </c>
      <c r="B179" s="350"/>
      <c r="C179" s="343" t="s">
        <v>263</v>
      </c>
      <c r="D179" s="350" t="s">
        <v>272</v>
      </c>
      <c r="E179" s="310" t="s">
        <v>145</v>
      </c>
      <c r="F179" s="350">
        <v>3</v>
      </c>
      <c r="G179" s="185"/>
      <c r="H179" s="184"/>
      <c r="I179" s="185"/>
      <c r="J179" s="374"/>
      <c r="K179" s="185"/>
      <c r="L179" s="247"/>
      <c r="M179" s="248"/>
      <c r="N179" s="247"/>
      <c r="O179" s="247"/>
      <c r="P179" s="247"/>
      <c r="Q179" s="249"/>
    </row>
    <row r="180" spans="1:17" s="56" customFormat="1" ht="52.8">
      <c r="A180" s="281">
        <v>166</v>
      </c>
      <c r="B180" s="350"/>
      <c r="C180" s="343" t="s">
        <v>273</v>
      </c>
      <c r="D180" s="371" t="s">
        <v>274</v>
      </c>
      <c r="E180" s="310" t="s">
        <v>145</v>
      </c>
      <c r="F180" s="350">
        <v>1</v>
      </c>
      <c r="G180" s="185"/>
      <c r="H180" s="184"/>
      <c r="I180" s="185"/>
      <c r="J180" s="374"/>
      <c r="K180" s="185"/>
      <c r="L180" s="247"/>
      <c r="M180" s="248"/>
      <c r="N180" s="247"/>
      <c r="O180" s="247"/>
      <c r="P180" s="247"/>
      <c r="Q180" s="249"/>
    </row>
    <row r="181" spans="1:17" s="56" customFormat="1" ht="52.8">
      <c r="A181" s="281">
        <v>167</v>
      </c>
      <c r="B181" s="350"/>
      <c r="C181" s="343" t="s">
        <v>273</v>
      </c>
      <c r="D181" s="371" t="s">
        <v>275</v>
      </c>
      <c r="E181" s="310" t="s">
        <v>145</v>
      </c>
      <c r="F181" s="350">
        <v>17</v>
      </c>
      <c r="G181" s="185"/>
      <c r="H181" s="184"/>
      <c r="I181" s="185"/>
      <c r="J181" s="374"/>
      <c r="K181" s="185"/>
      <c r="L181" s="247"/>
      <c r="M181" s="248"/>
      <c r="N181" s="247"/>
      <c r="O181" s="247"/>
      <c r="P181" s="247"/>
      <c r="Q181" s="249"/>
    </row>
    <row r="182" spans="1:17" s="56" customFormat="1" ht="52.8">
      <c r="A182" s="281">
        <v>168</v>
      </c>
      <c r="B182" s="350"/>
      <c r="C182" s="343" t="s">
        <v>273</v>
      </c>
      <c r="D182" s="371" t="s">
        <v>276</v>
      </c>
      <c r="E182" s="310" t="s">
        <v>145</v>
      </c>
      <c r="F182" s="350">
        <v>12</v>
      </c>
      <c r="G182" s="185"/>
      <c r="H182" s="184"/>
      <c r="I182" s="185"/>
      <c r="J182" s="374"/>
      <c r="K182" s="185"/>
      <c r="L182" s="247"/>
      <c r="M182" s="248"/>
      <c r="N182" s="247"/>
      <c r="O182" s="247"/>
      <c r="P182" s="247"/>
      <c r="Q182" s="249"/>
    </row>
    <row r="183" spans="1:17" s="56" customFormat="1" ht="52.8">
      <c r="A183" s="281">
        <v>169</v>
      </c>
      <c r="B183" s="350"/>
      <c r="C183" s="343" t="s">
        <v>273</v>
      </c>
      <c r="D183" s="371" t="s">
        <v>277</v>
      </c>
      <c r="E183" s="310" t="s">
        <v>145</v>
      </c>
      <c r="F183" s="350">
        <v>5</v>
      </c>
      <c r="G183" s="185"/>
      <c r="H183" s="184"/>
      <c r="I183" s="185"/>
      <c r="J183" s="374"/>
      <c r="K183" s="185"/>
      <c r="L183" s="247"/>
      <c r="M183" s="248"/>
      <c r="N183" s="247"/>
      <c r="O183" s="247"/>
      <c r="P183" s="247"/>
      <c r="Q183" s="249"/>
    </row>
    <row r="184" spans="1:17" s="56" customFormat="1" ht="52.8">
      <c r="A184" s="281">
        <v>170</v>
      </c>
      <c r="B184" s="350"/>
      <c r="C184" s="343" t="s">
        <v>273</v>
      </c>
      <c r="D184" s="371" t="s">
        <v>278</v>
      </c>
      <c r="E184" s="310" t="s">
        <v>145</v>
      </c>
      <c r="F184" s="350">
        <v>20</v>
      </c>
      <c r="G184" s="185"/>
      <c r="H184" s="184"/>
      <c r="I184" s="185"/>
      <c r="J184" s="374"/>
      <c r="K184" s="185"/>
      <c r="L184" s="247"/>
      <c r="M184" s="248"/>
      <c r="N184" s="247"/>
      <c r="O184" s="247"/>
      <c r="P184" s="247"/>
      <c r="Q184" s="249"/>
    </row>
    <row r="185" spans="1:17" s="56" customFormat="1" ht="52.8">
      <c r="A185" s="281">
        <v>171</v>
      </c>
      <c r="B185" s="350"/>
      <c r="C185" s="343" t="s">
        <v>273</v>
      </c>
      <c r="D185" s="371" t="s">
        <v>279</v>
      </c>
      <c r="E185" s="310" t="s">
        <v>145</v>
      </c>
      <c r="F185" s="350">
        <v>8</v>
      </c>
      <c r="G185" s="185"/>
      <c r="H185" s="184"/>
      <c r="I185" s="185"/>
      <c r="J185" s="374"/>
      <c r="K185" s="185"/>
      <c r="L185" s="247"/>
      <c r="M185" s="248"/>
      <c r="N185" s="247"/>
      <c r="O185" s="247"/>
      <c r="P185" s="247"/>
      <c r="Q185" s="249"/>
    </row>
    <row r="186" spans="1:17" s="56" customFormat="1">
      <c r="A186" s="281">
        <v>172</v>
      </c>
      <c r="B186" s="350"/>
      <c r="C186" s="343" t="s">
        <v>280</v>
      </c>
      <c r="D186" s="350" t="s">
        <v>281</v>
      </c>
      <c r="E186" s="310" t="s">
        <v>145</v>
      </c>
      <c r="F186" s="350">
        <v>21</v>
      </c>
      <c r="G186" s="185"/>
      <c r="H186" s="184"/>
      <c r="I186" s="185"/>
      <c r="J186" s="374"/>
      <c r="K186" s="185"/>
      <c r="L186" s="247"/>
      <c r="M186" s="248"/>
      <c r="N186" s="247"/>
      <c r="O186" s="247"/>
      <c r="P186" s="247"/>
      <c r="Q186" s="249"/>
    </row>
    <row r="187" spans="1:17" s="56" customFormat="1">
      <c r="A187" s="281">
        <v>173</v>
      </c>
      <c r="B187" s="350"/>
      <c r="C187" s="343" t="s">
        <v>280</v>
      </c>
      <c r="D187" s="350" t="s">
        <v>282</v>
      </c>
      <c r="E187" s="310" t="s">
        <v>145</v>
      </c>
      <c r="F187" s="350">
        <v>5</v>
      </c>
      <c r="G187" s="185"/>
      <c r="H187" s="184"/>
      <c r="I187" s="185"/>
      <c r="J187" s="374"/>
      <c r="K187" s="185"/>
      <c r="L187" s="247"/>
      <c r="M187" s="248"/>
      <c r="N187" s="247"/>
      <c r="O187" s="247"/>
      <c r="P187" s="247"/>
      <c r="Q187" s="249"/>
    </row>
    <row r="188" spans="1:17" s="56" customFormat="1">
      <c r="A188" s="281">
        <v>174</v>
      </c>
      <c r="B188" s="350"/>
      <c r="C188" s="343" t="s">
        <v>280</v>
      </c>
      <c r="D188" s="350" t="s">
        <v>283</v>
      </c>
      <c r="E188" s="310" t="s">
        <v>145</v>
      </c>
      <c r="F188" s="350">
        <v>1</v>
      </c>
      <c r="G188" s="185"/>
      <c r="H188" s="184"/>
      <c r="I188" s="185"/>
      <c r="J188" s="374"/>
      <c r="K188" s="185"/>
      <c r="L188" s="247"/>
      <c r="M188" s="248"/>
      <c r="N188" s="247"/>
      <c r="O188" s="247"/>
      <c r="P188" s="247"/>
      <c r="Q188" s="249"/>
    </row>
    <row r="189" spans="1:17" s="56" customFormat="1">
      <c r="A189" s="281">
        <v>175</v>
      </c>
      <c r="B189" s="350"/>
      <c r="C189" s="343" t="s">
        <v>280</v>
      </c>
      <c r="D189" s="350" t="s">
        <v>284</v>
      </c>
      <c r="E189" s="310" t="s">
        <v>145</v>
      </c>
      <c r="F189" s="350">
        <v>1</v>
      </c>
      <c r="G189" s="185"/>
      <c r="H189" s="184"/>
      <c r="I189" s="185"/>
      <c r="J189" s="374"/>
      <c r="K189" s="185"/>
      <c r="L189" s="247"/>
      <c r="M189" s="248"/>
      <c r="N189" s="247"/>
      <c r="O189" s="247"/>
      <c r="P189" s="247"/>
      <c r="Q189" s="249"/>
    </row>
    <row r="190" spans="1:17" s="56" customFormat="1">
      <c r="A190" s="281">
        <v>176</v>
      </c>
      <c r="B190" s="350"/>
      <c r="C190" s="343" t="s">
        <v>280</v>
      </c>
      <c r="D190" s="350" t="s">
        <v>285</v>
      </c>
      <c r="E190" s="310" t="s">
        <v>145</v>
      </c>
      <c r="F190" s="350">
        <v>1</v>
      </c>
      <c r="G190" s="185"/>
      <c r="H190" s="184"/>
      <c r="I190" s="185"/>
      <c r="J190" s="374"/>
      <c r="K190" s="185"/>
      <c r="L190" s="247"/>
      <c r="M190" s="248"/>
      <c r="N190" s="247"/>
      <c r="O190" s="247"/>
      <c r="P190" s="247"/>
      <c r="Q190" s="249"/>
    </row>
    <row r="191" spans="1:17" s="56" customFormat="1">
      <c r="A191" s="281">
        <v>177</v>
      </c>
      <c r="B191" s="350"/>
      <c r="C191" s="343" t="s">
        <v>280</v>
      </c>
      <c r="D191" s="350" t="s">
        <v>286</v>
      </c>
      <c r="E191" s="310" t="s">
        <v>145</v>
      </c>
      <c r="F191" s="350">
        <v>10</v>
      </c>
      <c r="G191" s="185"/>
      <c r="H191" s="184"/>
      <c r="I191" s="185"/>
      <c r="J191" s="374"/>
      <c r="K191" s="185"/>
      <c r="L191" s="247"/>
      <c r="M191" s="248"/>
      <c r="N191" s="247"/>
      <c r="O191" s="247"/>
      <c r="P191" s="247"/>
      <c r="Q191" s="249"/>
    </row>
    <row r="192" spans="1:17" s="56" customFormat="1">
      <c r="A192" s="281">
        <v>178</v>
      </c>
      <c r="B192" s="350"/>
      <c r="C192" s="343" t="s">
        <v>287</v>
      </c>
      <c r="D192" s="350" t="s">
        <v>288</v>
      </c>
      <c r="E192" s="310" t="s">
        <v>145</v>
      </c>
      <c r="F192" s="350">
        <v>4</v>
      </c>
      <c r="G192" s="185"/>
      <c r="H192" s="184"/>
      <c r="I192" s="185"/>
      <c r="J192" s="374"/>
      <c r="K192" s="185"/>
      <c r="L192" s="247"/>
      <c r="M192" s="248"/>
      <c r="N192" s="247"/>
      <c r="O192" s="247"/>
      <c r="P192" s="247"/>
      <c r="Q192" s="249"/>
    </row>
    <row r="193" spans="1:17" s="56" customFormat="1">
      <c r="A193" s="281">
        <v>179</v>
      </c>
      <c r="B193" s="350"/>
      <c r="C193" s="343" t="s">
        <v>287</v>
      </c>
      <c r="D193" s="350" t="s">
        <v>289</v>
      </c>
      <c r="E193" s="310" t="s">
        <v>145</v>
      </c>
      <c r="F193" s="350">
        <v>2</v>
      </c>
      <c r="G193" s="185"/>
      <c r="H193" s="184"/>
      <c r="I193" s="185"/>
      <c r="J193" s="374"/>
      <c r="K193" s="185"/>
      <c r="L193" s="247"/>
      <c r="M193" s="248"/>
      <c r="N193" s="247"/>
      <c r="O193" s="247"/>
      <c r="P193" s="247"/>
      <c r="Q193" s="249"/>
    </row>
    <row r="194" spans="1:17" s="56" customFormat="1">
      <c r="A194" s="281">
        <v>180</v>
      </c>
      <c r="B194" s="350"/>
      <c r="C194" s="343" t="s">
        <v>287</v>
      </c>
      <c r="D194" s="350" t="s">
        <v>290</v>
      </c>
      <c r="E194" s="310" t="s">
        <v>145</v>
      </c>
      <c r="F194" s="350">
        <v>1</v>
      </c>
      <c r="G194" s="185"/>
      <c r="H194" s="184"/>
      <c r="I194" s="185"/>
      <c r="J194" s="374"/>
      <c r="K194" s="185"/>
      <c r="L194" s="247"/>
      <c r="M194" s="248"/>
      <c r="N194" s="247"/>
      <c r="O194" s="247"/>
      <c r="P194" s="247"/>
      <c r="Q194" s="249"/>
    </row>
    <row r="195" spans="1:17" s="56" customFormat="1">
      <c r="A195" s="281">
        <v>181</v>
      </c>
      <c r="B195" s="350"/>
      <c r="C195" s="343" t="s">
        <v>287</v>
      </c>
      <c r="D195" s="350" t="s">
        <v>291</v>
      </c>
      <c r="E195" s="310" t="s">
        <v>145</v>
      </c>
      <c r="F195" s="350">
        <v>3</v>
      </c>
      <c r="G195" s="185"/>
      <c r="H195" s="184"/>
      <c r="I195" s="185"/>
      <c r="J195" s="374"/>
      <c r="K195" s="185"/>
      <c r="L195" s="247"/>
      <c r="M195" s="248"/>
      <c r="N195" s="247"/>
      <c r="O195" s="247"/>
      <c r="P195" s="247"/>
      <c r="Q195" s="249"/>
    </row>
    <row r="196" spans="1:17" s="56" customFormat="1">
      <c r="A196" s="281">
        <v>182</v>
      </c>
      <c r="B196" s="350"/>
      <c r="C196" s="343" t="s">
        <v>287</v>
      </c>
      <c r="D196" s="350" t="s">
        <v>292</v>
      </c>
      <c r="E196" s="310" t="s">
        <v>145</v>
      </c>
      <c r="F196" s="350">
        <v>20</v>
      </c>
      <c r="G196" s="185"/>
      <c r="H196" s="184"/>
      <c r="I196" s="185"/>
      <c r="J196" s="374"/>
      <c r="K196" s="185"/>
      <c r="L196" s="247"/>
      <c r="M196" s="248"/>
      <c r="N196" s="247"/>
      <c r="O196" s="247"/>
      <c r="P196" s="247"/>
      <c r="Q196" s="249"/>
    </row>
    <row r="197" spans="1:17" s="56" customFormat="1">
      <c r="A197" s="281">
        <v>183</v>
      </c>
      <c r="B197" s="350"/>
      <c r="C197" s="343" t="s">
        <v>287</v>
      </c>
      <c r="D197" s="350" t="s">
        <v>293</v>
      </c>
      <c r="E197" s="310" t="s">
        <v>145</v>
      </c>
      <c r="F197" s="350">
        <v>5</v>
      </c>
      <c r="G197" s="185"/>
      <c r="H197" s="184"/>
      <c r="I197" s="185"/>
      <c r="J197" s="374"/>
      <c r="K197" s="185"/>
      <c r="L197" s="247"/>
      <c r="M197" s="248"/>
      <c r="N197" s="247"/>
      <c r="O197" s="247"/>
      <c r="P197" s="247"/>
      <c r="Q197" s="249"/>
    </row>
    <row r="198" spans="1:17" s="56" customFormat="1" ht="92.4">
      <c r="A198" s="281">
        <v>184</v>
      </c>
      <c r="B198" s="350"/>
      <c r="C198" s="358" t="s">
        <v>294</v>
      </c>
      <c r="D198" s="371" t="s">
        <v>295</v>
      </c>
      <c r="E198" s="310" t="s">
        <v>146</v>
      </c>
      <c r="F198" s="357">
        <v>2</v>
      </c>
      <c r="G198" s="185"/>
      <c r="H198" s="184"/>
      <c r="I198" s="185"/>
      <c r="J198" s="373"/>
      <c r="K198" s="375"/>
      <c r="L198" s="247"/>
      <c r="M198" s="248"/>
      <c r="N198" s="247"/>
      <c r="O198" s="247"/>
      <c r="P198" s="247"/>
      <c r="Q198" s="249"/>
    </row>
    <row r="199" spans="1:17" s="56" customFormat="1" ht="93.6" customHeight="1">
      <c r="A199" s="281">
        <v>185</v>
      </c>
      <c r="B199" s="350"/>
      <c r="C199" s="358" t="s">
        <v>294</v>
      </c>
      <c r="D199" s="371" t="s">
        <v>296</v>
      </c>
      <c r="E199" s="310" t="s">
        <v>146</v>
      </c>
      <c r="F199" s="357">
        <v>1</v>
      </c>
      <c r="G199" s="185"/>
      <c r="H199" s="184"/>
      <c r="I199" s="185"/>
      <c r="J199" s="373"/>
      <c r="K199" s="375"/>
      <c r="L199" s="247"/>
      <c r="M199" s="248"/>
      <c r="N199" s="247"/>
      <c r="O199" s="247"/>
      <c r="P199" s="247"/>
      <c r="Q199" s="249"/>
    </row>
    <row r="200" spans="1:17" s="56" customFormat="1" ht="92.4">
      <c r="A200" s="281">
        <v>186</v>
      </c>
      <c r="B200" s="350"/>
      <c r="C200" s="358" t="s">
        <v>294</v>
      </c>
      <c r="D200" s="371" t="s">
        <v>297</v>
      </c>
      <c r="E200" s="310" t="s">
        <v>146</v>
      </c>
      <c r="F200" s="357">
        <v>1</v>
      </c>
      <c r="G200" s="185"/>
      <c r="H200" s="184"/>
      <c r="I200" s="185"/>
      <c r="J200" s="373"/>
      <c r="K200" s="375"/>
      <c r="L200" s="247"/>
      <c r="M200" s="248"/>
      <c r="N200" s="247"/>
      <c r="O200" s="247"/>
      <c r="P200" s="247"/>
      <c r="Q200" s="249"/>
    </row>
    <row r="201" spans="1:17" s="56" customFormat="1" ht="157.80000000000001" customHeight="1">
      <c r="A201" s="281">
        <v>187</v>
      </c>
      <c r="B201" s="350"/>
      <c r="C201" s="358" t="s">
        <v>294</v>
      </c>
      <c r="D201" s="371" t="s">
        <v>298</v>
      </c>
      <c r="E201" s="310" t="s">
        <v>146</v>
      </c>
      <c r="F201" s="357">
        <v>1</v>
      </c>
      <c r="G201" s="185"/>
      <c r="H201" s="184"/>
      <c r="I201" s="185"/>
      <c r="J201" s="373"/>
      <c r="K201" s="375"/>
      <c r="L201" s="247"/>
      <c r="M201" s="248"/>
      <c r="N201" s="247"/>
      <c r="O201" s="247"/>
      <c r="P201" s="247"/>
      <c r="Q201" s="249"/>
    </row>
    <row r="202" spans="1:17" s="56" customFormat="1" ht="26.4">
      <c r="A202" s="281">
        <v>188</v>
      </c>
      <c r="B202" s="350"/>
      <c r="C202" s="358" t="s">
        <v>299</v>
      </c>
      <c r="D202" s="371" t="s">
        <v>300</v>
      </c>
      <c r="E202" s="310" t="s">
        <v>145</v>
      </c>
      <c r="F202" s="357">
        <v>1</v>
      </c>
      <c r="G202" s="376"/>
      <c r="H202" s="184"/>
      <c r="I202" s="377"/>
      <c r="J202" s="379"/>
      <c r="K202" s="378"/>
      <c r="L202" s="247"/>
      <c r="M202" s="248"/>
      <c r="N202" s="247"/>
      <c r="O202" s="247"/>
      <c r="P202" s="247"/>
      <c r="Q202" s="249"/>
    </row>
    <row r="203" spans="1:17" s="56" customFormat="1" ht="26.4">
      <c r="A203" s="281">
        <v>189</v>
      </c>
      <c r="B203" s="350"/>
      <c r="C203" s="358" t="s">
        <v>299</v>
      </c>
      <c r="D203" s="371" t="s">
        <v>301</v>
      </c>
      <c r="E203" s="310" t="s">
        <v>145</v>
      </c>
      <c r="F203" s="357">
        <v>1</v>
      </c>
      <c r="G203" s="376"/>
      <c r="H203" s="184"/>
      <c r="I203" s="377"/>
      <c r="J203" s="379"/>
      <c r="K203" s="378"/>
      <c r="L203" s="247"/>
      <c r="M203" s="248"/>
      <c r="N203" s="247"/>
      <c r="O203" s="247"/>
      <c r="P203" s="247"/>
      <c r="Q203" s="249"/>
    </row>
    <row r="204" spans="1:17" s="56" customFormat="1">
      <c r="A204" s="281">
        <v>190</v>
      </c>
      <c r="B204" s="350"/>
      <c r="C204" s="343" t="s">
        <v>302</v>
      </c>
      <c r="D204" s="350" t="s">
        <v>303</v>
      </c>
      <c r="E204" s="310" t="s">
        <v>145</v>
      </c>
      <c r="F204" s="350">
        <v>1</v>
      </c>
      <c r="G204" s="185"/>
      <c r="H204" s="184"/>
      <c r="I204" s="185"/>
      <c r="J204" s="374"/>
      <c r="K204" s="185"/>
      <c r="L204" s="247"/>
      <c r="M204" s="248"/>
      <c r="N204" s="247"/>
      <c r="O204" s="247"/>
      <c r="P204" s="247"/>
      <c r="Q204" s="249"/>
    </row>
    <row r="205" spans="1:17" s="56" customFormat="1">
      <c r="A205" s="281">
        <v>191</v>
      </c>
      <c r="B205" s="350"/>
      <c r="C205" s="343" t="s">
        <v>302</v>
      </c>
      <c r="D205" s="350" t="s">
        <v>304</v>
      </c>
      <c r="E205" s="310" t="s">
        <v>145</v>
      </c>
      <c r="F205" s="350">
        <v>2</v>
      </c>
      <c r="G205" s="185"/>
      <c r="H205" s="184"/>
      <c r="I205" s="185"/>
      <c r="J205" s="374"/>
      <c r="K205" s="185"/>
      <c r="L205" s="247"/>
      <c r="M205" s="248"/>
      <c r="N205" s="247"/>
      <c r="O205" s="247"/>
      <c r="P205" s="247"/>
      <c r="Q205" s="249"/>
    </row>
    <row r="206" spans="1:17" s="56" customFormat="1" ht="39.6">
      <c r="A206" s="281">
        <v>192</v>
      </c>
      <c r="B206" s="350"/>
      <c r="C206" s="347" t="s">
        <v>305</v>
      </c>
      <c r="D206" s="350">
        <v>160</v>
      </c>
      <c r="E206" s="310" t="s">
        <v>151</v>
      </c>
      <c r="F206" s="350">
        <v>13</v>
      </c>
      <c r="G206" s="376"/>
      <c r="H206" s="184"/>
      <c r="I206" s="377"/>
      <c r="J206" s="379"/>
      <c r="K206" s="378"/>
      <c r="L206" s="247"/>
      <c r="M206" s="248"/>
      <c r="N206" s="247"/>
      <c r="O206" s="247"/>
      <c r="P206" s="247"/>
      <c r="Q206" s="249"/>
    </row>
    <row r="207" spans="1:17" s="56" customFormat="1" ht="39.6">
      <c r="A207" s="281">
        <v>193</v>
      </c>
      <c r="B207" s="350"/>
      <c r="C207" s="347" t="s">
        <v>305</v>
      </c>
      <c r="D207" s="350">
        <v>250</v>
      </c>
      <c r="E207" s="310" t="s">
        <v>151</v>
      </c>
      <c r="F207" s="350">
        <v>17</v>
      </c>
      <c r="G207" s="376"/>
      <c r="H207" s="184"/>
      <c r="I207" s="377"/>
      <c r="J207" s="379"/>
      <c r="K207" s="378"/>
      <c r="L207" s="247"/>
      <c r="M207" s="248"/>
      <c r="N207" s="247"/>
      <c r="O207" s="247"/>
      <c r="P207" s="247"/>
      <c r="Q207" s="249"/>
    </row>
    <row r="208" spans="1:17" s="56" customFormat="1" ht="39.6">
      <c r="A208" s="281">
        <v>194</v>
      </c>
      <c r="B208" s="350"/>
      <c r="C208" s="347" t="s">
        <v>305</v>
      </c>
      <c r="D208" s="350">
        <v>315</v>
      </c>
      <c r="E208" s="310" t="s">
        <v>151</v>
      </c>
      <c r="F208" s="350">
        <v>123</v>
      </c>
      <c r="G208" s="376"/>
      <c r="H208" s="184"/>
      <c r="I208" s="377"/>
      <c r="J208" s="379"/>
      <c r="K208" s="378"/>
      <c r="L208" s="247"/>
      <c r="M208" s="248"/>
      <c r="N208" s="247"/>
      <c r="O208" s="247"/>
      <c r="P208" s="247"/>
      <c r="Q208" s="249"/>
    </row>
    <row r="209" spans="1:17" s="56" customFormat="1" ht="39.6">
      <c r="A209" s="281">
        <v>195</v>
      </c>
      <c r="B209" s="350"/>
      <c r="C209" s="347" t="s">
        <v>305</v>
      </c>
      <c r="D209" s="350">
        <v>400</v>
      </c>
      <c r="E209" s="310" t="s">
        <v>151</v>
      </c>
      <c r="F209" s="350">
        <v>98</v>
      </c>
      <c r="G209" s="376"/>
      <c r="H209" s="184"/>
      <c r="I209" s="377"/>
      <c r="J209" s="379"/>
      <c r="K209" s="378"/>
      <c r="L209" s="247"/>
      <c r="M209" s="248"/>
      <c r="N209" s="247"/>
      <c r="O209" s="247"/>
      <c r="P209" s="247"/>
      <c r="Q209" s="249"/>
    </row>
    <row r="210" spans="1:17" s="56" customFormat="1" ht="39.6">
      <c r="A210" s="281">
        <v>196</v>
      </c>
      <c r="B210" s="350"/>
      <c r="C210" s="347" t="s">
        <v>305</v>
      </c>
      <c r="D210" s="350">
        <v>500</v>
      </c>
      <c r="E210" s="310" t="s">
        <v>151</v>
      </c>
      <c r="F210" s="350">
        <v>47</v>
      </c>
      <c r="G210" s="376"/>
      <c r="H210" s="184"/>
      <c r="I210" s="377"/>
      <c r="J210" s="379"/>
      <c r="K210" s="378"/>
      <c r="L210" s="247"/>
      <c r="M210" s="248"/>
      <c r="N210" s="247"/>
      <c r="O210" s="247"/>
      <c r="P210" s="247"/>
      <c r="Q210" s="249"/>
    </row>
    <row r="211" spans="1:17" s="56" customFormat="1" ht="39.6">
      <c r="A211" s="281">
        <v>197</v>
      </c>
      <c r="B211" s="350"/>
      <c r="C211" s="347" t="s">
        <v>305</v>
      </c>
      <c r="D211" s="350">
        <v>630</v>
      </c>
      <c r="E211" s="310" t="s">
        <v>151</v>
      </c>
      <c r="F211" s="350">
        <v>103</v>
      </c>
      <c r="G211" s="376"/>
      <c r="H211" s="184"/>
      <c r="I211" s="377"/>
      <c r="J211" s="379"/>
      <c r="K211" s="378"/>
      <c r="L211" s="247"/>
      <c r="M211" s="248"/>
      <c r="N211" s="247"/>
      <c r="O211" s="247"/>
      <c r="P211" s="247"/>
      <c r="Q211" s="249"/>
    </row>
    <row r="212" spans="1:17" s="56" customFormat="1" ht="39.6">
      <c r="A212" s="281">
        <v>198</v>
      </c>
      <c r="B212" s="350"/>
      <c r="C212" s="347" t="s">
        <v>305</v>
      </c>
      <c r="D212" s="350" t="s">
        <v>156</v>
      </c>
      <c r="E212" s="310" t="s">
        <v>151</v>
      </c>
      <c r="F212" s="350">
        <v>1</v>
      </c>
      <c r="G212" s="376"/>
      <c r="H212" s="184"/>
      <c r="I212" s="377"/>
      <c r="J212" s="379"/>
      <c r="K212" s="378"/>
      <c r="L212" s="247"/>
      <c r="M212" s="248"/>
      <c r="N212" s="247"/>
      <c r="O212" s="247"/>
      <c r="P212" s="247"/>
      <c r="Q212" s="249"/>
    </row>
    <row r="213" spans="1:17" s="56" customFormat="1" ht="39.6">
      <c r="A213" s="281">
        <v>199</v>
      </c>
      <c r="B213" s="350"/>
      <c r="C213" s="347" t="s">
        <v>305</v>
      </c>
      <c r="D213" s="350" t="s">
        <v>157</v>
      </c>
      <c r="E213" s="310" t="s">
        <v>151</v>
      </c>
      <c r="F213" s="350">
        <v>5</v>
      </c>
      <c r="G213" s="376"/>
      <c r="H213" s="184"/>
      <c r="I213" s="377"/>
      <c r="J213" s="379"/>
      <c r="K213" s="378"/>
      <c r="L213" s="247"/>
      <c r="M213" s="248"/>
      <c r="N213" s="247"/>
      <c r="O213" s="247"/>
      <c r="P213" s="247"/>
      <c r="Q213" s="249"/>
    </row>
    <row r="214" spans="1:17" s="56" customFormat="1" ht="39.6">
      <c r="A214" s="281">
        <v>200</v>
      </c>
      <c r="B214" s="350"/>
      <c r="C214" s="347" t="s">
        <v>305</v>
      </c>
      <c r="D214" s="350" t="s">
        <v>158</v>
      </c>
      <c r="E214" s="310" t="s">
        <v>151</v>
      </c>
      <c r="F214" s="350">
        <v>18</v>
      </c>
      <c r="G214" s="376"/>
      <c r="H214" s="184"/>
      <c r="I214" s="377"/>
      <c r="J214" s="379"/>
      <c r="K214" s="378"/>
      <c r="L214" s="247"/>
      <c r="M214" s="248"/>
      <c r="N214" s="247"/>
      <c r="O214" s="247"/>
      <c r="P214" s="247"/>
      <c r="Q214" s="249"/>
    </row>
    <row r="215" spans="1:17" s="56" customFormat="1" ht="39.6">
      <c r="A215" s="281">
        <v>201</v>
      </c>
      <c r="B215" s="350"/>
      <c r="C215" s="347" t="s">
        <v>305</v>
      </c>
      <c r="D215" s="350" t="s">
        <v>159</v>
      </c>
      <c r="E215" s="310" t="s">
        <v>151</v>
      </c>
      <c r="F215" s="350">
        <v>27</v>
      </c>
      <c r="G215" s="376"/>
      <c r="H215" s="184"/>
      <c r="I215" s="377"/>
      <c r="J215" s="379"/>
      <c r="K215" s="378"/>
      <c r="L215" s="247"/>
      <c r="M215" s="248"/>
      <c r="N215" s="247"/>
      <c r="O215" s="247"/>
      <c r="P215" s="247"/>
      <c r="Q215" s="249"/>
    </row>
    <row r="216" spans="1:17" s="56" customFormat="1" ht="39.6">
      <c r="A216" s="281">
        <v>202</v>
      </c>
      <c r="B216" s="350"/>
      <c r="C216" s="347" t="s">
        <v>305</v>
      </c>
      <c r="D216" s="350" t="s">
        <v>160</v>
      </c>
      <c r="E216" s="310" t="s">
        <v>151</v>
      </c>
      <c r="F216" s="350">
        <v>36</v>
      </c>
      <c r="G216" s="376"/>
      <c r="H216" s="184"/>
      <c r="I216" s="377"/>
      <c r="J216" s="379"/>
      <c r="K216" s="378"/>
      <c r="L216" s="247"/>
      <c r="M216" s="248"/>
      <c r="N216" s="247"/>
      <c r="O216" s="247"/>
      <c r="P216" s="247"/>
      <c r="Q216" s="249"/>
    </row>
    <row r="217" spans="1:17" s="56" customFormat="1" ht="39.6">
      <c r="A217" s="281">
        <v>203</v>
      </c>
      <c r="B217" s="350"/>
      <c r="C217" s="347" t="s">
        <v>306</v>
      </c>
      <c r="D217" s="350">
        <v>315</v>
      </c>
      <c r="E217" s="310" t="s">
        <v>145</v>
      </c>
      <c r="F217" s="350">
        <v>1</v>
      </c>
      <c r="G217" s="376"/>
      <c r="H217" s="184"/>
      <c r="I217" s="377"/>
      <c r="J217" s="379"/>
      <c r="K217" s="378"/>
      <c r="L217" s="247"/>
      <c r="M217" s="248"/>
      <c r="N217" s="247"/>
      <c r="O217" s="247"/>
      <c r="P217" s="247"/>
      <c r="Q217" s="249"/>
    </row>
    <row r="218" spans="1:17" s="56" customFormat="1" ht="39.6">
      <c r="A218" s="281">
        <v>204</v>
      </c>
      <c r="B218" s="350"/>
      <c r="C218" s="347" t="s">
        <v>306</v>
      </c>
      <c r="D218" s="350" t="s">
        <v>162</v>
      </c>
      <c r="E218" s="310" t="s">
        <v>145</v>
      </c>
      <c r="F218" s="350">
        <v>2</v>
      </c>
      <c r="G218" s="376"/>
      <c r="H218" s="184"/>
      <c r="I218" s="377"/>
      <c r="J218" s="379"/>
      <c r="K218" s="378"/>
      <c r="L218" s="247"/>
      <c r="M218" s="248"/>
      <c r="N218" s="247"/>
      <c r="O218" s="247"/>
      <c r="P218" s="247"/>
      <c r="Q218" s="249"/>
    </row>
    <row r="219" spans="1:17" s="56" customFormat="1" ht="39.6">
      <c r="A219" s="281">
        <v>205</v>
      </c>
      <c r="B219" s="350"/>
      <c r="C219" s="347" t="s">
        <v>307</v>
      </c>
      <c r="D219" s="350">
        <v>630</v>
      </c>
      <c r="E219" s="310" t="s">
        <v>145</v>
      </c>
      <c r="F219" s="350">
        <v>2</v>
      </c>
      <c r="G219" s="376"/>
      <c r="H219" s="184"/>
      <c r="I219" s="377"/>
      <c r="J219" s="379"/>
      <c r="K219" s="378"/>
      <c r="L219" s="247"/>
      <c r="M219" s="248"/>
      <c r="N219" s="247"/>
      <c r="O219" s="247"/>
      <c r="P219" s="247"/>
      <c r="Q219" s="249"/>
    </row>
    <row r="220" spans="1:17" s="56" customFormat="1" ht="39.6">
      <c r="A220" s="281">
        <v>206</v>
      </c>
      <c r="B220" s="350"/>
      <c r="C220" s="347" t="s">
        <v>308</v>
      </c>
      <c r="D220" s="350">
        <v>400</v>
      </c>
      <c r="E220" s="310" t="s">
        <v>145</v>
      </c>
      <c r="F220" s="350">
        <v>2</v>
      </c>
      <c r="G220" s="380"/>
      <c r="H220" s="184"/>
      <c r="I220" s="304"/>
      <c r="J220" s="185"/>
      <c r="K220" s="208"/>
      <c r="L220" s="247"/>
      <c r="M220" s="248"/>
      <c r="N220" s="247"/>
      <c r="O220" s="247"/>
      <c r="P220" s="247"/>
      <c r="Q220" s="249"/>
    </row>
    <row r="221" spans="1:17" s="56" customFormat="1" ht="39.6">
      <c r="A221" s="281">
        <v>207</v>
      </c>
      <c r="B221" s="350"/>
      <c r="C221" s="347" t="s">
        <v>308</v>
      </c>
      <c r="D221" s="350">
        <v>500</v>
      </c>
      <c r="E221" s="310" t="s">
        <v>145</v>
      </c>
      <c r="F221" s="350">
        <v>4</v>
      </c>
      <c r="G221" s="376"/>
      <c r="H221" s="184"/>
      <c r="I221" s="377"/>
      <c r="J221" s="379"/>
      <c r="K221" s="378"/>
      <c r="L221" s="247"/>
      <c r="M221" s="248"/>
      <c r="N221" s="247"/>
      <c r="O221" s="247"/>
      <c r="P221" s="247"/>
      <c r="Q221" s="249"/>
    </row>
    <row r="222" spans="1:17" s="56" customFormat="1" ht="39.6">
      <c r="A222" s="281">
        <v>208</v>
      </c>
      <c r="B222" s="350"/>
      <c r="C222" s="347" t="s">
        <v>308</v>
      </c>
      <c r="D222" s="350">
        <v>630</v>
      </c>
      <c r="E222" s="310" t="s">
        <v>145</v>
      </c>
      <c r="F222" s="350">
        <v>2</v>
      </c>
      <c r="G222" s="376"/>
      <c r="H222" s="184"/>
      <c r="I222" s="377"/>
      <c r="J222" s="379"/>
      <c r="K222" s="378"/>
      <c r="L222" s="247"/>
      <c r="M222" s="248"/>
      <c r="N222" s="247"/>
      <c r="O222" s="247"/>
      <c r="P222" s="247"/>
      <c r="Q222" s="249"/>
    </row>
    <row r="223" spans="1:17" s="56" customFormat="1" ht="39.6">
      <c r="A223" s="281">
        <v>209</v>
      </c>
      <c r="B223" s="350"/>
      <c r="C223" s="347" t="s">
        <v>309</v>
      </c>
      <c r="D223" s="350">
        <v>315</v>
      </c>
      <c r="E223" s="310" t="s">
        <v>145</v>
      </c>
      <c r="F223" s="350">
        <v>1</v>
      </c>
      <c r="G223" s="376"/>
      <c r="H223" s="184"/>
      <c r="I223" s="377"/>
      <c r="J223" s="379"/>
      <c r="K223" s="378"/>
      <c r="L223" s="247"/>
      <c r="M223" s="248"/>
      <c r="N223" s="247"/>
      <c r="O223" s="247"/>
      <c r="P223" s="247"/>
      <c r="Q223" s="249"/>
    </row>
    <row r="224" spans="1:17" s="56" customFormat="1" ht="39.6">
      <c r="A224" s="281">
        <v>210</v>
      </c>
      <c r="B224" s="350"/>
      <c r="C224" s="347" t="s">
        <v>310</v>
      </c>
      <c r="D224" s="350">
        <v>160</v>
      </c>
      <c r="E224" s="310" t="s">
        <v>145</v>
      </c>
      <c r="F224" s="350">
        <v>3</v>
      </c>
      <c r="G224" s="376"/>
      <c r="H224" s="184"/>
      <c r="I224" s="377"/>
      <c r="J224" s="379"/>
      <c r="K224" s="378"/>
      <c r="L224" s="247"/>
      <c r="M224" s="248"/>
      <c r="N224" s="247"/>
      <c r="O224" s="247"/>
      <c r="P224" s="247"/>
      <c r="Q224" s="249"/>
    </row>
    <row r="225" spans="1:17" s="56" customFormat="1" ht="39.6">
      <c r="A225" s="281">
        <v>211</v>
      </c>
      <c r="B225" s="350"/>
      <c r="C225" s="347" t="s">
        <v>310</v>
      </c>
      <c r="D225" s="350">
        <v>250</v>
      </c>
      <c r="E225" s="310" t="s">
        <v>145</v>
      </c>
      <c r="F225" s="350">
        <v>4</v>
      </c>
      <c r="G225" s="376"/>
      <c r="H225" s="184"/>
      <c r="I225" s="377"/>
      <c r="J225" s="379"/>
      <c r="K225" s="378"/>
      <c r="L225" s="247"/>
      <c r="M225" s="248"/>
      <c r="N225" s="247"/>
      <c r="O225" s="247"/>
      <c r="P225" s="247"/>
      <c r="Q225" s="249"/>
    </row>
    <row r="226" spans="1:17" s="56" customFormat="1" ht="39.6">
      <c r="A226" s="281">
        <v>212</v>
      </c>
      <c r="B226" s="350"/>
      <c r="C226" s="347" t="s">
        <v>310</v>
      </c>
      <c r="D226" s="350">
        <v>315</v>
      </c>
      <c r="E226" s="310" t="s">
        <v>145</v>
      </c>
      <c r="F226" s="350">
        <v>31</v>
      </c>
      <c r="G226" s="376"/>
      <c r="H226" s="184"/>
      <c r="I226" s="377"/>
      <c r="J226" s="379"/>
      <c r="K226" s="378"/>
      <c r="L226" s="247"/>
      <c r="M226" s="248"/>
      <c r="N226" s="247"/>
      <c r="O226" s="247"/>
      <c r="P226" s="247"/>
      <c r="Q226" s="249"/>
    </row>
    <row r="227" spans="1:17" s="56" customFormat="1" ht="39.6">
      <c r="A227" s="281">
        <v>213</v>
      </c>
      <c r="B227" s="350"/>
      <c r="C227" s="347" t="s">
        <v>310</v>
      </c>
      <c r="D227" s="350">
        <v>400</v>
      </c>
      <c r="E227" s="310" t="s">
        <v>145</v>
      </c>
      <c r="F227" s="350">
        <v>7</v>
      </c>
      <c r="G227" s="380"/>
      <c r="H227" s="184"/>
      <c r="I227" s="304"/>
      <c r="J227" s="185"/>
      <c r="K227" s="208"/>
      <c r="L227" s="247"/>
      <c r="M227" s="248"/>
      <c r="N227" s="247"/>
      <c r="O227" s="247"/>
      <c r="P227" s="247"/>
      <c r="Q227" s="249"/>
    </row>
    <row r="228" spans="1:17" s="56" customFormat="1" ht="39.6">
      <c r="A228" s="281">
        <v>214</v>
      </c>
      <c r="B228" s="350"/>
      <c r="C228" s="347" t="s">
        <v>310</v>
      </c>
      <c r="D228" s="350">
        <v>500</v>
      </c>
      <c r="E228" s="310" t="s">
        <v>145</v>
      </c>
      <c r="F228" s="350">
        <v>6</v>
      </c>
      <c r="G228" s="376"/>
      <c r="H228" s="184"/>
      <c r="I228" s="377"/>
      <c r="J228" s="379"/>
      <c r="K228" s="378"/>
      <c r="L228" s="247"/>
      <c r="M228" s="248"/>
      <c r="N228" s="247"/>
      <c r="O228" s="247"/>
      <c r="P228" s="247"/>
      <c r="Q228" s="249"/>
    </row>
    <row r="229" spans="1:17" s="56" customFormat="1" ht="39.6">
      <c r="A229" s="281">
        <v>215</v>
      </c>
      <c r="B229" s="350"/>
      <c r="C229" s="347" t="s">
        <v>310</v>
      </c>
      <c r="D229" s="350">
        <v>630</v>
      </c>
      <c r="E229" s="310" t="s">
        <v>145</v>
      </c>
      <c r="F229" s="350">
        <v>24</v>
      </c>
      <c r="G229" s="376"/>
      <c r="H229" s="184"/>
      <c r="I229" s="377"/>
      <c r="J229" s="379"/>
      <c r="K229" s="378"/>
      <c r="L229" s="247"/>
      <c r="M229" s="248"/>
      <c r="N229" s="247"/>
      <c r="O229" s="247"/>
      <c r="P229" s="247"/>
      <c r="Q229" s="249"/>
    </row>
    <row r="230" spans="1:17" s="56" customFormat="1" ht="39.6">
      <c r="A230" s="281">
        <v>216</v>
      </c>
      <c r="B230" s="350"/>
      <c r="C230" s="347" t="s">
        <v>310</v>
      </c>
      <c r="D230" s="350" t="s">
        <v>167</v>
      </c>
      <c r="E230" s="310" t="s">
        <v>145</v>
      </c>
      <c r="F230" s="350">
        <v>2</v>
      </c>
      <c r="G230" s="376"/>
      <c r="H230" s="184"/>
      <c r="I230" s="377"/>
      <c r="J230" s="379"/>
      <c r="K230" s="378"/>
      <c r="L230" s="247"/>
      <c r="M230" s="248"/>
      <c r="N230" s="247"/>
      <c r="O230" s="247"/>
      <c r="P230" s="247"/>
      <c r="Q230" s="249"/>
    </row>
    <row r="231" spans="1:17" s="56" customFormat="1" ht="39.6">
      <c r="A231" s="281">
        <v>217</v>
      </c>
      <c r="B231" s="350"/>
      <c r="C231" s="347" t="s">
        <v>310</v>
      </c>
      <c r="D231" s="350" t="s">
        <v>168</v>
      </c>
      <c r="E231" s="310" t="s">
        <v>145</v>
      </c>
      <c r="F231" s="350">
        <v>4</v>
      </c>
      <c r="G231" s="376"/>
      <c r="H231" s="184"/>
      <c r="I231" s="377"/>
      <c r="J231" s="379"/>
      <c r="K231" s="378"/>
      <c r="L231" s="247"/>
      <c r="M231" s="248"/>
      <c r="N231" s="247"/>
      <c r="O231" s="247"/>
      <c r="P231" s="247"/>
      <c r="Q231" s="249"/>
    </row>
    <row r="232" spans="1:17" s="56" customFormat="1" ht="39.6">
      <c r="A232" s="281">
        <v>218</v>
      </c>
      <c r="B232" s="350"/>
      <c r="C232" s="347" t="s">
        <v>310</v>
      </c>
      <c r="D232" s="350" t="s">
        <v>169</v>
      </c>
      <c r="E232" s="310" t="s">
        <v>145</v>
      </c>
      <c r="F232" s="350">
        <v>2</v>
      </c>
      <c r="G232" s="376"/>
      <c r="H232" s="184"/>
      <c r="I232" s="377"/>
      <c r="J232" s="379"/>
      <c r="K232" s="378"/>
      <c r="L232" s="247"/>
      <c r="M232" s="248"/>
      <c r="N232" s="247"/>
      <c r="O232" s="247"/>
      <c r="P232" s="247"/>
      <c r="Q232" s="249"/>
    </row>
    <row r="233" spans="1:17" s="56" customFormat="1" ht="39.6">
      <c r="A233" s="281">
        <v>219</v>
      </c>
      <c r="B233" s="350"/>
      <c r="C233" s="347" t="s">
        <v>310</v>
      </c>
      <c r="D233" s="350" t="s">
        <v>157</v>
      </c>
      <c r="E233" s="310" t="s">
        <v>145</v>
      </c>
      <c r="F233" s="350">
        <v>1</v>
      </c>
      <c r="G233" s="376"/>
      <c r="H233" s="184"/>
      <c r="I233" s="377"/>
      <c r="J233" s="379"/>
      <c r="K233" s="378"/>
      <c r="L233" s="247"/>
      <c r="M233" s="248"/>
      <c r="N233" s="247"/>
      <c r="O233" s="247"/>
      <c r="P233" s="247"/>
      <c r="Q233" s="249"/>
    </row>
    <row r="234" spans="1:17" s="56" customFormat="1" ht="39.6">
      <c r="A234" s="281">
        <v>220</v>
      </c>
      <c r="B234" s="350"/>
      <c r="C234" s="347" t="s">
        <v>310</v>
      </c>
      <c r="D234" s="350" t="s">
        <v>158</v>
      </c>
      <c r="E234" s="310" t="s">
        <v>145</v>
      </c>
      <c r="F234" s="350">
        <v>2</v>
      </c>
      <c r="G234" s="376"/>
      <c r="H234" s="184"/>
      <c r="I234" s="377"/>
      <c r="J234" s="379"/>
      <c r="K234" s="378"/>
      <c r="L234" s="247"/>
      <c r="M234" s="248"/>
      <c r="N234" s="247"/>
      <c r="O234" s="247"/>
      <c r="P234" s="247"/>
      <c r="Q234" s="249"/>
    </row>
    <row r="235" spans="1:17" s="56" customFormat="1" ht="39.6">
      <c r="A235" s="281">
        <v>221</v>
      </c>
      <c r="B235" s="350"/>
      <c r="C235" s="347" t="s">
        <v>310</v>
      </c>
      <c r="D235" s="350" t="s">
        <v>159</v>
      </c>
      <c r="E235" s="310" t="s">
        <v>145</v>
      </c>
      <c r="F235" s="350">
        <v>2</v>
      </c>
      <c r="G235" s="376"/>
      <c r="H235" s="184"/>
      <c r="I235" s="377"/>
      <c r="J235" s="379"/>
      <c r="K235" s="378"/>
      <c r="L235" s="247"/>
      <c r="M235" s="248"/>
      <c r="N235" s="247"/>
      <c r="O235" s="247"/>
      <c r="P235" s="247"/>
      <c r="Q235" s="249"/>
    </row>
    <row r="236" spans="1:17" s="56" customFormat="1" ht="39.6">
      <c r="A236" s="281">
        <v>222</v>
      </c>
      <c r="B236" s="350"/>
      <c r="C236" s="347" t="s">
        <v>310</v>
      </c>
      <c r="D236" s="350" t="s">
        <v>160</v>
      </c>
      <c r="E236" s="310" t="s">
        <v>145</v>
      </c>
      <c r="F236" s="350">
        <v>4</v>
      </c>
      <c r="G236" s="376"/>
      <c r="H236" s="184"/>
      <c r="I236" s="377"/>
      <c r="J236" s="379"/>
      <c r="K236" s="378"/>
      <c r="L236" s="247"/>
      <c r="M236" s="248"/>
      <c r="N236" s="247"/>
      <c r="O236" s="247"/>
      <c r="P236" s="247"/>
      <c r="Q236" s="249"/>
    </row>
    <row r="237" spans="1:17" s="56" customFormat="1" ht="39.6">
      <c r="A237" s="281">
        <v>223</v>
      </c>
      <c r="B237" s="350"/>
      <c r="C237" s="347" t="s">
        <v>311</v>
      </c>
      <c r="D237" s="350" t="s">
        <v>171</v>
      </c>
      <c r="E237" s="310" t="s">
        <v>145</v>
      </c>
      <c r="F237" s="350">
        <v>1</v>
      </c>
      <c r="G237" s="376"/>
      <c r="H237" s="184"/>
      <c r="I237" s="377"/>
      <c r="J237" s="379"/>
      <c r="K237" s="378"/>
      <c r="L237" s="247"/>
      <c r="M237" s="248"/>
      <c r="N237" s="247"/>
      <c r="O237" s="247"/>
      <c r="P237" s="247"/>
      <c r="Q237" s="249"/>
    </row>
    <row r="238" spans="1:17" s="56" customFormat="1" ht="39.6">
      <c r="A238" s="281">
        <v>224</v>
      </c>
      <c r="B238" s="350"/>
      <c r="C238" s="347" t="s">
        <v>312</v>
      </c>
      <c r="D238" s="350">
        <v>630</v>
      </c>
      <c r="E238" s="310" t="s">
        <v>145</v>
      </c>
      <c r="F238" s="350">
        <v>1</v>
      </c>
      <c r="G238" s="376"/>
      <c r="H238" s="184"/>
      <c r="I238" s="377"/>
      <c r="J238" s="379"/>
      <c r="K238" s="378"/>
      <c r="L238" s="247"/>
      <c r="M238" s="248"/>
      <c r="N238" s="247"/>
      <c r="O238" s="247"/>
      <c r="P238" s="247"/>
      <c r="Q238" s="249"/>
    </row>
    <row r="239" spans="1:17" s="56" customFormat="1" ht="39.6">
      <c r="A239" s="281">
        <v>225</v>
      </c>
      <c r="B239" s="350"/>
      <c r="C239" s="347" t="s">
        <v>313</v>
      </c>
      <c r="D239" s="350">
        <v>315</v>
      </c>
      <c r="E239" s="310" t="s">
        <v>145</v>
      </c>
      <c r="F239" s="350">
        <v>1</v>
      </c>
      <c r="G239" s="376"/>
      <c r="H239" s="184"/>
      <c r="I239" s="377"/>
      <c r="J239" s="379"/>
      <c r="K239" s="378"/>
      <c r="L239" s="247"/>
      <c r="M239" s="248"/>
      <c r="N239" s="247"/>
      <c r="O239" s="247"/>
      <c r="P239" s="247"/>
      <c r="Q239" s="249"/>
    </row>
    <row r="240" spans="1:17" s="56" customFormat="1" ht="39.6">
      <c r="A240" s="281">
        <v>226</v>
      </c>
      <c r="B240" s="350"/>
      <c r="C240" s="347" t="s">
        <v>314</v>
      </c>
      <c r="D240" s="350">
        <v>315</v>
      </c>
      <c r="E240" s="310" t="s">
        <v>145</v>
      </c>
      <c r="F240" s="350">
        <v>1</v>
      </c>
      <c r="G240" s="376"/>
      <c r="H240" s="184"/>
      <c r="I240" s="377"/>
      <c r="J240" s="379"/>
      <c r="K240" s="378"/>
      <c r="L240" s="247"/>
      <c r="M240" s="248"/>
      <c r="N240" s="247"/>
      <c r="O240" s="247"/>
      <c r="P240" s="247"/>
      <c r="Q240" s="249"/>
    </row>
    <row r="241" spans="1:17" s="56" customFormat="1" ht="39.6">
      <c r="A241" s="281">
        <v>227</v>
      </c>
      <c r="B241" s="350"/>
      <c r="C241" s="347" t="s">
        <v>315</v>
      </c>
      <c r="D241" s="350">
        <v>400</v>
      </c>
      <c r="E241" s="310" t="s">
        <v>145</v>
      </c>
      <c r="F241" s="350">
        <v>1</v>
      </c>
      <c r="G241" s="380"/>
      <c r="H241" s="184"/>
      <c r="I241" s="304"/>
      <c r="J241" s="185"/>
      <c r="K241" s="208"/>
      <c r="L241" s="247"/>
      <c r="M241" s="248"/>
      <c r="N241" s="247"/>
      <c r="O241" s="247"/>
      <c r="P241" s="247"/>
      <c r="Q241" s="249"/>
    </row>
    <row r="242" spans="1:17" s="56" customFormat="1" ht="39.6">
      <c r="A242" s="281">
        <v>228</v>
      </c>
      <c r="B242" s="350"/>
      <c r="C242" s="347" t="s">
        <v>316</v>
      </c>
      <c r="D242" s="350">
        <v>500</v>
      </c>
      <c r="E242" s="310" t="s">
        <v>145</v>
      </c>
      <c r="F242" s="350">
        <v>2</v>
      </c>
      <c r="G242" s="376"/>
      <c r="H242" s="184"/>
      <c r="I242" s="377"/>
      <c r="J242" s="379"/>
      <c r="K242" s="378"/>
      <c r="L242" s="247"/>
      <c r="M242" s="248"/>
      <c r="N242" s="247"/>
      <c r="O242" s="247"/>
      <c r="P242" s="247"/>
      <c r="Q242" s="249"/>
    </row>
    <row r="243" spans="1:17" s="56" customFormat="1" ht="39.6">
      <c r="A243" s="281">
        <v>229</v>
      </c>
      <c r="B243" s="350"/>
      <c r="C243" s="347" t="s">
        <v>317</v>
      </c>
      <c r="D243" s="350">
        <v>160</v>
      </c>
      <c r="E243" s="310" t="s">
        <v>145</v>
      </c>
      <c r="F243" s="350">
        <v>1</v>
      </c>
      <c r="G243" s="376"/>
      <c r="H243" s="184"/>
      <c r="I243" s="377"/>
      <c r="J243" s="379"/>
      <c r="K243" s="378"/>
      <c r="L243" s="247"/>
      <c r="M243" s="248"/>
      <c r="N243" s="247"/>
      <c r="O243" s="247"/>
      <c r="P243" s="247"/>
      <c r="Q243" s="249"/>
    </row>
    <row r="244" spans="1:17" s="56" customFormat="1" ht="39.6">
      <c r="A244" s="281">
        <v>230</v>
      </c>
      <c r="B244" s="350"/>
      <c r="C244" s="347" t="s">
        <v>318</v>
      </c>
      <c r="D244" s="350">
        <v>630</v>
      </c>
      <c r="E244" s="310" t="s">
        <v>145</v>
      </c>
      <c r="F244" s="350">
        <v>1</v>
      </c>
      <c r="G244" s="376"/>
      <c r="H244" s="184"/>
      <c r="I244" s="377"/>
      <c r="J244" s="379"/>
      <c r="K244" s="378"/>
      <c r="L244" s="247"/>
      <c r="M244" s="248"/>
      <c r="N244" s="247"/>
      <c r="O244" s="247"/>
      <c r="P244" s="247"/>
      <c r="Q244" s="249"/>
    </row>
    <row r="245" spans="1:17" s="56" customFormat="1" ht="39.6">
      <c r="A245" s="281">
        <v>231</v>
      </c>
      <c r="B245" s="350"/>
      <c r="C245" s="347" t="s">
        <v>319</v>
      </c>
      <c r="D245" s="350">
        <v>630</v>
      </c>
      <c r="E245" s="310" t="s">
        <v>145</v>
      </c>
      <c r="F245" s="350">
        <v>2</v>
      </c>
      <c r="G245" s="376"/>
      <c r="H245" s="184"/>
      <c r="I245" s="377"/>
      <c r="J245" s="379"/>
      <c r="K245" s="378"/>
      <c r="L245" s="247"/>
      <c r="M245" s="248"/>
      <c r="N245" s="247"/>
      <c r="O245" s="247"/>
      <c r="P245" s="247"/>
      <c r="Q245" s="249"/>
    </row>
    <row r="246" spans="1:17" s="56" customFormat="1" ht="39.6">
      <c r="A246" s="281">
        <v>232</v>
      </c>
      <c r="B246" s="350"/>
      <c r="C246" s="347" t="s">
        <v>320</v>
      </c>
      <c r="D246" s="350">
        <v>400</v>
      </c>
      <c r="E246" s="310" t="s">
        <v>145</v>
      </c>
      <c r="F246" s="350">
        <v>2</v>
      </c>
      <c r="G246" s="376"/>
      <c r="H246" s="184"/>
      <c r="I246" s="377"/>
      <c r="J246" s="379"/>
      <c r="K246" s="378"/>
      <c r="L246" s="247"/>
      <c r="M246" s="248"/>
      <c r="N246" s="247"/>
      <c r="O246" s="247"/>
      <c r="P246" s="247"/>
      <c r="Q246" s="249"/>
    </row>
    <row r="247" spans="1:17" s="56" customFormat="1" ht="39.6">
      <c r="A247" s="281">
        <v>233</v>
      </c>
      <c r="B247" s="350"/>
      <c r="C247" s="347" t="s">
        <v>321</v>
      </c>
      <c r="D247" s="350">
        <v>630</v>
      </c>
      <c r="E247" s="310" t="s">
        <v>145</v>
      </c>
      <c r="F247" s="350">
        <v>1</v>
      </c>
      <c r="G247" s="380"/>
      <c r="H247" s="184"/>
      <c r="I247" s="304"/>
      <c r="J247" s="185"/>
      <c r="K247" s="208"/>
      <c r="L247" s="247"/>
      <c r="M247" s="248"/>
      <c r="N247" s="247"/>
      <c r="O247" s="247"/>
      <c r="P247" s="247"/>
      <c r="Q247" s="249"/>
    </row>
    <row r="248" spans="1:17" s="56" customFormat="1" ht="39.6">
      <c r="A248" s="281">
        <v>234</v>
      </c>
      <c r="B248" s="350"/>
      <c r="C248" s="347" t="s">
        <v>322</v>
      </c>
      <c r="D248" s="350">
        <v>400</v>
      </c>
      <c r="E248" s="310" t="s">
        <v>145</v>
      </c>
      <c r="F248" s="350">
        <v>2</v>
      </c>
      <c r="G248" s="376"/>
      <c r="H248" s="184"/>
      <c r="I248" s="377"/>
      <c r="J248" s="379"/>
      <c r="K248" s="378"/>
      <c r="L248" s="247"/>
      <c r="M248" s="248"/>
      <c r="N248" s="247"/>
      <c r="O248" s="247"/>
      <c r="P248" s="247"/>
      <c r="Q248" s="249"/>
    </row>
    <row r="249" spans="1:17" s="56" customFormat="1" ht="39.6">
      <c r="A249" s="281">
        <v>235</v>
      </c>
      <c r="B249" s="350"/>
      <c r="C249" s="347" t="s">
        <v>323</v>
      </c>
      <c r="D249" s="350">
        <v>315</v>
      </c>
      <c r="E249" s="310" t="s">
        <v>145</v>
      </c>
      <c r="F249" s="350">
        <v>1</v>
      </c>
      <c r="G249" s="376"/>
      <c r="H249" s="184"/>
      <c r="I249" s="377"/>
      <c r="J249" s="379"/>
      <c r="K249" s="378"/>
      <c r="L249" s="247"/>
      <c r="M249" s="248"/>
      <c r="N249" s="247"/>
      <c r="O249" s="247"/>
      <c r="P249" s="247"/>
      <c r="Q249" s="249"/>
    </row>
    <row r="250" spans="1:17" s="56" customFormat="1" ht="39.6">
      <c r="A250" s="281">
        <v>236</v>
      </c>
      <c r="B250" s="350"/>
      <c r="C250" s="347" t="s">
        <v>324</v>
      </c>
      <c r="D250" s="350">
        <v>630</v>
      </c>
      <c r="E250" s="310" t="s">
        <v>145</v>
      </c>
      <c r="F250" s="350">
        <v>2</v>
      </c>
      <c r="G250" s="376"/>
      <c r="H250" s="184"/>
      <c r="I250" s="377"/>
      <c r="J250" s="379"/>
      <c r="K250" s="378"/>
      <c r="L250" s="247"/>
      <c r="M250" s="248"/>
      <c r="N250" s="247"/>
      <c r="O250" s="247"/>
      <c r="P250" s="247"/>
      <c r="Q250" s="249"/>
    </row>
    <row r="251" spans="1:17" s="56" customFormat="1" ht="39.6">
      <c r="A251" s="281">
        <v>237</v>
      </c>
      <c r="B251" s="350"/>
      <c r="C251" s="347" t="s">
        <v>325</v>
      </c>
      <c r="D251" s="350">
        <v>250</v>
      </c>
      <c r="E251" s="310" t="s">
        <v>145</v>
      </c>
      <c r="F251" s="350">
        <v>2</v>
      </c>
      <c r="G251" s="376"/>
      <c r="H251" s="184"/>
      <c r="I251" s="377"/>
      <c r="J251" s="379"/>
      <c r="K251" s="378"/>
      <c r="L251" s="247"/>
      <c r="M251" s="248"/>
      <c r="N251" s="247"/>
      <c r="O251" s="247"/>
      <c r="P251" s="247"/>
      <c r="Q251" s="249"/>
    </row>
    <row r="252" spans="1:17" s="56" customFormat="1" ht="39.6">
      <c r="A252" s="281">
        <v>238</v>
      </c>
      <c r="B252" s="350"/>
      <c r="C252" s="347" t="s">
        <v>311</v>
      </c>
      <c r="D252" s="350" t="s">
        <v>189</v>
      </c>
      <c r="E252" s="310" t="s">
        <v>145</v>
      </c>
      <c r="F252" s="350">
        <v>1</v>
      </c>
      <c r="G252" s="376"/>
      <c r="H252" s="184"/>
      <c r="I252" s="377"/>
      <c r="J252" s="379"/>
      <c r="K252" s="378"/>
      <c r="L252" s="247"/>
      <c r="M252" s="248"/>
      <c r="N252" s="247"/>
      <c r="O252" s="247"/>
      <c r="P252" s="247"/>
      <c r="Q252" s="249"/>
    </row>
    <row r="253" spans="1:17" s="56" customFormat="1" ht="52.8">
      <c r="A253" s="281">
        <v>239</v>
      </c>
      <c r="B253" s="350"/>
      <c r="C253" s="347" t="s">
        <v>326</v>
      </c>
      <c r="D253" s="350" t="s">
        <v>212</v>
      </c>
      <c r="E253" s="310" t="s">
        <v>145</v>
      </c>
      <c r="F253" s="350">
        <v>1</v>
      </c>
      <c r="G253" s="376"/>
      <c r="H253" s="184"/>
      <c r="I253" s="377"/>
      <c r="J253" s="379"/>
      <c r="K253" s="378"/>
      <c r="L253" s="247"/>
      <c r="M253" s="248"/>
      <c r="N253" s="247"/>
      <c r="O253" s="247"/>
      <c r="P253" s="247"/>
      <c r="Q253" s="249"/>
    </row>
    <row r="254" spans="1:17" s="56" customFormat="1" ht="52.8">
      <c r="A254" s="281">
        <v>240</v>
      </c>
      <c r="B254" s="350"/>
      <c r="C254" s="347" t="s">
        <v>326</v>
      </c>
      <c r="D254" s="350" t="s">
        <v>214</v>
      </c>
      <c r="E254" s="310" t="s">
        <v>145</v>
      </c>
      <c r="F254" s="350">
        <v>7</v>
      </c>
      <c r="G254" s="376"/>
      <c r="H254" s="184"/>
      <c r="I254" s="377"/>
      <c r="J254" s="379"/>
      <c r="K254" s="378"/>
      <c r="L254" s="247"/>
      <c r="M254" s="248"/>
      <c r="N254" s="247"/>
      <c r="O254" s="247"/>
      <c r="P254" s="247"/>
      <c r="Q254" s="249"/>
    </row>
    <row r="255" spans="1:17" s="56" customFormat="1" ht="52.8">
      <c r="A255" s="281">
        <v>241</v>
      </c>
      <c r="B255" s="350"/>
      <c r="C255" s="347" t="s">
        <v>326</v>
      </c>
      <c r="D255" s="350" t="s">
        <v>217</v>
      </c>
      <c r="E255" s="310" t="s">
        <v>145</v>
      </c>
      <c r="F255" s="350">
        <v>6</v>
      </c>
      <c r="G255" s="376"/>
      <c r="H255" s="184"/>
      <c r="I255" s="377"/>
      <c r="J255" s="379"/>
      <c r="K255" s="378"/>
      <c r="L255" s="247"/>
      <c r="M255" s="248"/>
      <c r="N255" s="247"/>
      <c r="O255" s="247"/>
      <c r="P255" s="247"/>
      <c r="Q255" s="249"/>
    </row>
    <row r="256" spans="1:17" s="56" customFormat="1" ht="52.8">
      <c r="A256" s="281">
        <v>242</v>
      </c>
      <c r="B256" s="350"/>
      <c r="C256" s="347" t="s">
        <v>326</v>
      </c>
      <c r="D256" s="350" t="s">
        <v>218</v>
      </c>
      <c r="E256" s="310" t="s">
        <v>145</v>
      </c>
      <c r="F256" s="350">
        <v>1</v>
      </c>
      <c r="G256" s="376"/>
      <c r="H256" s="184"/>
      <c r="I256" s="377"/>
      <c r="J256" s="379"/>
      <c r="K256" s="378"/>
      <c r="L256" s="247"/>
      <c r="M256" s="248"/>
      <c r="N256" s="247"/>
      <c r="O256" s="247"/>
      <c r="P256" s="247"/>
      <c r="Q256" s="249"/>
    </row>
    <row r="257" spans="1:17" s="56" customFormat="1" ht="52.8">
      <c r="A257" s="281">
        <v>243</v>
      </c>
      <c r="B257" s="350"/>
      <c r="C257" s="347" t="s">
        <v>326</v>
      </c>
      <c r="D257" s="350" t="s">
        <v>220</v>
      </c>
      <c r="E257" s="310" t="s">
        <v>145</v>
      </c>
      <c r="F257" s="350">
        <v>2</v>
      </c>
      <c r="G257" s="376"/>
      <c r="H257" s="184"/>
      <c r="I257" s="377"/>
      <c r="J257" s="379"/>
      <c r="K257" s="378"/>
      <c r="L257" s="247"/>
      <c r="M257" s="248"/>
      <c r="N257" s="247"/>
      <c r="O257" s="247"/>
      <c r="P257" s="247"/>
      <c r="Q257" s="249"/>
    </row>
    <row r="258" spans="1:17" s="56" customFormat="1" ht="52.8">
      <c r="A258" s="281">
        <v>244</v>
      </c>
      <c r="B258" s="350"/>
      <c r="C258" s="347" t="s">
        <v>326</v>
      </c>
      <c r="D258" s="350" t="s">
        <v>221</v>
      </c>
      <c r="E258" s="310" t="s">
        <v>145</v>
      </c>
      <c r="F258" s="350">
        <v>4</v>
      </c>
      <c r="G258" s="376"/>
      <c r="H258" s="184"/>
      <c r="I258" s="377"/>
      <c r="J258" s="379"/>
      <c r="K258" s="378"/>
      <c r="L258" s="247"/>
      <c r="M258" s="248"/>
      <c r="N258" s="247"/>
      <c r="O258" s="247"/>
      <c r="P258" s="247"/>
      <c r="Q258" s="249"/>
    </row>
    <row r="259" spans="1:17" s="56" customFormat="1" ht="52.8">
      <c r="A259" s="281">
        <v>245</v>
      </c>
      <c r="B259" s="350"/>
      <c r="C259" s="347" t="s">
        <v>326</v>
      </c>
      <c r="D259" s="350" t="s">
        <v>222</v>
      </c>
      <c r="E259" s="310" t="s">
        <v>145</v>
      </c>
      <c r="F259" s="350">
        <v>2</v>
      </c>
      <c r="G259" s="376"/>
      <c r="H259" s="184"/>
      <c r="I259" s="377"/>
      <c r="J259" s="379"/>
      <c r="K259" s="378"/>
      <c r="L259" s="247"/>
      <c r="M259" s="248"/>
      <c r="N259" s="247"/>
      <c r="O259" s="247"/>
      <c r="P259" s="247"/>
      <c r="Q259" s="249"/>
    </row>
    <row r="260" spans="1:17" s="56" customFormat="1" ht="52.8">
      <c r="A260" s="281">
        <v>246</v>
      </c>
      <c r="B260" s="350"/>
      <c r="C260" s="347" t="s">
        <v>326</v>
      </c>
      <c r="D260" s="350" t="s">
        <v>223</v>
      </c>
      <c r="E260" s="310" t="s">
        <v>145</v>
      </c>
      <c r="F260" s="350">
        <v>1</v>
      </c>
      <c r="G260" s="376"/>
      <c r="H260" s="184"/>
      <c r="I260" s="377"/>
      <c r="J260" s="379"/>
      <c r="K260" s="378"/>
      <c r="L260" s="247"/>
      <c r="M260" s="248"/>
      <c r="N260" s="247"/>
      <c r="O260" s="247"/>
      <c r="P260" s="247"/>
      <c r="Q260" s="249"/>
    </row>
    <row r="261" spans="1:17" s="56" customFormat="1" ht="52.8">
      <c r="A261" s="281">
        <v>247</v>
      </c>
      <c r="B261" s="350"/>
      <c r="C261" s="347" t="s">
        <v>326</v>
      </c>
      <c r="D261" s="350">
        <v>500</v>
      </c>
      <c r="E261" s="310" t="s">
        <v>145</v>
      </c>
      <c r="F261" s="350">
        <v>1</v>
      </c>
      <c r="G261" s="376"/>
      <c r="H261" s="184"/>
      <c r="I261" s="377"/>
      <c r="J261" s="379"/>
      <c r="K261" s="378"/>
      <c r="L261" s="247"/>
      <c r="M261" s="248"/>
      <c r="N261" s="247"/>
      <c r="O261" s="247"/>
      <c r="P261" s="247"/>
      <c r="Q261" s="249"/>
    </row>
    <row r="262" spans="1:17" s="56" customFormat="1" ht="52.8">
      <c r="A262" s="281">
        <v>248</v>
      </c>
      <c r="B262" s="350"/>
      <c r="C262" s="347" t="s">
        <v>326</v>
      </c>
      <c r="D262" s="350" t="s">
        <v>223</v>
      </c>
      <c r="E262" s="310" t="s">
        <v>145</v>
      </c>
      <c r="F262" s="350">
        <v>2</v>
      </c>
      <c r="G262" s="376"/>
      <c r="H262" s="184"/>
      <c r="I262" s="377"/>
      <c r="J262" s="379"/>
      <c r="K262" s="378"/>
      <c r="L262" s="247"/>
      <c r="M262" s="248"/>
      <c r="N262" s="247"/>
      <c r="O262" s="247"/>
      <c r="P262" s="247"/>
      <c r="Q262" s="249"/>
    </row>
    <row r="263" spans="1:17" s="56" customFormat="1" ht="52.8">
      <c r="A263" s="281">
        <v>249</v>
      </c>
      <c r="B263" s="350"/>
      <c r="C263" s="347" t="s">
        <v>326</v>
      </c>
      <c r="D263" s="350" t="s">
        <v>156</v>
      </c>
      <c r="E263" s="310" t="s">
        <v>145</v>
      </c>
      <c r="F263" s="350">
        <v>1</v>
      </c>
      <c r="G263" s="376"/>
      <c r="H263" s="184"/>
      <c r="I263" s="377"/>
      <c r="J263" s="379"/>
      <c r="K263" s="378"/>
      <c r="L263" s="247"/>
      <c r="M263" s="248"/>
      <c r="N263" s="247"/>
      <c r="O263" s="247"/>
      <c r="P263" s="247"/>
      <c r="Q263" s="249"/>
    </row>
    <row r="264" spans="1:17" s="56" customFormat="1" ht="52.8">
      <c r="A264" s="281">
        <v>250</v>
      </c>
      <c r="B264" s="350"/>
      <c r="C264" s="347" t="s">
        <v>326</v>
      </c>
      <c r="D264" s="350" t="s">
        <v>157</v>
      </c>
      <c r="E264" s="310" t="s">
        <v>145</v>
      </c>
      <c r="F264" s="350">
        <v>1</v>
      </c>
      <c r="G264" s="376"/>
      <c r="H264" s="184"/>
      <c r="I264" s="377"/>
      <c r="J264" s="379"/>
      <c r="K264" s="378"/>
      <c r="L264" s="247"/>
      <c r="M264" s="248"/>
      <c r="N264" s="247"/>
      <c r="O264" s="247"/>
      <c r="P264" s="247"/>
      <c r="Q264" s="249"/>
    </row>
    <row r="265" spans="1:17" s="56" customFormat="1" ht="39.6">
      <c r="A265" s="281">
        <v>251</v>
      </c>
      <c r="B265" s="350"/>
      <c r="C265" s="347" t="s">
        <v>327</v>
      </c>
      <c r="D265" s="350" t="s">
        <v>213</v>
      </c>
      <c r="E265" s="310" t="s">
        <v>145</v>
      </c>
      <c r="F265" s="350">
        <v>1</v>
      </c>
      <c r="G265" s="380"/>
      <c r="H265" s="184"/>
      <c r="I265" s="304"/>
      <c r="J265" s="185"/>
      <c r="K265" s="208"/>
      <c r="L265" s="247"/>
      <c r="M265" s="248"/>
      <c r="N265" s="247"/>
      <c r="O265" s="247"/>
      <c r="P265" s="247"/>
      <c r="Q265" s="249"/>
    </row>
    <row r="266" spans="1:17" s="56" customFormat="1" ht="39.6">
      <c r="A266" s="281">
        <v>252</v>
      </c>
      <c r="B266" s="350"/>
      <c r="C266" s="347" t="s">
        <v>327</v>
      </c>
      <c r="D266" s="350" t="s">
        <v>214</v>
      </c>
      <c r="E266" s="310" t="s">
        <v>145</v>
      </c>
      <c r="F266" s="350">
        <v>7</v>
      </c>
      <c r="G266" s="376"/>
      <c r="H266" s="184"/>
      <c r="I266" s="377"/>
      <c r="J266" s="379"/>
      <c r="K266" s="378"/>
      <c r="L266" s="247"/>
      <c r="M266" s="248"/>
      <c r="N266" s="247"/>
      <c r="O266" s="247"/>
      <c r="P266" s="247"/>
      <c r="Q266" s="249"/>
    </row>
    <row r="267" spans="1:17" s="56" customFormat="1" ht="39.6">
      <c r="A267" s="281">
        <v>253</v>
      </c>
      <c r="B267" s="350"/>
      <c r="C267" s="347" t="s">
        <v>327</v>
      </c>
      <c r="D267" s="350" t="s">
        <v>217</v>
      </c>
      <c r="E267" s="310" t="s">
        <v>145</v>
      </c>
      <c r="F267" s="350">
        <v>1</v>
      </c>
      <c r="G267" s="376"/>
      <c r="H267" s="184"/>
      <c r="I267" s="377"/>
      <c r="J267" s="379"/>
      <c r="K267" s="378"/>
      <c r="L267" s="247"/>
      <c r="M267" s="248"/>
      <c r="N267" s="247"/>
      <c r="O267" s="247"/>
      <c r="P267" s="247"/>
      <c r="Q267" s="249"/>
    </row>
    <row r="268" spans="1:17" s="56" customFormat="1" ht="39.6">
      <c r="A268" s="281">
        <v>254</v>
      </c>
      <c r="B268" s="350"/>
      <c r="C268" s="347" t="s">
        <v>327</v>
      </c>
      <c r="D268" s="350" t="s">
        <v>218</v>
      </c>
      <c r="E268" s="310" t="s">
        <v>145</v>
      </c>
      <c r="F268" s="350">
        <v>6</v>
      </c>
      <c r="G268" s="376"/>
      <c r="H268" s="184"/>
      <c r="I268" s="377"/>
      <c r="J268" s="379"/>
      <c r="K268" s="378"/>
      <c r="L268" s="247"/>
      <c r="M268" s="248"/>
      <c r="N268" s="247"/>
      <c r="O268" s="247"/>
      <c r="P268" s="247"/>
      <c r="Q268" s="249"/>
    </row>
    <row r="269" spans="1:17" s="56" customFormat="1" ht="39.6">
      <c r="A269" s="281">
        <v>255</v>
      </c>
      <c r="B269" s="350"/>
      <c r="C269" s="347" t="s">
        <v>327</v>
      </c>
      <c r="D269" s="350" t="s">
        <v>225</v>
      </c>
      <c r="E269" s="310" t="s">
        <v>145</v>
      </c>
      <c r="F269" s="350">
        <v>1</v>
      </c>
      <c r="G269" s="376"/>
      <c r="H269" s="184"/>
      <c r="I269" s="377"/>
      <c r="J269" s="379"/>
      <c r="K269" s="378"/>
      <c r="L269" s="247"/>
      <c r="M269" s="248"/>
      <c r="N269" s="247"/>
      <c r="O269" s="247"/>
      <c r="P269" s="247"/>
      <c r="Q269" s="249"/>
    </row>
    <row r="270" spans="1:17" s="56" customFormat="1" ht="39.6">
      <c r="A270" s="281">
        <v>256</v>
      </c>
      <c r="B270" s="350"/>
      <c r="C270" s="347" t="s">
        <v>327</v>
      </c>
      <c r="D270" s="350" t="s">
        <v>220</v>
      </c>
      <c r="E270" s="310" t="s">
        <v>145</v>
      </c>
      <c r="F270" s="350">
        <v>1</v>
      </c>
      <c r="G270" s="376"/>
      <c r="H270" s="184"/>
      <c r="I270" s="377"/>
      <c r="J270" s="379"/>
      <c r="K270" s="378"/>
      <c r="L270" s="247"/>
      <c r="M270" s="248"/>
      <c r="N270" s="247"/>
      <c r="O270" s="247"/>
      <c r="P270" s="247"/>
      <c r="Q270" s="249"/>
    </row>
    <row r="271" spans="1:17" s="56" customFormat="1" ht="39.6">
      <c r="A271" s="281">
        <v>257</v>
      </c>
      <c r="B271" s="350"/>
      <c r="C271" s="347" t="s">
        <v>327</v>
      </c>
      <c r="D271" s="350" t="s">
        <v>222</v>
      </c>
      <c r="E271" s="310" t="s">
        <v>145</v>
      </c>
      <c r="F271" s="350">
        <v>6</v>
      </c>
      <c r="G271" s="376"/>
      <c r="H271" s="184"/>
      <c r="I271" s="377"/>
      <c r="J271" s="379"/>
      <c r="K271" s="378"/>
      <c r="L271" s="247"/>
      <c r="M271" s="248"/>
      <c r="N271" s="247"/>
      <c r="O271" s="247"/>
      <c r="P271" s="247"/>
      <c r="Q271" s="249"/>
    </row>
    <row r="272" spans="1:17" s="56" customFormat="1" ht="39.6">
      <c r="A272" s="281">
        <v>258</v>
      </c>
      <c r="B272" s="350"/>
      <c r="C272" s="347" t="s">
        <v>327</v>
      </c>
      <c r="D272" s="350" t="s">
        <v>226</v>
      </c>
      <c r="E272" s="310" t="s">
        <v>145</v>
      </c>
      <c r="F272" s="350">
        <v>2</v>
      </c>
      <c r="G272" s="376"/>
      <c r="H272" s="184"/>
      <c r="I272" s="377"/>
      <c r="J272" s="379"/>
      <c r="K272" s="378"/>
      <c r="L272" s="247"/>
      <c r="M272" s="248"/>
      <c r="N272" s="247"/>
      <c r="O272" s="247"/>
      <c r="P272" s="247"/>
      <c r="Q272" s="249"/>
    </row>
    <row r="273" spans="1:17" s="56" customFormat="1" ht="39.6">
      <c r="A273" s="281">
        <v>259</v>
      </c>
      <c r="B273" s="350"/>
      <c r="C273" s="347" t="s">
        <v>327</v>
      </c>
      <c r="D273" s="350" t="s">
        <v>227</v>
      </c>
      <c r="E273" s="310" t="s">
        <v>145</v>
      </c>
      <c r="F273" s="350">
        <v>2</v>
      </c>
      <c r="G273" s="376"/>
      <c r="H273" s="184"/>
      <c r="I273" s="377"/>
      <c r="J273" s="379"/>
      <c r="K273" s="378"/>
      <c r="L273" s="247"/>
      <c r="M273" s="248"/>
      <c r="N273" s="247"/>
      <c r="O273" s="247"/>
      <c r="P273" s="247"/>
      <c r="Q273" s="249"/>
    </row>
    <row r="274" spans="1:17" s="56" customFormat="1" ht="39.6">
      <c r="A274" s="281">
        <v>260</v>
      </c>
      <c r="B274" s="350"/>
      <c r="C274" s="347" t="s">
        <v>327</v>
      </c>
      <c r="D274" s="350" t="s">
        <v>228</v>
      </c>
      <c r="E274" s="310" t="s">
        <v>145</v>
      </c>
      <c r="F274" s="350">
        <v>2</v>
      </c>
      <c r="G274" s="376"/>
      <c r="H274" s="184"/>
      <c r="I274" s="377"/>
      <c r="J274" s="379"/>
      <c r="K274" s="378"/>
      <c r="L274" s="247"/>
      <c r="M274" s="248"/>
      <c r="N274" s="247"/>
      <c r="O274" s="247"/>
      <c r="P274" s="247"/>
      <c r="Q274" s="249"/>
    </row>
    <row r="275" spans="1:17" s="56" customFormat="1" ht="39.6">
      <c r="A275" s="281">
        <v>261</v>
      </c>
      <c r="B275" s="350"/>
      <c r="C275" s="347" t="s">
        <v>327</v>
      </c>
      <c r="D275" s="350" t="s">
        <v>229</v>
      </c>
      <c r="E275" s="310" t="s">
        <v>145</v>
      </c>
      <c r="F275" s="350">
        <v>2</v>
      </c>
      <c r="G275" s="376"/>
      <c r="H275" s="184"/>
      <c r="I275" s="377"/>
      <c r="J275" s="379"/>
      <c r="K275" s="378"/>
      <c r="L275" s="247"/>
      <c r="M275" s="248"/>
      <c r="N275" s="247"/>
      <c r="O275" s="247"/>
      <c r="P275" s="247"/>
      <c r="Q275" s="249"/>
    </row>
    <row r="276" spans="1:17" s="56" customFormat="1" ht="39.6">
      <c r="A276" s="281">
        <v>262</v>
      </c>
      <c r="B276" s="350"/>
      <c r="C276" s="347" t="s">
        <v>327</v>
      </c>
      <c r="D276" s="350" t="s">
        <v>229</v>
      </c>
      <c r="E276" s="310" t="s">
        <v>145</v>
      </c>
      <c r="F276" s="350">
        <v>2</v>
      </c>
      <c r="G276" s="376"/>
      <c r="H276" s="184"/>
      <c r="I276" s="377"/>
      <c r="J276" s="379"/>
      <c r="K276" s="378"/>
      <c r="L276" s="247"/>
      <c r="M276" s="248"/>
      <c r="N276" s="247"/>
      <c r="O276" s="247"/>
      <c r="P276" s="247"/>
      <c r="Q276" s="249"/>
    </row>
    <row r="277" spans="1:17" s="56" customFormat="1" ht="39.6">
      <c r="A277" s="281">
        <v>263</v>
      </c>
      <c r="B277" s="350"/>
      <c r="C277" s="347" t="s">
        <v>328</v>
      </c>
      <c r="D277" s="350" t="s">
        <v>157</v>
      </c>
      <c r="E277" s="310" t="s">
        <v>145</v>
      </c>
      <c r="F277" s="350">
        <v>2</v>
      </c>
      <c r="G277" s="376"/>
      <c r="H277" s="184"/>
      <c r="I277" s="377"/>
      <c r="J277" s="379"/>
      <c r="K277" s="378"/>
      <c r="L277" s="247"/>
      <c r="M277" s="248"/>
      <c r="N277" s="247"/>
      <c r="O277" s="247"/>
      <c r="P277" s="247"/>
      <c r="Q277" s="249"/>
    </row>
    <row r="278" spans="1:17" s="56" customFormat="1" ht="39.6">
      <c r="A278" s="281">
        <v>264</v>
      </c>
      <c r="B278" s="350"/>
      <c r="C278" s="347" t="s">
        <v>328</v>
      </c>
      <c r="D278" s="350" t="s">
        <v>158</v>
      </c>
      <c r="E278" s="310" t="s">
        <v>145</v>
      </c>
      <c r="F278" s="350">
        <v>2</v>
      </c>
      <c r="G278" s="376"/>
      <c r="H278" s="184"/>
      <c r="I278" s="377"/>
      <c r="J278" s="379"/>
      <c r="K278" s="378"/>
      <c r="L278" s="247"/>
      <c r="M278" s="248"/>
      <c r="N278" s="247"/>
      <c r="O278" s="247"/>
      <c r="P278" s="247"/>
      <c r="Q278" s="249"/>
    </row>
    <row r="279" spans="1:17" s="56" customFormat="1" ht="39.6">
      <c r="A279" s="281">
        <v>265</v>
      </c>
      <c r="B279" s="350"/>
      <c r="C279" s="347" t="s">
        <v>328</v>
      </c>
      <c r="D279" s="350" t="s">
        <v>159</v>
      </c>
      <c r="E279" s="310" t="s">
        <v>145</v>
      </c>
      <c r="F279" s="350">
        <v>4</v>
      </c>
      <c r="G279" s="376"/>
      <c r="H279" s="184"/>
      <c r="I279" s="377"/>
      <c r="J279" s="379"/>
      <c r="K279" s="378"/>
      <c r="L279" s="247"/>
      <c r="M279" s="248"/>
      <c r="N279" s="247"/>
      <c r="O279" s="247"/>
      <c r="P279" s="247"/>
      <c r="Q279" s="249"/>
    </row>
    <row r="280" spans="1:17" s="56" customFormat="1" ht="39.6">
      <c r="A280" s="281">
        <v>266</v>
      </c>
      <c r="B280" s="350"/>
      <c r="C280" s="347" t="s">
        <v>328</v>
      </c>
      <c r="D280" s="350" t="s">
        <v>160</v>
      </c>
      <c r="E280" s="310" t="s">
        <v>145</v>
      </c>
      <c r="F280" s="350">
        <v>4</v>
      </c>
      <c r="G280" s="376"/>
      <c r="H280" s="184"/>
      <c r="I280" s="377"/>
      <c r="J280" s="379"/>
      <c r="K280" s="378"/>
      <c r="L280" s="247"/>
      <c r="M280" s="248"/>
      <c r="N280" s="247"/>
      <c r="O280" s="247"/>
      <c r="P280" s="247"/>
      <c r="Q280" s="249"/>
    </row>
    <row r="281" spans="1:17" s="56" customFormat="1" ht="39.6">
      <c r="A281" s="281">
        <v>267</v>
      </c>
      <c r="B281" s="350"/>
      <c r="C281" s="347" t="s">
        <v>329</v>
      </c>
      <c r="D281" s="350">
        <v>100</v>
      </c>
      <c r="E281" s="310" t="s">
        <v>145</v>
      </c>
      <c r="F281" s="350">
        <v>99</v>
      </c>
      <c r="G281" s="376"/>
      <c r="H281" s="184"/>
      <c r="I281" s="377"/>
      <c r="J281" s="374"/>
      <c r="K281" s="374"/>
      <c r="L281" s="247"/>
      <c r="M281" s="248"/>
      <c r="N281" s="247"/>
      <c r="O281" s="247"/>
      <c r="P281" s="247"/>
      <c r="Q281" s="249"/>
    </row>
    <row r="282" spans="1:17" s="56" customFormat="1" ht="39.6">
      <c r="A282" s="281">
        <v>268</v>
      </c>
      <c r="B282" s="350"/>
      <c r="C282" s="347" t="s">
        <v>329</v>
      </c>
      <c r="D282" s="350">
        <v>125</v>
      </c>
      <c r="E282" s="310" t="s">
        <v>145</v>
      </c>
      <c r="F282" s="350">
        <v>112</v>
      </c>
      <c r="G282" s="376"/>
      <c r="H282" s="184"/>
      <c r="I282" s="377"/>
      <c r="J282" s="374"/>
      <c r="K282" s="374"/>
      <c r="L282" s="247"/>
      <c r="M282" s="248"/>
      <c r="N282" s="247"/>
      <c r="O282" s="247"/>
      <c r="P282" s="247"/>
      <c r="Q282" s="249"/>
    </row>
    <row r="283" spans="1:17" s="56" customFormat="1" ht="39.6">
      <c r="A283" s="281">
        <v>269</v>
      </c>
      <c r="B283" s="350"/>
      <c r="C283" s="347" t="s">
        <v>329</v>
      </c>
      <c r="D283" s="350">
        <v>160</v>
      </c>
      <c r="E283" s="310" t="s">
        <v>145</v>
      </c>
      <c r="F283" s="350">
        <v>158</v>
      </c>
      <c r="G283" s="376"/>
      <c r="H283" s="184"/>
      <c r="I283" s="377"/>
      <c r="J283" s="374"/>
      <c r="K283" s="374"/>
      <c r="L283" s="247"/>
      <c r="M283" s="248"/>
      <c r="N283" s="247"/>
      <c r="O283" s="247"/>
      <c r="P283" s="247"/>
      <c r="Q283" s="249"/>
    </row>
    <row r="284" spans="1:17" s="56" customFormat="1" ht="39.6">
      <c r="A284" s="281">
        <v>270</v>
      </c>
      <c r="B284" s="350"/>
      <c r="C284" s="347" t="s">
        <v>329</v>
      </c>
      <c r="D284" s="350">
        <v>200</v>
      </c>
      <c r="E284" s="310" t="s">
        <v>145</v>
      </c>
      <c r="F284" s="350">
        <v>269</v>
      </c>
      <c r="G284" s="376"/>
      <c r="H284" s="184"/>
      <c r="I284" s="377"/>
      <c r="J284" s="374"/>
      <c r="K284" s="374"/>
      <c r="L284" s="247"/>
      <c r="M284" s="248"/>
      <c r="N284" s="247"/>
      <c r="O284" s="247"/>
      <c r="P284" s="247"/>
      <c r="Q284" s="249"/>
    </row>
    <row r="285" spans="1:17" s="56" customFormat="1" ht="39.6">
      <c r="A285" s="281">
        <v>271</v>
      </c>
      <c r="B285" s="350"/>
      <c r="C285" s="347" t="s">
        <v>329</v>
      </c>
      <c r="D285" s="350">
        <v>250</v>
      </c>
      <c r="E285" s="310" t="s">
        <v>145</v>
      </c>
      <c r="F285" s="350">
        <v>280</v>
      </c>
      <c r="G285" s="376"/>
      <c r="H285" s="184"/>
      <c r="I285" s="377"/>
      <c r="J285" s="374"/>
      <c r="K285" s="374"/>
      <c r="L285" s="247"/>
      <c r="M285" s="248"/>
      <c r="N285" s="247"/>
      <c r="O285" s="247"/>
      <c r="P285" s="247"/>
      <c r="Q285" s="249"/>
    </row>
    <row r="286" spans="1:17" s="56" customFormat="1" ht="39.6">
      <c r="A286" s="281">
        <v>272</v>
      </c>
      <c r="B286" s="350"/>
      <c r="C286" s="347" t="s">
        <v>329</v>
      </c>
      <c r="D286" s="350">
        <v>315</v>
      </c>
      <c r="E286" s="310" t="s">
        <v>145</v>
      </c>
      <c r="F286" s="350">
        <v>480</v>
      </c>
      <c r="G286" s="376"/>
      <c r="H286" s="184"/>
      <c r="I286" s="377"/>
      <c r="J286" s="374"/>
      <c r="K286" s="374"/>
      <c r="L286" s="247"/>
      <c r="M286" s="248"/>
      <c r="N286" s="247"/>
      <c r="O286" s="247"/>
      <c r="P286" s="247"/>
      <c r="Q286" s="249"/>
    </row>
    <row r="287" spans="1:17" s="56" customFormat="1" ht="39.6">
      <c r="A287" s="281">
        <v>273</v>
      </c>
      <c r="B287" s="350"/>
      <c r="C287" s="347" t="s">
        <v>329</v>
      </c>
      <c r="D287" s="350">
        <v>400</v>
      </c>
      <c r="E287" s="310" t="s">
        <v>145</v>
      </c>
      <c r="F287" s="350">
        <v>196</v>
      </c>
      <c r="G287" s="376"/>
      <c r="H287" s="184"/>
      <c r="I287" s="377"/>
      <c r="J287" s="374"/>
      <c r="K287" s="374"/>
      <c r="L287" s="247"/>
      <c r="M287" s="248"/>
      <c r="N287" s="247"/>
      <c r="O287" s="247"/>
      <c r="P287" s="247"/>
      <c r="Q287" s="249"/>
    </row>
    <row r="288" spans="1:17" s="56" customFormat="1" ht="39.6">
      <c r="A288" s="281">
        <v>274</v>
      </c>
      <c r="B288" s="350"/>
      <c r="C288" s="347" t="s">
        <v>329</v>
      </c>
      <c r="D288" s="350">
        <v>500</v>
      </c>
      <c r="E288" s="310" t="s">
        <v>145</v>
      </c>
      <c r="F288" s="350">
        <v>71</v>
      </c>
      <c r="G288" s="376"/>
      <c r="H288" s="184"/>
      <c r="I288" s="377"/>
      <c r="J288" s="374"/>
      <c r="K288" s="374"/>
      <c r="L288" s="247"/>
      <c r="M288" s="248"/>
      <c r="N288" s="247"/>
      <c r="O288" s="247"/>
      <c r="P288" s="247"/>
      <c r="Q288" s="249"/>
    </row>
    <row r="289" spans="1:17" s="56" customFormat="1" ht="39.6">
      <c r="A289" s="281">
        <v>275</v>
      </c>
      <c r="B289" s="350"/>
      <c r="C289" s="347" t="s">
        <v>329</v>
      </c>
      <c r="D289" s="350">
        <v>630</v>
      </c>
      <c r="E289" s="310" t="s">
        <v>145</v>
      </c>
      <c r="F289" s="350">
        <v>117</v>
      </c>
      <c r="G289" s="376"/>
      <c r="H289" s="184"/>
      <c r="I289" s="377"/>
      <c r="J289" s="374"/>
      <c r="K289" s="374"/>
      <c r="L289" s="247"/>
      <c r="M289" s="248"/>
      <c r="N289" s="247"/>
      <c r="O289" s="247"/>
      <c r="P289" s="247"/>
      <c r="Q289" s="249"/>
    </row>
    <row r="290" spans="1:17" s="56" customFormat="1" ht="39.6">
      <c r="A290" s="281">
        <v>276</v>
      </c>
      <c r="B290" s="350"/>
      <c r="C290" s="347" t="s">
        <v>329</v>
      </c>
      <c r="D290" s="350" t="s">
        <v>156</v>
      </c>
      <c r="E290" s="310" t="s">
        <v>145</v>
      </c>
      <c r="F290" s="350">
        <v>1</v>
      </c>
      <c r="G290" s="376"/>
      <c r="H290" s="184"/>
      <c r="I290" s="377"/>
      <c r="J290" s="374"/>
      <c r="K290" s="374"/>
      <c r="L290" s="247"/>
      <c r="M290" s="248"/>
      <c r="N290" s="247"/>
      <c r="O290" s="247"/>
      <c r="P290" s="247"/>
      <c r="Q290" s="249"/>
    </row>
    <row r="291" spans="1:17" s="56" customFormat="1" ht="39.6">
      <c r="A291" s="281">
        <v>277</v>
      </c>
      <c r="B291" s="350"/>
      <c r="C291" s="347" t="s">
        <v>329</v>
      </c>
      <c r="D291" s="350" t="s">
        <v>157</v>
      </c>
      <c r="E291" s="310" t="s">
        <v>145</v>
      </c>
      <c r="F291" s="350">
        <v>5</v>
      </c>
      <c r="G291" s="376"/>
      <c r="H291" s="184"/>
      <c r="I291" s="377"/>
      <c r="J291" s="374"/>
      <c r="K291" s="374"/>
      <c r="L291" s="247"/>
      <c r="M291" s="248"/>
      <c r="N291" s="247"/>
      <c r="O291" s="247"/>
      <c r="P291" s="247"/>
      <c r="Q291" s="249"/>
    </row>
    <row r="292" spans="1:17" s="56" customFormat="1" ht="39.6">
      <c r="A292" s="281">
        <v>278</v>
      </c>
      <c r="B292" s="350"/>
      <c r="C292" s="347" t="s">
        <v>329</v>
      </c>
      <c r="D292" s="350" t="s">
        <v>158</v>
      </c>
      <c r="E292" s="310" t="s">
        <v>145</v>
      </c>
      <c r="F292" s="350">
        <v>18</v>
      </c>
      <c r="G292" s="376"/>
      <c r="H292" s="184"/>
      <c r="I292" s="377"/>
      <c r="J292" s="374"/>
      <c r="K292" s="374"/>
      <c r="L292" s="247"/>
      <c r="M292" s="248"/>
      <c r="N292" s="247"/>
      <c r="O292" s="247"/>
      <c r="P292" s="247"/>
      <c r="Q292" s="249"/>
    </row>
    <row r="293" spans="1:17" s="56" customFormat="1" ht="39.6">
      <c r="A293" s="281">
        <v>279</v>
      </c>
      <c r="B293" s="350"/>
      <c r="C293" s="347" t="s">
        <v>329</v>
      </c>
      <c r="D293" s="350" t="s">
        <v>159</v>
      </c>
      <c r="E293" s="310" t="s">
        <v>145</v>
      </c>
      <c r="F293" s="350">
        <v>27</v>
      </c>
      <c r="G293" s="376"/>
      <c r="H293" s="184"/>
      <c r="I293" s="377"/>
      <c r="J293" s="374"/>
      <c r="K293" s="374"/>
      <c r="L293" s="247"/>
      <c r="M293" s="248"/>
      <c r="N293" s="247"/>
      <c r="O293" s="247"/>
      <c r="P293" s="247"/>
      <c r="Q293" s="249"/>
    </row>
    <row r="294" spans="1:17" s="56" customFormat="1" ht="39.6">
      <c r="A294" s="281">
        <v>280</v>
      </c>
      <c r="B294" s="350"/>
      <c r="C294" s="347" t="s">
        <v>329</v>
      </c>
      <c r="D294" s="350" t="s">
        <v>160</v>
      </c>
      <c r="E294" s="310" t="s">
        <v>145</v>
      </c>
      <c r="F294" s="350">
        <v>36</v>
      </c>
      <c r="G294" s="376"/>
      <c r="H294" s="184"/>
      <c r="I294" s="377"/>
      <c r="J294" s="374"/>
      <c r="K294" s="374"/>
      <c r="L294" s="247"/>
      <c r="M294" s="248"/>
      <c r="N294" s="247"/>
      <c r="O294" s="247"/>
      <c r="P294" s="247"/>
      <c r="Q294" s="249"/>
    </row>
    <row r="295" spans="1:17" s="56" customFormat="1">
      <c r="A295" s="281">
        <v>281</v>
      </c>
      <c r="B295" s="350"/>
      <c r="C295" s="358" t="s">
        <v>330</v>
      </c>
      <c r="D295" s="357"/>
      <c r="E295" s="310" t="s">
        <v>145</v>
      </c>
      <c r="F295" s="350">
        <v>431</v>
      </c>
      <c r="G295" s="185"/>
      <c r="H295" s="185"/>
      <c r="I295" s="185"/>
      <c r="J295" s="185"/>
      <c r="K295" s="185"/>
      <c r="L295" s="247"/>
      <c r="M295" s="248"/>
      <c r="N295" s="247"/>
      <c r="O295" s="247"/>
      <c r="P295" s="247"/>
      <c r="Q295" s="249"/>
    </row>
    <row r="296" spans="1:17" s="56" customFormat="1">
      <c r="A296" s="281">
        <v>282</v>
      </c>
      <c r="B296" s="350"/>
      <c r="C296" s="358" t="s">
        <v>331</v>
      </c>
      <c r="D296" s="357" t="s">
        <v>332</v>
      </c>
      <c r="E296" s="310" t="s">
        <v>145</v>
      </c>
      <c r="F296" s="350">
        <v>1</v>
      </c>
      <c r="G296" s="185"/>
      <c r="H296" s="185"/>
      <c r="I296" s="185"/>
      <c r="J296" s="185"/>
      <c r="K296" s="185"/>
      <c r="L296" s="247"/>
      <c r="M296" s="248"/>
      <c r="N296" s="247"/>
      <c r="O296" s="247"/>
      <c r="P296" s="247"/>
      <c r="Q296" s="249"/>
    </row>
    <row r="297" spans="1:17" s="56" customFormat="1">
      <c r="A297" s="281">
        <v>283</v>
      </c>
      <c r="B297" s="350"/>
      <c r="C297" s="358" t="s">
        <v>333</v>
      </c>
      <c r="D297" s="357"/>
      <c r="E297" s="310" t="s">
        <v>146</v>
      </c>
      <c r="F297" s="350">
        <v>1</v>
      </c>
      <c r="G297" s="185"/>
      <c r="H297" s="185"/>
      <c r="I297" s="185"/>
      <c r="J297" s="185"/>
      <c r="K297" s="185"/>
      <c r="L297" s="247"/>
      <c r="M297" s="248"/>
      <c r="N297" s="247"/>
      <c r="O297" s="247"/>
      <c r="P297" s="247"/>
      <c r="Q297" s="249"/>
    </row>
    <row r="298" spans="1:17" s="56" customFormat="1">
      <c r="A298" s="281">
        <v>284</v>
      </c>
      <c r="B298" s="350"/>
      <c r="C298" s="358" t="s">
        <v>143</v>
      </c>
      <c r="D298" s="357"/>
      <c r="E298" s="310" t="s">
        <v>146</v>
      </c>
      <c r="F298" s="350">
        <v>1</v>
      </c>
      <c r="G298" s="185"/>
      <c r="H298" s="185"/>
      <c r="I298" s="185"/>
      <c r="J298" s="185"/>
      <c r="K298" s="185"/>
      <c r="L298" s="247"/>
      <c r="M298" s="248"/>
      <c r="N298" s="247"/>
      <c r="O298" s="247"/>
      <c r="P298" s="247"/>
      <c r="Q298" s="249"/>
    </row>
    <row r="299" spans="1:17" s="56" customFormat="1">
      <c r="A299" s="281">
        <v>285</v>
      </c>
      <c r="B299" s="350"/>
      <c r="C299" s="358" t="s">
        <v>144</v>
      </c>
      <c r="D299" s="357"/>
      <c r="E299" s="310" t="s">
        <v>146</v>
      </c>
      <c r="F299" s="350">
        <v>1</v>
      </c>
      <c r="G299" s="185"/>
      <c r="H299" s="185"/>
      <c r="I299" s="185"/>
      <c r="J299" s="185"/>
      <c r="K299" s="185"/>
      <c r="L299" s="247"/>
      <c r="M299" s="248"/>
      <c r="N299" s="247"/>
      <c r="O299" s="247"/>
      <c r="P299" s="247"/>
      <c r="Q299" s="249"/>
    </row>
    <row r="300" spans="1:17">
      <c r="A300" s="282"/>
      <c r="B300" s="283"/>
      <c r="C300" s="284"/>
      <c r="D300" s="284"/>
      <c r="E300" s="372"/>
      <c r="F300" s="286"/>
      <c r="G300" s="287">
        <v>0</v>
      </c>
      <c r="H300" s="287">
        <v>0</v>
      </c>
      <c r="I300" s="287"/>
      <c r="J300" s="286"/>
      <c r="K300" s="286"/>
      <c r="L300" s="286"/>
      <c r="M300" s="286"/>
      <c r="N300" s="286"/>
      <c r="O300" s="286"/>
      <c r="P300" s="286"/>
      <c r="Q300" s="288"/>
    </row>
    <row r="301" spans="1:17" ht="15.3" customHeight="1">
      <c r="A301" s="234"/>
      <c r="B301" s="270"/>
      <c r="C301" s="679" t="s">
        <v>98</v>
      </c>
      <c r="D301" s="679"/>
      <c r="E301" s="680"/>
      <c r="F301" s="680"/>
      <c r="G301" s="680"/>
      <c r="H301" s="680"/>
      <c r="I301" s="680"/>
      <c r="J301" s="680"/>
      <c r="K301" s="680"/>
      <c r="L301" s="680"/>
      <c r="M301" s="271"/>
      <c r="N301" s="271"/>
      <c r="O301" s="271"/>
      <c r="P301" s="271"/>
      <c r="Q301" s="271"/>
    </row>
    <row r="302" spans="1:17" s="114" customFormat="1">
      <c r="J302" s="135"/>
    </row>
    <row r="303" spans="1:17" customFormat="1" ht="12.75" customHeight="1">
      <c r="B303" s="136" t="s">
        <v>52</v>
      </c>
    </row>
    <row r="304" spans="1:17" customFormat="1" ht="45" customHeight="1">
      <c r="A304" s="673">
        <f>'1,1'!A24:G24</f>
        <v>0</v>
      </c>
      <c r="B304" s="673"/>
      <c r="C304" s="673"/>
      <c r="D304" s="673"/>
      <c r="E304" s="673"/>
      <c r="F304" s="673"/>
      <c r="G304" s="673"/>
      <c r="H304" s="673"/>
      <c r="I304" s="673"/>
      <c r="J304" s="673"/>
      <c r="K304" s="673"/>
      <c r="L304" s="673"/>
      <c r="M304" s="673"/>
      <c r="N304" s="673"/>
      <c r="O304" s="673"/>
      <c r="P304" s="673"/>
      <c r="Q304" s="673"/>
    </row>
    <row r="305" spans="1:17" customFormat="1" ht="76.650000000000006" customHeight="1">
      <c r="A305" s="673"/>
      <c r="B305" s="673"/>
      <c r="C305" s="673"/>
      <c r="D305" s="673"/>
      <c r="E305" s="673"/>
      <c r="F305" s="673"/>
      <c r="G305" s="673"/>
      <c r="H305" s="673"/>
      <c r="I305" s="673"/>
      <c r="J305" s="673"/>
      <c r="K305" s="673"/>
      <c r="L305" s="673"/>
      <c r="M305" s="673"/>
      <c r="N305" s="673"/>
      <c r="O305" s="673"/>
      <c r="P305" s="673"/>
      <c r="Q305" s="673"/>
    </row>
    <row r="306" spans="1:17" customFormat="1" ht="12.75" customHeight="1">
      <c r="B306" s="137"/>
    </row>
    <row r="307" spans="1:17" customFormat="1" ht="12.75" customHeight="1">
      <c r="B307" s="137"/>
    </row>
    <row r="308" spans="1:17" s="114" customFormat="1">
      <c r="B308" s="114" t="s">
        <v>8</v>
      </c>
      <c r="M308" s="142" t="str">
        <f>Koptame!B39</f>
        <v>Pārbaudīja:</v>
      </c>
      <c r="N308" s="142"/>
      <c r="O308" s="142"/>
      <c r="P308" s="142"/>
      <c r="Q308" s="142"/>
    </row>
    <row r="309" spans="1:17" s="114" customFormat="1">
      <c r="C309" s="134">
        <f>Koptame!C34</f>
        <v>0</v>
      </c>
      <c r="D309" s="134"/>
      <c r="M309" s="134"/>
      <c r="N309" s="670">
        <f>Koptame!C40</f>
        <v>0</v>
      </c>
      <c r="O309" s="670"/>
      <c r="P309" s="142"/>
      <c r="Q309" s="142"/>
    </row>
    <row r="310" spans="1:17" s="114" customFormat="1">
      <c r="C310" s="133">
        <f>Koptame!C35</f>
        <v>0</v>
      </c>
      <c r="D310" s="133"/>
      <c r="M310" s="133"/>
      <c r="N310" s="671">
        <f>Koptame!C41</f>
        <v>0</v>
      </c>
      <c r="O310" s="671"/>
      <c r="P310" s="142"/>
      <c r="Q310" s="142"/>
    </row>
    <row r="311" spans="1:17" s="114" customFormat="1" collapsed="1">
      <c r="B311" s="135"/>
      <c r="G311" s="135"/>
      <c r="H311" s="135"/>
    </row>
    <row r="312" spans="1:17">
      <c r="B312" s="56"/>
      <c r="G312" s="56"/>
      <c r="H312" s="56"/>
    </row>
    <row r="313" spans="1:17">
      <c r="B313" s="56"/>
      <c r="G313" s="56"/>
      <c r="H313" s="56"/>
    </row>
  </sheetData>
  <autoFilter ref="D1:D313" xr:uid="{00000000-0001-0000-1A00-000000000000}"/>
  <mergeCells count="17">
    <mergeCell ref="N310:O310"/>
    <mergeCell ref="C301:L301"/>
    <mergeCell ref="A305:Q305"/>
    <mergeCell ref="N309:O309"/>
    <mergeCell ref="A304:Q304"/>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P62"/>
  <sheetViews>
    <sheetView showZeros="0" view="pageBreakPreview" topLeftCell="A37" zoomScale="90" zoomScaleNormal="100" zoomScaleSheetLayoutView="90" workbookViewId="0">
      <selection activeCell="K45" sqref="K45"/>
    </sheetView>
  </sheetViews>
  <sheetFormatPr defaultColWidth="9.109375" defaultRowHeight="13.8"/>
  <cols>
    <col min="1" max="1" width="9" style="19" customWidth="1"/>
    <col min="2" max="2" width="7.10937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88</v>
      </c>
      <c r="H1" s="103" t="str">
        <f>kops2!B25</f>
        <v>2,5</v>
      </c>
      <c r="I1" s="53"/>
    </row>
    <row r="2" spans="1:16" s="24" customFormat="1">
      <c r="A2" s="667" t="str">
        <f>C13</f>
        <v>Gaisa kondicionēšana</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P50</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7.8">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c r="A13" s="272"/>
      <c r="B13" s="621">
        <v>0</v>
      </c>
      <c r="C13" s="624" t="str">
        <f>kops2!C25</f>
        <v>Gaisa kondicionēšana</v>
      </c>
      <c r="D13" s="612"/>
      <c r="E13" s="613"/>
      <c r="F13" s="381">
        <v>0</v>
      </c>
      <c r="G13" s="381">
        <v>0</v>
      </c>
      <c r="H13" s="276">
        <v>0</v>
      </c>
      <c r="I13" s="277">
        <v>0</v>
      </c>
      <c r="J13" s="277">
        <v>0</v>
      </c>
      <c r="K13" s="277">
        <f t="shared" ref="K13" si="0">SUM(H13:J13)</f>
        <v>0</v>
      </c>
      <c r="L13" s="278">
        <f t="shared" ref="L13" si="1">ROUND(F13*E13,2)</f>
        <v>0</v>
      </c>
      <c r="M13" s="277">
        <f t="shared" ref="M13" si="2">ROUND(H13*E13,2)</f>
        <v>0</v>
      </c>
      <c r="N13" s="277">
        <f t="shared" ref="N13" si="3">ROUND(I13*E13,2)</f>
        <v>0</v>
      </c>
      <c r="O13" s="277">
        <f t="shared" ref="O13" si="4">ROUND(J13*E13,2)</f>
        <v>0</v>
      </c>
      <c r="P13" s="279">
        <f t="shared" ref="P13" si="5">SUM(M13:O13)</f>
        <v>0</v>
      </c>
    </row>
    <row r="14" spans="1:16" s="181" customFormat="1" ht="36" customHeight="1">
      <c r="A14" s="174"/>
      <c r="B14" s="175"/>
      <c r="C14" s="492" t="s">
        <v>968</v>
      </c>
      <c r="D14" s="290"/>
      <c r="E14" s="291"/>
      <c r="F14" s="177"/>
      <c r="G14" s="170"/>
      <c r="H14" s="170"/>
      <c r="I14" s="178"/>
      <c r="J14" s="178"/>
      <c r="K14" s="178"/>
      <c r="L14" s="179"/>
      <c r="M14" s="178"/>
      <c r="N14" s="178"/>
      <c r="O14" s="178"/>
      <c r="P14" s="178"/>
    </row>
    <row r="15" spans="1:16" s="56" customFormat="1">
      <c r="A15" s="250">
        <v>1</v>
      </c>
      <c r="B15" s="264"/>
      <c r="C15" s="524" t="s">
        <v>334</v>
      </c>
      <c r="D15" s="622" t="s">
        <v>146</v>
      </c>
      <c r="E15" s="531">
        <v>1</v>
      </c>
      <c r="F15" s="161"/>
      <c r="G15" s="210"/>
      <c r="H15" s="161"/>
      <c r="I15" s="382"/>
      <c r="J15" s="382"/>
      <c r="K15" s="247"/>
      <c r="L15" s="248"/>
      <c r="M15" s="247"/>
      <c r="N15" s="247"/>
      <c r="O15" s="247"/>
      <c r="P15" s="249"/>
    </row>
    <row r="16" spans="1:16" s="56" customFormat="1" ht="39.6">
      <c r="A16" s="250">
        <v>2</v>
      </c>
      <c r="B16" s="264"/>
      <c r="C16" s="614" t="s">
        <v>336</v>
      </c>
      <c r="D16" s="622" t="s">
        <v>146</v>
      </c>
      <c r="E16" s="517">
        <v>4</v>
      </c>
      <c r="F16" s="161"/>
      <c r="G16" s="210"/>
      <c r="H16" s="161"/>
      <c r="I16" s="382"/>
      <c r="J16" s="382"/>
      <c r="K16" s="247"/>
      <c r="L16" s="248"/>
      <c r="M16" s="247"/>
      <c r="N16" s="247"/>
      <c r="O16" s="247"/>
      <c r="P16" s="249"/>
    </row>
    <row r="17" spans="1:16" s="56" customFormat="1" ht="39.6">
      <c r="A17" s="250">
        <v>3</v>
      </c>
      <c r="B17" s="264"/>
      <c r="C17" s="614" t="s">
        <v>337</v>
      </c>
      <c r="D17" s="622" t="s">
        <v>146</v>
      </c>
      <c r="E17" s="517">
        <v>36</v>
      </c>
      <c r="F17" s="161"/>
      <c r="G17" s="210"/>
      <c r="H17" s="161"/>
      <c r="I17" s="382"/>
      <c r="J17" s="382"/>
      <c r="K17" s="247"/>
      <c r="L17" s="248"/>
      <c r="M17" s="247"/>
      <c r="N17" s="247"/>
      <c r="O17" s="247"/>
      <c r="P17" s="249"/>
    </row>
    <row r="18" spans="1:16" s="56" customFormat="1" ht="39.6">
      <c r="A18" s="250">
        <v>4</v>
      </c>
      <c r="B18" s="264"/>
      <c r="C18" s="614" t="s">
        <v>338</v>
      </c>
      <c r="D18" s="622" t="s">
        <v>146</v>
      </c>
      <c r="E18" s="517">
        <v>3</v>
      </c>
      <c r="F18" s="161"/>
      <c r="G18" s="210"/>
      <c r="H18" s="161"/>
      <c r="I18" s="382"/>
      <c r="J18" s="382"/>
      <c r="K18" s="247"/>
      <c r="L18" s="248"/>
      <c r="M18" s="247"/>
      <c r="N18" s="247"/>
      <c r="O18" s="247"/>
      <c r="P18" s="249"/>
    </row>
    <row r="19" spans="1:16" s="56" customFormat="1" ht="39.6">
      <c r="A19" s="250">
        <v>5</v>
      </c>
      <c r="B19" s="264"/>
      <c r="C19" s="614" t="s">
        <v>339</v>
      </c>
      <c r="D19" s="622" t="s">
        <v>146</v>
      </c>
      <c r="E19" s="517">
        <v>2</v>
      </c>
      <c r="F19" s="161"/>
      <c r="G19" s="210"/>
      <c r="H19" s="161"/>
      <c r="I19" s="382"/>
      <c r="J19" s="382"/>
      <c r="K19" s="247"/>
      <c r="L19" s="248"/>
      <c r="M19" s="247"/>
      <c r="N19" s="247"/>
      <c r="O19" s="247"/>
      <c r="P19" s="249"/>
    </row>
    <row r="20" spans="1:16" s="56" customFormat="1" ht="39.6">
      <c r="A20" s="250">
        <v>6</v>
      </c>
      <c r="B20" s="264"/>
      <c r="C20" s="614" t="s">
        <v>340</v>
      </c>
      <c r="D20" s="622" t="s">
        <v>146</v>
      </c>
      <c r="E20" s="517">
        <v>3</v>
      </c>
      <c r="F20" s="161"/>
      <c r="G20" s="210"/>
      <c r="H20" s="161"/>
      <c r="I20" s="382"/>
      <c r="J20" s="382"/>
      <c r="K20" s="247"/>
      <c r="L20" s="248"/>
      <c r="M20" s="247"/>
      <c r="N20" s="247"/>
      <c r="O20" s="247"/>
      <c r="P20" s="249"/>
    </row>
    <row r="21" spans="1:16" s="56" customFormat="1" ht="39.6">
      <c r="A21" s="250">
        <v>7</v>
      </c>
      <c r="B21" s="264"/>
      <c r="C21" s="614" t="s">
        <v>341</v>
      </c>
      <c r="D21" s="622" t="s">
        <v>146</v>
      </c>
      <c r="E21" s="517">
        <v>10</v>
      </c>
      <c r="F21" s="161"/>
      <c r="G21" s="210"/>
      <c r="H21" s="161"/>
      <c r="I21" s="382"/>
      <c r="J21" s="382"/>
      <c r="K21" s="247"/>
      <c r="L21" s="248"/>
      <c r="M21" s="247"/>
      <c r="N21" s="247"/>
      <c r="O21" s="247"/>
      <c r="P21" s="249"/>
    </row>
    <row r="22" spans="1:16" s="56" customFormat="1" ht="39.6">
      <c r="A22" s="250">
        <v>8</v>
      </c>
      <c r="B22" s="264"/>
      <c r="C22" s="614" t="s">
        <v>342</v>
      </c>
      <c r="D22" s="622" t="s">
        <v>146</v>
      </c>
      <c r="E22" s="517">
        <v>3</v>
      </c>
      <c r="F22" s="161"/>
      <c r="G22" s="210"/>
      <c r="H22" s="161"/>
      <c r="I22" s="382"/>
      <c r="J22" s="382"/>
      <c r="K22" s="247"/>
      <c r="L22" s="248"/>
      <c r="M22" s="247"/>
      <c r="N22" s="247"/>
      <c r="O22" s="247"/>
      <c r="P22" s="249"/>
    </row>
    <row r="23" spans="1:16" s="56" customFormat="1">
      <c r="A23" s="250">
        <v>9</v>
      </c>
      <c r="B23" s="264"/>
      <c r="C23" s="524" t="s">
        <v>343</v>
      </c>
      <c r="D23" s="622" t="s">
        <v>145</v>
      </c>
      <c r="E23" s="622">
        <v>50</v>
      </c>
      <c r="F23" s="161"/>
      <c r="G23" s="210"/>
      <c r="H23" s="161"/>
      <c r="I23" s="382"/>
      <c r="J23" s="382"/>
      <c r="K23" s="247"/>
      <c r="L23" s="248"/>
      <c r="M23" s="247"/>
      <c r="N23" s="247"/>
      <c r="O23" s="247"/>
      <c r="P23" s="249"/>
    </row>
    <row r="24" spans="1:16" s="56" customFormat="1">
      <c r="A24" s="250">
        <v>10</v>
      </c>
      <c r="B24" s="264"/>
      <c r="C24" s="524" t="s">
        <v>344</v>
      </c>
      <c r="D24" s="622" t="s">
        <v>145</v>
      </c>
      <c r="E24" s="622">
        <v>85</v>
      </c>
      <c r="F24" s="161"/>
      <c r="G24" s="210"/>
      <c r="H24" s="161"/>
      <c r="I24" s="382"/>
      <c r="J24" s="382"/>
      <c r="K24" s="247"/>
      <c r="L24" s="248"/>
      <c r="M24" s="247"/>
      <c r="N24" s="247"/>
      <c r="O24" s="247"/>
      <c r="P24" s="249"/>
    </row>
    <row r="25" spans="1:16" s="56" customFormat="1">
      <c r="A25" s="250">
        <v>11</v>
      </c>
      <c r="B25" s="264"/>
      <c r="C25" s="524" t="s">
        <v>345</v>
      </c>
      <c r="D25" s="622" t="s">
        <v>145</v>
      </c>
      <c r="E25" s="622">
        <v>111</v>
      </c>
      <c r="F25" s="161"/>
      <c r="G25" s="210"/>
      <c r="H25" s="161"/>
      <c r="I25" s="382"/>
      <c r="J25" s="382"/>
      <c r="K25" s="247"/>
      <c r="L25" s="248"/>
      <c r="M25" s="247"/>
      <c r="N25" s="247"/>
      <c r="O25" s="247"/>
      <c r="P25" s="249"/>
    </row>
    <row r="26" spans="1:16" s="56" customFormat="1">
      <c r="A26" s="250">
        <v>12</v>
      </c>
      <c r="B26" s="264"/>
      <c r="C26" s="524" t="s">
        <v>346</v>
      </c>
      <c r="D26" s="622" t="s">
        <v>145</v>
      </c>
      <c r="E26" s="622">
        <v>173</v>
      </c>
      <c r="F26" s="161"/>
      <c r="G26" s="210"/>
      <c r="H26" s="161"/>
      <c r="I26" s="382"/>
      <c r="J26" s="382"/>
      <c r="K26" s="247"/>
      <c r="L26" s="248"/>
      <c r="M26" s="247"/>
      <c r="N26" s="247"/>
      <c r="O26" s="247"/>
      <c r="P26" s="249"/>
    </row>
    <row r="27" spans="1:16" s="56" customFormat="1">
      <c r="A27" s="250">
        <v>13</v>
      </c>
      <c r="B27" s="264"/>
      <c r="C27" s="524" t="s">
        <v>347</v>
      </c>
      <c r="D27" s="622" t="s">
        <v>145</v>
      </c>
      <c r="E27" s="622">
        <v>1</v>
      </c>
      <c r="F27" s="161"/>
      <c r="G27" s="210"/>
      <c r="H27" s="161"/>
      <c r="I27" s="382"/>
      <c r="J27" s="382"/>
      <c r="K27" s="247"/>
      <c r="L27" s="248"/>
      <c r="M27" s="247"/>
      <c r="N27" s="247"/>
      <c r="O27" s="247"/>
      <c r="P27" s="249"/>
    </row>
    <row r="28" spans="1:16" s="56" customFormat="1">
      <c r="A28" s="250">
        <v>14</v>
      </c>
      <c r="B28" s="264"/>
      <c r="C28" s="524" t="s">
        <v>348</v>
      </c>
      <c r="D28" s="622" t="s">
        <v>145</v>
      </c>
      <c r="E28" s="622">
        <v>36</v>
      </c>
      <c r="F28" s="161"/>
      <c r="G28" s="210"/>
      <c r="H28" s="161"/>
      <c r="I28" s="382"/>
      <c r="J28" s="382"/>
      <c r="K28" s="247"/>
      <c r="L28" s="248"/>
      <c r="M28" s="247"/>
      <c r="N28" s="247"/>
      <c r="O28" s="247"/>
      <c r="P28" s="249"/>
    </row>
    <row r="29" spans="1:16" s="56" customFormat="1">
      <c r="A29" s="250">
        <v>15</v>
      </c>
      <c r="B29" s="264"/>
      <c r="C29" s="524" t="s">
        <v>349</v>
      </c>
      <c r="D29" s="622" t="s">
        <v>145</v>
      </c>
      <c r="E29" s="622">
        <v>16</v>
      </c>
      <c r="F29" s="161"/>
      <c r="G29" s="210"/>
      <c r="H29" s="161"/>
      <c r="I29" s="382"/>
      <c r="J29" s="382"/>
      <c r="K29" s="247"/>
      <c r="L29" s="248"/>
      <c r="M29" s="247"/>
      <c r="N29" s="247"/>
      <c r="O29" s="247"/>
      <c r="P29" s="249"/>
    </row>
    <row r="30" spans="1:16" s="56" customFormat="1">
      <c r="A30" s="250">
        <v>16</v>
      </c>
      <c r="B30" s="264"/>
      <c r="C30" s="524" t="s">
        <v>350</v>
      </c>
      <c r="D30" s="622" t="s">
        <v>145</v>
      </c>
      <c r="E30" s="622">
        <v>46</v>
      </c>
      <c r="F30" s="161"/>
      <c r="G30" s="210"/>
      <c r="H30" s="161"/>
      <c r="I30" s="382"/>
      <c r="J30" s="382"/>
      <c r="K30" s="247"/>
      <c r="L30" s="248"/>
      <c r="M30" s="247"/>
      <c r="N30" s="247"/>
      <c r="O30" s="247"/>
      <c r="P30" s="249"/>
    </row>
    <row r="31" spans="1:16" s="56" customFormat="1">
      <c r="A31" s="250">
        <v>17</v>
      </c>
      <c r="B31" s="264"/>
      <c r="C31" s="524" t="s">
        <v>351</v>
      </c>
      <c r="D31" s="622" t="s">
        <v>145</v>
      </c>
      <c r="E31" s="622">
        <v>52</v>
      </c>
      <c r="F31" s="161"/>
      <c r="G31" s="210"/>
      <c r="H31" s="161"/>
      <c r="I31" s="382"/>
      <c r="J31" s="382"/>
      <c r="K31" s="247"/>
      <c r="L31" s="248"/>
      <c r="M31" s="247"/>
      <c r="N31" s="247"/>
      <c r="O31" s="247"/>
      <c r="P31" s="249"/>
    </row>
    <row r="32" spans="1:16" s="56" customFormat="1">
      <c r="A32" s="250">
        <v>18</v>
      </c>
      <c r="B32" s="264"/>
      <c r="C32" s="524" t="s">
        <v>352</v>
      </c>
      <c r="D32" s="622" t="s">
        <v>145</v>
      </c>
      <c r="E32" s="622">
        <v>2</v>
      </c>
      <c r="F32" s="161"/>
      <c r="G32" s="210"/>
      <c r="H32" s="161"/>
      <c r="I32" s="382"/>
      <c r="J32" s="382"/>
      <c r="K32" s="247"/>
      <c r="L32" s="248"/>
      <c r="M32" s="247"/>
      <c r="N32" s="247"/>
      <c r="O32" s="247"/>
      <c r="P32" s="249"/>
    </row>
    <row r="33" spans="1:16" s="56" customFormat="1">
      <c r="A33" s="250">
        <v>19</v>
      </c>
      <c r="B33" s="264"/>
      <c r="C33" s="524" t="s">
        <v>353</v>
      </c>
      <c r="D33" s="622" t="s">
        <v>145</v>
      </c>
      <c r="E33" s="622">
        <v>3</v>
      </c>
      <c r="F33" s="161"/>
      <c r="G33" s="210"/>
      <c r="H33" s="161"/>
      <c r="I33" s="382"/>
      <c r="J33" s="382"/>
      <c r="K33" s="247"/>
      <c r="L33" s="248"/>
      <c r="M33" s="247"/>
      <c r="N33" s="247"/>
      <c r="O33" s="247"/>
      <c r="P33" s="249"/>
    </row>
    <row r="34" spans="1:16" s="56" customFormat="1">
      <c r="A34" s="250">
        <v>20</v>
      </c>
      <c r="B34" s="264"/>
      <c r="C34" s="524" t="s">
        <v>354</v>
      </c>
      <c r="D34" s="622" t="s">
        <v>145</v>
      </c>
      <c r="E34" s="622">
        <v>2</v>
      </c>
      <c r="F34" s="161"/>
      <c r="G34" s="210"/>
      <c r="H34" s="161"/>
      <c r="I34" s="382"/>
      <c r="J34" s="382"/>
      <c r="K34" s="247"/>
      <c r="L34" s="248"/>
      <c r="M34" s="247"/>
      <c r="N34" s="247"/>
      <c r="O34" s="247"/>
      <c r="P34" s="249"/>
    </row>
    <row r="35" spans="1:16" s="56" customFormat="1">
      <c r="A35" s="250">
        <v>21</v>
      </c>
      <c r="B35" s="264"/>
      <c r="C35" s="524" t="s">
        <v>355</v>
      </c>
      <c r="D35" s="622" t="s">
        <v>145</v>
      </c>
      <c r="E35" s="622">
        <v>1</v>
      </c>
      <c r="F35" s="161"/>
      <c r="G35" s="210"/>
      <c r="H35" s="161"/>
      <c r="I35" s="382"/>
      <c r="J35" s="382"/>
      <c r="K35" s="247"/>
      <c r="L35" s="248"/>
      <c r="M35" s="247"/>
      <c r="N35" s="247"/>
      <c r="O35" s="247"/>
      <c r="P35" s="249"/>
    </row>
    <row r="36" spans="1:16" s="56" customFormat="1">
      <c r="A36" s="250">
        <v>22</v>
      </c>
      <c r="B36" s="264"/>
      <c r="C36" s="524" t="s">
        <v>356</v>
      </c>
      <c r="D36" s="622" t="s">
        <v>146</v>
      </c>
      <c r="E36" s="531">
        <v>1</v>
      </c>
      <c r="F36" s="161"/>
      <c r="G36" s="210"/>
      <c r="H36" s="161"/>
      <c r="I36" s="382"/>
      <c r="J36" s="382"/>
      <c r="K36" s="247"/>
      <c r="L36" s="248"/>
      <c r="M36" s="247"/>
      <c r="N36" s="247"/>
      <c r="O36" s="247"/>
      <c r="P36" s="249"/>
    </row>
    <row r="37" spans="1:16" s="56" customFormat="1">
      <c r="A37" s="250">
        <v>23</v>
      </c>
      <c r="B37" s="264"/>
      <c r="C37" s="623" t="s">
        <v>357</v>
      </c>
      <c r="D37" s="622" t="s">
        <v>146</v>
      </c>
      <c r="E37" s="622">
        <v>1</v>
      </c>
      <c r="F37" s="161"/>
      <c r="G37" s="210"/>
      <c r="H37" s="161"/>
      <c r="I37" s="161"/>
      <c r="J37" s="161"/>
      <c r="K37" s="247"/>
      <c r="L37" s="248"/>
      <c r="M37" s="247"/>
      <c r="N37" s="247"/>
      <c r="O37" s="247"/>
      <c r="P37" s="249"/>
    </row>
    <row r="38" spans="1:16" s="56" customFormat="1">
      <c r="A38" s="250">
        <v>24</v>
      </c>
      <c r="B38" s="264"/>
      <c r="C38" s="623" t="s">
        <v>358</v>
      </c>
      <c r="D38" s="622" t="s">
        <v>146</v>
      </c>
      <c r="E38" s="622">
        <v>1</v>
      </c>
      <c r="F38" s="161"/>
      <c r="G38" s="210"/>
      <c r="H38" s="161"/>
      <c r="I38" s="161"/>
      <c r="J38" s="161"/>
      <c r="K38" s="247"/>
      <c r="L38" s="248"/>
      <c r="M38" s="247"/>
      <c r="N38" s="247"/>
      <c r="O38" s="247"/>
      <c r="P38" s="249"/>
    </row>
    <row r="39" spans="1:16" s="56" customFormat="1" ht="52.8">
      <c r="A39" s="250">
        <v>25</v>
      </c>
      <c r="B39" s="264"/>
      <c r="C39" s="623" t="s">
        <v>1772</v>
      </c>
      <c r="D39" s="622" t="s">
        <v>146</v>
      </c>
      <c r="E39" s="622">
        <v>3</v>
      </c>
      <c r="F39" s="161"/>
      <c r="G39" s="210"/>
      <c r="H39" s="161"/>
      <c r="I39" s="161"/>
      <c r="J39" s="161"/>
      <c r="K39" s="247"/>
      <c r="L39" s="248"/>
      <c r="M39" s="247"/>
      <c r="N39" s="247"/>
      <c r="O39" s="247"/>
      <c r="P39" s="249"/>
    </row>
    <row r="40" spans="1:16" s="56" customFormat="1">
      <c r="A40" s="250">
        <v>26</v>
      </c>
      <c r="B40" s="264"/>
      <c r="C40" s="623" t="s">
        <v>359</v>
      </c>
      <c r="D40" s="622" t="s">
        <v>151</v>
      </c>
      <c r="E40" s="622">
        <v>21</v>
      </c>
      <c r="F40" s="161"/>
      <c r="G40" s="210"/>
      <c r="H40" s="161"/>
      <c r="I40" s="383"/>
      <c r="J40" s="161"/>
      <c r="K40" s="247"/>
      <c r="L40" s="248"/>
      <c r="M40" s="247"/>
      <c r="N40" s="247"/>
      <c r="O40" s="247"/>
      <c r="P40" s="249"/>
    </row>
    <row r="41" spans="1:16" s="56" customFormat="1">
      <c r="A41" s="250">
        <v>27</v>
      </c>
      <c r="B41" s="264"/>
      <c r="C41" s="623" t="s">
        <v>1773</v>
      </c>
      <c r="D41" s="622" t="s">
        <v>145</v>
      </c>
      <c r="E41" s="622">
        <v>6</v>
      </c>
      <c r="F41" s="161"/>
      <c r="G41" s="210"/>
      <c r="H41" s="161"/>
      <c r="I41" s="383"/>
      <c r="J41" s="161"/>
      <c r="K41" s="247"/>
      <c r="L41" s="248"/>
      <c r="M41" s="247"/>
      <c r="N41" s="247"/>
      <c r="O41" s="247"/>
      <c r="P41" s="249"/>
    </row>
    <row r="42" spans="1:16" s="56" customFormat="1" ht="26.4">
      <c r="A42" s="250">
        <v>28</v>
      </c>
      <c r="B42" s="264"/>
      <c r="C42" s="623" t="s">
        <v>360</v>
      </c>
      <c r="D42" s="622" t="s">
        <v>145</v>
      </c>
      <c r="E42" s="622">
        <v>6</v>
      </c>
      <c r="F42" s="161"/>
      <c r="G42" s="210"/>
      <c r="H42" s="161"/>
      <c r="I42" s="383"/>
      <c r="J42" s="161"/>
      <c r="K42" s="247"/>
      <c r="L42" s="248"/>
      <c r="M42" s="247"/>
      <c r="N42" s="247"/>
      <c r="O42" s="247"/>
      <c r="P42" s="249"/>
    </row>
    <row r="43" spans="1:16" s="56" customFormat="1" ht="26.4">
      <c r="A43" s="250">
        <v>29</v>
      </c>
      <c r="B43" s="264"/>
      <c r="C43" s="623" t="s">
        <v>361</v>
      </c>
      <c r="D43" s="622" t="s">
        <v>145</v>
      </c>
      <c r="E43" s="622">
        <v>1</v>
      </c>
      <c r="F43" s="161"/>
      <c r="G43" s="210"/>
      <c r="H43" s="161"/>
      <c r="I43" s="382"/>
      <c r="J43" s="382"/>
      <c r="K43" s="247"/>
      <c r="L43" s="248"/>
      <c r="M43" s="247"/>
      <c r="N43" s="247"/>
      <c r="O43" s="247"/>
      <c r="P43" s="249"/>
    </row>
    <row r="44" spans="1:16" s="56" customFormat="1">
      <c r="A44" s="250">
        <v>30</v>
      </c>
      <c r="B44" s="264"/>
      <c r="C44" s="623" t="s">
        <v>362</v>
      </c>
      <c r="D44" s="622" t="s">
        <v>146</v>
      </c>
      <c r="E44" s="622">
        <v>1</v>
      </c>
      <c r="F44" s="161"/>
      <c r="G44" s="210"/>
      <c r="H44" s="161"/>
      <c r="I44" s="382"/>
      <c r="J44" s="382"/>
      <c r="K44" s="247"/>
      <c r="L44" s="248"/>
      <c r="M44" s="247"/>
      <c r="N44" s="247"/>
      <c r="O44" s="247"/>
      <c r="P44" s="249"/>
    </row>
    <row r="45" spans="1:16" s="56" customFormat="1">
      <c r="A45" s="250">
        <v>31</v>
      </c>
      <c r="B45" s="264"/>
      <c r="C45" s="623" t="s">
        <v>363</v>
      </c>
      <c r="D45" s="622" t="s">
        <v>146</v>
      </c>
      <c r="E45" s="622">
        <v>21</v>
      </c>
      <c r="F45" s="161"/>
      <c r="G45" s="210"/>
      <c r="H45" s="161"/>
      <c r="I45" s="382"/>
      <c r="J45" s="382"/>
      <c r="K45" s="247"/>
      <c r="L45" s="248"/>
      <c r="M45" s="247"/>
      <c r="N45" s="247"/>
      <c r="O45" s="247"/>
      <c r="P45" s="249"/>
    </row>
    <row r="46" spans="1:16" s="56" customFormat="1">
      <c r="A46" s="250">
        <v>32</v>
      </c>
      <c r="B46" s="264"/>
      <c r="C46" s="623" t="s">
        <v>364</v>
      </c>
      <c r="D46" s="622" t="s">
        <v>151</v>
      </c>
      <c r="E46" s="622">
        <v>50</v>
      </c>
      <c r="F46" s="161"/>
      <c r="G46" s="210"/>
      <c r="H46" s="161"/>
      <c r="I46" s="382"/>
      <c r="J46" s="382"/>
      <c r="K46" s="247"/>
      <c r="L46" s="248"/>
      <c r="M46" s="247"/>
      <c r="N46" s="247"/>
      <c r="O46" s="247"/>
      <c r="P46" s="249"/>
    </row>
    <row r="47" spans="1:16" s="56" customFormat="1">
      <c r="A47" s="250">
        <v>33</v>
      </c>
      <c r="B47" s="264"/>
      <c r="C47" s="623" t="s">
        <v>365</v>
      </c>
      <c r="D47" s="622" t="s">
        <v>146</v>
      </c>
      <c r="E47" s="622">
        <v>1</v>
      </c>
      <c r="F47" s="161"/>
      <c r="G47" s="210"/>
      <c r="H47" s="161"/>
      <c r="I47" s="382"/>
      <c r="J47" s="382"/>
      <c r="K47" s="247"/>
      <c r="L47" s="248"/>
      <c r="M47" s="247"/>
      <c r="N47" s="247"/>
      <c r="O47" s="247"/>
      <c r="P47" s="249"/>
    </row>
    <row r="48" spans="1:16" s="56" customFormat="1">
      <c r="A48" s="250">
        <v>34</v>
      </c>
      <c r="B48" s="264"/>
      <c r="C48" s="623" t="s">
        <v>366</v>
      </c>
      <c r="D48" s="622" t="s">
        <v>146</v>
      </c>
      <c r="E48" s="622">
        <v>1</v>
      </c>
      <c r="F48" s="161"/>
      <c r="G48" s="210"/>
      <c r="H48" s="161"/>
      <c r="I48" s="382"/>
      <c r="J48" s="382"/>
      <c r="K48" s="247"/>
      <c r="L48" s="248"/>
      <c r="M48" s="247"/>
      <c r="N48" s="247"/>
      <c r="O48" s="247"/>
      <c r="P48" s="249"/>
    </row>
    <row r="49" spans="1:16">
      <c r="A49" s="282"/>
      <c r="B49" s="283"/>
      <c r="C49" s="284"/>
      <c r="D49" s="285"/>
      <c r="E49" s="286"/>
      <c r="F49" s="287"/>
      <c r="G49" s="287"/>
      <c r="H49" s="287"/>
      <c r="I49" s="286"/>
      <c r="J49" s="286"/>
      <c r="K49" s="286"/>
      <c r="L49" s="286"/>
      <c r="M49" s="286"/>
      <c r="N49" s="286"/>
      <c r="O49" s="286"/>
      <c r="P49" s="288"/>
    </row>
    <row r="50" spans="1:16" ht="15.3" customHeight="1">
      <c r="A50" s="234"/>
      <c r="B50" s="270"/>
      <c r="C50" s="679" t="s">
        <v>98</v>
      </c>
      <c r="D50" s="680"/>
      <c r="E50" s="680"/>
      <c r="F50" s="680"/>
      <c r="G50" s="680"/>
      <c r="H50" s="680"/>
      <c r="I50" s="680"/>
      <c r="J50" s="680"/>
      <c r="K50" s="680"/>
      <c r="L50" s="271"/>
      <c r="M50" s="271"/>
      <c r="N50" s="271"/>
      <c r="O50" s="271"/>
      <c r="P50" s="271"/>
    </row>
    <row r="51" spans="1:16" s="114" customFormat="1">
      <c r="I51" s="135"/>
    </row>
    <row r="52" spans="1:16" customFormat="1" ht="12.75" customHeight="1">
      <c r="B52" s="136" t="s">
        <v>52</v>
      </c>
    </row>
    <row r="53" spans="1:16" customFormat="1" ht="45" customHeight="1">
      <c r="A53" s="673">
        <f>'1,1'!A24:G24</f>
        <v>0</v>
      </c>
      <c r="B53" s="673"/>
      <c r="C53" s="673"/>
      <c r="D53" s="673"/>
      <c r="E53" s="673"/>
      <c r="F53" s="673"/>
      <c r="G53" s="673"/>
      <c r="H53" s="673"/>
      <c r="I53" s="673"/>
      <c r="J53" s="673"/>
      <c r="K53" s="673"/>
      <c r="L53" s="673"/>
      <c r="M53" s="673"/>
      <c r="N53" s="673"/>
      <c r="O53" s="673"/>
      <c r="P53" s="673"/>
    </row>
    <row r="54" spans="1:16" customFormat="1" ht="76.650000000000006" customHeight="1">
      <c r="A54" s="673"/>
      <c r="B54" s="673"/>
      <c r="C54" s="673"/>
      <c r="D54" s="673"/>
      <c r="E54" s="673"/>
      <c r="F54" s="673"/>
      <c r="G54" s="673"/>
      <c r="H54" s="673"/>
      <c r="I54" s="673"/>
      <c r="J54" s="673"/>
      <c r="K54" s="673"/>
      <c r="L54" s="673"/>
      <c r="M54" s="673"/>
      <c r="N54" s="673"/>
      <c r="O54" s="673"/>
      <c r="P54" s="673"/>
    </row>
    <row r="55" spans="1:16" customFormat="1" ht="12.75" customHeight="1">
      <c r="B55" s="137"/>
    </row>
    <row r="56" spans="1:16" customFormat="1" ht="12.75" customHeight="1">
      <c r="B56" s="137"/>
    </row>
    <row r="57" spans="1:16" s="114" customFormat="1">
      <c r="B57" s="114" t="s">
        <v>8</v>
      </c>
      <c r="L57" s="142" t="str">
        <f>Koptame!B39</f>
        <v>Pārbaudīja:</v>
      </c>
      <c r="M57" s="142"/>
      <c r="N57" s="142"/>
      <c r="O57" s="142"/>
      <c r="P57" s="142"/>
    </row>
    <row r="58" spans="1:16" s="114" customFormat="1">
      <c r="C58" s="134">
        <f>Koptame!C34</f>
        <v>0</v>
      </c>
      <c r="L58" s="134"/>
      <c r="M58" s="670">
        <f>Koptame!C40</f>
        <v>0</v>
      </c>
      <c r="N58" s="670"/>
      <c r="O58" s="142"/>
      <c r="P58" s="142"/>
    </row>
    <row r="59" spans="1:16" s="114" customFormat="1">
      <c r="C59" s="133">
        <f>Koptame!C35</f>
        <v>0</v>
      </c>
      <c r="L59" s="133"/>
      <c r="M59" s="671">
        <f>Koptame!C41</f>
        <v>0</v>
      </c>
      <c r="N59" s="671"/>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1-0000-1B00-000000000000}"/>
  <mergeCells count="17">
    <mergeCell ref="M59:N59"/>
    <mergeCell ref="C50:K50"/>
    <mergeCell ref="A54:P54"/>
    <mergeCell ref="M58:N58"/>
    <mergeCell ref="A53:P53"/>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4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P88"/>
  <sheetViews>
    <sheetView showZeros="0" view="pageBreakPreview" topLeftCell="A55" zoomScale="90" zoomScaleNormal="100" zoomScaleSheetLayoutView="90" workbookViewId="0">
      <selection activeCell="I64" sqref="I64"/>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10.6640625" style="56" bestFit="1" customWidth="1"/>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88</v>
      </c>
      <c r="H1" s="103" t="str">
        <f>kops2!B26</f>
        <v>2,6</v>
      </c>
      <c r="I1" s="53"/>
    </row>
    <row r="2" spans="1:16" s="24" customFormat="1">
      <c r="A2" s="667" t="str">
        <f>C13</f>
        <v>Siltummezgls</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P76</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7.8">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352">
        <v>0</v>
      </c>
      <c r="C13" s="274" t="str">
        <f>kops2!C26</f>
        <v>Siltummezgls</v>
      </c>
      <c r="D13" s="235"/>
      <c r="E13" s="236"/>
      <c r="F13" s="381">
        <v>0</v>
      </c>
      <c r="G13" s="381">
        <v>0</v>
      </c>
      <c r="H13" s="276">
        <v>0</v>
      </c>
      <c r="I13" s="277">
        <v>0</v>
      </c>
      <c r="J13" s="277">
        <v>0</v>
      </c>
      <c r="K13" s="277">
        <f t="shared" ref="K13" si="0">SUM(H13:J13)</f>
        <v>0</v>
      </c>
      <c r="L13" s="278">
        <f t="shared" ref="L13" si="1">ROUND(F13*E13,2)</f>
        <v>0</v>
      </c>
      <c r="M13" s="277">
        <f t="shared" ref="M13" si="2">ROUND(H13*E13,2)</f>
        <v>0</v>
      </c>
      <c r="N13" s="277">
        <f t="shared" ref="N13" si="3">ROUND(I13*E13,2)</f>
        <v>0</v>
      </c>
      <c r="O13" s="277">
        <f t="shared" ref="O13" si="4">ROUND(J13*E13,2)</f>
        <v>0</v>
      </c>
      <c r="P13" s="279">
        <f t="shared" ref="P13" si="5">SUM(M13:O13)</f>
        <v>0</v>
      </c>
    </row>
    <row r="14" spans="1:16" s="181" customFormat="1" ht="36" customHeight="1">
      <c r="A14" s="174"/>
      <c r="B14" s="175"/>
      <c r="C14" s="176" t="s">
        <v>968</v>
      </c>
      <c r="D14" s="14"/>
      <c r="E14" s="15"/>
      <c r="F14" s="177"/>
      <c r="G14" s="170"/>
      <c r="H14" s="170"/>
      <c r="I14" s="178"/>
      <c r="J14" s="178"/>
      <c r="K14" s="178"/>
      <c r="L14" s="179"/>
      <c r="M14" s="178"/>
      <c r="N14" s="178"/>
      <c r="O14" s="178"/>
      <c r="P14" s="384"/>
    </row>
    <row r="15" spans="1:16" s="56" customFormat="1" ht="43.8" customHeight="1">
      <c r="A15" s="281" t="s">
        <v>792</v>
      </c>
      <c r="B15" s="385"/>
      <c r="C15" s="347" t="s">
        <v>1022</v>
      </c>
      <c r="D15" s="357" t="s">
        <v>146</v>
      </c>
      <c r="E15" s="357">
        <v>1</v>
      </c>
      <c r="F15" s="387"/>
      <c r="G15" s="387"/>
      <c r="H15" s="392"/>
      <c r="I15" s="392"/>
      <c r="J15" s="392"/>
      <c r="K15" s="247"/>
      <c r="L15" s="248"/>
      <c r="M15" s="247"/>
      <c r="N15" s="247"/>
      <c r="O15" s="247"/>
      <c r="P15" s="249"/>
    </row>
    <row r="16" spans="1:16" s="56" customFormat="1" ht="45.15" customHeight="1">
      <c r="A16" s="281" t="s">
        <v>794</v>
      </c>
      <c r="B16" s="385"/>
      <c r="C16" s="347" t="s">
        <v>1023</v>
      </c>
      <c r="D16" s="357" t="s">
        <v>146</v>
      </c>
      <c r="E16" s="357">
        <v>1</v>
      </c>
      <c r="F16" s="387"/>
      <c r="G16" s="387"/>
      <c r="H16" s="392"/>
      <c r="I16" s="392"/>
      <c r="J16" s="392"/>
      <c r="K16" s="247"/>
      <c r="L16" s="248"/>
      <c r="M16" s="247"/>
      <c r="N16" s="247"/>
      <c r="O16" s="247"/>
      <c r="P16" s="249"/>
    </row>
    <row r="17" spans="1:16" s="56" customFormat="1" ht="53.7" customHeight="1">
      <c r="A17" s="281" t="s">
        <v>796</v>
      </c>
      <c r="B17" s="385"/>
      <c r="C17" s="347" t="s">
        <v>1020</v>
      </c>
      <c r="D17" s="357" t="s">
        <v>146</v>
      </c>
      <c r="E17" s="357">
        <v>1</v>
      </c>
      <c r="F17" s="387"/>
      <c r="G17" s="387"/>
      <c r="H17" s="392"/>
      <c r="I17" s="392"/>
      <c r="J17" s="392"/>
      <c r="K17" s="247"/>
      <c r="L17" s="248"/>
      <c r="M17" s="247"/>
      <c r="N17" s="247"/>
      <c r="O17" s="247"/>
      <c r="P17" s="249"/>
    </row>
    <row r="18" spans="1:16" s="56" customFormat="1">
      <c r="A18" s="281" t="s">
        <v>798</v>
      </c>
      <c r="B18" s="388"/>
      <c r="C18" s="343" t="s">
        <v>1024</v>
      </c>
      <c r="D18" s="357" t="s">
        <v>146</v>
      </c>
      <c r="E18" s="357">
        <v>1</v>
      </c>
      <c r="F18" s="387"/>
      <c r="G18" s="387"/>
      <c r="H18" s="392"/>
      <c r="I18" s="392"/>
      <c r="J18" s="392"/>
      <c r="K18" s="247"/>
      <c r="L18" s="248"/>
      <c r="M18" s="247"/>
      <c r="N18" s="247"/>
      <c r="O18" s="247"/>
      <c r="P18" s="249"/>
    </row>
    <row r="19" spans="1:16" s="56" customFormat="1" ht="79.2">
      <c r="A19" s="281" t="s">
        <v>800</v>
      </c>
      <c r="B19" s="385"/>
      <c r="C19" s="347" t="s">
        <v>1021</v>
      </c>
      <c r="D19" s="357" t="s">
        <v>146</v>
      </c>
      <c r="E19" s="357">
        <v>1</v>
      </c>
      <c r="F19" s="387"/>
      <c r="G19" s="387"/>
      <c r="H19" s="392"/>
      <c r="I19" s="392"/>
      <c r="J19" s="392"/>
      <c r="K19" s="247"/>
      <c r="L19" s="248"/>
      <c r="M19" s="247"/>
      <c r="N19" s="247"/>
      <c r="O19" s="247"/>
      <c r="P19" s="249"/>
    </row>
    <row r="20" spans="1:16" s="56" customFormat="1" ht="42">
      <c r="A20" s="281" t="s">
        <v>802</v>
      </c>
      <c r="B20" s="385"/>
      <c r="C20" s="347" t="s">
        <v>969</v>
      </c>
      <c r="D20" s="357" t="s">
        <v>145</v>
      </c>
      <c r="E20" s="357">
        <v>1</v>
      </c>
      <c r="F20" s="387"/>
      <c r="G20" s="387"/>
      <c r="H20" s="392"/>
      <c r="I20" s="392"/>
      <c r="J20" s="392"/>
      <c r="K20" s="247"/>
      <c r="L20" s="248"/>
      <c r="M20" s="247"/>
      <c r="N20" s="247"/>
      <c r="O20" s="247"/>
      <c r="P20" s="249"/>
    </row>
    <row r="21" spans="1:16" s="56" customFormat="1" ht="42">
      <c r="A21" s="281" t="s">
        <v>804</v>
      </c>
      <c r="B21" s="385"/>
      <c r="C21" s="347" t="s">
        <v>970</v>
      </c>
      <c r="D21" s="357" t="s">
        <v>145</v>
      </c>
      <c r="E21" s="357">
        <v>1</v>
      </c>
      <c r="F21" s="387"/>
      <c r="G21" s="387"/>
      <c r="H21" s="392"/>
      <c r="I21" s="392"/>
      <c r="J21" s="392"/>
      <c r="K21" s="247"/>
      <c r="L21" s="248"/>
      <c r="M21" s="247"/>
      <c r="N21" s="247"/>
      <c r="O21" s="247"/>
      <c r="P21" s="249"/>
    </row>
    <row r="22" spans="1:16" s="56" customFormat="1" ht="28.8">
      <c r="A22" s="281" t="s">
        <v>806</v>
      </c>
      <c r="B22" s="385"/>
      <c r="C22" s="347" t="s">
        <v>971</v>
      </c>
      <c r="D22" s="357" t="s">
        <v>145</v>
      </c>
      <c r="E22" s="357">
        <v>1</v>
      </c>
      <c r="F22" s="387"/>
      <c r="G22" s="387"/>
      <c r="H22" s="392"/>
      <c r="I22" s="392"/>
      <c r="J22" s="392"/>
      <c r="K22" s="247"/>
      <c r="L22" s="248"/>
      <c r="M22" s="247"/>
      <c r="N22" s="247"/>
      <c r="O22" s="247"/>
      <c r="P22" s="249"/>
    </row>
    <row r="23" spans="1:16" s="56" customFormat="1">
      <c r="A23" s="281" t="s">
        <v>808</v>
      </c>
      <c r="B23" s="388"/>
      <c r="C23" s="343" t="s">
        <v>972</v>
      </c>
      <c r="D23" s="357" t="s">
        <v>146</v>
      </c>
      <c r="E23" s="357">
        <v>2</v>
      </c>
      <c r="F23" s="387"/>
      <c r="G23" s="387"/>
      <c r="H23" s="392"/>
      <c r="I23" s="392"/>
      <c r="J23" s="392"/>
      <c r="K23" s="247"/>
      <c r="L23" s="248"/>
      <c r="M23" s="247"/>
      <c r="N23" s="247"/>
      <c r="O23" s="247"/>
      <c r="P23" s="249"/>
    </row>
    <row r="24" spans="1:16" s="56" customFormat="1">
      <c r="A24" s="281" t="s">
        <v>810</v>
      </c>
      <c r="B24" s="388"/>
      <c r="C24" s="343" t="s">
        <v>973</v>
      </c>
      <c r="D24" s="357" t="s">
        <v>146</v>
      </c>
      <c r="E24" s="357">
        <v>1</v>
      </c>
      <c r="F24" s="387"/>
      <c r="G24" s="387"/>
      <c r="H24" s="392"/>
      <c r="I24" s="392"/>
      <c r="J24" s="392"/>
      <c r="K24" s="247"/>
      <c r="L24" s="248"/>
      <c r="M24" s="247"/>
      <c r="N24" s="247"/>
      <c r="O24" s="247"/>
      <c r="P24" s="249"/>
    </row>
    <row r="25" spans="1:16" s="56" customFormat="1">
      <c r="A25" s="281" t="s">
        <v>812</v>
      </c>
      <c r="B25" s="388"/>
      <c r="C25" s="343" t="s">
        <v>974</v>
      </c>
      <c r="D25" s="357" t="s">
        <v>145</v>
      </c>
      <c r="E25" s="357">
        <v>5</v>
      </c>
      <c r="F25" s="393"/>
      <c r="G25" s="387"/>
      <c r="H25" s="162"/>
      <c r="I25" s="162"/>
      <c r="J25" s="394"/>
      <c r="K25" s="247"/>
      <c r="L25" s="248"/>
      <c r="M25" s="247"/>
      <c r="N25" s="247"/>
      <c r="O25" s="247"/>
      <c r="P25" s="249"/>
    </row>
    <row r="26" spans="1:16" s="56" customFormat="1">
      <c r="A26" s="281" t="s">
        <v>814</v>
      </c>
      <c r="B26" s="388"/>
      <c r="C26" s="343" t="s">
        <v>975</v>
      </c>
      <c r="D26" s="357" t="s">
        <v>145</v>
      </c>
      <c r="E26" s="357">
        <v>1</v>
      </c>
      <c r="F26" s="162"/>
      <c r="G26" s="387"/>
      <c r="H26" s="162"/>
      <c r="I26" s="366"/>
      <c r="J26" s="366"/>
      <c r="K26" s="247"/>
      <c r="L26" s="248"/>
      <c r="M26" s="247"/>
      <c r="N26" s="247"/>
      <c r="O26" s="247"/>
      <c r="P26" s="249"/>
    </row>
    <row r="27" spans="1:16" s="56" customFormat="1">
      <c r="A27" s="281" t="s">
        <v>816</v>
      </c>
      <c r="B27" s="388"/>
      <c r="C27" s="343" t="s">
        <v>1026</v>
      </c>
      <c r="D27" s="357" t="s">
        <v>145</v>
      </c>
      <c r="E27" s="357">
        <v>1</v>
      </c>
      <c r="F27" s="162"/>
      <c r="G27" s="387"/>
      <c r="H27" s="162"/>
      <c r="I27" s="366"/>
      <c r="J27" s="366"/>
      <c r="K27" s="247"/>
      <c r="L27" s="248"/>
      <c r="M27" s="247"/>
      <c r="N27" s="247"/>
      <c r="O27" s="247"/>
      <c r="P27" s="249"/>
    </row>
    <row r="28" spans="1:16" s="56" customFormat="1">
      <c r="A28" s="281" t="s">
        <v>818</v>
      </c>
      <c r="B28" s="388"/>
      <c r="C28" s="343" t="s">
        <v>976</v>
      </c>
      <c r="D28" s="357" t="s">
        <v>146</v>
      </c>
      <c r="E28" s="357">
        <v>1</v>
      </c>
      <c r="F28" s="162"/>
      <c r="G28" s="387"/>
      <c r="H28" s="162"/>
      <c r="I28" s="366"/>
      <c r="J28" s="366"/>
      <c r="K28" s="247"/>
      <c r="L28" s="248"/>
      <c r="M28" s="247"/>
      <c r="N28" s="247"/>
      <c r="O28" s="247"/>
      <c r="P28" s="249"/>
    </row>
    <row r="29" spans="1:16" s="56" customFormat="1" ht="15.6">
      <c r="A29" s="281" t="s">
        <v>820</v>
      </c>
      <c r="B29" s="388"/>
      <c r="C29" s="343" t="s">
        <v>977</v>
      </c>
      <c r="D29" s="357" t="s">
        <v>145</v>
      </c>
      <c r="E29" s="357">
        <v>1</v>
      </c>
      <c r="F29" s="393"/>
      <c r="G29" s="387"/>
      <c r="H29" s="162"/>
      <c r="I29" s="366"/>
      <c r="J29" s="366"/>
      <c r="K29" s="247"/>
      <c r="L29" s="248"/>
      <c r="M29" s="247"/>
      <c r="N29" s="247"/>
      <c r="O29" s="247"/>
      <c r="P29" s="249"/>
    </row>
    <row r="30" spans="1:16" s="56" customFormat="1">
      <c r="A30" s="281" t="s">
        <v>1411</v>
      </c>
      <c r="B30" s="388"/>
      <c r="C30" s="343" t="s">
        <v>978</v>
      </c>
      <c r="D30" s="357" t="s">
        <v>146</v>
      </c>
      <c r="E30" s="357">
        <v>1</v>
      </c>
      <c r="F30" s="393"/>
      <c r="G30" s="387"/>
      <c r="H30" s="162"/>
      <c r="I30" s="366"/>
      <c r="J30" s="366"/>
      <c r="K30" s="247"/>
      <c r="L30" s="248"/>
      <c r="M30" s="247"/>
      <c r="N30" s="247"/>
      <c r="O30" s="247"/>
      <c r="P30" s="249"/>
    </row>
    <row r="31" spans="1:16" s="56" customFormat="1">
      <c r="A31" s="281" t="s">
        <v>1531</v>
      </c>
      <c r="B31" s="388"/>
      <c r="C31" s="343" t="s">
        <v>979</v>
      </c>
      <c r="D31" s="357" t="s">
        <v>145</v>
      </c>
      <c r="E31" s="357">
        <v>2</v>
      </c>
      <c r="F31" s="217"/>
      <c r="G31" s="387"/>
      <c r="H31" s="162"/>
      <c r="I31" s="366"/>
      <c r="J31" s="366"/>
      <c r="K31" s="247"/>
      <c r="L31" s="248"/>
      <c r="M31" s="247"/>
      <c r="N31" s="247"/>
      <c r="O31" s="247"/>
      <c r="P31" s="249"/>
    </row>
    <row r="32" spans="1:16" s="56" customFormat="1">
      <c r="A32" s="281" t="s">
        <v>887</v>
      </c>
      <c r="B32" s="388"/>
      <c r="C32" s="343" t="s">
        <v>980</v>
      </c>
      <c r="D32" s="357" t="s">
        <v>145</v>
      </c>
      <c r="E32" s="357">
        <v>1</v>
      </c>
      <c r="F32" s="217"/>
      <c r="G32" s="387"/>
      <c r="H32" s="162"/>
      <c r="I32" s="366"/>
      <c r="J32" s="366"/>
      <c r="K32" s="247"/>
      <c r="L32" s="248"/>
      <c r="M32" s="247"/>
      <c r="N32" s="247"/>
      <c r="O32" s="247"/>
      <c r="P32" s="249"/>
    </row>
    <row r="33" spans="1:16" s="56" customFormat="1">
      <c r="A33" s="281" t="s">
        <v>1410</v>
      </c>
      <c r="B33" s="388"/>
      <c r="C33" s="343" t="s">
        <v>981</v>
      </c>
      <c r="D33" s="357" t="s">
        <v>145</v>
      </c>
      <c r="E33" s="357">
        <v>2</v>
      </c>
      <c r="F33" s="217"/>
      <c r="G33" s="387"/>
      <c r="H33" s="162"/>
      <c r="I33" s="366"/>
      <c r="J33" s="366"/>
      <c r="K33" s="247"/>
      <c r="L33" s="248"/>
      <c r="M33" s="247"/>
      <c r="N33" s="247"/>
      <c r="O33" s="247"/>
      <c r="P33" s="249"/>
    </row>
    <row r="34" spans="1:16" s="56" customFormat="1" ht="26.4">
      <c r="A34" s="281" t="s">
        <v>1532</v>
      </c>
      <c r="B34" s="385"/>
      <c r="C34" s="347" t="s">
        <v>1025</v>
      </c>
      <c r="D34" s="357" t="s">
        <v>145</v>
      </c>
      <c r="E34" s="357">
        <v>1</v>
      </c>
      <c r="F34" s="217"/>
      <c r="G34" s="387"/>
      <c r="H34" s="162"/>
      <c r="I34" s="366"/>
      <c r="J34" s="366"/>
      <c r="K34" s="247"/>
      <c r="L34" s="248"/>
      <c r="M34" s="247"/>
      <c r="N34" s="247"/>
      <c r="O34" s="247"/>
      <c r="P34" s="249"/>
    </row>
    <row r="35" spans="1:16" s="56" customFormat="1" ht="39.6">
      <c r="A35" s="281" t="s">
        <v>888</v>
      </c>
      <c r="B35" s="385"/>
      <c r="C35" s="347" t="s">
        <v>982</v>
      </c>
      <c r="D35" s="357" t="s">
        <v>146</v>
      </c>
      <c r="E35" s="357">
        <v>1</v>
      </c>
      <c r="F35" s="162"/>
      <c r="G35" s="387"/>
      <c r="H35" s="162"/>
      <c r="I35" s="366"/>
      <c r="J35" s="366"/>
      <c r="K35" s="247"/>
      <c r="L35" s="248"/>
      <c r="M35" s="247"/>
      <c r="N35" s="247"/>
      <c r="O35" s="247"/>
      <c r="P35" s="249"/>
    </row>
    <row r="36" spans="1:16" s="56" customFormat="1">
      <c r="A36" s="281" t="s">
        <v>1220</v>
      </c>
      <c r="B36" s="388"/>
      <c r="C36" s="343" t="s">
        <v>983</v>
      </c>
      <c r="D36" s="350" t="s">
        <v>984</v>
      </c>
      <c r="E36" s="357">
        <v>5</v>
      </c>
      <c r="F36" s="393"/>
      <c r="G36" s="387"/>
      <c r="H36" s="162"/>
      <c r="I36" s="162"/>
      <c r="J36" s="394"/>
      <c r="K36" s="247"/>
      <c r="L36" s="248"/>
      <c r="M36" s="247"/>
      <c r="N36" s="247"/>
      <c r="O36" s="247"/>
      <c r="P36" s="249"/>
    </row>
    <row r="37" spans="1:16" s="56" customFormat="1">
      <c r="A37" s="281" t="s">
        <v>1533</v>
      </c>
      <c r="B37" s="388"/>
      <c r="C37" s="343" t="s">
        <v>985</v>
      </c>
      <c r="D37" s="350" t="s">
        <v>984</v>
      </c>
      <c r="E37" s="357">
        <v>5</v>
      </c>
      <c r="F37" s="393"/>
      <c r="G37" s="387"/>
      <c r="H37" s="162"/>
      <c r="I37" s="162"/>
      <c r="J37" s="394"/>
      <c r="K37" s="247"/>
      <c r="L37" s="248"/>
      <c r="M37" s="247"/>
      <c r="N37" s="247"/>
      <c r="O37" s="247"/>
      <c r="P37" s="249"/>
    </row>
    <row r="38" spans="1:16" s="56" customFormat="1">
      <c r="A38" s="281" t="s">
        <v>1216</v>
      </c>
      <c r="B38" s="388"/>
      <c r="C38" s="343" t="s">
        <v>986</v>
      </c>
      <c r="D38" s="350" t="s">
        <v>984</v>
      </c>
      <c r="E38" s="357">
        <v>5</v>
      </c>
      <c r="F38" s="393"/>
      <c r="G38" s="387"/>
      <c r="H38" s="162"/>
      <c r="I38" s="162"/>
      <c r="J38" s="394"/>
      <c r="K38" s="247"/>
      <c r="L38" s="248"/>
      <c r="M38" s="247"/>
      <c r="N38" s="247"/>
      <c r="O38" s="247"/>
      <c r="P38" s="249"/>
    </row>
    <row r="39" spans="1:16" s="56" customFormat="1">
      <c r="A39" s="281" t="s">
        <v>1534</v>
      </c>
      <c r="B39" s="388"/>
      <c r="C39" s="343" t="s">
        <v>987</v>
      </c>
      <c r="D39" s="350" t="s">
        <v>984</v>
      </c>
      <c r="E39" s="357">
        <v>20</v>
      </c>
      <c r="F39" s="393"/>
      <c r="G39" s="387"/>
      <c r="H39" s="162"/>
      <c r="I39" s="162"/>
      <c r="J39" s="394"/>
      <c r="K39" s="247"/>
      <c r="L39" s="248"/>
      <c r="M39" s="247"/>
      <c r="N39" s="247"/>
      <c r="O39" s="247"/>
      <c r="P39" s="249"/>
    </row>
    <row r="40" spans="1:16" s="56" customFormat="1">
      <c r="A40" s="281" t="s">
        <v>1535</v>
      </c>
      <c r="B40" s="388"/>
      <c r="C40" s="343" t="s">
        <v>1027</v>
      </c>
      <c r="D40" s="350" t="s">
        <v>984</v>
      </c>
      <c r="E40" s="357">
        <v>15</v>
      </c>
      <c r="F40" s="393"/>
      <c r="G40" s="387"/>
      <c r="H40" s="162"/>
      <c r="I40" s="162"/>
      <c r="J40" s="394"/>
      <c r="K40" s="247"/>
      <c r="L40" s="248"/>
      <c r="M40" s="247"/>
      <c r="N40" s="247"/>
      <c r="O40" s="247"/>
      <c r="P40" s="249"/>
    </row>
    <row r="41" spans="1:16" s="56" customFormat="1">
      <c r="A41" s="281" t="s">
        <v>1536</v>
      </c>
      <c r="B41" s="388"/>
      <c r="C41" s="343" t="s">
        <v>988</v>
      </c>
      <c r="D41" s="350" t="s">
        <v>984</v>
      </c>
      <c r="E41" s="357">
        <v>10</v>
      </c>
      <c r="F41" s="393"/>
      <c r="G41" s="387"/>
      <c r="H41" s="162"/>
      <c r="I41" s="367"/>
      <c r="J41" s="394"/>
      <c r="K41" s="247"/>
      <c r="L41" s="248"/>
      <c r="M41" s="247"/>
      <c r="N41" s="247"/>
      <c r="O41" s="247"/>
      <c r="P41" s="249"/>
    </row>
    <row r="42" spans="1:16" s="56" customFormat="1">
      <c r="A42" s="281" t="s">
        <v>1218</v>
      </c>
      <c r="B42" s="388"/>
      <c r="C42" s="343" t="s">
        <v>989</v>
      </c>
      <c r="D42" s="350" t="s">
        <v>984</v>
      </c>
      <c r="E42" s="357">
        <v>15</v>
      </c>
      <c r="F42" s="393"/>
      <c r="G42" s="387"/>
      <c r="H42" s="162"/>
      <c r="I42" s="367"/>
      <c r="J42" s="394"/>
      <c r="K42" s="247"/>
      <c r="L42" s="248"/>
      <c r="M42" s="247"/>
      <c r="N42" s="247"/>
      <c r="O42" s="247"/>
      <c r="P42" s="249"/>
    </row>
    <row r="43" spans="1:16" s="56" customFormat="1">
      <c r="A43" s="281" t="s">
        <v>1537</v>
      </c>
      <c r="B43" s="388"/>
      <c r="C43" s="343" t="s">
        <v>1028</v>
      </c>
      <c r="D43" s="357" t="s">
        <v>145</v>
      </c>
      <c r="E43" s="357">
        <v>2</v>
      </c>
      <c r="F43" s="393"/>
      <c r="G43" s="387"/>
      <c r="H43" s="162"/>
      <c r="I43" s="367"/>
      <c r="J43" s="394"/>
      <c r="K43" s="247"/>
      <c r="L43" s="248"/>
      <c r="M43" s="247"/>
      <c r="N43" s="247"/>
      <c r="O43" s="247"/>
      <c r="P43" s="249"/>
    </row>
    <row r="44" spans="1:16" s="56" customFormat="1">
      <c r="A44" s="281" t="s">
        <v>1167</v>
      </c>
      <c r="B44" s="388"/>
      <c r="C44" s="343" t="s">
        <v>990</v>
      </c>
      <c r="D44" s="357" t="s">
        <v>145</v>
      </c>
      <c r="E44" s="357">
        <v>1</v>
      </c>
      <c r="F44" s="393"/>
      <c r="G44" s="387"/>
      <c r="H44" s="162"/>
      <c r="I44" s="367"/>
      <c r="J44" s="394"/>
      <c r="K44" s="247"/>
      <c r="L44" s="248"/>
      <c r="M44" s="247"/>
      <c r="N44" s="247"/>
      <c r="O44" s="247"/>
      <c r="P44" s="249"/>
    </row>
    <row r="45" spans="1:16" s="56" customFormat="1">
      <c r="A45" s="281" t="s">
        <v>1538</v>
      </c>
      <c r="B45" s="388"/>
      <c r="C45" s="343" t="s">
        <v>991</v>
      </c>
      <c r="D45" s="357" t="s">
        <v>145</v>
      </c>
      <c r="E45" s="357">
        <v>2</v>
      </c>
      <c r="F45" s="393"/>
      <c r="G45" s="387"/>
      <c r="H45" s="162"/>
      <c r="I45" s="367"/>
      <c r="J45" s="394"/>
      <c r="K45" s="247"/>
      <c r="L45" s="248"/>
      <c r="M45" s="247"/>
      <c r="N45" s="247"/>
      <c r="O45" s="247"/>
      <c r="P45" s="249"/>
    </row>
    <row r="46" spans="1:16" s="56" customFormat="1">
      <c r="A46" s="281" t="s">
        <v>1539</v>
      </c>
      <c r="B46" s="388"/>
      <c r="C46" s="343" t="s">
        <v>992</v>
      </c>
      <c r="D46" s="357" t="s">
        <v>145</v>
      </c>
      <c r="E46" s="357">
        <v>5</v>
      </c>
      <c r="F46" s="387"/>
      <c r="G46" s="387"/>
      <c r="H46" s="392"/>
      <c r="I46" s="392"/>
      <c r="J46" s="392"/>
      <c r="K46" s="247"/>
      <c r="L46" s="248"/>
      <c r="M46" s="247"/>
      <c r="N46" s="247"/>
      <c r="O46" s="247"/>
      <c r="P46" s="249"/>
    </row>
    <row r="47" spans="1:16" s="56" customFormat="1">
      <c r="A47" s="281" t="s">
        <v>1165</v>
      </c>
      <c r="B47" s="388"/>
      <c r="C47" s="343" t="s">
        <v>993</v>
      </c>
      <c r="D47" s="357" t="s">
        <v>145</v>
      </c>
      <c r="E47" s="357">
        <v>16</v>
      </c>
      <c r="F47" s="387"/>
      <c r="G47" s="387"/>
      <c r="H47" s="392"/>
      <c r="I47" s="392"/>
      <c r="J47" s="392"/>
      <c r="K47" s="247"/>
      <c r="L47" s="248"/>
      <c r="M47" s="247"/>
      <c r="N47" s="247"/>
      <c r="O47" s="247"/>
      <c r="P47" s="249"/>
    </row>
    <row r="48" spans="1:16" s="56" customFormat="1">
      <c r="A48" s="281" t="s">
        <v>1219</v>
      </c>
      <c r="B48" s="388"/>
      <c r="C48" s="343" t="s">
        <v>994</v>
      </c>
      <c r="D48" s="357" t="s">
        <v>145</v>
      </c>
      <c r="E48" s="357">
        <v>2</v>
      </c>
      <c r="F48" s="387"/>
      <c r="G48" s="387"/>
      <c r="H48" s="392"/>
      <c r="I48" s="392"/>
      <c r="J48" s="392"/>
      <c r="K48" s="247"/>
      <c r="L48" s="248"/>
      <c r="M48" s="247"/>
      <c r="N48" s="247"/>
      <c r="O48" s="247"/>
      <c r="P48" s="249"/>
    </row>
    <row r="49" spans="1:16" s="56" customFormat="1">
      <c r="A49" s="281" t="s">
        <v>1540</v>
      </c>
      <c r="B49" s="388"/>
      <c r="C49" s="343" t="s">
        <v>995</v>
      </c>
      <c r="D49" s="357" t="s">
        <v>145</v>
      </c>
      <c r="E49" s="357">
        <v>6</v>
      </c>
      <c r="F49" s="387"/>
      <c r="G49" s="387"/>
      <c r="H49" s="392"/>
      <c r="I49" s="392"/>
      <c r="J49" s="392"/>
      <c r="K49" s="247"/>
      <c r="L49" s="248"/>
      <c r="M49" s="247"/>
      <c r="N49" s="247"/>
      <c r="O49" s="247"/>
      <c r="P49" s="249"/>
    </row>
    <row r="50" spans="1:16" s="56" customFormat="1">
      <c r="A50" s="281" t="s">
        <v>1217</v>
      </c>
      <c r="B50" s="388"/>
      <c r="C50" s="343" t="s">
        <v>996</v>
      </c>
      <c r="D50" s="357" t="s">
        <v>145</v>
      </c>
      <c r="E50" s="357">
        <v>2</v>
      </c>
      <c r="F50" s="387"/>
      <c r="G50" s="387"/>
      <c r="H50" s="392"/>
      <c r="I50" s="392"/>
      <c r="J50" s="392"/>
      <c r="K50" s="247"/>
      <c r="L50" s="248"/>
      <c r="M50" s="247"/>
      <c r="N50" s="247"/>
      <c r="O50" s="247"/>
      <c r="P50" s="249"/>
    </row>
    <row r="51" spans="1:16" s="56" customFormat="1">
      <c r="A51" s="281" t="s">
        <v>1223</v>
      </c>
      <c r="B51" s="388"/>
      <c r="C51" s="343" t="s">
        <v>997</v>
      </c>
      <c r="D51" s="357" t="s">
        <v>145</v>
      </c>
      <c r="E51" s="357">
        <v>2</v>
      </c>
      <c r="F51" s="387"/>
      <c r="G51" s="387"/>
      <c r="H51" s="392"/>
      <c r="I51" s="392"/>
      <c r="J51" s="392"/>
      <c r="K51" s="247"/>
      <c r="L51" s="248"/>
      <c r="M51" s="247"/>
      <c r="N51" s="247"/>
      <c r="O51" s="247"/>
      <c r="P51" s="249"/>
    </row>
    <row r="52" spans="1:16" s="56" customFormat="1">
      <c r="A52" s="281" t="s">
        <v>1541</v>
      </c>
      <c r="B52" s="388"/>
      <c r="C52" s="343" t="s">
        <v>998</v>
      </c>
      <c r="D52" s="357" t="s">
        <v>145</v>
      </c>
      <c r="E52" s="357">
        <v>5</v>
      </c>
      <c r="F52" s="387"/>
      <c r="G52" s="387"/>
      <c r="H52" s="392"/>
      <c r="I52" s="392"/>
      <c r="J52" s="392"/>
      <c r="K52" s="247"/>
      <c r="L52" s="248"/>
      <c r="M52" s="247"/>
      <c r="N52" s="247"/>
      <c r="O52" s="247"/>
      <c r="P52" s="249"/>
    </row>
    <row r="53" spans="1:16" s="56" customFormat="1">
      <c r="A53" s="281" t="s">
        <v>1542</v>
      </c>
      <c r="B53" s="388"/>
      <c r="C53" s="343" t="s">
        <v>999</v>
      </c>
      <c r="D53" s="357" t="s">
        <v>145</v>
      </c>
      <c r="E53" s="357">
        <v>2</v>
      </c>
      <c r="F53" s="387"/>
      <c r="G53" s="387"/>
      <c r="H53" s="392"/>
      <c r="I53" s="392"/>
      <c r="J53" s="392"/>
      <c r="K53" s="247"/>
      <c r="L53" s="248"/>
      <c r="M53" s="247"/>
      <c r="N53" s="247"/>
      <c r="O53" s="247"/>
      <c r="P53" s="249"/>
    </row>
    <row r="54" spans="1:16" s="56" customFormat="1">
      <c r="A54" s="281" t="s">
        <v>1543</v>
      </c>
      <c r="B54" s="388"/>
      <c r="C54" s="343" t="s">
        <v>1000</v>
      </c>
      <c r="D54" s="357" t="s">
        <v>145</v>
      </c>
      <c r="E54" s="357">
        <v>1</v>
      </c>
      <c r="F54" s="387"/>
      <c r="G54" s="387"/>
      <c r="H54" s="392"/>
      <c r="I54" s="392"/>
      <c r="J54" s="392"/>
      <c r="K54" s="247"/>
      <c r="L54" s="248"/>
      <c r="M54" s="247"/>
      <c r="N54" s="247"/>
      <c r="O54" s="247"/>
      <c r="P54" s="249"/>
    </row>
    <row r="55" spans="1:16" s="56" customFormat="1">
      <c r="A55" s="281" t="s">
        <v>1544</v>
      </c>
      <c r="B55" s="388"/>
      <c r="C55" s="343" t="s">
        <v>1001</v>
      </c>
      <c r="D55" s="357" t="s">
        <v>145</v>
      </c>
      <c r="E55" s="357">
        <v>1</v>
      </c>
      <c r="F55" s="387"/>
      <c r="G55" s="387"/>
      <c r="H55" s="392"/>
      <c r="I55" s="392"/>
      <c r="J55" s="392"/>
      <c r="K55" s="247"/>
      <c r="L55" s="248"/>
      <c r="M55" s="247"/>
      <c r="N55" s="247"/>
      <c r="O55" s="247"/>
      <c r="P55" s="249"/>
    </row>
    <row r="56" spans="1:16" s="56" customFormat="1">
      <c r="A56" s="281" t="s">
        <v>1172</v>
      </c>
      <c r="B56" s="388"/>
      <c r="C56" s="343" t="s">
        <v>1002</v>
      </c>
      <c r="D56" s="357" t="s">
        <v>145</v>
      </c>
      <c r="E56" s="357">
        <v>2</v>
      </c>
      <c r="F56" s="393"/>
      <c r="G56" s="387"/>
      <c r="H56" s="162"/>
      <c r="I56" s="366"/>
      <c r="J56" s="366"/>
      <c r="K56" s="247"/>
      <c r="L56" s="248"/>
      <c r="M56" s="247"/>
      <c r="N56" s="247"/>
      <c r="O56" s="247"/>
      <c r="P56" s="249"/>
    </row>
    <row r="57" spans="1:16" s="56" customFormat="1">
      <c r="A57" s="281" t="s">
        <v>1545</v>
      </c>
      <c r="B57" s="389"/>
      <c r="C57" s="346" t="s">
        <v>1003</v>
      </c>
      <c r="D57" s="357" t="s">
        <v>145</v>
      </c>
      <c r="E57" s="357">
        <v>1</v>
      </c>
      <c r="F57" s="393"/>
      <c r="G57" s="387"/>
      <c r="H57" s="162"/>
      <c r="I57" s="366"/>
      <c r="J57" s="366"/>
      <c r="K57" s="247"/>
      <c r="L57" s="248"/>
      <c r="M57" s="247"/>
      <c r="N57" s="247"/>
      <c r="O57" s="247"/>
      <c r="P57" s="249"/>
    </row>
    <row r="58" spans="1:16" s="56" customFormat="1">
      <c r="A58" s="281" t="s">
        <v>1222</v>
      </c>
      <c r="B58" s="388"/>
      <c r="C58" s="343" t="s">
        <v>1004</v>
      </c>
      <c r="D58" s="357" t="s">
        <v>145</v>
      </c>
      <c r="E58" s="357">
        <v>1</v>
      </c>
      <c r="F58" s="393"/>
      <c r="G58" s="387"/>
      <c r="H58" s="162"/>
      <c r="I58" s="366"/>
      <c r="J58" s="366"/>
      <c r="K58" s="247"/>
      <c r="L58" s="248"/>
      <c r="M58" s="247"/>
      <c r="N58" s="247"/>
      <c r="O58" s="247"/>
      <c r="P58" s="249"/>
    </row>
    <row r="59" spans="1:16" s="56" customFormat="1">
      <c r="A59" s="281" t="s">
        <v>1546</v>
      </c>
      <c r="B59" s="388"/>
      <c r="C59" s="343" t="s">
        <v>1029</v>
      </c>
      <c r="D59" s="357" t="s">
        <v>145</v>
      </c>
      <c r="E59" s="357">
        <v>2</v>
      </c>
      <c r="F59" s="393"/>
      <c r="G59" s="387"/>
      <c r="H59" s="162"/>
      <c r="I59" s="366"/>
      <c r="J59" s="366"/>
      <c r="K59" s="247"/>
      <c r="L59" s="248"/>
      <c r="M59" s="247"/>
      <c r="N59" s="247"/>
      <c r="O59" s="247"/>
      <c r="P59" s="249"/>
    </row>
    <row r="60" spans="1:16" s="56" customFormat="1">
      <c r="A60" s="281" t="s">
        <v>1547</v>
      </c>
      <c r="B60" s="388"/>
      <c r="C60" s="343" t="s">
        <v>1005</v>
      </c>
      <c r="D60" s="357" t="s">
        <v>145</v>
      </c>
      <c r="E60" s="357">
        <v>4</v>
      </c>
      <c r="F60" s="393"/>
      <c r="G60" s="387"/>
      <c r="H60" s="162"/>
      <c r="I60" s="162"/>
      <c r="J60" s="394"/>
      <c r="K60" s="247"/>
      <c r="L60" s="248"/>
      <c r="M60" s="247"/>
      <c r="N60" s="247"/>
      <c r="O60" s="247"/>
      <c r="P60" s="249"/>
    </row>
    <row r="61" spans="1:16" s="56" customFormat="1">
      <c r="A61" s="281" t="s">
        <v>1548</v>
      </c>
      <c r="B61" s="388"/>
      <c r="C61" s="343" t="s">
        <v>1006</v>
      </c>
      <c r="D61" s="350" t="s">
        <v>1007</v>
      </c>
      <c r="E61" s="357">
        <v>2</v>
      </c>
      <c r="F61" s="162"/>
      <c r="G61" s="387"/>
      <c r="H61" s="162"/>
      <c r="I61" s="162"/>
      <c r="J61" s="162"/>
      <c r="K61" s="247"/>
      <c r="L61" s="248"/>
      <c r="M61" s="247"/>
      <c r="N61" s="247"/>
      <c r="O61" s="247"/>
      <c r="P61" s="249"/>
    </row>
    <row r="62" spans="1:16" s="56" customFormat="1">
      <c r="A62" s="281" t="s">
        <v>886</v>
      </c>
      <c r="B62" s="388"/>
      <c r="C62" s="343" t="s">
        <v>1008</v>
      </c>
      <c r="D62" s="357" t="s">
        <v>145</v>
      </c>
      <c r="E62" s="357">
        <v>7</v>
      </c>
      <c r="F62" s="393"/>
      <c r="G62" s="387"/>
      <c r="H62" s="162"/>
      <c r="I62" s="162"/>
      <c r="J62" s="394"/>
      <c r="K62" s="247"/>
      <c r="L62" s="248"/>
      <c r="M62" s="247"/>
      <c r="N62" s="247"/>
      <c r="O62" s="247"/>
      <c r="P62" s="249"/>
    </row>
    <row r="63" spans="1:16" s="56" customFormat="1">
      <c r="A63" s="281" t="s">
        <v>1549</v>
      </c>
      <c r="B63" s="388"/>
      <c r="C63" s="343" t="s">
        <v>1009</v>
      </c>
      <c r="D63" s="357" t="s">
        <v>145</v>
      </c>
      <c r="E63" s="357">
        <v>7</v>
      </c>
      <c r="F63" s="393"/>
      <c r="G63" s="387"/>
      <c r="H63" s="162"/>
      <c r="I63" s="162"/>
      <c r="J63" s="394"/>
      <c r="K63" s="247"/>
      <c r="L63" s="248"/>
      <c r="M63" s="247"/>
      <c r="N63" s="247"/>
      <c r="O63" s="247"/>
      <c r="P63" s="249"/>
    </row>
    <row r="64" spans="1:16" s="56" customFormat="1">
      <c r="A64" s="281" t="s">
        <v>1221</v>
      </c>
      <c r="B64" s="388"/>
      <c r="C64" s="343" t="s">
        <v>1010</v>
      </c>
      <c r="D64" s="357" t="s">
        <v>145</v>
      </c>
      <c r="E64" s="357">
        <v>2</v>
      </c>
      <c r="F64" s="393"/>
      <c r="G64" s="387"/>
      <c r="H64" s="162"/>
      <c r="I64" s="162"/>
      <c r="J64" s="394"/>
      <c r="K64" s="247"/>
      <c r="L64" s="248"/>
      <c r="M64" s="247"/>
      <c r="N64" s="247"/>
      <c r="O64" s="247"/>
      <c r="P64" s="249"/>
    </row>
    <row r="65" spans="1:16" s="56" customFormat="1">
      <c r="A65" s="281" t="s">
        <v>1550</v>
      </c>
      <c r="B65" s="388"/>
      <c r="C65" s="343" t="s">
        <v>1011</v>
      </c>
      <c r="D65" s="357" t="s">
        <v>146</v>
      </c>
      <c r="E65" s="357">
        <v>1</v>
      </c>
      <c r="F65" s="162"/>
      <c r="G65" s="387"/>
      <c r="H65" s="162"/>
      <c r="I65" s="162"/>
      <c r="J65" s="162"/>
      <c r="K65" s="247"/>
      <c r="L65" s="248"/>
      <c r="M65" s="247"/>
      <c r="N65" s="247"/>
      <c r="O65" s="247"/>
      <c r="P65" s="249"/>
    </row>
    <row r="66" spans="1:16" s="56" customFormat="1">
      <c r="A66" s="281" t="s">
        <v>1551</v>
      </c>
      <c r="B66" s="388"/>
      <c r="C66" s="343" t="s">
        <v>1012</v>
      </c>
      <c r="D66" s="357" t="s">
        <v>146</v>
      </c>
      <c r="E66" s="357">
        <v>1</v>
      </c>
      <c r="F66" s="393"/>
      <c r="G66" s="387"/>
      <c r="H66" s="162"/>
      <c r="I66" s="162"/>
      <c r="J66" s="367"/>
      <c r="K66" s="247"/>
      <c r="L66" s="248"/>
      <c r="M66" s="247"/>
      <c r="N66" s="247"/>
      <c r="O66" s="247"/>
      <c r="P66" s="249"/>
    </row>
    <row r="67" spans="1:16" s="56" customFormat="1">
      <c r="A67" s="281" t="s">
        <v>1552</v>
      </c>
      <c r="B67" s="388"/>
      <c r="C67" s="343" t="s">
        <v>1013</v>
      </c>
      <c r="D67" s="357" t="s">
        <v>146</v>
      </c>
      <c r="E67" s="357">
        <v>1</v>
      </c>
      <c r="F67" s="393"/>
      <c r="G67" s="387"/>
      <c r="H67" s="162"/>
      <c r="I67" s="162"/>
      <c r="J67" s="394"/>
      <c r="K67" s="247"/>
      <c r="L67" s="248"/>
      <c r="M67" s="247"/>
      <c r="N67" s="247"/>
      <c r="O67" s="247"/>
      <c r="P67" s="249"/>
    </row>
    <row r="68" spans="1:16" s="56" customFormat="1">
      <c r="A68" s="281" t="s">
        <v>1553</v>
      </c>
      <c r="B68" s="388"/>
      <c r="C68" s="343" t="s">
        <v>1014</v>
      </c>
      <c r="D68" s="357" t="s">
        <v>146</v>
      </c>
      <c r="E68" s="357">
        <v>1</v>
      </c>
      <c r="F68" s="393"/>
      <c r="G68" s="387"/>
      <c r="H68" s="162"/>
      <c r="I68" s="162"/>
      <c r="J68" s="394"/>
      <c r="K68" s="247"/>
      <c r="L68" s="248"/>
      <c r="M68" s="247"/>
      <c r="N68" s="247"/>
      <c r="O68" s="247"/>
      <c r="P68" s="249"/>
    </row>
    <row r="69" spans="1:16" s="56" customFormat="1">
      <c r="A69" s="281" t="s">
        <v>1554</v>
      </c>
      <c r="B69" s="388"/>
      <c r="C69" s="343" t="s">
        <v>1015</v>
      </c>
      <c r="D69" s="357" t="s">
        <v>146</v>
      </c>
      <c r="E69" s="357">
        <v>1</v>
      </c>
      <c r="F69" s="393"/>
      <c r="G69" s="387"/>
      <c r="H69" s="162"/>
      <c r="I69" s="162"/>
      <c r="J69" s="394"/>
      <c r="K69" s="247"/>
      <c r="L69" s="248"/>
      <c r="M69" s="247"/>
      <c r="N69" s="247"/>
      <c r="O69" s="247"/>
      <c r="P69" s="249"/>
    </row>
    <row r="70" spans="1:16" s="56" customFormat="1">
      <c r="A70" s="281" t="s">
        <v>903</v>
      </c>
      <c r="B70" s="388"/>
      <c r="C70" s="343" t="s">
        <v>1016</v>
      </c>
      <c r="D70" s="357" t="s">
        <v>145</v>
      </c>
      <c r="E70" s="357">
        <v>1</v>
      </c>
      <c r="F70" s="162"/>
      <c r="G70" s="387"/>
      <c r="H70" s="162"/>
      <c r="I70" s="162"/>
      <c r="J70" s="162"/>
      <c r="K70" s="247"/>
      <c r="L70" s="248"/>
      <c r="M70" s="247"/>
      <c r="N70" s="247"/>
      <c r="O70" s="247"/>
      <c r="P70" s="249"/>
    </row>
    <row r="71" spans="1:16" s="56" customFormat="1">
      <c r="A71" s="281" t="s">
        <v>1555</v>
      </c>
      <c r="B71" s="388"/>
      <c r="C71" s="343" t="s">
        <v>1017</v>
      </c>
      <c r="D71" s="350" t="s">
        <v>1007</v>
      </c>
      <c r="E71" s="357">
        <v>80</v>
      </c>
      <c r="F71" s="376"/>
      <c r="G71" s="387"/>
      <c r="H71" s="377"/>
      <c r="I71" s="379"/>
      <c r="J71" s="378"/>
      <c r="K71" s="247"/>
      <c r="L71" s="248"/>
      <c r="M71" s="247"/>
      <c r="N71" s="247"/>
      <c r="O71" s="247"/>
      <c r="P71" s="249"/>
    </row>
    <row r="72" spans="1:16" s="56" customFormat="1">
      <c r="A72" s="281" t="s">
        <v>904</v>
      </c>
      <c r="B72" s="388"/>
      <c r="C72" s="343" t="s">
        <v>1133</v>
      </c>
      <c r="D72" s="357" t="s">
        <v>146</v>
      </c>
      <c r="E72" s="357">
        <v>1</v>
      </c>
      <c r="F72" s="162"/>
      <c r="G72" s="387"/>
      <c r="H72" s="162"/>
      <c r="I72" s="162"/>
      <c r="J72" s="162"/>
      <c r="K72" s="247"/>
      <c r="L72" s="248"/>
      <c r="M72" s="247"/>
      <c r="N72" s="247"/>
      <c r="O72" s="247"/>
      <c r="P72" s="249"/>
    </row>
    <row r="73" spans="1:16" s="56" customFormat="1">
      <c r="A73" s="281" t="s">
        <v>1556</v>
      </c>
      <c r="B73" s="388"/>
      <c r="C73" s="343" t="s">
        <v>1018</v>
      </c>
      <c r="D73" s="357" t="s">
        <v>146</v>
      </c>
      <c r="E73" s="357">
        <v>1</v>
      </c>
      <c r="F73" s="393"/>
      <c r="G73" s="387"/>
      <c r="H73" s="162"/>
      <c r="I73" s="367"/>
      <c r="J73" s="394"/>
      <c r="K73" s="247"/>
      <c r="L73" s="248"/>
      <c r="M73" s="247"/>
      <c r="N73" s="247"/>
      <c r="O73" s="247"/>
      <c r="P73" s="249"/>
    </row>
    <row r="74" spans="1:16" s="56" customFormat="1">
      <c r="A74" s="281" t="s">
        <v>905</v>
      </c>
      <c r="B74" s="388"/>
      <c r="C74" s="343" t="s">
        <v>1019</v>
      </c>
      <c r="D74" s="350" t="s">
        <v>146</v>
      </c>
      <c r="E74" s="357">
        <v>1</v>
      </c>
      <c r="F74" s="393"/>
      <c r="G74" s="387"/>
      <c r="H74" s="162"/>
      <c r="I74" s="367"/>
      <c r="J74" s="394"/>
      <c r="K74" s="247"/>
      <c r="L74" s="248"/>
      <c r="M74" s="247"/>
      <c r="N74" s="247"/>
      <c r="O74" s="247"/>
      <c r="P74" s="249"/>
    </row>
    <row r="75" spans="1:16">
      <c r="A75" s="282"/>
      <c r="B75" s="283"/>
      <c r="C75" s="284"/>
      <c r="D75" s="285"/>
      <c r="E75" s="286"/>
      <c r="F75" s="287">
        <v>0</v>
      </c>
      <c r="G75" s="287">
        <v>0</v>
      </c>
      <c r="H75" s="287"/>
      <c r="I75" s="286"/>
      <c r="J75" s="286"/>
      <c r="K75" s="286"/>
      <c r="L75" s="286"/>
      <c r="M75" s="286"/>
      <c r="N75" s="286"/>
      <c r="O75" s="286"/>
      <c r="P75" s="288"/>
    </row>
    <row r="76" spans="1:16" ht="15.3" customHeight="1">
      <c r="A76" s="234"/>
      <c r="B76" s="270"/>
      <c r="C76" s="679" t="s">
        <v>98</v>
      </c>
      <c r="D76" s="680"/>
      <c r="E76" s="680"/>
      <c r="F76" s="680"/>
      <c r="G76" s="680"/>
      <c r="H76" s="680"/>
      <c r="I76" s="680"/>
      <c r="J76" s="680"/>
      <c r="K76" s="680"/>
      <c r="L76" s="271"/>
      <c r="M76" s="271"/>
      <c r="N76" s="271"/>
      <c r="O76" s="271"/>
      <c r="P76" s="271"/>
    </row>
    <row r="77" spans="1:16" s="114" customFormat="1">
      <c r="I77" s="135"/>
    </row>
    <row r="78" spans="1:16" customFormat="1" ht="12.75" customHeight="1">
      <c r="B78" s="136" t="s">
        <v>52</v>
      </c>
    </row>
    <row r="79" spans="1:16" customFormat="1" ht="45" customHeight="1">
      <c r="A79" s="673">
        <f>'1,1'!A24:G24</f>
        <v>0</v>
      </c>
      <c r="B79" s="673"/>
      <c r="C79" s="673"/>
      <c r="D79" s="673"/>
      <c r="E79" s="673"/>
      <c r="F79" s="673"/>
      <c r="G79" s="673"/>
      <c r="H79" s="673"/>
      <c r="I79" s="673"/>
      <c r="J79" s="673"/>
      <c r="K79" s="673"/>
      <c r="L79" s="673"/>
      <c r="M79" s="673"/>
      <c r="N79" s="673"/>
      <c r="O79" s="673"/>
      <c r="P79" s="673"/>
    </row>
    <row r="80" spans="1:16" customFormat="1" ht="76.650000000000006" customHeight="1">
      <c r="A80" s="673"/>
      <c r="B80" s="673"/>
      <c r="C80" s="673"/>
      <c r="D80" s="673"/>
      <c r="E80" s="673"/>
      <c r="F80" s="673"/>
      <c r="G80" s="673"/>
      <c r="H80" s="673"/>
      <c r="I80" s="673"/>
      <c r="J80" s="673"/>
      <c r="K80" s="673"/>
      <c r="L80" s="673"/>
      <c r="M80" s="673"/>
      <c r="N80" s="673"/>
      <c r="O80" s="673"/>
      <c r="P80" s="673"/>
    </row>
    <row r="81" spans="2:16" customFormat="1" ht="12.75" customHeight="1">
      <c r="B81" s="137"/>
    </row>
    <row r="82" spans="2:16" customFormat="1" ht="12.75" customHeight="1">
      <c r="B82" s="137"/>
    </row>
    <row r="83" spans="2:16" s="114" customFormat="1">
      <c r="B83" s="114" t="s">
        <v>8</v>
      </c>
      <c r="L83" s="142" t="str">
        <f>Koptame!B39</f>
        <v>Pārbaudīja:</v>
      </c>
      <c r="M83" s="142"/>
      <c r="N83" s="142"/>
      <c r="O83" s="142"/>
      <c r="P83" s="142"/>
    </row>
    <row r="84" spans="2:16" s="114" customFormat="1">
      <c r="C84" s="134">
        <f>Koptame!C34</f>
        <v>0</v>
      </c>
      <c r="L84" s="134"/>
      <c r="M84" s="670">
        <f>Koptame!C40</f>
        <v>0</v>
      </c>
      <c r="N84" s="670"/>
      <c r="O84" s="142"/>
      <c r="P84" s="142"/>
    </row>
    <row r="85" spans="2:16" s="114" customFormat="1">
      <c r="C85" s="133">
        <f>Koptame!C35</f>
        <v>0</v>
      </c>
      <c r="L85" s="133"/>
      <c r="M85" s="671">
        <f>Koptame!C41</f>
        <v>0</v>
      </c>
      <c r="N85" s="671"/>
      <c r="O85" s="142"/>
      <c r="P85" s="142"/>
    </row>
    <row r="86" spans="2:16" s="114" customFormat="1" collapsed="1">
      <c r="B86" s="135"/>
      <c r="F86" s="135"/>
      <c r="G86" s="135"/>
    </row>
    <row r="87" spans="2:16">
      <c r="B87" s="56"/>
      <c r="F87" s="56"/>
      <c r="G87" s="56"/>
      <c r="I87" s="19"/>
    </row>
    <row r="88" spans="2:16">
      <c r="B88" s="56"/>
      <c r="F88" s="56"/>
      <c r="G88" s="56"/>
      <c r="I88" s="19"/>
    </row>
  </sheetData>
  <autoFilter ref="D1:D88" xr:uid="{00000000-0001-0000-1C00-000000000000}"/>
  <mergeCells count="17">
    <mergeCell ref="M85:N85"/>
    <mergeCell ref="C76:K76"/>
    <mergeCell ref="A80:P80"/>
    <mergeCell ref="M84:N84"/>
    <mergeCell ref="A79:P79"/>
    <mergeCell ref="F11:K11"/>
    <mergeCell ref="L11:P11"/>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Q170"/>
  <sheetViews>
    <sheetView showZeros="0" view="pageBreakPreview" topLeftCell="A147" zoomScaleNormal="100" zoomScaleSheetLayoutView="100" workbookViewId="0">
      <selection activeCell="J152" sqref="J152"/>
    </sheetView>
  </sheetViews>
  <sheetFormatPr defaultColWidth="9.109375" defaultRowHeight="13.8"/>
  <cols>
    <col min="1" max="1" width="7.33203125" style="19" customWidth="1"/>
    <col min="2" max="2" width="9.33203125" style="19" customWidth="1"/>
    <col min="3" max="3" width="36.88671875" style="19" customWidth="1"/>
    <col min="4" max="4" width="18.33203125" style="19" customWidth="1"/>
    <col min="5" max="5" width="8.109375" style="19" customWidth="1"/>
    <col min="6" max="12" width="9.109375" style="19"/>
    <col min="13" max="13" width="11.6640625" style="19" customWidth="1"/>
    <col min="14" max="14" width="13.1093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03" t="str">
        <f>kops2!B27</f>
        <v>2,7</v>
      </c>
    </row>
    <row r="2" spans="1:17" s="24" customFormat="1">
      <c r="A2" s="667" t="str">
        <f>C13</f>
        <v>Elektroinstalācija</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Q158</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2">
      <c r="A12" s="674"/>
      <c r="B12" s="682"/>
      <c r="C12" s="692"/>
      <c r="D12" s="693"/>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v>0</v>
      </c>
      <c r="B13" s="395"/>
      <c r="C13" s="274" t="str">
        <f>kops2!C27</f>
        <v>Elektroinstalācija</v>
      </c>
      <c r="D13" s="274"/>
      <c r="E13" s="236"/>
      <c r="F13" s="277"/>
      <c r="G13" s="278"/>
      <c r="H13" s="278"/>
      <c r="I13" s="276">
        <f t="shared" ref="I13" si="0">ROUND(H13*G13,2)</f>
        <v>0</v>
      </c>
      <c r="J13" s="277"/>
      <c r="K13" s="277"/>
      <c r="L13" s="277">
        <f t="shared" ref="L13" si="1">SUM(I13:K13)</f>
        <v>0</v>
      </c>
      <c r="M13" s="278">
        <f t="shared" ref="M13" si="2">ROUND(G13*F13,2)</f>
        <v>0</v>
      </c>
      <c r="N13" s="277">
        <f t="shared" ref="N13" si="3">ROUND(I13*F13,2)</f>
        <v>0</v>
      </c>
      <c r="O13" s="277">
        <f t="shared" ref="O13" si="4">ROUND(J13*F13,2)</f>
        <v>0</v>
      </c>
      <c r="P13" s="277">
        <f t="shared" ref="P13" si="5">ROUND(K13*F13,2)</f>
        <v>0</v>
      </c>
      <c r="Q13" s="279">
        <f t="shared" ref="Q13" si="6">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ht="18">
      <c r="A15" s="281"/>
      <c r="B15" s="331"/>
      <c r="C15" s="396" t="s">
        <v>367</v>
      </c>
      <c r="D15" s="397"/>
      <c r="E15" s="397"/>
      <c r="F15" s="397"/>
      <c r="G15" s="169">
        <f>IFERROR(ROUND(I15/H15,2),0)</f>
        <v>0</v>
      </c>
      <c r="H15" s="169">
        <f>IF(I15&gt;0,5,0)</f>
        <v>0</v>
      </c>
      <c r="I15" s="183"/>
      <c r="J15" s="183"/>
      <c r="K15" s="183"/>
      <c r="L15" s="247">
        <f>SUM(I15:K15)</f>
        <v>0</v>
      </c>
      <c r="M15" s="248">
        <f>ROUND(G15*F15,2)</f>
        <v>0</v>
      </c>
      <c r="N15" s="247">
        <f>ROUND(I15*F15,2)</f>
        <v>0</v>
      </c>
      <c r="O15" s="247">
        <f>ROUND(J15*F15,2)</f>
        <v>0</v>
      </c>
      <c r="P15" s="247">
        <f>ROUND(K15*F15,2)</f>
        <v>0</v>
      </c>
      <c r="Q15" s="249">
        <f>SUM(N15:P15)</f>
        <v>0</v>
      </c>
    </row>
    <row r="16" spans="1:17" s="56" customFormat="1" ht="18">
      <c r="A16" s="281"/>
      <c r="B16" s="331"/>
      <c r="C16" s="396" t="s">
        <v>368</v>
      </c>
      <c r="D16" s="397"/>
      <c r="E16" s="397"/>
      <c r="F16" s="397"/>
      <c r="G16" s="169">
        <f t="shared" ref="G16:G59" si="7">IFERROR(ROUND(I16/H16,2),0)</f>
        <v>0</v>
      </c>
      <c r="H16" s="169">
        <f t="shared" ref="H16:H59" si="8">IF(I16&gt;0,5,0)</f>
        <v>0</v>
      </c>
      <c r="I16" s="183"/>
      <c r="J16" s="183"/>
      <c r="K16" s="183"/>
      <c r="L16" s="247">
        <f t="shared" ref="L16:L79" si="9">SUM(I16:K16)</f>
        <v>0</v>
      </c>
      <c r="M16" s="248">
        <f t="shared" ref="M16:M79" si="10">ROUND(G16*F16,2)</f>
        <v>0</v>
      </c>
      <c r="N16" s="247">
        <f t="shared" ref="N16:N79" si="11">ROUND(I16*F16,2)</f>
        <v>0</v>
      </c>
      <c r="O16" s="247">
        <f t="shared" ref="O16:O79" si="12">ROUND(J16*F16,2)</f>
        <v>0</v>
      </c>
      <c r="P16" s="247">
        <f t="shared" ref="P16:P79" si="13">ROUND(K16*F16,2)</f>
        <v>0</v>
      </c>
      <c r="Q16" s="249">
        <f t="shared" ref="Q16:Q79" si="14">SUM(N16:P16)</f>
        <v>0</v>
      </c>
    </row>
    <row r="17" spans="1:17" s="56" customFormat="1" ht="14.4">
      <c r="A17" s="281">
        <v>1</v>
      </c>
      <c r="B17" s="331"/>
      <c r="C17" s="398" t="s">
        <v>369</v>
      </c>
      <c r="D17" s="399" t="s">
        <v>370</v>
      </c>
      <c r="E17" s="399" t="s">
        <v>145</v>
      </c>
      <c r="F17" s="400">
        <v>1</v>
      </c>
      <c r="G17" s="187"/>
      <c r="H17" s="182"/>
      <c r="I17" s="187"/>
      <c r="J17" s="187"/>
      <c r="K17" s="187"/>
      <c r="L17" s="247"/>
      <c r="M17" s="248"/>
      <c r="N17" s="247"/>
      <c r="O17" s="247"/>
      <c r="P17" s="247"/>
      <c r="Q17" s="249"/>
    </row>
    <row r="18" spans="1:17" s="56" customFormat="1" ht="28.8">
      <c r="A18" s="281">
        <v>2</v>
      </c>
      <c r="B18" s="331"/>
      <c r="C18" s="398" t="s">
        <v>371</v>
      </c>
      <c r="D18" s="399" t="s">
        <v>370</v>
      </c>
      <c r="E18" s="399" t="s">
        <v>145</v>
      </c>
      <c r="F18" s="400">
        <v>1</v>
      </c>
      <c r="G18" s="187"/>
      <c r="H18" s="182"/>
      <c r="I18" s="187"/>
      <c r="J18" s="187"/>
      <c r="K18" s="187"/>
      <c r="L18" s="247"/>
      <c r="M18" s="248"/>
      <c r="N18" s="247"/>
      <c r="O18" s="247"/>
      <c r="P18" s="247"/>
      <c r="Q18" s="249"/>
    </row>
    <row r="19" spans="1:17" s="56" customFormat="1" ht="14.4">
      <c r="A19" s="281">
        <v>3</v>
      </c>
      <c r="B19" s="331"/>
      <c r="C19" s="398" t="s">
        <v>372</v>
      </c>
      <c r="D19" s="399" t="s">
        <v>370</v>
      </c>
      <c r="E19" s="399" t="s">
        <v>145</v>
      </c>
      <c r="F19" s="400">
        <v>1</v>
      </c>
      <c r="G19" s="187"/>
      <c r="H19" s="182"/>
      <c r="I19" s="187"/>
      <c r="J19" s="187"/>
      <c r="K19" s="187"/>
      <c r="L19" s="247"/>
      <c r="M19" s="248"/>
      <c r="N19" s="247"/>
      <c r="O19" s="247"/>
      <c r="P19" s="247"/>
      <c r="Q19" s="249"/>
    </row>
    <row r="20" spans="1:17" s="56" customFormat="1" ht="14.4">
      <c r="A20" s="281">
        <v>4</v>
      </c>
      <c r="B20" s="331"/>
      <c r="C20" s="398" t="s">
        <v>373</v>
      </c>
      <c r="D20" s="399" t="s">
        <v>370</v>
      </c>
      <c r="E20" s="399" t="s">
        <v>145</v>
      </c>
      <c r="F20" s="400">
        <v>1</v>
      </c>
      <c r="G20" s="187"/>
      <c r="H20" s="182"/>
      <c r="I20" s="187"/>
      <c r="J20" s="187"/>
      <c r="K20" s="187"/>
      <c r="L20" s="247"/>
      <c r="M20" s="248"/>
      <c r="N20" s="247"/>
      <c r="O20" s="247"/>
      <c r="P20" s="247"/>
      <c r="Q20" s="249"/>
    </row>
    <row r="21" spans="1:17" s="56" customFormat="1" ht="14.4">
      <c r="A21" s="281">
        <v>5</v>
      </c>
      <c r="B21" s="331"/>
      <c r="C21" s="398" t="s">
        <v>374</v>
      </c>
      <c r="D21" s="399" t="s">
        <v>370</v>
      </c>
      <c r="E21" s="399" t="s">
        <v>145</v>
      </c>
      <c r="F21" s="400">
        <v>1</v>
      </c>
      <c r="G21" s="187"/>
      <c r="H21" s="182"/>
      <c r="I21" s="187"/>
      <c r="J21" s="187"/>
      <c r="K21" s="187"/>
      <c r="L21" s="247"/>
      <c r="M21" s="248"/>
      <c r="N21" s="247"/>
      <c r="O21" s="247"/>
      <c r="P21" s="247"/>
      <c r="Q21" s="249"/>
    </row>
    <row r="22" spans="1:17" s="56" customFormat="1" ht="14.4">
      <c r="A22" s="281">
        <v>6</v>
      </c>
      <c r="B22" s="331"/>
      <c r="C22" s="398" t="s">
        <v>375</v>
      </c>
      <c r="D22" s="399" t="s">
        <v>370</v>
      </c>
      <c r="E22" s="399" t="s">
        <v>145</v>
      </c>
      <c r="F22" s="400">
        <v>1</v>
      </c>
      <c r="G22" s="187"/>
      <c r="H22" s="182"/>
      <c r="I22" s="187"/>
      <c r="J22" s="187"/>
      <c r="K22" s="187"/>
      <c r="L22" s="247"/>
      <c r="M22" s="248"/>
      <c r="N22" s="247"/>
      <c r="O22" s="247"/>
      <c r="P22" s="247"/>
      <c r="Q22" s="249"/>
    </row>
    <row r="23" spans="1:17" s="56" customFormat="1" ht="14.4">
      <c r="A23" s="281">
        <v>7</v>
      </c>
      <c r="B23" s="331"/>
      <c r="C23" s="398" t="s">
        <v>376</v>
      </c>
      <c r="D23" s="399" t="s">
        <v>370</v>
      </c>
      <c r="E23" s="399" t="s">
        <v>145</v>
      </c>
      <c r="F23" s="400">
        <v>1</v>
      </c>
      <c r="G23" s="187"/>
      <c r="H23" s="182"/>
      <c r="I23" s="187"/>
      <c r="J23" s="187"/>
      <c r="K23" s="187"/>
      <c r="L23" s="247"/>
      <c r="M23" s="248"/>
      <c r="N23" s="247"/>
      <c r="O23" s="247"/>
      <c r="P23" s="247"/>
      <c r="Q23" s="249"/>
    </row>
    <row r="24" spans="1:17" s="56" customFormat="1" ht="14.4">
      <c r="A24" s="281">
        <v>8</v>
      </c>
      <c r="B24" s="331"/>
      <c r="C24" s="398" t="s">
        <v>377</v>
      </c>
      <c r="D24" s="399" t="s">
        <v>370</v>
      </c>
      <c r="E24" s="399" t="s">
        <v>145</v>
      </c>
      <c r="F24" s="400">
        <v>1</v>
      </c>
      <c r="G24" s="187"/>
      <c r="H24" s="182"/>
      <c r="I24" s="187"/>
      <c r="J24" s="187"/>
      <c r="K24" s="187"/>
      <c r="L24" s="247"/>
      <c r="M24" s="248"/>
      <c r="N24" s="247"/>
      <c r="O24" s="247"/>
      <c r="P24" s="247"/>
      <c r="Q24" s="249"/>
    </row>
    <row r="25" spans="1:17" s="56" customFormat="1" ht="28.8">
      <c r="A25" s="281">
        <v>9</v>
      </c>
      <c r="B25" s="331"/>
      <c r="C25" s="398" t="s">
        <v>378</v>
      </c>
      <c r="D25" s="401" t="s">
        <v>379</v>
      </c>
      <c r="E25" s="399" t="s">
        <v>145</v>
      </c>
      <c r="F25" s="400">
        <v>1</v>
      </c>
      <c r="G25" s="188"/>
      <c r="H25" s="182"/>
      <c r="I25" s="187"/>
      <c r="J25" s="189"/>
      <c r="K25" s="190"/>
      <c r="L25" s="247"/>
      <c r="M25" s="248"/>
      <c r="N25" s="247"/>
      <c r="O25" s="247"/>
      <c r="P25" s="247"/>
      <c r="Q25" s="249"/>
    </row>
    <row r="26" spans="1:17" s="56" customFormat="1" ht="14.4">
      <c r="A26" s="281">
        <v>10</v>
      </c>
      <c r="B26" s="331"/>
      <c r="C26" s="402" t="s">
        <v>380</v>
      </c>
      <c r="D26" s="399"/>
      <c r="E26" s="399" t="s">
        <v>146</v>
      </c>
      <c r="F26" s="403">
        <v>1</v>
      </c>
      <c r="G26" s="169"/>
      <c r="H26" s="169"/>
      <c r="I26" s="183"/>
      <c r="J26" s="183"/>
      <c r="K26" s="183"/>
      <c r="L26" s="247"/>
      <c r="M26" s="248"/>
      <c r="N26" s="247"/>
      <c r="O26" s="247"/>
      <c r="P26" s="247"/>
      <c r="Q26" s="249"/>
    </row>
    <row r="27" spans="1:17" s="56" customFormat="1" ht="18">
      <c r="A27" s="281"/>
      <c r="B27" s="331"/>
      <c r="C27" s="396" t="s">
        <v>381</v>
      </c>
      <c r="D27" s="397"/>
      <c r="E27" s="397"/>
      <c r="F27" s="397"/>
      <c r="G27" s="169"/>
      <c r="H27" s="169"/>
      <c r="I27" s="183"/>
      <c r="J27" s="183"/>
      <c r="K27" s="183"/>
      <c r="L27" s="247"/>
      <c r="M27" s="248"/>
      <c r="N27" s="247"/>
      <c r="O27" s="247"/>
      <c r="P27" s="247"/>
      <c r="Q27" s="249"/>
    </row>
    <row r="28" spans="1:17" s="56" customFormat="1" ht="14.4">
      <c r="A28" s="281">
        <v>11</v>
      </c>
      <c r="B28" s="331"/>
      <c r="C28" s="404" t="s">
        <v>382</v>
      </c>
      <c r="D28" s="405" t="s">
        <v>383</v>
      </c>
      <c r="E28" s="403" t="s">
        <v>151</v>
      </c>
      <c r="F28" s="406">
        <v>155</v>
      </c>
      <c r="G28" s="188"/>
      <c r="H28" s="182"/>
      <c r="I28" s="187"/>
      <c r="J28" s="161"/>
      <c r="K28" s="161"/>
      <c r="L28" s="247"/>
      <c r="M28" s="248"/>
      <c r="N28" s="247"/>
      <c r="O28" s="247"/>
      <c r="P28" s="247"/>
      <c r="Q28" s="249"/>
    </row>
    <row r="29" spans="1:17" s="56" customFormat="1" ht="14.4">
      <c r="A29" s="281">
        <v>12</v>
      </c>
      <c r="B29" s="331"/>
      <c r="C29" s="404" t="s">
        <v>384</v>
      </c>
      <c r="D29" s="399" t="s">
        <v>385</v>
      </c>
      <c r="E29" s="403" t="s">
        <v>151</v>
      </c>
      <c r="F29" s="406">
        <v>135</v>
      </c>
      <c r="G29" s="188"/>
      <c r="H29" s="182"/>
      <c r="I29" s="187"/>
      <c r="J29" s="161"/>
      <c r="K29" s="161"/>
      <c r="L29" s="247"/>
      <c r="M29" s="248"/>
      <c r="N29" s="247"/>
      <c r="O29" s="247"/>
      <c r="P29" s="247"/>
      <c r="Q29" s="249"/>
    </row>
    <row r="30" spans="1:17" s="56" customFormat="1" ht="14.4">
      <c r="A30" s="281">
        <v>13</v>
      </c>
      <c r="B30" s="331"/>
      <c r="C30" s="404" t="s">
        <v>386</v>
      </c>
      <c r="D30" s="399" t="s">
        <v>385</v>
      </c>
      <c r="E30" s="403" t="s">
        <v>151</v>
      </c>
      <c r="F30" s="406">
        <v>65</v>
      </c>
      <c r="G30" s="188"/>
      <c r="H30" s="182"/>
      <c r="I30" s="187"/>
      <c r="J30" s="161"/>
      <c r="K30" s="161"/>
      <c r="L30" s="247"/>
      <c r="M30" s="248"/>
      <c r="N30" s="247"/>
      <c r="O30" s="247"/>
      <c r="P30" s="247"/>
      <c r="Q30" s="249"/>
    </row>
    <row r="31" spans="1:17" s="56" customFormat="1" ht="14.4">
      <c r="A31" s="281">
        <v>14</v>
      </c>
      <c r="B31" s="331"/>
      <c r="C31" s="404" t="s">
        <v>387</v>
      </c>
      <c r="D31" s="399" t="s">
        <v>385</v>
      </c>
      <c r="E31" s="403" t="s">
        <v>151</v>
      </c>
      <c r="F31" s="406">
        <v>80</v>
      </c>
      <c r="G31" s="188"/>
      <c r="H31" s="182"/>
      <c r="I31" s="187"/>
      <c r="J31" s="161"/>
      <c r="K31" s="161"/>
      <c r="L31" s="247"/>
      <c r="M31" s="248"/>
      <c r="N31" s="247"/>
      <c r="O31" s="247"/>
      <c r="P31" s="247"/>
      <c r="Q31" s="249"/>
    </row>
    <row r="32" spans="1:17" s="56" customFormat="1" ht="14.4">
      <c r="A32" s="281">
        <v>15</v>
      </c>
      <c r="B32" s="331"/>
      <c r="C32" s="407" t="s">
        <v>388</v>
      </c>
      <c r="D32" s="399" t="s">
        <v>385</v>
      </c>
      <c r="E32" s="403" t="s">
        <v>151</v>
      </c>
      <c r="F32" s="403">
        <v>265</v>
      </c>
      <c r="G32" s="188"/>
      <c r="H32" s="182"/>
      <c r="I32" s="187"/>
      <c r="J32" s="161"/>
      <c r="K32" s="161"/>
      <c r="L32" s="247"/>
      <c r="M32" s="248"/>
      <c r="N32" s="247"/>
      <c r="O32" s="247"/>
      <c r="P32" s="247"/>
      <c r="Q32" s="249"/>
    </row>
    <row r="33" spans="1:17" s="56" customFormat="1" ht="14.4">
      <c r="A33" s="281">
        <v>16</v>
      </c>
      <c r="B33" s="331"/>
      <c r="C33" s="408" t="s">
        <v>389</v>
      </c>
      <c r="D33" s="399" t="s">
        <v>385</v>
      </c>
      <c r="E33" s="403" t="s">
        <v>151</v>
      </c>
      <c r="F33" s="403">
        <v>290</v>
      </c>
      <c r="G33" s="188"/>
      <c r="H33" s="182"/>
      <c r="I33" s="187"/>
      <c r="J33" s="161"/>
      <c r="K33" s="161"/>
      <c r="L33" s="247"/>
      <c r="M33" s="248"/>
      <c r="N33" s="247"/>
      <c r="O33" s="247"/>
      <c r="P33" s="247"/>
      <c r="Q33" s="249"/>
    </row>
    <row r="34" spans="1:17" s="56" customFormat="1" ht="14.4">
      <c r="A34" s="281">
        <v>17</v>
      </c>
      <c r="B34" s="331"/>
      <c r="C34" s="408" t="s">
        <v>390</v>
      </c>
      <c r="D34" s="399" t="s">
        <v>385</v>
      </c>
      <c r="E34" s="403" t="s">
        <v>151</v>
      </c>
      <c r="F34" s="371">
        <v>55</v>
      </c>
      <c r="G34" s="188"/>
      <c r="H34" s="182"/>
      <c r="I34" s="187"/>
      <c r="J34" s="161"/>
      <c r="K34" s="161"/>
      <c r="L34" s="247"/>
      <c r="M34" s="248"/>
      <c r="N34" s="247"/>
      <c r="O34" s="247"/>
      <c r="P34" s="247"/>
      <c r="Q34" s="249"/>
    </row>
    <row r="35" spans="1:17" s="56" customFormat="1" ht="14.4">
      <c r="A35" s="281">
        <v>18</v>
      </c>
      <c r="B35" s="331"/>
      <c r="C35" s="408" t="s">
        <v>390</v>
      </c>
      <c r="D35" s="399" t="s">
        <v>391</v>
      </c>
      <c r="E35" s="403" t="s">
        <v>151</v>
      </c>
      <c r="F35" s="403">
        <v>400</v>
      </c>
      <c r="G35" s="188"/>
      <c r="H35" s="182"/>
      <c r="I35" s="187"/>
      <c r="J35" s="161"/>
      <c r="K35" s="161"/>
      <c r="L35" s="247"/>
      <c r="M35" s="248"/>
      <c r="N35" s="247"/>
      <c r="O35" s="247"/>
      <c r="P35" s="247"/>
      <c r="Q35" s="249"/>
    </row>
    <row r="36" spans="1:17" s="56" customFormat="1" ht="14.4">
      <c r="A36" s="281">
        <v>19</v>
      </c>
      <c r="B36" s="331"/>
      <c r="C36" s="408" t="s">
        <v>392</v>
      </c>
      <c r="D36" s="399" t="s">
        <v>385</v>
      </c>
      <c r="E36" s="403" t="s">
        <v>151</v>
      </c>
      <c r="F36" s="403">
        <v>10460</v>
      </c>
      <c r="G36" s="188"/>
      <c r="H36" s="182"/>
      <c r="I36" s="187"/>
      <c r="J36" s="161"/>
      <c r="K36" s="161"/>
      <c r="L36" s="247"/>
      <c r="M36" s="248"/>
      <c r="N36" s="247"/>
      <c r="O36" s="247"/>
      <c r="P36" s="247"/>
      <c r="Q36" s="249"/>
    </row>
    <row r="37" spans="1:17" s="56" customFormat="1" ht="14.4">
      <c r="A37" s="281">
        <v>20</v>
      </c>
      <c r="B37" s="331"/>
      <c r="C37" s="408" t="s">
        <v>393</v>
      </c>
      <c r="D37" s="399" t="s">
        <v>385</v>
      </c>
      <c r="E37" s="403" t="s">
        <v>151</v>
      </c>
      <c r="F37" s="403">
        <v>15980</v>
      </c>
      <c r="G37" s="188"/>
      <c r="H37" s="182"/>
      <c r="I37" s="187"/>
      <c r="J37" s="161"/>
      <c r="K37" s="161"/>
      <c r="L37" s="247"/>
      <c r="M37" s="248"/>
      <c r="N37" s="247"/>
      <c r="O37" s="247"/>
      <c r="P37" s="247"/>
      <c r="Q37" s="249"/>
    </row>
    <row r="38" spans="1:17" s="56" customFormat="1" ht="14.4">
      <c r="A38" s="281">
        <v>21</v>
      </c>
      <c r="B38" s="331"/>
      <c r="C38" s="407" t="s">
        <v>394</v>
      </c>
      <c r="D38" s="399" t="s">
        <v>385</v>
      </c>
      <c r="E38" s="403" t="s">
        <v>151</v>
      </c>
      <c r="F38" s="403">
        <v>450</v>
      </c>
      <c r="G38" s="188"/>
      <c r="H38" s="182"/>
      <c r="I38" s="187"/>
      <c r="J38" s="161"/>
      <c r="K38" s="161"/>
      <c r="L38" s="247"/>
      <c r="M38" s="248"/>
      <c r="N38" s="247"/>
      <c r="O38" s="247"/>
      <c r="P38" s="247"/>
      <c r="Q38" s="249"/>
    </row>
    <row r="39" spans="1:17" s="56" customFormat="1" ht="14.4">
      <c r="A39" s="281">
        <v>22</v>
      </c>
      <c r="B39" s="331"/>
      <c r="C39" s="407" t="s">
        <v>395</v>
      </c>
      <c r="D39" s="399" t="s">
        <v>385</v>
      </c>
      <c r="E39" s="403" t="s">
        <v>151</v>
      </c>
      <c r="F39" s="403">
        <v>2010</v>
      </c>
      <c r="G39" s="188"/>
      <c r="H39" s="182"/>
      <c r="I39" s="187"/>
      <c r="J39" s="161"/>
      <c r="K39" s="161"/>
      <c r="L39" s="247"/>
      <c r="M39" s="248"/>
      <c r="N39" s="247"/>
      <c r="O39" s="247"/>
      <c r="P39" s="247"/>
      <c r="Q39" s="249"/>
    </row>
    <row r="40" spans="1:17" s="56" customFormat="1" ht="14.4">
      <c r="A40" s="281">
        <v>23</v>
      </c>
      <c r="B40" s="331"/>
      <c r="C40" s="407" t="s">
        <v>392</v>
      </c>
      <c r="D40" s="401" t="s">
        <v>396</v>
      </c>
      <c r="E40" s="403" t="s">
        <v>151</v>
      </c>
      <c r="F40" s="403">
        <v>35</v>
      </c>
      <c r="G40" s="188"/>
      <c r="H40" s="182"/>
      <c r="I40" s="187"/>
      <c r="J40" s="161"/>
      <c r="K40" s="161"/>
      <c r="L40" s="247"/>
      <c r="M40" s="248"/>
      <c r="N40" s="247"/>
      <c r="O40" s="247"/>
      <c r="P40" s="247"/>
      <c r="Q40" s="249"/>
    </row>
    <row r="41" spans="1:17" s="56" customFormat="1" ht="14.4">
      <c r="A41" s="281">
        <v>24</v>
      </c>
      <c r="B41" s="331"/>
      <c r="C41" s="407" t="s">
        <v>392</v>
      </c>
      <c r="D41" s="401" t="s">
        <v>397</v>
      </c>
      <c r="E41" s="403" t="s">
        <v>151</v>
      </c>
      <c r="F41" s="403">
        <v>15</v>
      </c>
      <c r="G41" s="188"/>
      <c r="H41" s="182"/>
      <c r="I41" s="187"/>
      <c r="J41" s="161"/>
      <c r="K41" s="161"/>
      <c r="L41" s="247"/>
      <c r="M41" s="248"/>
      <c r="N41" s="247"/>
      <c r="O41" s="247"/>
      <c r="P41" s="247"/>
      <c r="Q41" s="249"/>
    </row>
    <row r="42" spans="1:17" s="56" customFormat="1" ht="14.4">
      <c r="A42" s="281">
        <v>25</v>
      </c>
      <c r="B42" s="331"/>
      <c r="C42" s="407" t="s">
        <v>393</v>
      </c>
      <c r="D42" s="401" t="s">
        <v>396</v>
      </c>
      <c r="E42" s="403" t="s">
        <v>151</v>
      </c>
      <c r="F42" s="403">
        <v>125</v>
      </c>
      <c r="G42" s="188"/>
      <c r="H42" s="182"/>
      <c r="I42" s="187"/>
      <c r="J42" s="161"/>
      <c r="K42" s="161"/>
      <c r="L42" s="247"/>
      <c r="M42" s="248"/>
      <c r="N42" s="247"/>
      <c r="O42" s="247"/>
      <c r="P42" s="247"/>
      <c r="Q42" s="249"/>
    </row>
    <row r="43" spans="1:17" s="56" customFormat="1" ht="14.4">
      <c r="A43" s="281">
        <v>26</v>
      </c>
      <c r="B43" s="331"/>
      <c r="C43" s="407" t="s">
        <v>398</v>
      </c>
      <c r="D43" s="401" t="s">
        <v>397</v>
      </c>
      <c r="E43" s="403" t="s">
        <v>151</v>
      </c>
      <c r="F43" s="403">
        <v>15</v>
      </c>
      <c r="G43" s="188"/>
      <c r="H43" s="182"/>
      <c r="I43" s="187"/>
      <c r="J43" s="161"/>
      <c r="K43" s="161"/>
      <c r="L43" s="247"/>
      <c r="M43" s="248"/>
      <c r="N43" s="247"/>
      <c r="O43" s="247"/>
      <c r="P43" s="247"/>
      <c r="Q43" s="249"/>
    </row>
    <row r="44" spans="1:17" s="56" customFormat="1" ht="14.4">
      <c r="A44" s="281">
        <v>27</v>
      </c>
      <c r="B44" s="331"/>
      <c r="C44" s="409" t="s">
        <v>399</v>
      </c>
      <c r="D44" s="400" t="s">
        <v>400</v>
      </c>
      <c r="E44" s="410" t="s">
        <v>146</v>
      </c>
      <c r="F44" s="403">
        <v>4</v>
      </c>
      <c r="G44" s="188"/>
      <c r="H44" s="182"/>
      <c r="I44" s="187"/>
      <c r="J44" s="190"/>
      <c r="K44" s="190"/>
      <c r="L44" s="247"/>
      <c r="M44" s="248"/>
      <c r="N44" s="247"/>
      <c r="O44" s="247"/>
      <c r="P44" s="247"/>
      <c r="Q44" s="249"/>
    </row>
    <row r="45" spans="1:17" s="56" customFormat="1" ht="14.4">
      <c r="A45" s="281">
        <v>28</v>
      </c>
      <c r="B45" s="331"/>
      <c r="C45" s="409" t="s">
        <v>401</v>
      </c>
      <c r="D45" s="403" t="s">
        <v>402</v>
      </c>
      <c r="E45" s="410" t="s">
        <v>146</v>
      </c>
      <c r="F45" s="403">
        <v>4</v>
      </c>
      <c r="G45" s="188"/>
      <c r="H45" s="182"/>
      <c r="I45" s="187"/>
      <c r="J45" s="190"/>
      <c r="K45" s="190"/>
      <c r="L45" s="247"/>
      <c r="M45" s="248"/>
      <c r="N45" s="247"/>
      <c r="O45" s="247"/>
      <c r="P45" s="247"/>
      <c r="Q45" s="249"/>
    </row>
    <row r="46" spans="1:17" s="56" customFormat="1" ht="14.4">
      <c r="A46" s="281">
        <v>29</v>
      </c>
      <c r="B46" s="331"/>
      <c r="C46" s="409" t="s">
        <v>403</v>
      </c>
      <c r="D46" s="400" t="s">
        <v>404</v>
      </c>
      <c r="E46" s="410" t="s">
        <v>146</v>
      </c>
      <c r="F46" s="403">
        <v>48</v>
      </c>
      <c r="G46" s="188"/>
      <c r="H46" s="182"/>
      <c r="I46" s="187"/>
      <c r="J46" s="190"/>
      <c r="K46" s="190"/>
      <c r="L46" s="247"/>
      <c r="M46" s="248"/>
      <c r="N46" s="247"/>
      <c r="O46" s="247"/>
      <c r="P46" s="247"/>
      <c r="Q46" s="249"/>
    </row>
    <row r="47" spans="1:17" s="56" customFormat="1" ht="14.4">
      <c r="A47" s="281">
        <v>30</v>
      </c>
      <c r="B47" s="331"/>
      <c r="C47" s="409" t="s">
        <v>380</v>
      </c>
      <c r="D47" s="400"/>
      <c r="E47" s="399" t="s">
        <v>146</v>
      </c>
      <c r="F47" s="403">
        <v>1</v>
      </c>
      <c r="G47" s="188"/>
      <c r="H47" s="182"/>
      <c r="I47" s="187"/>
      <c r="J47" s="190"/>
      <c r="K47" s="183"/>
      <c r="L47" s="247"/>
      <c r="M47" s="248"/>
      <c r="N47" s="247"/>
      <c r="O47" s="247"/>
      <c r="P47" s="247"/>
      <c r="Q47" s="249"/>
    </row>
    <row r="48" spans="1:17" s="56" customFormat="1" ht="18">
      <c r="A48" s="281"/>
      <c r="B48" s="331"/>
      <c r="C48" s="396" t="s">
        <v>405</v>
      </c>
      <c r="D48" s="397"/>
      <c r="E48" s="397"/>
      <c r="F48" s="397"/>
      <c r="G48" s="169"/>
      <c r="H48" s="169"/>
      <c r="I48" s="183"/>
      <c r="J48" s="183"/>
      <c r="K48" s="183"/>
      <c r="L48" s="247"/>
      <c r="M48" s="248"/>
      <c r="N48" s="247"/>
      <c r="O48" s="247"/>
      <c r="P48" s="247"/>
      <c r="Q48" s="249"/>
    </row>
    <row r="49" spans="1:17" s="56" customFormat="1" ht="28.8">
      <c r="A49" s="281">
        <v>31</v>
      </c>
      <c r="B49" s="331"/>
      <c r="C49" s="404" t="s">
        <v>406</v>
      </c>
      <c r="D49" s="406" t="s">
        <v>407</v>
      </c>
      <c r="E49" s="405" t="s">
        <v>151</v>
      </c>
      <c r="F49" s="406">
        <v>30</v>
      </c>
      <c r="G49" s="188"/>
      <c r="H49" s="182"/>
      <c r="I49" s="187"/>
      <c r="J49" s="190"/>
      <c r="K49" s="190"/>
      <c r="L49" s="247"/>
      <c r="M49" s="248"/>
      <c r="N49" s="247"/>
      <c r="O49" s="247"/>
      <c r="P49" s="247"/>
      <c r="Q49" s="249"/>
    </row>
    <row r="50" spans="1:17" s="56" customFormat="1" ht="28.8">
      <c r="A50" s="281">
        <v>32</v>
      </c>
      <c r="B50" s="331"/>
      <c r="C50" s="411" t="s">
        <v>408</v>
      </c>
      <c r="D50" s="403" t="s">
        <v>407</v>
      </c>
      <c r="E50" s="403" t="s">
        <v>151</v>
      </c>
      <c r="F50" s="412">
        <v>150</v>
      </c>
      <c r="G50" s="188"/>
      <c r="H50" s="182"/>
      <c r="I50" s="187"/>
      <c r="J50" s="190"/>
      <c r="K50" s="190"/>
      <c r="L50" s="247"/>
      <c r="M50" s="248"/>
      <c r="N50" s="247"/>
      <c r="O50" s="247"/>
      <c r="P50" s="247"/>
      <c r="Q50" s="249"/>
    </row>
    <row r="51" spans="1:17" s="56" customFormat="1" ht="28.8">
      <c r="A51" s="281">
        <v>33</v>
      </c>
      <c r="B51" s="331"/>
      <c r="C51" s="413" t="s">
        <v>409</v>
      </c>
      <c r="D51" s="403" t="s">
        <v>407</v>
      </c>
      <c r="E51" s="403" t="s">
        <v>151</v>
      </c>
      <c r="F51" s="412">
        <v>5780</v>
      </c>
      <c r="G51" s="188"/>
      <c r="H51" s="182"/>
      <c r="I51" s="187"/>
      <c r="J51" s="190"/>
      <c r="K51" s="190"/>
      <c r="L51" s="247"/>
      <c r="M51" s="248"/>
      <c r="N51" s="247"/>
      <c r="O51" s="247"/>
      <c r="P51" s="247"/>
      <c r="Q51" s="249"/>
    </row>
    <row r="52" spans="1:17" s="56" customFormat="1" ht="14.4">
      <c r="A52" s="281">
        <v>34</v>
      </c>
      <c r="B52" s="331"/>
      <c r="C52" s="414" t="s">
        <v>380</v>
      </c>
      <c r="D52" s="403"/>
      <c r="E52" s="415" t="s">
        <v>146</v>
      </c>
      <c r="F52" s="403">
        <v>1</v>
      </c>
      <c r="G52" s="416"/>
      <c r="H52" s="169"/>
      <c r="I52" s="183"/>
      <c r="J52" s="183"/>
      <c r="K52" s="183"/>
      <c r="L52" s="247"/>
      <c r="M52" s="248"/>
      <c r="N52" s="247"/>
      <c r="O52" s="247"/>
      <c r="P52" s="247"/>
      <c r="Q52" s="249"/>
    </row>
    <row r="53" spans="1:17" s="56" customFormat="1" ht="18">
      <c r="A53" s="281"/>
      <c r="B53" s="331"/>
      <c r="C53" s="417" t="s">
        <v>410</v>
      </c>
      <c r="D53" s="418"/>
      <c r="E53" s="418"/>
      <c r="F53" s="418"/>
      <c r="G53" s="169"/>
      <c r="H53" s="169"/>
      <c r="I53" s="183"/>
      <c r="J53" s="183"/>
      <c r="K53" s="183"/>
      <c r="L53" s="247"/>
      <c r="M53" s="248"/>
      <c r="N53" s="247"/>
      <c r="O53" s="247"/>
      <c r="P53" s="247"/>
      <c r="Q53" s="249"/>
    </row>
    <row r="54" spans="1:17" s="56" customFormat="1" ht="28.8">
      <c r="A54" s="281">
        <v>35</v>
      </c>
      <c r="B54" s="331"/>
      <c r="C54" s="419" t="s">
        <v>411</v>
      </c>
      <c r="D54" s="420" t="s">
        <v>412</v>
      </c>
      <c r="E54" s="421" t="s">
        <v>151</v>
      </c>
      <c r="F54" s="403">
        <v>85</v>
      </c>
      <c r="G54" s="188"/>
      <c r="H54" s="182"/>
      <c r="I54" s="187"/>
      <c r="J54" s="191"/>
      <c r="K54" s="161"/>
      <c r="L54" s="247"/>
      <c r="M54" s="248"/>
      <c r="N54" s="247"/>
      <c r="O54" s="247"/>
      <c r="P54" s="247"/>
      <c r="Q54" s="249"/>
    </row>
    <row r="55" spans="1:17" s="56" customFormat="1" ht="28.8">
      <c r="A55" s="281">
        <v>36</v>
      </c>
      <c r="B55" s="331"/>
      <c r="C55" s="419" t="s">
        <v>413</v>
      </c>
      <c r="D55" s="420" t="s">
        <v>414</v>
      </c>
      <c r="E55" s="421" t="s">
        <v>151</v>
      </c>
      <c r="F55" s="422">
        <v>140</v>
      </c>
      <c r="G55" s="188"/>
      <c r="H55" s="182"/>
      <c r="I55" s="187"/>
      <c r="J55" s="191"/>
      <c r="K55" s="161"/>
      <c r="L55" s="247"/>
      <c r="M55" s="248"/>
      <c r="N55" s="247"/>
      <c r="O55" s="247"/>
      <c r="P55" s="247"/>
      <c r="Q55" s="249"/>
    </row>
    <row r="56" spans="1:17" s="56" customFormat="1" ht="28.8">
      <c r="A56" s="281">
        <v>37</v>
      </c>
      <c r="B56" s="331"/>
      <c r="C56" s="419" t="s">
        <v>415</v>
      </c>
      <c r="D56" s="420" t="s">
        <v>416</v>
      </c>
      <c r="E56" s="421" t="s">
        <v>151</v>
      </c>
      <c r="F56" s="403">
        <v>75</v>
      </c>
      <c r="G56" s="188"/>
      <c r="H56" s="182"/>
      <c r="I56" s="187"/>
      <c r="J56" s="191"/>
      <c r="K56" s="161"/>
      <c r="L56" s="247"/>
      <c r="M56" s="248"/>
      <c r="N56" s="247"/>
      <c r="O56" s="247"/>
      <c r="P56" s="247"/>
      <c r="Q56" s="249"/>
    </row>
    <row r="57" spans="1:17" s="56" customFormat="1" ht="28.8">
      <c r="A57" s="281">
        <v>38</v>
      </c>
      <c r="B57" s="331"/>
      <c r="C57" s="423" t="s">
        <v>417</v>
      </c>
      <c r="D57" s="331"/>
      <c r="E57" s="421" t="s">
        <v>146</v>
      </c>
      <c r="F57" s="420">
        <v>1</v>
      </c>
      <c r="G57" s="188"/>
      <c r="H57" s="182"/>
      <c r="I57" s="187"/>
      <c r="J57" s="190"/>
      <c r="K57" s="190"/>
      <c r="L57" s="247"/>
      <c r="M57" s="248"/>
      <c r="N57" s="247"/>
      <c r="O57" s="247"/>
      <c r="P57" s="247"/>
      <c r="Q57" s="249"/>
    </row>
    <row r="58" spans="1:17" s="56" customFormat="1" ht="28.8">
      <c r="A58" s="281">
        <v>39</v>
      </c>
      <c r="B58" s="331"/>
      <c r="C58" s="407" t="s">
        <v>418</v>
      </c>
      <c r="D58" s="371"/>
      <c r="E58" s="421" t="s">
        <v>146</v>
      </c>
      <c r="F58" s="420">
        <v>1</v>
      </c>
      <c r="G58" s="188"/>
      <c r="H58" s="182"/>
      <c r="I58" s="187"/>
      <c r="J58" s="190"/>
      <c r="K58" s="190"/>
      <c r="L58" s="247"/>
      <c r="M58" s="248"/>
      <c r="N58" s="247"/>
      <c r="O58" s="247"/>
      <c r="P58" s="247"/>
      <c r="Q58" s="249"/>
    </row>
    <row r="59" spans="1:17" s="56" customFormat="1" ht="18">
      <c r="A59" s="281"/>
      <c r="B59" s="331"/>
      <c r="C59" s="424" t="s">
        <v>419</v>
      </c>
      <c r="D59" s="396"/>
      <c r="E59" s="396"/>
      <c r="F59" s="396"/>
      <c r="G59" s="169"/>
      <c r="H59" s="169"/>
      <c r="I59" s="183"/>
      <c r="J59" s="183"/>
      <c r="K59" s="183"/>
      <c r="L59" s="247"/>
      <c r="M59" s="248"/>
      <c r="N59" s="247"/>
      <c r="O59" s="247"/>
      <c r="P59" s="247"/>
      <c r="Q59" s="249"/>
    </row>
    <row r="60" spans="1:17" s="56" customFormat="1" ht="43.2">
      <c r="A60" s="281">
        <v>40</v>
      </c>
      <c r="B60" s="331"/>
      <c r="C60" s="409" t="s">
        <v>420</v>
      </c>
      <c r="D60" s="403" t="s">
        <v>421</v>
      </c>
      <c r="E60" s="415" t="s">
        <v>145</v>
      </c>
      <c r="F60" s="403">
        <v>52</v>
      </c>
      <c r="G60" s="188"/>
      <c r="H60" s="182"/>
      <c r="I60" s="187"/>
      <c r="J60" s="191"/>
      <c r="K60" s="161"/>
      <c r="L60" s="247"/>
      <c r="M60" s="248"/>
      <c r="N60" s="247"/>
      <c r="O60" s="247"/>
      <c r="P60" s="247"/>
      <c r="Q60" s="249"/>
    </row>
    <row r="61" spans="1:17" s="56" customFormat="1" ht="43.2">
      <c r="A61" s="281">
        <v>41</v>
      </c>
      <c r="B61" s="331"/>
      <c r="C61" s="409" t="s">
        <v>422</v>
      </c>
      <c r="D61" s="403" t="s">
        <v>423</v>
      </c>
      <c r="E61" s="415" t="s">
        <v>145</v>
      </c>
      <c r="F61" s="403">
        <v>82</v>
      </c>
      <c r="G61" s="188"/>
      <c r="H61" s="182"/>
      <c r="I61" s="187"/>
      <c r="J61" s="191"/>
      <c r="K61" s="161"/>
      <c r="L61" s="247"/>
      <c r="M61" s="248"/>
      <c r="N61" s="247"/>
      <c r="O61" s="247"/>
      <c r="P61" s="247"/>
      <c r="Q61" s="249"/>
    </row>
    <row r="62" spans="1:17" s="56" customFormat="1" ht="43.2">
      <c r="A62" s="281">
        <v>42</v>
      </c>
      <c r="B62" s="331"/>
      <c r="C62" s="409" t="s">
        <v>424</v>
      </c>
      <c r="D62" s="403" t="s">
        <v>425</v>
      </c>
      <c r="E62" s="415" t="s">
        <v>145</v>
      </c>
      <c r="F62" s="403">
        <v>229</v>
      </c>
      <c r="G62" s="188"/>
      <c r="H62" s="182"/>
      <c r="I62" s="187"/>
      <c r="J62" s="191"/>
      <c r="K62" s="161"/>
      <c r="L62" s="247"/>
      <c r="M62" s="248"/>
      <c r="N62" s="247"/>
      <c r="O62" s="247"/>
      <c r="P62" s="247"/>
      <c r="Q62" s="249"/>
    </row>
    <row r="63" spans="1:17" s="56" customFormat="1" ht="43.2">
      <c r="A63" s="281">
        <v>43</v>
      </c>
      <c r="B63" s="331"/>
      <c r="C63" s="409" t="s">
        <v>426</v>
      </c>
      <c r="D63" s="403" t="s">
        <v>427</v>
      </c>
      <c r="E63" s="415" t="s">
        <v>145</v>
      </c>
      <c r="F63" s="403">
        <v>237</v>
      </c>
      <c r="G63" s="188"/>
      <c r="H63" s="182"/>
      <c r="I63" s="187"/>
      <c r="J63" s="191"/>
      <c r="K63" s="161"/>
      <c r="L63" s="247"/>
      <c r="M63" s="248"/>
      <c r="N63" s="247"/>
      <c r="O63" s="247"/>
      <c r="P63" s="247"/>
      <c r="Q63" s="249"/>
    </row>
    <row r="64" spans="1:17" s="56" customFormat="1" ht="28.8">
      <c r="A64" s="281">
        <v>44</v>
      </c>
      <c r="B64" s="331"/>
      <c r="C64" s="409" t="s">
        <v>428</v>
      </c>
      <c r="D64" s="403" t="s">
        <v>429</v>
      </c>
      <c r="E64" s="415" t="s">
        <v>145</v>
      </c>
      <c r="F64" s="403">
        <v>27</v>
      </c>
      <c r="G64" s="188"/>
      <c r="H64" s="182"/>
      <c r="I64" s="187"/>
      <c r="J64" s="191"/>
      <c r="K64" s="161"/>
      <c r="L64" s="247"/>
      <c r="M64" s="248"/>
      <c r="N64" s="247"/>
      <c r="O64" s="247"/>
      <c r="P64" s="247"/>
      <c r="Q64" s="249"/>
    </row>
    <row r="65" spans="1:17" s="56" customFormat="1" ht="43.2">
      <c r="A65" s="281">
        <v>45</v>
      </c>
      <c r="B65" s="331"/>
      <c r="C65" s="409" t="s">
        <v>430</v>
      </c>
      <c r="D65" s="403" t="s">
        <v>431</v>
      </c>
      <c r="E65" s="415" t="s">
        <v>145</v>
      </c>
      <c r="F65" s="403">
        <v>114</v>
      </c>
      <c r="G65" s="188"/>
      <c r="H65" s="182"/>
      <c r="I65" s="187"/>
      <c r="J65" s="191"/>
      <c r="K65" s="161"/>
      <c r="L65" s="247"/>
      <c r="M65" s="248"/>
      <c r="N65" s="247"/>
      <c r="O65" s="247"/>
      <c r="P65" s="247"/>
      <c r="Q65" s="249"/>
    </row>
    <row r="66" spans="1:17" s="56" customFormat="1" ht="43.2">
      <c r="A66" s="281">
        <v>46</v>
      </c>
      <c r="B66" s="331"/>
      <c r="C66" s="409" t="s">
        <v>432</v>
      </c>
      <c r="D66" s="403" t="s">
        <v>433</v>
      </c>
      <c r="E66" s="415" t="s">
        <v>145</v>
      </c>
      <c r="F66" s="403">
        <v>106</v>
      </c>
      <c r="G66" s="188"/>
      <c r="H66" s="182"/>
      <c r="I66" s="187"/>
      <c r="J66" s="191"/>
      <c r="K66" s="161"/>
      <c r="L66" s="247"/>
      <c r="M66" s="248"/>
      <c r="N66" s="247"/>
      <c r="O66" s="247"/>
      <c r="P66" s="247"/>
      <c r="Q66" s="249"/>
    </row>
    <row r="67" spans="1:17" s="56" customFormat="1" ht="43.2">
      <c r="A67" s="281">
        <v>47</v>
      </c>
      <c r="B67" s="331"/>
      <c r="C67" s="409" t="s">
        <v>434</v>
      </c>
      <c r="D67" s="403" t="s">
        <v>435</v>
      </c>
      <c r="E67" s="415" t="s">
        <v>145</v>
      </c>
      <c r="F67" s="403">
        <v>23</v>
      </c>
      <c r="G67" s="188"/>
      <c r="H67" s="182"/>
      <c r="I67" s="187"/>
      <c r="J67" s="191"/>
      <c r="K67" s="161"/>
      <c r="L67" s="247"/>
      <c r="M67" s="248"/>
      <c r="N67" s="247"/>
      <c r="O67" s="247"/>
      <c r="P67" s="247"/>
      <c r="Q67" s="249"/>
    </row>
    <row r="68" spans="1:17" s="56" customFormat="1" ht="43.2">
      <c r="A68" s="281">
        <v>48</v>
      </c>
      <c r="B68" s="331"/>
      <c r="C68" s="409" t="s">
        <v>436</v>
      </c>
      <c r="D68" s="403" t="s">
        <v>437</v>
      </c>
      <c r="E68" s="415" t="s">
        <v>145</v>
      </c>
      <c r="F68" s="403">
        <v>52</v>
      </c>
      <c r="G68" s="188"/>
      <c r="H68" s="182"/>
      <c r="I68" s="187"/>
      <c r="J68" s="191"/>
      <c r="K68" s="161"/>
      <c r="L68" s="247"/>
      <c r="M68" s="248"/>
      <c r="N68" s="247"/>
      <c r="O68" s="247"/>
      <c r="P68" s="247"/>
      <c r="Q68" s="249"/>
    </row>
    <row r="69" spans="1:17" s="56" customFormat="1" ht="28.8">
      <c r="A69" s="281">
        <v>49</v>
      </c>
      <c r="B69" s="331"/>
      <c r="C69" s="409" t="s">
        <v>438</v>
      </c>
      <c r="D69" s="403" t="s">
        <v>439</v>
      </c>
      <c r="E69" s="415" t="s">
        <v>145</v>
      </c>
      <c r="F69" s="403">
        <v>51</v>
      </c>
      <c r="G69" s="188"/>
      <c r="H69" s="182"/>
      <c r="I69" s="187"/>
      <c r="J69" s="191"/>
      <c r="K69" s="161"/>
      <c r="L69" s="247"/>
      <c r="M69" s="248"/>
      <c r="N69" s="247"/>
      <c r="O69" s="247"/>
      <c r="P69" s="247"/>
      <c r="Q69" s="249"/>
    </row>
    <row r="70" spans="1:17" s="56" customFormat="1" ht="43.2">
      <c r="A70" s="281">
        <v>50</v>
      </c>
      <c r="B70" s="331"/>
      <c r="C70" s="409" t="s">
        <v>440</v>
      </c>
      <c r="D70" s="403" t="s">
        <v>441</v>
      </c>
      <c r="E70" s="415" t="s">
        <v>145</v>
      </c>
      <c r="F70" s="403">
        <v>27</v>
      </c>
      <c r="G70" s="188"/>
      <c r="H70" s="182"/>
      <c r="I70" s="187"/>
      <c r="J70" s="191"/>
      <c r="K70" s="161"/>
      <c r="L70" s="247"/>
      <c r="M70" s="248"/>
      <c r="N70" s="247"/>
      <c r="O70" s="247"/>
      <c r="P70" s="247"/>
      <c r="Q70" s="249"/>
    </row>
    <row r="71" spans="1:17" s="56" customFormat="1" ht="43.2">
      <c r="A71" s="281">
        <v>51</v>
      </c>
      <c r="B71" s="331"/>
      <c r="C71" s="409" t="s">
        <v>442</v>
      </c>
      <c r="D71" s="403" t="s">
        <v>443</v>
      </c>
      <c r="E71" s="415" t="s">
        <v>145</v>
      </c>
      <c r="F71" s="403">
        <v>8</v>
      </c>
      <c r="G71" s="188"/>
      <c r="H71" s="182"/>
      <c r="I71" s="187"/>
      <c r="J71" s="191"/>
      <c r="K71" s="161"/>
      <c r="L71" s="247"/>
      <c r="M71" s="248"/>
      <c r="N71" s="247"/>
      <c r="O71" s="247"/>
      <c r="P71" s="247"/>
      <c r="Q71" s="249"/>
    </row>
    <row r="72" spans="1:17" s="56" customFormat="1" ht="43.2">
      <c r="A72" s="281">
        <v>52</v>
      </c>
      <c r="B72" s="331"/>
      <c r="C72" s="409" t="s">
        <v>422</v>
      </c>
      <c r="D72" s="403" t="s">
        <v>444</v>
      </c>
      <c r="E72" s="415" t="s">
        <v>145</v>
      </c>
      <c r="F72" s="403">
        <v>22</v>
      </c>
      <c r="G72" s="188"/>
      <c r="H72" s="182"/>
      <c r="I72" s="187"/>
      <c r="J72" s="191"/>
      <c r="K72" s="161"/>
      <c r="L72" s="247"/>
      <c r="M72" s="248"/>
      <c r="N72" s="247"/>
      <c r="O72" s="247"/>
      <c r="P72" s="247"/>
      <c r="Q72" s="249"/>
    </row>
    <row r="73" spans="1:17" s="56" customFormat="1" ht="43.2">
      <c r="A73" s="281">
        <v>53</v>
      </c>
      <c r="B73" s="331"/>
      <c r="C73" s="409" t="s">
        <v>445</v>
      </c>
      <c r="D73" s="403" t="s">
        <v>446</v>
      </c>
      <c r="E73" s="415" t="s">
        <v>145</v>
      </c>
      <c r="F73" s="403">
        <v>4</v>
      </c>
      <c r="G73" s="188"/>
      <c r="H73" s="182"/>
      <c r="I73" s="187"/>
      <c r="J73" s="191"/>
      <c r="K73" s="161"/>
      <c r="L73" s="247"/>
      <c r="M73" s="248"/>
      <c r="N73" s="247"/>
      <c r="O73" s="247"/>
      <c r="P73" s="247"/>
      <c r="Q73" s="249"/>
    </row>
    <row r="74" spans="1:17" s="56" customFormat="1" ht="43.2">
      <c r="A74" s="281">
        <v>54</v>
      </c>
      <c r="B74" s="331"/>
      <c r="C74" s="409" t="s">
        <v>432</v>
      </c>
      <c r="D74" s="403" t="s">
        <v>447</v>
      </c>
      <c r="E74" s="415" t="s">
        <v>145</v>
      </c>
      <c r="F74" s="403">
        <v>5</v>
      </c>
      <c r="G74" s="188"/>
      <c r="H74" s="182"/>
      <c r="I74" s="187"/>
      <c r="J74" s="191"/>
      <c r="K74" s="161"/>
      <c r="L74" s="247"/>
      <c r="M74" s="248"/>
      <c r="N74" s="247"/>
      <c r="O74" s="247"/>
      <c r="P74" s="247"/>
      <c r="Q74" s="249"/>
    </row>
    <row r="75" spans="1:17" s="56" customFormat="1" ht="43.2">
      <c r="A75" s="281">
        <v>55</v>
      </c>
      <c r="B75" s="331"/>
      <c r="C75" s="409" t="s">
        <v>448</v>
      </c>
      <c r="D75" s="403" t="s">
        <v>449</v>
      </c>
      <c r="E75" s="415" t="s">
        <v>145</v>
      </c>
      <c r="F75" s="403">
        <v>15</v>
      </c>
      <c r="G75" s="188"/>
      <c r="H75" s="182"/>
      <c r="I75" s="187"/>
      <c r="J75" s="191"/>
      <c r="K75" s="161"/>
      <c r="L75" s="247"/>
      <c r="M75" s="248"/>
      <c r="N75" s="247"/>
      <c r="O75" s="247"/>
      <c r="P75" s="247"/>
      <c r="Q75" s="249"/>
    </row>
    <row r="76" spans="1:17" s="56" customFormat="1" ht="43.2">
      <c r="A76" s="281">
        <v>56</v>
      </c>
      <c r="B76" s="331"/>
      <c r="C76" s="409" t="s">
        <v>450</v>
      </c>
      <c r="D76" s="403" t="s">
        <v>449</v>
      </c>
      <c r="E76" s="415" t="s">
        <v>145</v>
      </c>
      <c r="F76" s="403">
        <v>15</v>
      </c>
      <c r="G76" s="188"/>
      <c r="H76" s="182"/>
      <c r="I76" s="187"/>
      <c r="J76" s="191"/>
      <c r="K76" s="161"/>
      <c r="L76" s="247"/>
      <c r="M76" s="248"/>
      <c r="N76" s="247"/>
      <c r="O76" s="247"/>
      <c r="P76" s="247"/>
      <c r="Q76" s="249"/>
    </row>
    <row r="77" spans="1:17" s="56" customFormat="1" ht="43.2">
      <c r="A77" s="281">
        <v>57</v>
      </c>
      <c r="B77" s="331"/>
      <c r="C77" s="409" t="s">
        <v>451</v>
      </c>
      <c r="D77" s="403" t="s">
        <v>452</v>
      </c>
      <c r="E77" s="415" t="s">
        <v>145</v>
      </c>
      <c r="F77" s="403">
        <v>15</v>
      </c>
      <c r="G77" s="188"/>
      <c r="H77" s="182"/>
      <c r="I77" s="187"/>
      <c r="J77" s="191"/>
      <c r="K77" s="161"/>
      <c r="L77" s="247"/>
      <c r="M77" s="248"/>
      <c r="N77" s="247"/>
      <c r="O77" s="247"/>
      <c r="P77" s="247"/>
      <c r="Q77" s="249"/>
    </row>
    <row r="78" spans="1:17" s="56" customFormat="1" ht="43.2">
      <c r="A78" s="281">
        <v>58</v>
      </c>
      <c r="B78" s="331"/>
      <c r="C78" s="409" t="s">
        <v>453</v>
      </c>
      <c r="D78" s="403" t="s">
        <v>452</v>
      </c>
      <c r="E78" s="415" t="s">
        <v>145</v>
      </c>
      <c r="F78" s="403">
        <v>15</v>
      </c>
      <c r="G78" s="188"/>
      <c r="H78" s="182"/>
      <c r="I78" s="187"/>
      <c r="J78" s="191"/>
      <c r="K78" s="161"/>
      <c r="L78" s="247"/>
      <c r="M78" s="248"/>
      <c r="N78" s="247"/>
      <c r="O78" s="247"/>
      <c r="P78" s="247"/>
      <c r="Q78" s="249"/>
    </row>
    <row r="79" spans="1:17" s="56" customFormat="1" ht="43.2">
      <c r="A79" s="281">
        <v>59</v>
      </c>
      <c r="B79" s="331"/>
      <c r="C79" s="409" t="s">
        <v>454</v>
      </c>
      <c r="D79" s="403" t="s">
        <v>455</v>
      </c>
      <c r="E79" s="415" t="s">
        <v>145</v>
      </c>
      <c r="F79" s="403">
        <v>4</v>
      </c>
      <c r="G79" s="188"/>
      <c r="H79" s="182"/>
      <c r="I79" s="187"/>
      <c r="J79" s="191"/>
      <c r="K79" s="161"/>
      <c r="L79" s="247"/>
      <c r="M79" s="248"/>
      <c r="N79" s="247"/>
      <c r="O79" s="247"/>
      <c r="P79" s="247"/>
      <c r="Q79" s="249"/>
    </row>
    <row r="80" spans="1:17" s="56" customFormat="1" ht="28.8">
      <c r="A80" s="281">
        <v>60</v>
      </c>
      <c r="B80" s="331"/>
      <c r="C80" s="425" t="s">
        <v>456</v>
      </c>
      <c r="D80" s="403" t="s">
        <v>457</v>
      </c>
      <c r="E80" s="415" t="s">
        <v>146</v>
      </c>
      <c r="F80" s="403">
        <v>26</v>
      </c>
      <c r="G80" s="188"/>
      <c r="H80" s="182"/>
      <c r="I80" s="187"/>
      <c r="J80" s="191"/>
      <c r="K80" s="161"/>
      <c r="L80" s="247"/>
      <c r="M80" s="248"/>
      <c r="N80" s="247"/>
      <c r="O80" s="247"/>
      <c r="P80" s="247"/>
      <c r="Q80" s="249"/>
    </row>
    <row r="81" spans="1:17" s="56" customFormat="1" ht="14.4">
      <c r="A81" s="281">
        <v>61</v>
      </c>
      <c r="B81" s="331"/>
      <c r="C81" s="331" t="s">
        <v>458</v>
      </c>
      <c r="D81" s="403"/>
      <c r="E81" s="415" t="s">
        <v>151</v>
      </c>
      <c r="F81" s="403">
        <v>246</v>
      </c>
      <c r="G81" s="188"/>
      <c r="H81" s="182"/>
      <c r="I81" s="187"/>
      <c r="J81" s="191"/>
      <c r="K81" s="161"/>
      <c r="L81" s="247"/>
      <c r="M81" s="248"/>
      <c r="N81" s="247"/>
      <c r="O81" s="247"/>
      <c r="P81" s="247"/>
      <c r="Q81" s="249"/>
    </row>
    <row r="82" spans="1:17" s="56" customFormat="1" ht="43.2">
      <c r="A82" s="281">
        <v>62</v>
      </c>
      <c r="B82" s="331"/>
      <c r="C82" s="409" t="s">
        <v>459</v>
      </c>
      <c r="D82" s="403" t="s">
        <v>460</v>
      </c>
      <c r="E82" s="415" t="s">
        <v>145</v>
      </c>
      <c r="F82" s="403">
        <v>26</v>
      </c>
      <c r="G82" s="188"/>
      <c r="H82" s="182"/>
      <c r="I82" s="187"/>
      <c r="J82" s="191"/>
      <c r="K82" s="161"/>
      <c r="L82" s="247"/>
      <c r="M82" s="248"/>
      <c r="N82" s="247"/>
      <c r="O82" s="247"/>
      <c r="P82" s="247"/>
      <c r="Q82" s="249"/>
    </row>
    <row r="83" spans="1:17" s="56" customFormat="1" ht="14.4">
      <c r="A83" s="281">
        <v>63</v>
      </c>
      <c r="B83" s="331"/>
      <c r="C83" s="331" t="s">
        <v>461</v>
      </c>
      <c r="D83" s="403" t="s">
        <v>462</v>
      </c>
      <c r="E83" s="415" t="s">
        <v>145</v>
      </c>
      <c r="F83" s="403">
        <v>47</v>
      </c>
      <c r="G83" s="188"/>
      <c r="H83" s="182"/>
      <c r="I83" s="187"/>
      <c r="J83" s="191"/>
      <c r="K83" s="161"/>
      <c r="L83" s="247"/>
      <c r="M83" s="248"/>
      <c r="N83" s="247"/>
      <c r="O83" s="247"/>
      <c r="P83" s="247"/>
      <c r="Q83" s="249"/>
    </row>
    <row r="84" spans="1:17" s="56" customFormat="1" ht="26.4">
      <c r="A84" s="281">
        <v>64</v>
      </c>
      <c r="B84" s="331"/>
      <c r="C84" s="331" t="s">
        <v>463</v>
      </c>
      <c r="D84" s="403" t="s">
        <v>464</v>
      </c>
      <c r="E84" s="415" t="s">
        <v>145</v>
      </c>
      <c r="F84" s="403">
        <v>12</v>
      </c>
      <c r="G84" s="188"/>
      <c r="H84" s="182"/>
      <c r="I84" s="187"/>
      <c r="J84" s="191"/>
      <c r="K84" s="161"/>
      <c r="L84" s="247"/>
      <c r="M84" s="248"/>
      <c r="N84" s="247"/>
      <c r="O84" s="247"/>
      <c r="P84" s="247"/>
      <c r="Q84" s="249"/>
    </row>
    <row r="85" spans="1:17" s="56" customFormat="1" ht="28.8">
      <c r="A85" s="281">
        <v>65</v>
      </c>
      <c r="B85" s="331"/>
      <c r="C85" s="425" t="s">
        <v>465</v>
      </c>
      <c r="D85" s="403" t="s">
        <v>466</v>
      </c>
      <c r="E85" s="415" t="s">
        <v>145</v>
      </c>
      <c r="F85" s="403">
        <v>45</v>
      </c>
      <c r="G85" s="188"/>
      <c r="H85" s="182"/>
      <c r="I85" s="187"/>
      <c r="J85" s="191"/>
      <c r="K85" s="161"/>
      <c r="L85" s="247"/>
      <c r="M85" s="248"/>
      <c r="N85" s="247"/>
      <c r="O85" s="247"/>
      <c r="P85" s="247"/>
      <c r="Q85" s="249"/>
    </row>
    <row r="86" spans="1:17" s="56" customFormat="1" ht="28.8">
      <c r="A86" s="281">
        <v>66</v>
      </c>
      <c r="B86" s="331"/>
      <c r="C86" s="409" t="s">
        <v>467</v>
      </c>
      <c r="D86" s="403" t="s">
        <v>468</v>
      </c>
      <c r="E86" s="415" t="s">
        <v>145</v>
      </c>
      <c r="F86" s="403">
        <v>49</v>
      </c>
      <c r="G86" s="188"/>
      <c r="H86" s="182"/>
      <c r="I86" s="187"/>
      <c r="J86" s="191"/>
      <c r="K86" s="161"/>
      <c r="L86" s="247"/>
      <c r="M86" s="248"/>
      <c r="N86" s="247"/>
      <c r="O86" s="247"/>
      <c r="P86" s="247"/>
      <c r="Q86" s="249"/>
    </row>
    <row r="87" spans="1:17" s="56" customFormat="1" ht="28.8">
      <c r="A87" s="281">
        <v>67</v>
      </c>
      <c r="B87" s="331"/>
      <c r="C87" s="409" t="s">
        <v>465</v>
      </c>
      <c r="D87" s="403" t="s">
        <v>469</v>
      </c>
      <c r="E87" s="415" t="s">
        <v>145</v>
      </c>
      <c r="F87" s="403">
        <v>8</v>
      </c>
      <c r="G87" s="188"/>
      <c r="H87" s="182"/>
      <c r="I87" s="187"/>
      <c r="J87" s="191"/>
      <c r="K87" s="161"/>
      <c r="L87" s="247"/>
      <c r="M87" s="248"/>
      <c r="N87" s="247"/>
      <c r="O87" s="247"/>
      <c r="P87" s="247"/>
      <c r="Q87" s="249"/>
    </row>
    <row r="88" spans="1:17" s="56" customFormat="1" ht="28.8">
      <c r="A88" s="281">
        <v>68</v>
      </c>
      <c r="B88" s="331"/>
      <c r="C88" s="409" t="s">
        <v>470</v>
      </c>
      <c r="D88" s="403" t="s">
        <v>471</v>
      </c>
      <c r="E88" s="415" t="s">
        <v>145</v>
      </c>
      <c r="F88" s="403">
        <v>81</v>
      </c>
      <c r="G88" s="188"/>
      <c r="H88" s="182"/>
      <c r="I88" s="187"/>
      <c r="J88" s="191"/>
      <c r="K88" s="161"/>
      <c r="L88" s="247"/>
      <c r="M88" s="248"/>
      <c r="N88" s="247"/>
      <c r="O88" s="247"/>
      <c r="P88" s="247"/>
      <c r="Q88" s="249"/>
    </row>
    <row r="89" spans="1:17" s="56" customFormat="1" ht="28.8">
      <c r="A89" s="281">
        <v>69</v>
      </c>
      <c r="B89" s="331"/>
      <c r="C89" s="409" t="s">
        <v>472</v>
      </c>
      <c r="D89" s="403"/>
      <c r="E89" s="415" t="s">
        <v>145</v>
      </c>
      <c r="F89" s="403">
        <v>9</v>
      </c>
      <c r="G89" s="188"/>
      <c r="H89" s="182"/>
      <c r="I89" s="187"/>
      <c r="J89" s="191"/>
      <c r="K89" s="161"/>
      <c r="L89" s="247"/>
      <c r="M89" s="248"/>
      <c r="N89" s="247"/>
      <c r="O89" s="247"/>
      <c r="P89" s="247"/>
      <c r="Q89" s="249"/>
    </row>
    <row r="90" spans="1:17" s="56" customFormat="1" ht="14.4">
      <c r="A90" s="281">
        <v>70</v>
      </c>
      <c r="B90" s="331"/>
      <c r="C90" s="409" t="s">
        <v>473</v>
      </c>
      <c r="D90" s="331"/>
      <c r="E90" s="415" t="s">
        <v>146</v>
      </c>
      <c r="F90" s="403">
        <v>1</v>
      </c>
      <c r="G90" s="169"/>
      <c r="H90" s="169"/>
      <c r="I90" s="183"/>
      <c r="J90" s="183"/>
      <c r="K90" s="183"/>
      <c r="L90" s="247"/>
      <c r="M90" s="248"/>
      <c r="N90" s="247"/>
      <c r="O90" s="247"/>
      <c r="P90" s="247"/>
      <c r="Q90" s="249"/>
    </row>
    <row r="91" spans="1:17" s="56" customFormat="1" ht="18">
      <c r="A91" s="281"/>
      <c r="B91" s="331"/>
      <c r="C91" s="396" t="s">
        <v>474</v>
      </c>
      <c r="D91" s="396"/>
      <c r="E91" s="396"/>
      <c r="F91" s="396"/>
      <c r="G91" s="169"/>
      <c r="H91" s="169"/>
      <c r="I91" s="183"/>
      <c r="J91" s="183"/>
      <c r="K91" s="183"/>
      <c r="L91" s="247"/>
      <c r="M91" s="248"/>
      <c r="N91" s="247"/>
      <c r="O91" s="247"/>
      <c r="P91" s="247"/>
      <c r="Q91" s="249"/>
    </row>
    <row r="92" spans="1:17" s="56" customFormat="1" ht="28.8">
      <c r="A92" s="281">
        <v>71</v>
      </c>
      <c r="B92" s="331"/>
      <c r="C92" s="409" t="s">
        <v>475</v>
      </c>
      <c r="D92" s="400" t="s">
        <v>476</v>
      </c>
      <c r="E92" s="415" t="s">
        <v>145</v>
      </c>
      <c r="F92" s="412">
        <v>3</v>
      </c>
      <c r="G92" s="188"/>
      <c r="H92" s="182"/>
      <c r="I92" s="187"/>
      <c r="J92" s="190"/>
      <c r="K92" s="190"/>
      <c r="L92" s="247"/>
      <c r="M92" s="248"/>
      <c r="N92" s="247"/>
      <c r="O92" s="247"/>
      <c r="P92" s="247"/>
      <c r="Q92" s="249"/>
    </row>
    <row r="93" spans="1:17" s="56" customFormat="1" ht="28.8">
      <c r="A93" s="281">
        <v>72</v>
      </c>
      <c r="B93" s="331"/>
      <c r="C93" s="409" t="s">
        <v>477</v>
      </c>
      <c r="D93" s="400" t="s">
        <v>478</v>
      </c>
      <c r="E93" s="415" t="s">
        <v>145</v>
      </c>
      <c r="F93" s="412">
        <v>2</v>
      </c>
      <c r="G93" s="188"/>
      <c r="H93" s="182"/>
      <c r="I93" s="187"/>
      <c r="J93" s="190"/>
      <c r="K93" s="190"/>
      <c r="L93" s="247"/>
      <c r="M93" s="248"/>
      <c r="N93" s="247"/>
      <c r="O93" s="247"/>
      <c r="P93" s="247"/>
      <c r="Q93" s="249"/>
    </row>
    <row r="94" spans="1:17" s="56" customFormat="1" ht="28.8">
      <c r="A94" s="281">
        <v>73</v>
      </c>
      <c r="B94" s="331"/>
      <c r="C94" s="409" t="s">
        <v>479</v>
      </c>
      <c r="D94" s="400" t="s">
        <v>476</v>
      </c>
      <c r="E94" s="415" t="s">
        <v>145</v>
      </c>
      <c r="F94" s="412">
        <v>63</v>
      </c>
      <c r="G94" s="188"/>
      <c r="H94" s="182"/>
      <c r="I94" s="187"/>
      <c r="J94" s="190"/>
      <c r="K94" s="190"/>
      <c r="L94" s="247"/>
      <c r="M94" s="248"/>
      <c r="N94" s="247"/>
      <c r="O94" s="247"/>
      <c r="P94" s="247"/>
      <c r="Q94" s="249"/>
    </row>
    <row r="95" spans="1:17" s="56" customFormat="1" ht="28.8">
      <c r="A95" s="281">
        <v>74</v>
      </c>
      <c r="B95" s="331"/>
      <c r="C95" s="409" t="s">
        <v>480</v>
      </c>
      <c r="D95" s="400" t="s">
        <v>478</v>
      </c>
      <c r="E95" s="415" t="s">
        <v>145</v>
      </c>
      <c r="F95" s="412">
        <v>77</v>
      </c>
      <c r="G95" s="188"/>
      <c r="H95" s="182"/>
      <c r="I95" s="187"/>
      <c r="J95" s="190"/>
      <c r="K95" s="190"/>
      <c r="L95" s="247"/>
      <c r="M95" s="248"/>
      <c r="N95" s="247"/>
      <c r="O95" s="247"/>
      <c r="P95" s="247"/>
      <c r="Q95" s="249"/>
    </row>
    <row r="96" spans="1:17" s="56" customFormat="1" ht="28.8">
      <c r="A96" s="281">
        <v>75</v>
      </c>
      <c r="B96" s="331"/>
      <c r="C96" s="409" t="s">
        <v>481</v>
      </c>
      <c r="D96" s="400" t="s">
        <v>478</v>
      </c>
      <c r="E96" s="415" t="s">
        <v>145</v>
      </c>
      <c r="F96" s="412">
        <v>5</v>
      </c>
      <c r="G96" s="188"/>
      <c r="H96" s="182"/>
      <c r="I96" s="187"/>
      <c r="J96" s="190"/>
      <c r="K96" s="190"/>
      <c r="L96" s="247"/>
      <c r="M96" s="248"/>
      <c r="N96" s="247"/>
      <c r="O96" s="247"/>
      <c r="P96" s="247"/>
      <c r="Q96" s="249"/>
    </row>
    <row r="97" spans="1:17" s="56" customFormat="1" ht="28.8">
      <c r="A97" s="281">
        <v>76</v>
      </c>
      <c r="B97" s="331"/>
      <c r="C97" s="409" t="s">
        <v>482</v>
      </c>
      <c r="D97" s="400" t="s">
        <v>476</v>
      </c>
      <c r="E97" s="415" t="s">
        <v>145</v>
      </c>
      <c r="F97" s="412">
        <v>15</v>
      </c>
      <c r="G97" s="188"/>
      <c r="H97" s="182"/>
      <c r="I97" s="187"/>
      <c r="J97" s="190"/>
      <c r="K97" s="190"/>
      <c r="L97" s="247"/>
      <c r="M97" s="248"/>
      <c r="N97" s="247"/>
      <c r="O97" s="247"/>
      <c r="P97" s="247"/>
      <c r="Q97" s="249"/>
    </row>
    <row r="98" spans="1:17" s="56" customFormat="1" ht="28.8">
      <c r="A98" s="281">
        <v>77</v>
      </c>
      <c r="B98" s="331"/>
      <c r="C98" s="409" t="s">
        <v>483</v>
      </c>
      <c r="D98" s="400" t="s">
        <v>478</v>
      </c>
      <c r="E98" s="415" t="s">
        <v>145</v>
      </c>
      <c r="F98" s="412">
        <v>26</v>
      </c>
      <c r="G98" s="188"/>
      <c r="H98" s="182"/>
      <c r="I98" s="187"/>
      <c r="J98" s="190"/>
      <c r="K98" s="190"/>
      <c r="L98" s="247"/>
      <c r="M98" s="248"/>
      <c r="N98" s="247"/>
      <c r="O98" s="247"/>
      <c r="P98" s="247"/>
      <c r="Q98" s="249"/>
    </row>
    <row r="99" spans="1:17" s="56" customFormat="1" ht="28.8">
      <c r="A99" s="281">
        <v>78</v>
      </c>
      <c r="B99" s="331"/>
      <c r="C99" s="409" t="s">
        <v>484</v>
      </c>
      <c r="D99" s="400" t="s">
        <v>476</v>
      </c>
      <c r="E99" s="415" t="s">
        <v>145</v>
      </c>
      <c r="F99" s="412">
        <v>15</v>
      </c>
      <c r="G99" s="188"/>
      <c r="H99" s="182"/>
      <c r="I99" s="187"/>
      <c r="J99" s="190"/>
      <c r="K99" s="190"/>
      <c r="L99" s="247"/>
      <c r="M99" s="248"/>
      <c r="N99" s="247"/>
      <c r="O99" s="247"/>
      <c r="P99" s="247"/>
      <c r="Q99" s="249"/>
    </row>
    <row r="100" spans="1:17" s="56" customFormat="1" ht="28.8">
      <c r="A100" s="281">
        <v>79</v>
      </c>
      <c r="B100" s="331"/>
      <c r="C100" s="409" t="s">
        <v>485</v>
      </c>
      <c r="D100" s="400" t="s">
        <v>478</v>
      </c>
      <c r="E100" s="415" t="s">
        <v>145</v>
      </c>
      <c r="F100" s="412">
        <v>25</v>
      </c>
      <c r="G100" s="188"/>
      <c r="H100" s="182"/>
      <c r="I100" s="187"/>
      <c r="J100" s="190"/>
      <c r="K100" s="190"/>
      <c r="L100" s="247"/>
      <c r="M100" s="248"/>
      <c r="N100" s="247"/>
      <c r="O100" s="247"/>
      <c r="P100" s="247"/>
      <c r="Q100" s="249"/>
    </row>
    <row r="101" spans="1:17" s="56" customFormat="1" ht="28.8">
      <c r="A101" s="281">
        <v>80</v>
      </c>
      <c r="B101" s="331"/>
      <c r="C101" s="409" t="s">
        <v>486</v>
      </c>
      <c r="D101" s="400" t="s">
        <v>478</v>
      </c>
      <c r="E101" s="415" t="s">
        <v>145</v>
      </c>
      <c r="F101" s="412">
        <v>9</v>
      </c>
      <c r="G101" s="188"/>
      <c r="H101" s="182"/>
      <c r="I101" s="187"/>
      <c r="J101" s="190"/>
      <c r="K101" s="190"/>
      <c r="L101" s="247"/>
      <c r="M101" s="248"/>
      <c r="N101" s="247"/>
      <c r="O101" s="247"/>
      <c r="P101" s="247"/>
      <c r="Q101" s="249"/>
    </row>
    <row r="102" spans="1:17" s="56" customFormat="1" ht="28.8">
      <c r="A102" s="281">
        <v>81</v>
      </c>
      <c r="B102" s="331"/>
      <c r="C102" s="409" t="s">
        <v>487</v>
      </c>
      <c r="D102" s="400" t="s">
        <v>478</v>
      </c>
      <c r="E102" s="415" t="s">
        <v>145</v>
      </c>
      <c r="F102" s="412">
        <v>1</v>
      </c>
      <c r="G102" s="188"/>
      <c r="H102" s="182"/>
      <c r="I102" s="187"/>
      <c r="J102" s="190"/>
      <c r="K102" s="190"/>
      <c r="L102" s="247"/>
      <c r="M102" s="248"/>
      <c r="N102" s="247"/>
      <c r="O102" s="247"/>
      <c r="P102" s="247"/>
      <c r="Q102" s="249"/>
    </row>
    <row r="103" spans="1:17" s="56" customFormat="1" ht="28.8">
      <c r="A103" s="281">
        <v>82</v>
      </c>
      <c r="B103" s="331"/>
      <c r="C103" s="411" t="s">
        <v>488</v>
      </c>
      <c r="D103" s="400" t="s">
        <v>489</v>
      </c>
      <c r="E103" s="415" t="s">
        <v>145</v>
      </c>
      <c r="F103" s="412">
        <v>2</v>
      </c>
      <c r="G103" s="188"/>
      <c r="H103" s="182"/>
      <c r="I103" s="187"/>
      <c r="J103" s="190"/>
      <c r="K103" s="190"/>
      <c r="L103" s="247"/>
      <c r="M103" s="248"/>
      <c r="N103" s="247"/>
      <c r="O103" s="247"/>
      <c r="P103" s="247"/>
      <c r="Q103" s="249"/>
    </row>
    <row r="104" spans="1:17" s="56" customFormat="1" ht="43.2">
      <c r="A104" s="281">
        <v>83</v>
      </c>
      <c r="B104" s="331"/>
      <c r="C104" s="413" t="s">
        <v>490</v>
      </c>
      <c r="D104" s="400" t="s">
        <v>491</v>
      </c>
      <c r="E104" s="415" t="s">
        <v>145</v>
      </c>
      <c r="F104" s="412">
        <v>3</v>
      </c>
      <c r="G104" s="188"/>
      <c r="H104" s="182"/>
      <c r="I104" s="187"/>
      <c r="J104" s="190"/>
      <c r="K104" s="190"/>
      <c r="L104" s="247"/>
      <c r="M104" s="248"/>
      <c r="N104" s="247"/>
      <c r="O104" s="247"/>
      <c r="P104" s="247"/>
      <c r="Q104" s="249"/>
    </row>
    <row r="105" spans="1:17" s="56" customFormat="1" ht="43.2">
      <c r="A105" s="281">
        <v>84</v>
      </c>
      <c r="B105" s="331"/>
      <c r="C105" s="413" t="s">
        <v>492</v>
      </c>
      <c r="D105" s="400" t="s">
        <v>491</v>
      </c>
      <c r="E105" s="415" t="s">
        <v>145</v>
      </c>
      <c r="F105" s="412">
        <v>2</v>
      </c>
      <c r="G105" s="188"/>
      <c r="H105" s="182"/>
      <c r="I105" s="187"/>
      <c r="J105" s="190"/>
      <c r="K105" s="190"/>
      <c r="L105" s="247"/>
      <c r="M105" s="248"/>
      <c r="N105" s="247"/>
      <c r="O105" s="247"/>
      <c r="P105" s="247"/>
      <c r="Q105" s="249"/>
    </row>
    <row r="106" spans="1:17" s="56" customFormat="1" ht="43.2">
      <c r="A106" s="281">
        <v>85</v>
      </c>
      <c r="B106" s="331"/>
      <c r="C106" s="413" t="s">
        <v>493</v>
      </c>
      <c r="D106" s="400" t="s">
        <v>494</v>
      </c>
      <c r="E106" s="415" t="s">
        <v>145</v>
      </c>
      <c r="F106" s="412">
        <v>6</v>
      </c>
      <c r="G106" s="188"/>
      <c r="H106" s="182"/>
      <c r="I106" s="187"/>
      <c r="J106" s="190"/>
      <c r="K106" s="190"/>
      <c r="L106" s="247"/>
      <c r="M106" s="248"/>
      <c r="N106" s="247"/>
      <c r="O106" s="247"/>
      <c r="P106" s="247"/>
      <c r="Q106" s="249"/>
    </row>
    <row r="107" spans="1:17" s="56" customFormat="1" ht="28.8">
      <c r="A107" s="281">
        <v>86</v>
      </c>
      <c r="B107" s="331"/>
      <c r="C107" s="413" t="s">
        <v>495</v>
      </c>
      <c r="D107" s="400" t="s">
        <v>476</v>
      </c>
      <c r="E107" s="415" t="s">
        <v>145</v>
      </c>
      <c r="F107" s="412">
        <v>48</v>
      </c>
      <c r="G107" s="188"/>
      <c r="H107" s="182"/>
      <c r="I107" s="187"/>
      <c r="J107" s="190"/>
      <c r="K107" s="190"/>
      <c r="L107" s="247"/>
      <c r="M107" s="248"/>
      <c r="N107" s="247"/>
      <c r="O107" s="247"/>
      <c r="P107" s="247"/>
      <c r="Q107" s="249"/>
    </row>
    <row r="108" spans="1:17" s="56" customFormat="1" ht="28.8">
      <c r="A108" s="281">
        <v>87</v>
      </c>
      <c r="B108" s="331"/>
      <c r="C108" s="413" t="s">
        <v>496</v>
      </c>
      <c r="D108" s="400" t="s">
        <v>478</v>
      </c>
      <c r="E108" s="415" t="s">
        <v>145</v>
      </c>
      <c r="F108" s="412">
        <v>74</v>
      </c>
      <c r="G108" s="188"/>
      <c r="H108" s="182"/>
      <c r="I108" s="187"/>
      <c r="J108" s="190"/>
      <c r="K108" s="190"/>
      <c r="L108" s="247"/>
      <c r="M108" s="248"/>
      <c r="N108" s="247"/>
      <c r="O108" s="247"/>
      <c r="P108" s="247"/>
      <c r="Q108" s="249"/>
    </row>
    <row r="109" spans="1:17" s="56" customFormat="1" ht="28.8">
      <c r="A109" s="281">
        <v>88</v>
      </c>
      <c r="B109" s="331"/>
      <c r="C109" s="413" t="s">
        <v>497</v>
      </c>
      <c r="D109" s="400" t="s">
        <v>476</v>
      </c>
      <c r="E109" s="415" t="s">
        <v>145</v>
      </c>
      <c r="F109" s="412">
        <v>63</v>
      </c>
      <c r="G109" s="188"/>
      <c r="H109" s="182"/>
      <c r="I109" s="187"/>
      <c r="J109" s="190"/>
      <c r="K109" s="190"/>
      <c r="L109" s="247"/>
      <c r="M109" s="248"/>
      <c r="N109" s="247"/>
      <c r="O109" s="247"/>
      <c r="P109" s="247"/>
      <c r="Q109" s="249"/>
    </row>
    <row r="110" spans="1:17" s="56" customFormat="1" ht="28.8">
      <c r="A110" s="281">
        <v>89</v>
      </c>
      <c r="B110" s="331"/>
      <c r="C110" s="413" t="s">
        <v>498</v>
      </c>
      <c r="D110" s="400" t="s">
        <v>478</v>
      </c>
      <c r="E110" s="415" t="s">
        <v>145</v>
      </c>
      <c r="F110" s="412">
        <v>88</v>
      </c>
      <c r="G110" s="188"/>
      <c r="H110" s="182"/>
      <c r="I110" s="187"/>
      <c r="J110" s="190"/>
      <c r="K110" s="190"/>
      <c r="L110" s="247"/>
      <c r="M110" s="248"/>
      <c r="N110" s="247"/>
      <c r="O110" s="247"/>
      <c r="P110" s="247"/>
      <c r="Q110" s="249"/>
    </row>
    <row r="111" spans="1:17" s="56" customFormat="1" ht="28.8">
      <c r="A111" s="281">
        <v>90</v>
      </c>
      <c r="B111" s="331"/>
      <c r="C111" s="413" t="s">
        <v>499</v>
      </c>
      <c r="D111" s="400" t="s">
        <v>476</v>
      </c>
      <c r="E111" s="415" t="s">
        <v>145</v>
      </c>
      <c r="F111" s="412">
        <v>12</v>
      </c>
      <c r="G111" s="188"/>
      <c r="H111" s="182"/>
      <c r="I111" s="187"/>
      <c r="J111" s="190"/>
      <c r="K111" s="190"/>
      <c r="L111" s="247"/>
      <c r="M111" s="248"/>
      <c r="N111" s="247"/>
      <c r="O111" s="247"/>
      <c r="P111" s="247"/>
      <c r="Q111" s="249"/>
    </row>
    <row r="112" spans="1:17" s="56" customFormat="1" ht="28.8">
      <c r="A112" s="281">
        <v>91</v>
      </c>
      <c r="B112" s="331"/>
      <c r="C112" s="413" t="s">
        <v>500</v>
      </c>
      <c r="D112" s="400" t="s">
        <v>478</v>
      </c>
      <c r="E112" s="415" t="s">
        <v>145</v>
      </c>
      <c r="F112" s="412">
        <v>6</v>
      </c>
      <c r="G112" s="188"/>
      <c r="H112" s="182"/>
      <c r="I112" s="187"/>
      <c r="J112" s="190"/>
      <c r="K112" s="190"/>
      <c r="L112" s="247"/>
      <c r="M112" s="248"/>
      <c r="N112" s="247"/>
      <c r="O112" s="247"/>
      <c r="P112" s="247"/>
      <c r="Q112" s="249"/>
    </row>
    <row r="113" spans="1:17" s="56" customFormat="1" ht="28.8">
      <c r="A113" s="281">
        <v>92</v>
      </c>
      <c r="B113" s="331"/>
      <c r="C113" s="413" t="s">
        <v>501</v>
      </c>
      <c r="D113" s="400" t="s">
        <v>476</v>
      </c>
      <c r="E113" s="415" t="s">
        <v>145</v>
      </c>
      <c r="F113" s="412">
        <v>15</v>
      </c>
      <c r="G113" s="188"/>
      <c r="H113" s="182"/>
      <c r="I113" s="187"/>
      <c r="J113" s="190"/>
      <c r="K113" s="190"/>
      <c r="L113" s="247"/>
      <c r="M113" s="248"/>
      <c r="N113" s="247"/>
      <c r="O113" s="247"/>
      <c r="P113" s="247"/>
      <c r="Q113" s="249"/>
    </row>
    <row r="114" spans="1:17" s="56" customFormat="1" ht="28.8">
      <c r="A114" s="281">
        <v>93</v>
      </c>
      <c r="B114" s="331"/>
      <c r="C114" s="413" t="s">
        <v>502</v>
      </c>
      <c r="D114" s="400" t="s">
        <v>478</v>
      </c>
      <c r="E114" s="415" t="s">
        <v>145</v>
      </c>
      <c r="F114" s="412">
        <v>28</v>
      </c>
      <c r="G114" s="188"/>
      <c r="H114" s="182"/>
      <c r="I114" s="187"/>
      <c r="J114" s="190"/>
      <c r="K114" s="190"/>
      <c r="L114" s="247"/>
      <c r="M114" s="248"/>
      <c r="N114" s="247"/>
      <c r="O114" s="247"/>
      <c r="P114" s="247"/>
      <c r="Q114" s="249"/>
    </row>
    <row r="115" spans="1:17" s="56" customFormat="1" ht="28.8">
      <c r="A115" s="281">
        <v>94</v>
      </c>
      <c r="B115" s="331"/>
      <c r="C115" s="409" t="s">
        <v>503</v>
      </c>
      <c r="D115" s="426" t="s">
        <v>504</v>
      </c>
      <c r="E115" s="415" t="s">
        <v>145</v>
      </c>
      <c r="F115" s="412">
        <v>12</v>
      </c>
      <c r="G115" s="188"/>
      <c r="H115" s="182"/>
      <c r="I115" s="187"/>
      <c r="J115" s="192"/>
      <c r="K115" s="190"/>
      <c r="L115" s="247"/>
      <c r="M115" s="248"/>
      <c r="N115" s="247"/>
      <c r="O115" s="247"/>
      <c r="P115" s="247"/>
      <c r="Q115" s="249"/>
    </row>
    <row r="116" spans="1:17" s="56" customFormat="1" ht="28.8">
      <c r="A116" s="281">
        <v>95</v>
      </c>
      <c r="B116" s="331"/>
      <c r="C116" s="409" t="s">
        <v>505</v>
      </c>
      <c r="D116" s="426" t="s">
        <v>478</v>
      </c>
      <c r="E116" s="415" t="s">
        <v>145</v>
      </c>
      <c r="F116" s="412">
        <v>9</v>
      </c>
      <c r="G116" s="188"/>
      <c r="H116" s="182"/>
      <c r="I116" s="187"/>
      <c r="J116" s="192"/>
      <c r="K116" s="190"/>
      <c r="L116" s="247"/>
      <c r="M116" s="248"/>
      <c r="N116" s="247"/>
      <c r="O116" s="247"/>
      <c r="P116" s="247"/>
      <c r="Q116" s="249"/>
    </row>
    <row r="117" spans="1:17" s="56" customFormat="1" ht="28.8">
      <c r="A117" s="281">
        <v>96</v>
      </c>
      <c r="B117" s="331"/>
      <c r="C117" s="409" t="s">
        <v>506</v>
      </c>
      <c r="D117" s="426" t="s">
        <v>504</v>
      </c>
      <c r="E117" s="415" t="s">
        <v>145</v>
      </c>
      <c r="F117" s="412">
        <v>24</v>
      </c>
      <c r="G117" s="188"/>
      <c r="H117" s="182"/>
      <c r="I117" s="187"/>
      <c r="J117" s="192"/>
      <c r="K117" s="190"/>
      <c r="L117" s="247"/>
      <c r="M117" s="248"/>
      <c r="N117" s="247"/>
      <c r="O117" s="247"/>
      <c r="P117" s="247"/>
      <c r="Q117" s="249"/>
    </row>
    <row r="118" spans="1:17" s="56" customFormat="1" ht="28.8">
      <c r="A118" s="281">
        <v>97</v>
      </c>
      <c r="B118" s="331"/>
      <c r="C118" s="409" t="s">
        <v>507</v>
      </c>
      <c r="D118" s="426" t="s">
        <v>478</v>
      </c>
      <c r="E118" s="415" t="s">
        <v>145</v>
      </c>
      <c r="F118" s="412">
        <v>18</v>
      </c>
      <c r="G118" s="188"/>
      <c r="H118" s="182"/>
      <c r="I118" s="187"/>
      <c r="J118" s="192"/>
      <c r="K118" s="190"/>
      <c r="L118" s="247"/>
      <c r="M118" s="248"/>
      <c r="N118" s="247"/>
      <c r="O118" s="247"/>
      <c r="P118" s="247"/>
      <c r="Q118" s="249"/>
    </row>
    <row r="119" spans="1:17" s="56" customFormat="1" ht="28.8">
      <c r="A119" s="281">
        <v>98</v>
      </c>
      <c r="B119" s="331"/>
      <c r="C119" s="409" t="s">
        <v>508</v>
      </c>
      <c r="D119" s="403" t="s">
        <v>504</v>
      </c>
      <c r="E119" s="415" t="s">
        <v>145</v>
      </c>
      <c r="F119" s="412">
        <v>30</v>
      </c>
      <c r="G119" s="188"/>
      <c r="H119" s="182"/>
      <c r="I119" s="187"/>
      <c r="J119" s="192"/>
      <c r="K119" s="190"/>
      <c r="L119" s="247"/>
      <c r="M119" s="248"/>
      <c r="N119" s="247"/>
      <c r="O119" s="247"/>
      <c r="P119" s="247"/>
      <c r="Q119" s="249"/>
    </row>
    <row r="120" spans="1:17" s="56" customFormat="1" ht="28.8">
      <c r="A120" s="281">
        <v>99</v>
      </c>
      <c r="B120" s="331"/>
      <c r="C120" s="409" t="s">
        <v>509</v>
      </c>
      <c r="D120" s="403" t="s">
        <v>478</v>
      </c>
      <c r="E120" s="415" t="s">
        <v>145</v>
      </c>
      <c r="F120" s="412">
        <v>4</v>
      </c>
      <c r="G120" s="188"/>
      <c r="H120" s="182"/>
      <c r="I120" s="187"/>
      <c r="J120" s="192"/>
      <c r="K120" s="190"/>
      <c r="L120" s="247"/>
      <c r="M120" s="248"/>
      <c r="N120" s="247"/>
      <c r="O120" s="247"/>
      <c r="P120" s="247"/>
      <c r="Q120" s="249"/>
    </row>
    <row r="121" spans="1:17" s="56" customFormat="1" ht="28.8">
      <c r="A121" s="281">
        <v>100</v>
      </c>
      <c r="B121" s="331"/>
      <c r="C121" s="409" t="s">
        <v>510</v>
      </c>
      <c r="D121" s="403" t="s">
        <v>504</v>
      </c>
      <c r="E121" s="415" t="s">
        <v>145</v>
      </c>
      <c r="F121" s="412">
        <v>3</v>
      </c>
      <c r="G121" s="188"/>
      <c r="H121" s="182"/>
      <c r="I121" s="187"/>
      <c r="J121" s="192"/>
      <c r="K121" s="190"/>
      <c r="L121" s="247"/>
      <c r="M121" s="248"/>
      <c r="N121" s="247"/>
      <c r="O121" s="247"/>
      <c r="P121" s="247"/>
      <c r="Q121" s="249"/>
    </row>
    <row r="122" spans="1:17" s="56" customFormat="1" ht="28.8">
      <c r="A122" s="281">
        <v>101</v>
      </c>
      <c r="B122" s="331"/>
      <c r="C122" s="409" t="s">
        <v>511</v>
      </c>
      <c r="D122" s="403" t="s">
        <v>478</v>
      </c>
      <c r="E122" s="415" t="s">
        <v>145</v>
      </c>
      <c r="F122" s="412">
        <v>8</v>
      </c>
      <c r="G122" s="188"/>
      <c r="H122" s="182"/>
      <c r="I122" s="187"/>
      <c r="J122" s="192"/>
      <c r="K122" s="190"/>
      <c r="L122" s="247"/>
      <c r="M122" s="248"/>
      <c r="N122" s="247"/>
      <c r="O122" s="247"/>
      <c r="P122" s="247"/>
      <c r="Q122" s="249"/>
    </row>
    <row r="123" spans="1:17" s="56" customFormat="1" ht="28.8">
      <c r="A123" s="281">
        <v>102</v>
      </c>
      <c r="B123" s="331"/>
      <c r="C123" s="409" t="s">
        <v>512</v>
      </c>
      <c r="D123" s="403" t="s">
        <v>478</v>
      </c>
      <c r="E123" s="415" t="s">
        <v>145</v>
      </c>
      <c r="F123" s="412">
        <v>1</v>
      </c>
      <c r="G123" s="188"/>
      <c r="H123" s="182"/>
      <c r="I123" s="187"/>
      <c r="J123" s="192"/>
      <c r="K123" s="190"/>
      <c r="L123" s="247"/>
      <c r="M123" s="248"/>
      <c r="N123" s="247"/>
      <c r="O123" s="247"/>
      <c r="P123" s="247"/>
      <c r="Q123" s="249"/>
    </row>
    <row r="124" spans="1:17" s="56" customFormat="1" ht="28.8">
      <c r="A124" s="281">
        <v>103</v>
      </c>
      <c r="B124" s="331"/>
      <c r="C124" s="409" t="s">
        <v>513</v>
      </c>
      <c r="D124" s="403" t="s">
        <v>478</v>
      </c>
      <c r="E124" s="415" t="s">
        <v>145</v>
      </c>
      <c r="F124" s="412">
        <v>14</v>
      </c>
      <c r="G124" s="188"/>
      <c r="H124" s="182"/>
      <c r="I124" s="187"/>
      <c r="J124" s="192"/>
      <c r="K124" s="190"/>
      <c r="L124" s="247"/>
      <c r="M124" s="248"/>
      <c r="N124" s="247"/>
      <c r="O124" s="247"/>
      <c r="P124" s="247"/>
      <c r="Q124" s="249"/>
    </row>
    <row r="125" spans="1:17" s="56" customFormat="1" ht="28.8">
      <c r="A125" s="281">
        <v>104</v>
      </c>
      <c r="B125" s="331"/>
      <c r="C125" s="409" t="s">
        <v>514</v>
      </c>
      <c r="D125" s="403" t="s">
        <v>478</v>
      </c>
      <c r="E125" s="415" t="s">
        <v>145</v>
      </c>
      <c r="F125" s="412">
        <v>7</v>
      </c>
      <c r="G125" s="188"/>
      <c r="H125" s="182"/>
      <c r="I125" s="187"/>
      <c r="J125" s="192"/>
      <c r="K125" s="190"/>
      <c r="L125" s="247"/>
      <c r="M125" s="248"/>
      <c r="N125" s="247"/>
      <c r="O125" s="247"/>
      <c r="P125" s="247"/>
      <c r="Q125" s="249"/>
    </row>
    <row r="126" spans="1:17" s="56" customFormat="1" ht="14.4">
      <c r="A126" s="281">
        <v>105</v>
      </c>
      <c r="B126" s="331"/>
      <c r="C126" s="409" t="s">
        <v>515</v>
      </c>
      <c r="D126" s="403"/>
      <c r="E126" s="415" t="s">
        <v>145</v>
      </c>
      <c r="F126" s="412">
        <v>47</v>
      </c>
      <c r="G126" s="188"/>
      <c r="H126" s="182"/>
      <c r="I126" s="187"/>
      <c r="J126" s="192"/>
      <c r="K126" s="190"/>
      <c r="L126" s="247"/>
      <c r="M126" s="248"/>
      <c r="N126" s="247"/>
      <c r="O126" s="247"/>
      <c r="P126" s="247"/>
      <c r="Q126" s="249"/>
    </row>
    <row r="127" spans="1:17" s="56" customFormat="1" ht="14.4">
      <c r="A127" s="281">
        <v>106</v>
      </c>
      <c r="B127" s="331"/>
      <c r="C127" s="427" t="s">
        <v>516</v>
      </c>
      <c r="D127" s="403"/>
      <c r="E127" s="415" t="s">
        <v>145</v>
      </c>
      <c r="F127" s="412">
        <v>651</v>
      </c>
      <c r="G127" s="188"/>
      <c r="H127" s="182"/>
      <c r="I127" s="187"/>
      <c r="J127" s="190"/>
      <c r="K127" s="190"/>
      <c r="L127" s="247"/>
      <c r="M127" s="248"/>
      <c r="N127" s="247"/>
      <c r="O127" s="247"/>
      <c r="P127" s="247"/>
      <c r="Q127" s="249"/>
    </row>
    <row r="128" spans="1:17" s="56" customFormat="1" ht="14.4">
      <c r="A128" s="281">
        <v>107</v>
      </c>
      <c r="B128" s="331"/>
      <c r="C128" s="409" t="s">
        <v>517</v>
      </c>
      <c r="D128" s="400"/>
      <c r="E128" s="415" t="s">
        <v>145</v>
      </c>
      <c r="F128" s="412">
        <v>50</v>
      </c>
      <c r="G128" s="188"/>
      <c r="H128" s="182"/>
      <c r="I128" s="187"/>
      <c r="J128" s="190"/>
      <c r="K128" s="190"/>
      <c r="L128" s="247"/>
      <c r="M128" s="248"/>
      <c r="N128" s="247"/>
      <c r="O128" s="247"/>
      <c r="P128" s="247"/>
      <c r="Q128" s="249"/>
    </row>
    <row r="129" spans="1:17" s="56" customFormat="1" ht="28.8">
      <c r="A129" s="281">
        <v>107</v>
      </c>
      <c r="B129" s="331"/>
      <c r="C129" s="428" t="s">
        <v>518</v>
      </c>
      <c r="D129" s="429" t="s">
        <v>519</v>
      </c>
      <c r="E129" s="430" t="s">
        <v>146</v>
      </c>
      <c r="F129" s="431">
        <v>7</v>
      </c>
      <c r="G129" s="188"/>
      <c r="H129" s="182"/>
      <c r="I129" s="187"/>
      <c r="J129" s="191"/>
      <c r="K129" s="190"/>
      <c r="L129" s="247"/>
      <c r="M129" s="248"/>
      <c r="N129" s="247"/>
      <c r="O129" s="247"/>
      <c r="P129" s="247"/>
      <c r="Q129" s="249"/>
    </row>
    <row r="130" spans="1:17" s="56" customFormat="1" ht="14.4">
      <c r="A130" s="281">
        <v>108</v>
      </c>
      <c r="B130" s="331"/>
      <c r="C130" s="409" t="s">
        <v>473</v>
      </c>
      <c r="D130" s="429"/>
      <c r="E130" s="430" t="s">
        <v>146</v>
      </c>
      <c r="F130" s="431">
        <v>1</v>
      </c>
      <c r="G130" s="169"/>
      <c r="H130" s="169"/>
      <c r="I130" s="183"/>
      <c r="J130" s="183"/>
      <c r="K130" s="183"/>
      <c r="L130" s="247"/>
      <c r="M130" s="248"/>
      <c r="N130" s="247"/>
      <c r="O130" s="247"/>
      <c r="P130" s="247"/>
      <c r="Q130" s="249"/>
    </row>
    <row r="131" spans="1:17" s="56" customFormat="1" ht="18">
      <c r="A131" s="281"/>
      <c r="B131" s="331"/>
      <c r="C131" s="396" t="s">
        <v>520</v>
      </c>
      <c r="D131" s="396"/>
      <c r="E131" s="396"/>
      <c r="F131" s="396"/>
      <c r="G131" s="169"/>
      <c r="H131" s="169"/>
      <c r="I131" s="183"/>
      <c r="J131" s="183"/>
      <c r="K131" s="183"/>
      <c r="L131" s="247"/>
      <c r="M131" s="248"/>
      <c r="N131" s="247"/>
      <c r="O131" s="247"/>
      <c r="P131" s="247"/>
      <c r="Q131" s="249"/>
    </row>
    <row r="132" spans="1:17" s="56" customFormat="1" ht="43.2">
      <c r="A132" s="281">
        <v>109</v>
      </c>
      <c r="B132" s="331"/>
      <c r="C132" s="432" t="s">
        <v>521</v>
      </c>
      <c r="D132" s="433"/>
      <c r="E132" s="429" t="s">
        <v>145</v>
      </c>
      <c r="F132" s="433">
        <v>254</v>
      </c>
      <c r="G132" s="169"/>
      <c r="H132" s="182"/>
      <c r="I132" s="187"/>
      <c r="J132" s="183"/>
      <c r="K132" s="190"/>
      <c r="L132" s="247"/>
      <c r="M132" s="248"/>
      <c r="N132" s="247"/>
      <c r="O132" s="247"/>
      <c r="P132" s="247"/>
      <c r="Q132" s="249"/>
    </row>
    <row r="133" spans="1:17" s="56" customFormat="1" ht="28.8">
      <c r="A133" s="281">
        <v>110</v>
      </c>
      <c r="B133" s="331"/>
      <c r="C133" s="432" t="s">
        <v>522</v>
      </c>
      <c r="D133" s="433"/>
      <c r="E133" s="429" t="s">
        <v>145</v>
      </c>
      <c r="F133" s="433">
        <v>2</v>
      </c>
      <c r="G133" s="169"/>
      <c r="H133" s="182"/>
      <c r="I133" s="187"/>
      <c r="J133" s="183"/>
      <c r="K133" s="190"/>
      <c r="L133" s="247"/>
      <c r="M133" s="248"/>
      <c r="N133" s="247"/>
      <c r="O133" s="247"/>
      <c r="P133" s="247"/>
      <c r="Q133" s="249"/>
    </row>
    <row r="134" spans="1:17" s="56" customFormat="1" ht="14.4">
      <c r="A134" s="281">
        <v>111</v>
      </c>
      <c r="B134" s="331"/>
      <c r="C134" s="432" t="s">
        <v>523</v>
      </c>
      <c r="D134" s="433"/>
      <c r="E134" s="429" t="s">
        <v>145</v>
      </c>
      <c r="F134" s="433">
        <v>1</v>
      </c>
      <c r="G134" s="169"/>
      <c r="H134" s="182"/>
      <c r="I134" s="187"/>
      <c r="J134" s="183"/>
      <c r="K134" s="190"/>
      <c r="L134" s="247"/>
      <c r="M134" s="248"/>
      <c r="N134" s="247"/>
      <c r="O134" s="247"/>
      <c r="P134" s="247"/>
      <c r="Q134" s="249"/>
    </row>
    <row r="135" spans="1:17" s="56" customFormat="1" ht="28.8">
      <c r="A135" s="281">
        <v>112</v>
      </c>
      <c r="B135" s="331"/>
      <c r="C135" s="432" t="s">
        <v>524</v>
      </c>
      <c r="D135" s="433"/>
      <c r="E135" s="433" t="s">
        <v>151</v>
      </c>
      <c r="F135" s="433">
        <v>750</v>
      </c>
      <c r="G135" s="169"/>
      <c r="H135" s="182"/>
      <c r="I135" s="187"/>
      <c r="J135" s="183"/>
      <c r="K135" s="190"/>
      <c r="L135" s="247"/>
      <c r="M135" s="248"/>
      <c r="N135" s="247"/>
      <c r="O135" s="247"/>
      <c r="P135" s="247"/>
      <c r="Q135" s="249"/>
    </row>
    <row r="136" spans="1:17" s="56" customFormat="1" ht="28.8">
      <c r="A136" s="281">
        <v>113</v>
      </c>
      <c r="B136" s="331"/>
      <c r="C136" s="432" t="s">
        <v>525</v>
      </c>
      <c r="D136" s="433"/>
      <c r="E136" s="433" t="s">
        <v>151</v>
      </c>
      <c r="F136" s="433">
        <v>750</v>
      </c>
      <c r="G136" s="169"/>
      <c r="H136" s="182"/>
      <c r="I136" s="187"/>
      <c r="J136" s="183"/>
      <c r="K136" s="190"/>
      <c r="L136" s="247"/>
      <c r="M136" s="248"/>
      <c r="N136" s="247"/>
      <c r="O136" s="247"/>
      <c r="P136" s="247"/>
      <c r="Q136" s="249"/>
    </row>
    <row r="137" spans="1:17" s="56" customFormat="1" ht="14.4">
      <c r="A137" s="281">
        <v>114</v>
      </c>
      <c r="B137" s="331"/>
      <c r="C137" s="432" t="s">
        <v>526</v>
      </c>
      <c r="D137" s="433"/>
      <c r="E137" s="433" t="s">
        <v>146</v>
      </c>
      <c r="F137" s="433">
        <v>1</v>
      </c>
      <c r="G137" s="169"/>
      <c r="H137" s="182"/>
      <c r="I137" s="187"/>
      <c r="J137" s="183"/>
      <c r="K137" s="190"/>
      <c r="L137" s="247"/>
      <c r="M137" s="248"/>
      <c r="N137" s="247"/>
      <c r="O137" s="247"/>
      <c r="P137" s="247"/>
      <c r="Q137" s="249"/>
    </row>
    <row r="138" spans="1:17" s="56" customFormat="1" ht="28.8">
      <c r="A138" s="281">
        <v>115</v>
      </c>
      <c r="B138" s="331"/>
      <c r="C138" s="432" t="s">
        <v>527</v>
      </c>
      <c r="D138" s="433"/>
      <c r="E138" s="433" t="s">
        <v>146</v>
      </c>
      <c r="F138" s="433">
        <v>2</v>
      </c>
      <c r="G138" s="169"/>
      <c r="H138" s="182"/>
      <c r="I138" s="187"/>
      <c r="J138" s="183"/>
      <c r="K138" s="190"/>
      <c r="L138" s="247"/>
      <c r="M138" s="248"/>
      <c r="N138" s="247"/>
      <c r="O138" s="247"/>
      <c r="P138" s="247"/>
      <c r="Q138" s="249"/>
    </row>
    <row r="139" spans="1:17" s="56" customFormat="1" ht="14.4">
      <c r="A139" s="281">
        <v>116</v>
      </c>
      <c r="B139" s="331"/>
      <c r="C139" s="432" t="s">
        <v>528</v>
      </c>
      <c r="D139" s="433"/>
      <c r="E139" s="429" t="s">
        <v>145</v>
      </c>
      <c r="F139" s="433">
        <v>16</v>
      </c>
      <c r="G139" s="169"/>
      <c r="H139" s="182"/>
      <c r="I139" s="187"/>
      <c r="J139" s="183"/>
      <c r="K139" s="190"/>
      <c r="L139" s="247"/>
      <c r="M139" s="248"/>
      <c r="N139" s="247"/>
      <c r="O139" s="247"/>
      <c r="P139" s="247"/>
      <c r="Q139" s="249"/>
    </row>
    <row r="140" spans="1:17" s="56" customFormat="1" ht="14.4">
      <c r="A140" s="281">
        <v>117</v>
      </c>
      <c r="B140" s="331"/>
      <c r="C140" s="432" t="s">
        <v>529</v>
      </c>
      <c r="D140" s="433"/>
      <c r="E140" s="429" t="s">
        <v>145</v>
      </c>
      <c r="F140" s="433">
        <v>16</v>
      </c>
      <c r="G140" s="169"/>
      <c r="H140" s="182"/>
      <c r="I140" s="187"/>
      <c r="J140" s="183"/>
      <c r="K140" s="190"/>
      <c r="L140" s="247"/>
      <c r="M140" s="248"/>
      <c r="N140" s="247"/>
      <c r="O140" s="247"/>
      <c r="P140" s="247"/>
      <c r="Q140" s="249"/>
    </row>
    <row r="141" spans="1:17" s="56" customFormat="1" ht="14.4">
      <c r="A141" s="281">
        <v>118</v>
      </c>
      <c r="B141" s="331"/>
      <c r="C141" s="409" t="s">
        <v>473</v>
      </c>
      <c r="D141" s="331"/>
      <c r="E141" s="415" t="s">
        <v>146</v>
      </c>
      <c r="F141" s="403">
        <v>1</v>
      </c>
      <c r="G141" s="169"/>
      <c r="H141" s="169"/>
      <c r="I141" s="183"/>
      <c r="J141" s="183"/>
      <c r="K141" s="183"/>
      <c r="L141" s="247"/>
      <c r="M141" s="248"/>
      <c r="N141" s="247"/>
      <c r="O141" s="247"/>
      <c r="P141" s="247"/>
      <c r="Q141" s="249"/>
    </row>
    <row r="142" spans="1:17" s="56" customFormat="1" ht="18">
      <c r="A142" s="281"/>
      <c r="B142" s="331"/>
      <c r="C142" s="434" t="s">
        <v>530</v>
      </c>
      <c r="D142" s="434"/>
      <c r="E142" s="434"/>
      <c r="F142" s="434"/>
      <c r="G142" s="169"/>
      <c r="H142" s="169"/>
      <c r="I142" s="183"/>
      <c r="J142" s="183"/>
      <c r="K142" s="183"/>
      <c r="L142" s="247"/>
      <c r="M142" s="248"/>
      <c r="N142" s="247"/>
      <c r="O142" s="247"/>
      <c r="P142" s="247"/>
      <c r="Q142" s="249"/>
    </row>
    <row r="143" spans="1:17" s="56" customFormat="1" ht="14.4">
      <c r="A143" s="281">
        <v>119</v>
      </c>
      <c r="B143" s="331"/>
      <c r="C143" s="409" t="s">
        <v>531</v>
      </c>
      <c r="D143" s="403"/>
      <c r="E143" s="403" t="s">
        <v>151</v>
      </c>
      <c r="F143" s="403">
        <v>410</v>
      </c>
      <c r="G143" s="188"/>
      <c r="H143" s="182"/>
      <c r="I143" s="187"/>
      <c r="J143" s="190"/>
      <c r="K143" s="190"/>
      <c r="L143" s="247"/>
      <c r="M143" s="248"/>
      <c r="N143" s="247"/>
      <c r="O143" s="247"/>
      <c r="P143" s="247"/>
      <c r="Q143" s="249"/>
    </row>
    <row r="144" spans="1:17" s="56" customFormat="1" ht="14.4">
      <c r="A144" s="281">
        <v>120</v>
      </c>
      <c r="B144" s="331"/>
      <c r="C144" s="409" t="s">
        <v>532</v>
      </c>
      <c r="D144" s="331"/>
      <c r="E144" s="420" t="s">
        <v>151</v>
      </c>
      <c r="F144" s="412">
        <v>120</v>
      </c>
      <c r="G144" s="188"/>
      <c r="H144" s="182"/>
      <c r="I144" s="187"/>
      <c r="J144" s="190"/>
      <c r="K144" s="190"/>
      <c r="L144" s="247"/>
      <c r="M144" s="248"/>
      <c r="N144" s="247"/>
      <c r="O144" s="247"/>
      <c r="P144" s="247"/>
      <c r="Q144" s="249"/>
    </row>
    <row r="145" spans="1:17" s="56" customFormat="1" ht="14.4">
      <c r="A145" s="281">
        <v>121</v>
      </c>
      <c r="B145" s="331"/>
      <c r="C145" s="409" t="s">
        <v>533</v>
      </c>
      <c r="D145" s="331"/>
      <c r="E145" s="420" t="s">
        <v>151</v>
      </c>
      <c r="F145" s="412">
        <v>40</v>
      </c>
      <c r="G145" s="188"/>
      <c r="H145" s="182"/>
      <c r="I145" s="187"/>
      <c r="J145" s="190"/>
      <c r="K145" s="190"/>
      <c r="L145" s="247"/>
      <c r="M145" s="248"/>
      <c r="N145" s="247"/>
      <c r="O145" s="247"/>
      <c r="P145" s="247"/>
      <c r="Q145" s="249"/>
    </row>
    <row r="146" spans="1:17" s="56" customFormat="1" ht="14.4">
      <c r="A146" s="281">
        <v>122</v>
      </c>
      <c r="B146" s="331"/>
      <c r="C146" s="409" t="s">
        <v>534</v>
      </c>
      <c r="D146" s="403"/>
      <c r="E146" s="403" t="s">
        <v>145</v>
      </c>
      <c r="F146" s="403">
        <v>1</v>
      </c>
      <c r="G146" s="188"/>
      <c r="H146" s="182"/>
      <c r="I146" s="187"/>
      <c r="J146" s="190"/>
      <c r="K146" s="190"/>
      <c r="L146" s="247"/>
      <c r="M146" s="248"/>
      <c r="N146" s="247"/>
      <c r="O146" s="247"/>
      <c r="P146" s="247"/>
      <c r="Q146" s="249"/>
    </row>
    <row r="147" spans="1:17" s="56" customFormat="1" ht="28.8">
      <c r="A147" s="281">
        <v>123</v>
      </c>
      <c r="B147" s="331"/>
      <c r="C147" s="409" t="s">
        <v>535</v>
      </c>
      <c r="D147" s="403"/>
      <c r="E147" s="403" t="s">
        <v>145</v>
      </c>
      <c r="F147" s="403">
        <v>36</v>
      </c>
      <c r="G147" s="188"/>
      <c r="H147" s="182"/>
      <c r="I147" s="187"/>
      <c r="J147" s="190"/>
      <c r="K147" s="190"/>
      <c r="L147" s="247"/>
      <c r="M147" s="248"/>
      <c r="N147" s="247"/>
      <c r="O147" s="247"/>
      <c r="P147" s="247"/>
      <c r="Q147" s="249"/>
    </row>
    <row r="148" spans="1:17" s="56" customFormat="1" ht="28.8">
      <c r="A148" s="281">
        <v>124</v>
      </c>
      <c r="B148" s="331"/>
      <c r="C148" s="409" t="s">
        <v>536</v>
      </c>
      <c r="D148" s="403"/>
      <c r="E148" s="403" t="s">
        <v>146</v>
      </c>
      <c r="F148" s="403">
        <v>8</v>
      </c>
      <c r="G148" s="188"/>
      <c r="H148" s="182"/>
      <c r="I148" s="187"/>
      <c r="J148" s="190"/>
      <c r="K148" s="190"/>
      <c r="L148" s="247"/>
      <c r="M148" s="248"/>
      <c r="N148" s="247"/>
      <c r="O148" s="247"/>
      <c r="P148" s="247"/>
      <c r="Q148" s="249"/>
    </row>
    <row r="149" spans="1:17" s="56" customFormat="1" ht="28.8">
      <c r="A149" s="281">
        <v>125</v>
      </c>
      <c r="B149" s="331"/>
      <c r="C149" s="425" t="s">
        <v>537</v>
      </c>
      <c r="D149" s="403"/>
      <c r="E149" s="403" t="s">
        <v>146</v>
      </c>
      <c r="F149" s="403">
        <v>5</v>
      </c>
      <c r="G149" s="188"/>
      <c r="H149" s="182"/>
      <c r="I149" s="187"/>
      <c r="J149" s="190"/>
      <c r="K149" s="190"/>
      <c r="L149" s="247"/>
      <c r="M149" s="248"/>
      <c r="N149" s="247"/>
      <c r="O149" s="247"/>
      <c r="P149" s="247"/>
      <c r="Q149" s="249"/>
    </row>
    <row r="150" spans="1:17" s="56" customFormat="1" ht="14.4">
      <c r="A150" s="281">
        <v>126</v>
      </c>
      <c r="B150" s="331"/>
      <c r="C150" s="435" t="s">
        <v>538</v>
      </c>
      <c r="D150" s="403"/>
      <c r="E150" s="400" t="s">
        <v>145</v>
      </c>
      <c r="F150" s="403">
        <v>120</v>
      </c>
      <c r="G150" s="188"/>
      <c r="H150" s="182"/>
      <c r="I150" s="187"/>
      <c r="J150" s="190"/>
      <c r="K150" s="190"/>
      <c r="L150" s="247"/>
      <c r="M150" s="248"/>
      <c r="N150" s="247"/>
      <c r="O150" s="247"/>
      <c r="P150" s="247"/>
      <c r="Q150" s="249"/>
    </row>
    <row r="151" spans="1:17" s="56" customFormat="1" ht="28.8">
      <c r="A151" s="281">
        <v>127</v>
      </c>
      <c r="B151" s="331"/>
      <c r="C151" s="435" t="s">
        <v>539</v>
      </c>
      <c r="D151" s="403"/>
      <c r="E151" s="400" t="s">
        <v>145</v>
      </c>
      <c r="F151" s="403">
        <v>250</v>
      </c>
      <c r="G151" s="188"/>
      <c r="H151" s="182"/>
      <c r="I151" s="187"/>
      <c r="J151" s="190"/>
      <c r="K151" s="190"/>
      <c r="L151" s="247"/>
      <c r="M151" s="248"/>
      <c r="N151" s="247"/>
      <c r="O151" s="247"/>
      <c r="P151" s="247"/>
      <c r="Q151" s="249"/>
    </row>
    <row r="152" spans="1:17" s="56" customFormat="1" ht="28.8">
      <c r="A152" s="281">
        <v>128</v>
      </c>
      <c r="B152" s="331"/>
      <c r="C152" s="435" t="s">
        <v>540</v>
      </c>
      <c r="D152" s="403"/>
      <c r="E152" s="400" t="s">
        <v>145</v>
      </c>
      <c r="F152" s="403">
        <v>160</v>
      </c>
      <c r="G152" s="188"/>
      <c r="H152" s="182"/>
      <c r="I152" s="187"/>
      <c r="J152" s="190"/>
      <c r="K152" s="190"/>
      <c r="L152" s="247"/>
      <c r="M152" s="248"/>
      <c r="N152" s="247"/>
      <c r="O152" s="247"/>
      <c r="P152" s="247"/>
      <c r="Q152" s="249"/>
    </row>
    <row r="153" spans="1:17" s="56" customFormat="1" ht="14.4">
      <c r="A153" s="281">
        <v>129</v>
      </c>
      <c r="B153" s="331"/>
      <c r="C153" s="435" t="s">
        <v>541</v>
      </c>
      <c r="D153" s="403"/>
      <c r="E153" s="400" t="s">
        <v>145</v>
      </c>
      <c r="F153" s="403">
        <v>12</v>
      </c>
      <c r="G153" s="188"/>
      <c r="H153" s="182"/>
      <c r="I153" s="187"/>
      <c r="J153" s="190"/>
      <c r="K153" s="190"/>
      <c r="L153" s="247"/>
      <c r="M153" s="248"/>
      <c r="N153" s="247"/>
      <c r="O153" s="247"/>
      <c r="P153" s="247"/>
      <c r="Q153" s="249"/>
    </row>
    <row r="154" spans="1:17" s="56" customFormat="1" ht="14.4">
      <c r="A154" s="281">
        <v>130</v>
      </c>
      <c r="B154" s="331"/>
      <c r="C154" s="409" t="s">
        <v>542</v>
      </c>
      <c r="D154" s="403"/>
      <c r="E154" s="403" t="s">
        <v>151</v>
      </c>
      <c r="F154" s="403">
        <v>1500</v>
      </c>
      <c r="G154" s="188"/>
      <c r="H154" s="182"/>
      <c r="I154" s="187"/>
      <c r="J154" s="190"/>
      <c r="K154" s="190"/>
      <c r="L154" s="247"/>
      <c r="M154" s="248"/>
      <c r="N154" s="247"/>
      <c r="O154" s="247"/>
      <c r="P154" s="247"/>
      <c r="Q154" s="249"/>
    </row>
    <row r="155" spans="1:17" s="56" customFormat="1" ht="14.4">
      <c r="A155" s="281">
        <v>131</v>
      </c>
      <c r="B155" s="331"/>
      <c r="C155" s="409" t="s">
        <v>543</v>
      </c>
      <c r="D155" s="403"/>
      <c r="E155" s="403" t="s">
        <v>145</v>
      </c>
      <c r="F155" s="400">
        <v>2</v>
      </c>
      <c r="G155" s="188"/>
      <c r="H155" s="182"/>
      <c r="I155" s="187"/>
      <c r="J155" s="190"/>
      <c r="K155" s="190"/>
      <c r="L155" s="247"/>
      <c r="M155" s="248"/>
      <c r="N155" s="247"/>
      <c r="O155" s="247"/>
      <c r="P155" s="247"/>
      <c r="Q155" s="249"/>
    </row>
    <row r="156" spans="1:17" s="56" customFormat="1" ht="14.4">
      <c r="A156" s="281">
        <v>132</v>
      </c>
      <c r="B156" s="331"/>
      <c r="C156" s="409" t="s">
        <v>473</v>
      </c>
      <c r="D156" s="403"/>
      <c r="E156" s="403" t="s">
        <v>145</v>
      </c>
      <c r="F156" s="403">
        <v>1</v>
      </c>
      <c r="G156" s="169"/>
      <c r="H156" s="169"/>
      <c r="I156" s="183"/>
      <c r="J156" s="183"/>
      <c r="K156" s="183"/>
      <c r="L156" s="247"/>
      <c r="M156" s="248"/>
      <c r="N156" s="247"/>
      <c r="O156" s="247"/>
      <c r="P156" s="247"/>
      <c r="Q156" s="249"/>
    </row>
    <row r="157" spans="1:17">
      <c r="A157" s="282"/>
      <c r="B157" s="283"/>
      <c r="C157" s="284"/>
      <c r="D157" s="284"/>
      <c r="E157" s="285"/>
      <c r="F157" s="286"/>
      <c r="G157" s="287">
        <v>0</v>
      </c>
      <c r="H157" s="287">
        <v>0</v>
      </c>
      <c r="I157" s="287"/>
      <c r="J157" s="286"/>
      <c r="K157" s="286"/>
      <c r="L157" s="286"/>
      <c r="M157" s="286"/>
      <c r="N157" s="286"/>
      <c r="O157" s="286"/>
      <c r="P157" s="286"/>
      <c r="Q157" s="288"/>
    </row>
    <row r="158" spans="1:17" ht="15.3" customHeight="1">
      <c r="A158" s="234"/>
      <c r="B158" s="270"/>
      <c r="C158" s="679" t="s">
        <v>98</v>
      </c>
      <c r="D158" s="679"/>
      <c r="E158" s="680"/>
      <c r="F158" s="680"/>
      <c r="G158" s="680"/>
      <c r="H158" s="680"/>
      <c r="I158" s="680"/>
      <c r="J158" s="680"/>
      <c r="K158" s="680"/>
      <c r="L158" s="680"/>
      <c r="M158" s="271"/>
      <c r="N158" s="271"/>
      <c r="O158" s="271"/>
      <c r="P158" s="271"/>
      <c r="Q158" s="271"/>
    </row>
    <row r="159" spans="1:17" s="114" customFormat="1">
      <c r="J159" s="135"/>
    </row>
    <row r="160" spans="1:17" customFormat="1" ht="12.75" customHeight="1">
      <c r="B160" s="136" t="s">
        <v>52</v>
      </c>
    </row>
    <row r="161" spans="1:17" customFormat="1" ht="45" customHeight="1">
      <c r="A161" s="673">
        <f>'1,1'!A24:G24</f>
        <v>0</v>
      </c>
      <c r="B161" s="673"/>
      <c r="C161" s="673"/>
      <c r="D161" s="673"/>
      <c r="E161" s="673"/>
      <c r="F161" s="673"/>
      <c r="G161" s="673"/>
      <c r="H161" s="673"/>
      <c r="I161" s="673"/>
      <c r="J161" s="673"/>
      <c r="K161" s="673"/>
      <c r="L161" s="673"/>
      <c r="M161" s="673"/>
      <c r="N161" s="673"/>
      <c r="O161" s="673"/>
      <c r="P161" s="673"/>
      <c r="Q161" s="673"/>
    </row>
    <row r="162" spans="1:17" customFormat="1" ht="76.650000000000006" customHeight="1">
      <c r="A162" s="673"/>
      <c r="B162" s="673"/>
      <c r="C162" s="673"/>
      <c r="D162" s="673"/>
      <c r="E162" s="673"/>
      <c r="F162" s="673"/>
      <c r="G162" s="673"/>
      <c r="H162" s="673"/>
      <c r="I162" s="673"/>
      <c r="J162" s="673"/>
      <c r="K162" s="673"/>
      <c r="L162" s="673"/>
      <c r="M162" s="673"/>
      <c r="N162" s="673"/>
      <c r="O162" s="673"/>
      <c r="P162" s="673"/>
      <c r="Q162" s="673"/>
    </row>
    <row r="163" spans="1:17" customFormat="1" ht="12.75" customHeight="1">
      <c r="B163" s="137"/>
    </row>
    <row r="164" spans="1:17" customFormat="1" ht="12.75" customHeight="1">
      <c r="B164" s="137"/>
    </row>
    <row r="165" spans="1:17" s="114" customFormat="1">
      <c r="B165" s="114" t="s">
        <v>8</v>
      </c>
      <c r="M165" s="142" t="str">
        <f>Koptame!B39</f>
        <v>Pārbaudīja:</v>
      </c>
      <c r="N165" s="142"/>
      <c r="O165" s="142"/>
      <c r="P165" s="142"/>
      <c r="Q165" s="142"/>
    </row>
    <row r="166" spans="1:17" s="114" customFormat="1">
      <c r="C166" s="134">
        <f>Koptame!C34</f>
        <v>0</v>
      </c>
      <c r="D166" s="134"/>
      <c r="M166" s="134"/>
      <c r="N166" s="670">
        <f>Koptame!C40</f>
        <v>0</v>
      </c>
      <c r="O166" s="670"/>
      <c r="P166" s="142"/>
      <c r="Q166" s="142"/>
    </row>
    <row r="167" spans="1:17" s="114" customFormat="1">
      <c r="C167" s="133">
        <f>Koptame!C35</f>
        <v>0</v>
      </c>
      <c r="D167" s="133"/>
      <c r="M167" s="133"/>
      <c r="N167" s="671">
        <f>Koptame!C41</f>
        <v>0</v>
      </c>
      <c r="O167" s="671"/>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1-0000-1D00-000000000000}"/>
  <mergeCells count="17">
    <mergeCell ref="N167:O167"/>
    <mergeCell ref="C158:L158"/>
    <mergeCell ref="A162:Q162"/>
    <mergeCell ref="N166:O166"/>
    <mergeCell ref="A161:Q161"/>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Q52"/>
  <sheetViews>
    <sheetView showZeros="0" view="pageBreakPreview" topLeftCell="A31" zoomScale="90" zoomScaleNormal="100" zoomScaleSheetLayoutView="90" workbookViewId="0">
      <selection activeCell="M42" sqref="M42"/>
    </sheetView>
  </sheetViews>
  <sheetFormatPr defaultColWidth="9.109375" defaultRowHeight="13.8"/>
  <cols>
    <col min="1" max="1" width="9" style="19" customWidth="1"/>
    <col min="2" max="2" width="9.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03" t="str">
        <f>kops2!B28</f>
        <v>2,8</v>
      </c>
    </row>
    <row r="2" spans="1:17" s="24" customFormat="1">
      <c r="A2" s="667" t="str">
        <f>C13</f>
        <v>Ugunsgrēka signalizācijas sistēma</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Q40</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c r="C13" s="274" t="str">
        <f>kops2!C28</f>
        <v>Ugunsgrēka signalizācijas sistēma</v>
      </c>
      <c r="D13" s="274"/>
      <c r="E13" s="612"/>
      <c r="F13" s="613"/>
      <c r="G13" s="381">
        <v>0</v>
      </c>
      <c r="H13" s="381">
        <v>0</v>
      </c>
      <c r="I13" s="276"/>
      <c r="J13" s="277"/>
      <c r="K13" s="277"/>
      <c r="L13" s="436">
        <f t="shared" ref="L13" si="0">SUM(I13:K13)</f>
        <v>0</v>
      </c>
      <c r="M13" s="381">
        <f t="shared" ref="M13" si="1">ROUND(G13*F13,2)</f>
        <v>0</v>
      </c>
      <c r="N13" s="436">
        <f t="shared" ref="N13" si="2">ROUND(I13*F13,2)</f>
        <v>0</v>
      </c>
      <c r="O13" s="436">
        <f t="shared" ref="O13" si="3">ROUND(J13*F13,2)</f>
        <v>0</v>
      </c>
      <c r="P13" s="436">
        <f t="shared" ref="P13" si="4">ROUND(K13*F13,2)</f>
        <v>0</v>
      </c>
      <c r="Q13" s="437">
        <f t="shared" ref="Q13" si="5">SUM(N13:P13)</f>
        <v>0</v>
      </c>
    </row>
    <row r="14" spans="1:17" s="181" customFormat="1" ht="36" customHeight="1">
      <c r="A14" s="174"/>
      <c r="B14" s="175"/>
      <c r="C14" s="176" t="s">
        <v>968</v>
      </c>
      <c r="D14" s="290"/>
      <c r="E14" s="291"/>
      <c r="F14" s="177"/>
      <c r="G14" s="170"/>
      <c r="H14" s="170"/>
      <c r="I14" s="178"/>
      <c r="J14" s="178"/>
      <c r="K14" s="178"/>
      <c r="L14" s="179"/>
      <c r="M14" s="178"/>
      <c r="N14" s="178"/>
      <c r="O14" s="178"/>
      <c r="P14" s="178"/>
      <c r="Q14" s="180"/>
    </row>
    <row r="15" spans="1:17" s="56" customFormat="1">
      <c r="A15" s="250">
        <v>1</v>
      </c>
      <c r="B15" s="625"/>
      <c r="C15" s="626" t="s">
        <v>823</v>
      </c>
      <c r="D15" s="627" t="s">
        <v>824</v>
      </c>
      <c r="E15" s="460" t="s">
        <v>605</v>
      </c>
      <c r="F15" s="628">
        <v>1</v>
      </c>
      <c r="G15" s="440"/>
      <c r="H15" s="440"/>
      <c r="I15" s="440"/>
      <c r="J15" s="443"/>
      <c r="K15" s="441"/>
      <c r="L15" s="247"/>
      <c r="M15" s="248"/>
      <c r="N15" s="247"/>
      <c r="O15" s="247"/>
      <c r="P15" s="247"/>
      <c r="Q15" s="249"/>
    </row>
    <row r="16" spans="1:17" s="56" customFormat="1">
      <c r="A16" s="250">
        <v>2</v>
      </c>
      <c r="B16" s="625"/>
      <c r="C16" s="626" t="s">
        <v>825</v>
      </c>
      <c r="D16" s="627" t="s">
        <v>826</v>
      </c>
      <c r="E16" s="460" t="s">
        <v>582</v>
      </c>
      <c r="F16" s="629">
        <v>1</v>
      </c>
      <c r="G16" s="440"/>
      <c r="H16" s="440"/>
      <c r="I16" s="440"/>
      <c r="J16" s="443"/>
      <c r="K16" s="441"/>
      <c r="L16" s="247"/>
      <c r="M16" s="248"/>
      <c r="N16" s="247"/>
      <c r="O16" s="247"/>
      <c r="P16" s="247"/>
      <c r="Q16" s="249"/>
    </row>
    <row r="17" spans="1:17" s="56" customFormat="1" ht="26.4">
      <c r="A17" s="250">
        <v>3</v>
      </c>
      <c r="B17" s="625"/>
      <c r="C17" s="626" t="s">
        <v>827</v>
      </c>
      <c r="D17" s="627" t="s">
        <v>828</v>
      </c>
      <c r="E17" s="460" t="s">
        <v>582</v>
      </c>
      <c r="F17" s="629">
        <v>2</v>
      </c>
      <c r="G17" s="440"/>
      <c r="H17" s="440"/>
      <c r="I17" s="440"/>
      <c r="J17" s="443"/>
      <c r="K17" s="441"/>
      <c r="L17" s="247"/>
      <c r="M17" s="248"/>
      <c r="N17" s="247"/>
      <c r="O17" s="247"/>
      <c r="P17" s="247"/>
      <c r="Q17" s="249"/>
    </row>
    <row r="18" spans="1:17" s="56" customFormat="1">
      <c r="A18" s="250">
        <v>4</v>
      </c>
      <c r="B18" s="625"/>
      <c r="C18" s="626" t="s">
        <v>825</v>
      </c>
      <c r="D18" s="627" t="s">
        <v>826</v>
      </c>
      <c r="E18" s="460" t="s">
        <v>582</v>
      </c>
      <c r="F18" s="629">
        <v>1</v>
      </c>
      <c r="G18" s="440"/>
      <c r="H18" s="440"/>
      <c r="I18" s="440"/>
      <c r="J18" s="443"/>
      <c r="K18" s="441"/>
      <c r="L18" s="247"/>
      <c r="M18" s="248"/>
      <c r="N18" s="247"/>
      <c r="O18" s="247"/>
      <c r="P18" s="247"/>
      <c r="Q18" s="249"/>
    </row>
    <row r="19" spans="1:17" s="56" customFormat="1">
      <c r="A19" s="250">
        <v>5</v>
      </c>
      <c r="B19" s="625"/>
      <c r="C19" s="626" t="s">
        <v>829</v>
      </c>
      <c r="D19" s="627" t="s">
        <v>830</v>
      </c>
      <c r="E19" s="460" t="s">
        <v>582</v>
      </c>
      <c r="F19" s="629">
        <v>4</v>
      </c>
      <c r="G19" s="440"/>
      <c r="H19" s="440"/>
      <c r="I19" s="440"/>
      <c r="J19" s="443"/>
      <c r="K19" s="441"/>
      <c r="L19" s="247"/>
      <c r="M19" s="248"/>
      <c r="N19" s="247"/>
      <c r="O19" s="247"/>
      <c r="P19" s="247"/>
      <c r="Q19" s="249"/>
    </row>
    <row r="20" spans="1:17" s="56" customFormat="1">
      <c r="A20" s="250">
        <v>6</v>
      </c>
      <c r="B20" s="625"/>
      <c r="C20" s="626" t="s">
        <v>831</v>
      </c>
      <c r="D20" s="627" t="s">
        <v>832</v>
      </c>
      <c r="E20" s="630" t="s">
        <v>582</v>
      </c>
      <c r="F20" s="629">
        <v>232</v>
      </c>
      <c r="G20" s="193"/>
      <c r="H20" s="440"/>
      <c r="I20" s="195"/>
      <c r="J20" s="190"/>
      <c r="K20" s="187"/>
      <c r="L20" s="247"/>
      <c r="M20" s="248"/>
      <c r="N20" s="247"/>
      <c r="O20" s="247"/>
      <c r="P20" s="247"/>
      <c r="Q20" s="249"/>
    </row>
    <row r="21" spans="1:17" s="56" customFormat="1">
      <c r="A21" s="250">
        <v>7</v>
      </c>
      <c r="B21" s="625"/>
      <c r="C21" s="626" t="s">
        <v>833</v>
      </c>
      <c r="D21" s="627" t="s">
        <v>834</v>
      </c>
      <c r="E21" s="630" t="s">
        <v>582</v>
      </c>
      <c r="F21" s="629">
        <v>47</v>
      </c>
      <c r="G21" s="193"/>
      <c r="H21" s="440"/>
      <c r="I21" s="195"/>
      <c r="J21" s="190"/>
      <c r="K21" s="187"/>
      <c r="L21" s="247"/>
      <c r="M21" s="248"/>
      <c r="N21" s="247"/>
      <c r="O21" s="247"/>
      <c r="P21" s="247"/>
      <c r="Q21" s="249"/>
    </row>
    <row r="22" spans="1:17" s="56" customFormat="1">
      <c r="A22" s="250">
        <v>8</v>
      </c>
      <c r="B22" s="625"/>
      <c r="C22" s="626" t="s">
        <v>835</v>
      </c>
      <c r="D22" s="627" t="s">
        <v>836</v>
      </c>
      <c r="E22" s="630" t="s">
        <v>582</v>
      </c>
      <c r="F22" s="629">
        <f>F20+F21-2</f>
        <v>277</v>
      </c>
      <c r="G22" s="193"/>
      <c r="H22" s="440"/>
      <c r="I22" s="195"/>
      <c r="J22" s="190"/>
      <c r="K22" s="187"/>
      <c r="L22" s="247"/>
      <c r="M22" s="248"/>
      <c r="N22" s="247"/>
      <c r="O22" s="247"/>
      <c r="P22" s="247"/>
      <c r="Q22" s="249"/>
    </row>
    <row r="23" spans="1:17" s="56" customFormat="1">
      <c r="A23" s="250">
        <v>9</v>
      </c>
      <c r="B23" s="625"/>
      <c r="C23" s="626" t="s">
        <v>837</v>
      </c>
      <c r="D23" s="627"/>
      <c r="E23" s="630" t="s">
        <v>582</v>
      </c>
      <c r="F23" s="629">
        <v>2</v>
      </c>
      <c r="G23" s="193"/>
      <c r="H23" s="440"/>
      <c r="I23" s="195"/>
      <c r="J23" s="190"/>
      <c r="K23" s="187"/>
      <c r="L23" s="247"/>
      <c r="M23" s="248"/>
      <c r="N23" s="247"/>
      <c r="O23" s="247"/>
      <c r="P23" s="247"/>
      <c r="Q23" s="249"/>
    </row>
    <row r="24" spans="1:17" s="56" customFormat="1">
      <c r="A24" s="250">
        <v>10</v>
      </c>
      <c r="B24" s="625"/>
      <c r="C24" s="626" t="s">
        <v>838</v>
      </c>
      <c r="D24" s="627" t="s">
        <v>839</v>
      </c>
      <c r="E24" s="630" t="s">
        <v>605</v>
      </c>
      <c r="F24" s="629">
        <v>24</v>
      </c>
      <c r="G24" s="193"/>
      <c r="H24" s="440"/>
      <c r="I24" s="195"/>
      <c r="J24" s="190"/>
      <c r="K24" s="187"/>
      <c r="L24" s="247"/>
      <c r="M24" s="248"/>
      <c r="N24" s="247"/>
      <c r="O24" s="247"/>
      <c r="P24" s="247"/>
      <c r="Q24" s="249"/>
    </row>
    <row r="25" spans="1:17" s="56" customFormat="1">
      <c r="A25" s="250">
        <v>11</v>
      </c>
      <c r="B25" s="625"/>
      <c r="C25" s="626" t="s">
        <v>840</v>
      </c>
      <c r="D25" s="627" t="s">
        <v>841</v>
      </c>
      <c r="E25" s="630" t="s">
        <v>582</v>
      </c>
      <c r="F25" s="629">
        <v>24</v>
      </c>
      <c r="G25" s="193"/>
      <c r="H25" s="440"/>
      <c r="I25" s="195"/>
      <c r="J25" s="190"/>
      <c r="K25" s="187"/>
      <c r="L25" s="247"/>
      <c r="M25" s="248"/>
      <c r="N25" s="247"/>
      <c r="O25" s="247"/>
      <c r="P25" s="247"/>
      <c r="Q25" s="249"/>
    </row>
    <row r="26" spans="1:17" s="56" customFormat="1">
      <c r="A26" s="250">
        <v>12</v>
      </c>
      <c r="B26" s="625"/>
      <c r="C26" s="626" t="s">
        <v>842</v>
      </c>
      <c r="D26" s="627" t="s">
        <v>843</v>
      </c>
      <c r="E26" s="630" t="s">
        <v>605</v>
      </c>
      <c r="F26" s="629">
        <v>10</v>
      </c>
      <c r="G26" s="193"/>
      <c r="H26" s="440"/>
      <c r="I26" s="195"/>
      <c r="J26" s="190"/>
      <c r="K26" s="187"/>
      <c r="L26" s="247"/>
      <c r="M26" s="248"/>
      <c r="N26" s="247"/>
      <c r="O26" s="247"/>
      <c r="P26" s="247"/>
      <c r="Q26" s="249"/>
    </row>
    <row r="27" spans="1:17" s="56" customFormat="1" ht="26.4">
      <c r="A27" s="250">
        <v>13</v>
      </c>
      <c r="B27" s="625"/>
      <c r="C27" s="626" t="s">
        <v>844</v>
      </c>
      <c r="D27" s="627" t="s">
        <v>845</v>
      </c>
      <c r="E27" s="630" t="s">
        <v>605</v>
      </c>
      <c r="F27" s="629">
        <v>2</v>
      </c>
      <c r="G27" s="193"/>
      <c r="H27" s="440"/>
      <c r="I27" s="195"/>
      <c r="J27" s="190"/>
      <c r="K27" s="187"/>
      <c r="L27" s="247"/>
      <c r="M27" s="248"/>
      <c r="N27" s="247"/>
      <c r="O27" s="247"/>
      <c r="P27" s="247"/>
      <c r="Q27" s="249"/>
    </row>
    <row r="28" spans="1:17" s="56" customFormat="1" ht="26.4">
      <c r="A28" s="250">
        <v>14</v>
      </c>
      <c r="B28" s="625"/>
      <c r="C28" s="626" t="s">
        <v>846</v>
      </c>
      <c r="D28" s="627" t="s">
        <v>847</v>
      </c>
      <c r="E28" s="630" t="s">
        <v>605</v>
      </c>
      <c r="F28" s="629">
        <v>1</v>
      </c>
      <c r="G28" s="193"/>
      <c r="H28" s="440"/>
      <c r="I28" s="195"/>
      <c r="J28" s="190"/>
      <c r="K28" s="187"/>
      <c r="L28" s="247"/>
      <c r="M28" s="248"/>
      <c r="N28" s="247"/>
      <c r="O28" s="247"/>
      <c r="P28" s="247"/>
      <c r="Q28" s="249"/>
    </row>
    <row r="29" spans="1:17" s="56" customFormat="1">
      <c r="A29" s="250">
        <v>15</v>
      </c>
      <c r="B29" s="625"/>
      <c r="C29" s="631" t="s">
        <v>848</v>
      </c>
      <c r="D29" s="627" t="s">
        <v>849</v>
      </c>
      <c r="E29" s="630" t="s">
        <v>582</v>
      </c>
      <c r="F29" s="629">
        <v>121</v>
      </c>
      <c r="G29" s="193"/>
      <c r="H29" s="440"/>
      <c r="I29" s="195"/>
      <c r="J29" s="190"/>
      <c r="K29" s="187"/>
      <c r="L29" s="247"/>
      <c r="M29" s="248"/>
      <c r="N29" s="247"/>
      <c r="O29" s="247"/>
      <c r="P29" s="247"/>
      <c r="Q29" s="249"/>
    </row>
    <row r="30" spans="1:17" s="56" customFormat="1" ht="39.6">
      <c r="A30" s="250">
        <v>16</v>
      </c>
      <c r="B30" s="625"/>
      <c r="C30" s="631" t="s">
        <v>850</v>
      </c>
      <c r="D30" s="627" t="s">
        <v>851</v>
      </c>
      <c r="E30" s="630" t="s">
        <v>582</v>
      </c>
      <c r="F30" s="629">
        <f>F29</f>
        <v>121</v>
      </c>
      <c r="G30" s="187"/>
      <c r="H30" s="440"/>
      <c r="I30" s="187"/>
      <c r="J30" s="187"/>
      <c r="K30" s="187"/>
      <c r="L30" s="247"/>
      <c r="M30" s="248"/>
      <c r="N30" s="247"/>
      <c r="O30" s="247"/>
      <c r="P30" s="247"/>
      <c r="Q30" s="249"/>
    </row>
    <row r="31" spans="1:17" s="56" customFormat="1" ht="26.4">
      <c r="A31" s="250">
        <v>17</v>
      </c>
      <c r="B31" s="625"/>
      <c r="C31" s="626" t="s">
        <v>852</v>
      </c>
      <c r="D31" s="627" t="s">
        <v>853</v>
      </c>
      <c r="E31" s="630" t="s">
        <v>151</v>
      </c>
      <c r="F31" s="632">
        <v>2240</v>
      </c>
      <c r="G31" s="193"/>
      <c r="H31" s="440"/>
      <c r="I31" s="195"/>
      <c r="J31" s="190"/>
      <c r="K31" s="187"/>
      <c r="L31" s="247"/>
      <c r="M31" s="248"/>
      <c r="N31" s="247"/>
      <c r="O31" s="247"/>
      <c r="P31" s="247"/>
      <c r="Q31" s="249"/>
    </row>
    <row r="32" spans="1:17" s="56" customFormat="1" ht="39.6">
      <c r="A32" s="250">
        <v>18</v>
      </c>
      <c r="B32" s="625"/>
      <c r="C32" s="626" t="s">
        <v>854</v>
      </c>
      <c r="D32" s="627" t="s">
        <v>855</v>
      </c>
      <c r="E32" s="630" t="s">
        <v>151</v>
      </c>
      <c r="F32" s="632">
        <v>20</v>
      </c>
      <c r="G32" s="193"/>
      <c r="H32" s="440"/>
      <c r="I32" s="195"/>
      <c r="J32" s="190"/>
      <c r="K32" s="187"/>
      <c r="L32" s="247"/>
      <c r="M32" s="248"/>
      <c r="N32" s="247"/>
      <c r="O32" s="247"/>
      <c r="P32" s="247"/>
      <c r="Q32" s="249"/>
    </row>
    <row r="33" spans="1:17" s="56" customFormat="1">
      <c r="A33" s="250">
        <v>19</v>
      </c>
      <c r="B33" s="625"/>
      <c r="C33" s="633" t="s">
        <v>856</v>
      </c>
      <c r="D33" s="633" t="s">
        <v>857</v>
      </c>
      <c r="E33" s="460" t="s">
        <v>151</v>
      </c>
      <c r="F33" s="632">
        <v>1000</v>
      </c>
      <c r="G33" s="187"/>
      <c r="H33" s="440"/>
      <c r="I33" s="187"/>
      <c r="J33" s="190"/>
      <c r="K33" s="187"/>
      <c r="L33" s="247"/>
      <c r="M33" s="248"/>
      <c r="N33" s="247"/>
      <c r="O33" s="247"/>
      <c r="P33" s="247"/>
      <c r="Q33" s="249"/>
    </row>
    <row r="34" spans="1:17" s="56" customFormat="1">
      <c r="A34" s="250">
        <v>20</v>
      </c>
      <c r="B34" s="625"/>
      <c r="C34" s="633" t="s">
        <v>777</v>
      </c>
      <c r="D34" s="633"/>
      <c r="E34" s="460" t="s">
        <v>605</v>
      </c>
      <c r="F34" s="632">
        <v>1</v>
      </c>
      <c r="G34" s="187"/>
      <c r="H34" s="440"/>
      <c r="I34" s="187"/>
      <c r="J34" s="187"/>
      <c r="K34" s="187"/>
      <c r="L34" s="247"/>
      <c r="M34" s="248"/>
      <c r="N34" s="247"/>
      <c r="O34" s="247"/>
      <c r="P34" s="247"/>
      <c r="Q34" s="249"/>
    </row>
    <row r="35" spans="1:17" s="56" customFormat="1" ht="55.2">
      <c r="A35" s="250">
        <v>21</v>
      </c>
      <c r="B35" s="625"/>
      <c r="C35" s="633" t="s">
        <v>858</v>
      </c>
      <c r="D35" s="634" t="s">
        <v>859</v>
      </c>
      <c r="E35" s="635" t="s">
        <v>582</v>
      </c>
      <c r="F35" s="633">
        <f>1590*3</f>
        <v>4770</v>
      </c>
      <c r="G35" s="187"/>
      <c r="H35" s="440"/>
      <c r="I35" s="187"/>
      <c r="J35" s="187"/>
      <c r="K35" s="187"/>
      <c r="L35" s="247"/>
      <c r="M35" s="248"/>
      <c r="N35" s="247"/>
      <c r="O35" s="247"/>
      <c r="P35" s="247"/>
      <c r="Q35" s="249"/>
    </row>
    <row r="36" spans="1:17" s="56" customFormat="1" ht="27.6">
      <c r="A36" s="250">
        <v>22</v>
      </c>
      <c r="B36" s="625"/>
      <c r="C36" s="633" t="s">
        <v>860</v>
      </c>
      <c r="D36" s="634" t="s">
        <v>669</v>
      </c>
      <c r="E36" s="635" t="s">
        <v>582</v>
      </c>
      <c r="F36" s="633">
        <v>200</v>
      </c>
      <c r="G36" s="187"/>
      <c r="H36" s="440"/>
      <c r="I36" s="187"/>
      <c r="J36" s="187"/>
      <c r="K36" s="187"/>
      <c r="L36" s="247"/>
      <c r="M36" s="248"/>
      <c r="N36" s="247"/>
      <c r="O36" s="247"/>
      <c r="P36" s="247"/>
      <c r="Q36" s="249"/>
    </row>
    <row r="37" spans="1:17" s="56" customFormat="1">
      <c r="A37" s="250">
        <v>23</v>
      </c>
      <c r="B37" s="625"/>
      <c r="C37" s="634" t="s">
        <v>735</v>
      </c>
      <c r="D37" s="633" t="s">
        <v>736</v>
      </c>
      <c r="E37" s="460" t="s">
        <v>605</v>
      </c>
      <c r="F37" s="636">
        <v>1</v>
      </c>
      <c r="G37" s="187"/>
      <c r="H37" s="440"/>
      <c r="I37" s="187"/>
      <c r="J37" s="187"/>
      <c r="K37" s="187"/>
      <c r="L37" s="247"/>
      <c r="M37" s="248"/>
      <c r="N37" s="247"/>
      <c r="O37" s="247"/>
      <c r="P37" s="247"/>
      <c r="Q37" s="249"/>
    </row>
    <row r="38" spans="1:17" s="56" customFormat="1">
      <c r="A38" s="250">
        <v>24</v>
      </c>
      <c r="B38" s="625"/>
      <c r="C38" s="459" t="s">
        <v>861</v>
      </c>
      <c r="D38" s="633"/>
      <c r="E38" s="460" t="s">
        <v>605</v>
      </c>
      <c r="F38" s="632">
        <v>1</v>
      </c>
      <c r="G38" s="187"/>
      <c r="H38" s="440"/>
      <c r="I38" s="187"/>
      <c r="J38" s="187"/>
      <c r="K38" s="187"/>
      <c r="L38" s="247"/>
      <c r="M38" s="248"/>
      <c r="N38" s="247"/>
      <c r="O38" s="247"/>
      <c r="P38" s="247"/>
      <c r="Q38" s="249"/>
    </row>
    <row r="39" spans="1:17">
      <c r="A39" s="282"/>
      <c r="B39" s="283"/>
      <c r="C39" s="284"/>
      <c r="D39" s="284"/>
      <c r="E39" s="285"/>
      <c r="F39" s="286"/>
      <c r="G39" s="287">
        <v>0</v>
      </c>
      <c r="H39" s="287">
        <v>0</v>
      </c>
      <c r="I39" s="287"/>
      <c r="J39" s="286"/>
      <c r="K39" s="286"/>
      <c r="L39" s="286"/>
      <c r="M39" s="286"/>
      <c r="N39" s="286"/>
      <c r="O39" s="286"/>
      <c r="P39" s="286"/>
      <c r="Q39" s="288"/>
    </row>
    <row r="40" spans="1:17" ht="15.3" customHeight="1">
      <c r="A40" s="234"/>
      <c r="B40" s="270"/>
      <c r="C40" s="679" t="s">
        <v>98</v>
      </c>
      <c r="D40" s="679"/>
      <c r="E40" s="680"/>
      <c r="F40" s="680"/>
      <c r="G40" s="680"/>
      <c r="H40" s="680"/>
      <c r="I40" s="680"/>
      <c r="J40" s="680"/>
      <c r="K40" s="680"/>
      <c r="L40" s="680"/>
      <c r="M40" s="271"/>
      <c r="N40" s="271"/>
      <c r="O40" s="271"/>
      <c r="P40" s="271"/>
      <c r="Q40" s="271"/>
    </row>
    <row r="41" spans="1:17" s="114" customFormat="1">
      <c r="J41" s="135"/>
    </row>
    <row r="42" spans="1:17" customFormat="1" ht="12.75" customHeight="1">
      <c r="B42" s="136" t="s">
        <v>52</v>
      </c>
    </row>
    <row r="43" spans="1:17" customFormat="1" ht="45" customHeight="1">
      <c r="A43" s="673">
        <f>'1,1'!A24:G24</f>
        <v>0</v>
      </c>
      <c r="B43" s="673"/>
      <c r="C43" s="673"/>
      <c r="D43" s="673"/>
      <c r="E43" s="673"/>
      <c r="F43" s="673"/>
      <c r="G43" s="673"/>
      <c r="H43" s="673"/>
      <c r="I43" s="673"/>
      <c r="J43" s="673"/>
      <c r="K43" s="673"/>
      <c r="L43" s="673"/>
      <c r="M43" s="673"/>
      <c r="N43" s="673"/>
      <c r="O43" s="673"/>
      <c r="P43" s="673"/>
      <c r="Q43" s="673"/>
    </row>
    <row r="44" spans="1:17" customFormat="1" ht="76.650000000000006" customHeight="1">
      <c r="A44" s="673"/>
      <c r="B44" s="673"/>
      <c r="C44" s="673"/>
      <c r="D44" s="673"/>
      <c r="E44" s="673"/>
      <c r="F44" s="673"/>
      <c r="G44" s="673"/>
      <c r="H44" s="673"/>
      <c r="I44" s="673"/>
      <c r="J44" s="673"/>
      <c r="K44" s="673"/>
      <c r="L44" s="673"/>
      <c r="M44" s="673"/>
      <c r="N44" s="673"/>
      <c r="O44" s="673"/>
      <c r="P44" s="673"/>
      <c r="Q44" s="673"/>
    </row>
    <row r="45" spans="1:17" customFormat="1" ht="12.75" customHeight="1">
      <c r="B45" s="137"/>
    </row>
    <row r="46" spans="1:17" customFormat="1" ht="12.75" customHeight="1">
      <c r="B46" s="137"/>
    </row>
    <row r="47" spans="1:17" s="114" customFormat="1">
      <c r="B47" s="114" t="s">
        <v>8</v>
      </c>
      <c r="M47" s="142" t="str">
        <f>Koptame!B39</f>
        <v>Pārbaudīja:</v>
      </c>
      <c r="N47" s="142"/>
      <c r="O47" s="142"/>
      <c r="P47" s="142"/>
      <c r="Q47" s="142"/>
    </row>
    <row r="48" spans="1:17" s="114" customFormat="1">
      <c r="C48" s="134">
        <f>Koptame!C34</f>
        <v>0</v>
      </c>
      <c r="D48" s="134"/>
      <c r="M48" s="134"/>
      <c r="N48" s="670">
        <f>Koptame!C40</f>
        <v>0</v>
      </c>
      <c r="O48" s="670"/>
      <c r="P48" s="142"/>
      <c r="Q48" s="142"/>
    </row>
    <row r="49" spans="2:17" s="114" customFormat="1">
      <c r="C49" s="133">
        <f>Koptame!C35</f>
        <v>0</v>
      </c>
      <c r="D49" s="133"/>
      <c r="M49" s="133"/>
      <c r="N49" s="671">
        <f>Koptame!C41</f>
        <v>0</v>
      </c>
      <c r="O49" s="671"/>
      <c r="P49" s="142"/>
      <c r="Q49" s="142"/>
    </row>
    <row r="50" spans="2:17" s="114" customFormat="1" collapsed="1">
      <c r="B50" s="135"/>
      <c r="G50" s="135"/>
      <c r="H50" s="135"/>
    </row>
    <row r="51" spans="2:17">
      <c r="B51" s="56"/>
      <c r="G51" s="56"/>
      <c r="H51" s="56"/>
    </row>
    <row r="52" spans="2:17">
      <c r="B52" s="56"/>
      <c r="G52" s="56"/>
      <c r="H52" s="56"/>
    </row>
  </sheetData>
  <autoFilter ref="H1:H52" xr:uid="{00000000-0001-0000-1E00-000000000000}"/>
  <mergeCells count="17">
    <mergeCell ref="N49:O49"/>
    <mergeCell ref="C40:L40"/>
    <mergeCell ref="A44:Q44"/>
    <mergeCell ref="N48:O48"/>
    <mergeCell ref="A43:Q43"/>
    <mergeCell ref="G11:L11"/>
    <mergeCell ref="M11:Q11"/>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Q46"/>
  <sheetViews>
    <sheetView showZeros="0" view="pageBreakPreview" topLeftCell="A7" zoomScale="90" zoomScaleNormal="100" zoomScaleSheetLayoutView="90" workbookViewId="0">
      <selection activeCell="L32" sqref="L32"/>
    </sheetView>
  </sheetViews>
  <sheetFormatPr defaultColWidth="9.109375" defaultRowHeight="13.8"/>
  <cols>
    <col min="1" max="1" width="9" style="19" customWidth="1"/>
    <col min="2" max="2" width="6.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88</v>
      </c>
      <c r="I1" s="103" t="str">
        <f>kops2!B29</f>
        <v>2,9</v>
      </c>
    </row>
    <row r="2" spans="1:17" s="24" customFormat="1">
      <c r="A2" s="667" t="str">
        <f>C13</f>
        <v>Piekļuves kontroles sistēma  un apsardzes signalizācijas sistēma</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Q34</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73.5" customHeight="1">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41.85" customHeight="1">
      <c r="A13" s="272"/>
      <c r="B13" s="352">
        <v>0</v>
      </c>
      <c r="C13" s="274" t="str">
        <f>kops2!C29</f>
        <v>Piekļuves kontroles sistēma  un apsardzes signalizācijas sistēma</v>
      </c>
      <c r="D13" s="274"/>
      <c r="E13" s="235"/>
      <c r="F13" s="236"/>
      <c r="G13" s="381">
        <v>0</v>
      </c>
      <c r="H13" s="381">
        <v>0</v>
      </c>
      <c r="I13" s="276"/>
      <c r="J13" s="277"/>
      <c r="K13" s="277"/>
      <c r="L13" s="436">
        <f t="shared" ref="L13" si="0">SUM(I13:K13)</f>
        <v>0</v>
      </c>
      <c r="M13" s="381">
        <f t="shared" ref="M13" si="1">ROUND(G13*F13,2)</f>
        <v>0</v>
      </c>
      <c r="N13" s="436">
        <f t="shared" ref="N13" si="2">ROUND(I13*F13,2)</f>
        <v>0</v>
      </c>
      <c r="O13" s="436">
        <f t="shared" ref="O13" si="3">ROUND(J13*F13,2)</f>
        <v>0</v>
      </c>
      <c r="P13" s="436">
        <f t="shared" ref="P13" si="4">ROUND(K13*F13,2)</f>
        <v>0</v>
      </c>
      <c r="Q13" s="437">
        <f t="shared" ref="Q13" si="5">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ht="26.4">
      <c r="A15" s="281">
        <v>1</v>
      </c>
      <c r="B15" s="453"/>
      <c r="C15" s="454" t="s">
        <v>670</v>
      </c>
      <c r="D15" s="454" t="s">
        <v>671</v>
      </c>
      <c r="E15" s="455" t="s">
        <v>582</v>
      </c>
      <c r="F15" s="455">
        <v>7</v>
      </c>
      <c r="G15" s="196"/>
      <c r="H15" s="197"/>
      <c r="I15" s="195"/>
      <c r="J15" s="189"/>
      <c r="K15" s="198"/>
      <c r="L15" s="247"/>
      <c r="M15" s="248"/>
      <c r="N15" s="247"/>
      <c r="O15" s="247"/>
      <c r="P15" s="247"/>
      <c r="Q15" s="249"/>
    </row>
    <row r="16" spans="1:17" s="56" customFormat="1" ht="26.4">
      <c r="A16" s="281">
        <v>2</v>
      </c>
      <c r="B16" s="453"/>
      <c r="C16" s="454" t="s">
        <v>672</v>
      </c>
      <c r="D16" s="454" t="s">
        <v>673</v>
      </c>
      <c r="E16" s="455" t="s">
        <v>582</v>
      </c>
      <c r="F16" s="455">
        <v>20</v>
      </c>
      <c r="G16" s="196"/>
      <c r="H16" s="197"/>
      <c r="I16" s="195"/>
      <c r="J16" s="189"/>
      <c r="K16" s="198"/>
      <c r="L16" s="247"/>
      <c r="M16" s="248"/>
      <c r="N16" s="247"/>
      <c r="O16" s="247"/>
      <c r="P16" s="247"/>
      <c r="Q16" s="249"/>
    </row>
    <row r="17" spans="1:17" s="56" customFormat="1" ht="26.4">
      <c r="A17" s="281">
        <v>3</v>
      </c>
      <c r="B17" s="453"/>
      <c r="C17" s="454" t="s">
        <v>587</v>
      </c>
      <c r="D17" s="454" t="s">
        <v>588</v>
      </c>
      <c r="E17" s="455" t="s">
        <v>605</v>
      </c>
      <c r="F17" s="455">
        <v>7</v>
      </c>
      <c r="G17" s="196"/>
      <c r="H17" s="197"/>
      <c r="I17" s="195"/>
      <c r="J17" s="189"/>
      <c r="K17" s="198"/>
      <c r="L17" s="247"/>
      <c r="M17" s="248"/>
      <c r="N17" s="247"/>
      <c r="O17" s="247"/>
      <c r="P17" s="247"/>
      <c r="Q17" s="249"/>
    </row>
    <row r="18" spans="1:17" s="56" customFormat="1">
      <c r="A18" s="281">
        <v>4</v>
      </c>
      <c r="B18" s="453"/>
      <c r="C18" s="454" t="s">
        <v>589</v>
      </c>
      <c r="D18" s="454" t="s">
        <v>590</v>
      </c>
      <c r="E18" s="455" t="s">
        <v>605</v>
      </c>
      <c r="F18" s="455">
        <v>7</v>
      </c>
      <c r="G18" s="196"/>
      <c r="H18" s="197"/>
      <c r="I18" s="195"/>
      <c r="J18" s="189"/>
      <c r="K18" s="198"/>
      <c r="L18" s="247"/>
      <c r="M18" s="248"/>
      <c r="N18" s="247"/>
      <c r="O18" s="247"/>
      <c r="P18" s="247"/>
      <c r="Q18" s="249"/>
    </row>
    <row r="19" spans="1:17" s="56" customFormat="1" ht="26.4">
      <c r="A19" s="281">
        <v>5</v>
      </c>
      <c r="B19" s="453"/>
      <c r="C19" s="454" t="s">
        <v>674</v>
      </c>
      <c r="D19" s="454" t="s">
        <v>675</v>
      </c>
      <c r="E19" s="455" t="s">
        <v>582</v>
      </c>
      <c r="F19" s="455">
        <v>52</v>
      </c>
      <c r="G19" s="196"/>
      <c r="H19" s="197"/>
      <c r="I19" s="195"/>
      <c r="J19" s="189"/>
      <c r="K19" s="198"/>
      <c r="L19" s="247"/>
      <c r="M19" s="248"/>
      <c r="N19" s="247"/>
      <c r="O19" s="247"/>
      <c r="P19" s="247"/>
      <c r="Q19" s="249"/>
    </row>
    <row r="20" spans="1:17" s="56" customFormat="1" ht="26.4">
      <c r="A20" s="281">
        <v>6</v>
      </c>
      <c r="B20" s="453"/>
      <c r="C20" s="454" t="s">
        <v>674</v>
      </c>
      <c r="D20" s="454" t="s">
        <v>676</v>
      </c>
      <c r="E20" s="455" t="s">
        <v>582</v>
      </c>
      <c r="F20" s="455">
        <v>2</v>
      </c>
      <c r="G20" s="196"/>
      <c r="H20" s="197"/>
      <c r="I20" s="195"/>
      <c r="J20" s="189"/>
      <c r="K20" s="198"/>
      <c r="L20" s="247"/>
      <c r="M20" s="248"/>
      <c r="N20" s="247"/>
      <c r="O20" s="247"/>
      <c r="P20" s="247"/>
      <c r="Q20" s="249"/>
    </row>
    <row r="21" spans="1:17" s="56" customFormat="1">
      <c r="A21" s="281">
        <v>7</v>
      </c>
      <c r="B21" s="453"/>
      <c r="C21" s="454" t="s">
        <v>677</v>
      </c>
      <c r="D21" s="454" t="s">
        <v>678</v>
      </c>
      <c r="E21" s="455" t="s">
        <v>582</v>
      </c>
      <c r="F21" s="455">
        <v>54</v>
      </c>
      <c r="G21" s="196"/>
      <c r="H21" s="197"/>
      <c r="I21" s="195"/>
      <c r="J21" s="189"/>
      <c r="K21" s="198"/>
      <c r="L21" s="247"/>
      <c r="M21" s="248"/>
      <c r="N21" s="247"/>
      <c r="O21" s="247"/>
      <c r="P21" s="247"/>
      <c r="Q21" s="249"/>
    </row>
    <row r="22" spans="1:17" s="56" customFormat="1">
      <c r="A22" s="281">
        <v>8</v>
      </c>
      <c r="B22" s="453"/>
      <c r="C22" s="454" t="s">
        <v>595</v>
      </c>
      <c r="D22" s="454"/>
      <c r="E22" s="455" t="s">
        <v>582</v>
      </c>
      <c r="F22" s="455">
        <v>61</v>
      </c>
      <c r="G22" s="196"/>
      <c r="H22" s="197"/>
      <c r="I22" s="195"/>
      <c r="J22" s="189"/>
      <c r="K22" s="198"/>
      <c r="L22" s="247"/>
      <c r="M22" s="248"/>
      <c r="N22" s="247"/>
      <c r="O22" s="247"/>
      <c r="P22" s="247"/>
      <c r="Q22" s="249"/>
    </row>
    <row r="23" spans="1:17" s="56" customFormat="1">
      <c r="A23" s="281">
        <v>9</v>
      </c>
      <c r="B23" s="453"/>
      <c r="C23" s="454" t="s">
        <v>679</v>
      </c>
      <c r="D23" s="454"/>
      <c r="E23" s="455" t="s">
        <v>582</v>
      </c>
      <c r="F23" s="455">
        <v>54</v>
      </c>
      <c r="G23" s="196"/>
      <c r="H23" s="197"/>
      <c r="I23" s="195"/>
      <c r="J23" s="189"/>
      <c r="K23" s="198"/>
      <c r="L23" s="247"/>
      <c r="M23" s="248"/>
      <c r="N23" s="247"/>
      <c r="O23" s="247"/>
      <c r="P23" s="247"/>
      <c r="Q23" s="249"/>
    </row>
    <row r="24" spans="1:17" s="56" customFormat="1">
      <c r="A24" s="281">
        <v>10</v>
      </c>
      <c r="B24" s="453"/>
      <c r="C24" s="454" t="s">
        <v>680</v>
      </c>
      <c r="D24" s="454" t="s">
        <v>681</v>
      </c>
      <c r="E24" s="455" t="s">
        <v>151</v>
      </c>
      <c r="F24" s="455">
        <f>2750+72+100</f>
        <v>2922</v>
      </c>
      <c r="G24" s="199"/>
      <c r="H24" s="197"/>
      <c r="I24" s="195"/>
      <c r="J24" s="200"/>
      <c r="K24" s="201"/>
      <c r="L24" s="247"/>
      <c r="M24" s="248"/>
      <c r="N24" s="247"/>
      <c r="O24" s="247"/>
      <c r="P24" s="247"/>
      <c r="Q24" s="249"/>
    </row>
    <row r="25" spans="1:17" s="56" customFormat="1" ht="26.4">
      <c r="A25" s="281">
        <v>11</v>
      </c>
      <c r="B25" s="453"/>
      <c r="C25" s="454" t="s">
        <v>682</v>
      </c>
      <c r="D25" s="454" t="s">
        <v>683</v>
      </c>
      <c r="E25" s="455" t="s">
        <v>151</v>
      </c>
      <c r="F25" s="455">
        <v>30</v>
      </c>
      <c r="G25" s="199"/>
      <c r="H25" s="197"/>
      <c r="I25" s="195"/>
      <c r="J25" s="200"/>
      <c r="K25" s="201"/>
      <c r="L25" s="247"/>
      <c r="M25" s="248"/>
      <c r="N25" s="247"/>
      <c r="O25" s="247"/>
      <c r="P25" s="247"/>
      <c r="Q25" s="249"/>
    </row>
    <row r="26" spans="1:17" s="56" customFormat="1">
      <c r="A26" s="281">
        <v>12</v>
      </c>
      <c r="B26" s="453"/>
      <c r="C26" s="454" t="s">
        <v>602</v>
      </c>
      <c r="D26" s="454" t="s">
        <v>603</v>
      </c>
      <c r="E26" s="455" t="s">
        <v>151</v>
      </c>
      <c r="F26" s="455">
        <v>60</v>
      </c>
      <c r="G26" s="187"/>
      <c r="H26" s="197"/>
      <c r="I26" s="195"/>
      <c r="J26" s="187"/>
      <c r="K26" s="187"/>
      <c r="L26" s="247"/>
      <c r="M26" s="248"/>
      <c r="N26" s="247"/>
      <c r="O26" s="247"/>
      <c r="P26" s="247"/>
      <c r="Q26" s="249"/>
    </row>
    <row r="27" spans="1:17" s="56" customFormat="1">
      <c r="A27" s="281">
        <v>13</v>
      </c>
      <c r="B27" s="453"/>
      <c r="C27" s="454" t="s">
        <v>604</v>
      </c>
      <c r="D27" s="454"/>
      <c r="E27" s="455" t="s">
        <v>605</v>
      </c>
      <c r="F27" s="455">
        <v>1</v>
      </c>
      <c r="G27" s="199"/>
      <c r="H27" s="197"/>
      <c r="I27" s="195"/>
      <c r="J27" s="161"/>
      <c r="K27" s="201"/>
      <c r="L27" s="247"/>
      <c r="M27" s="248"/>
      <c r="N27" s="247"/>
      <c r="O27" s="247"/>
      <c r="P27" s="247"/>
      <c r="Q27" s="249"/>
    </row>
    <row r="28" spans="1:17" s="56" customFormat="1">
      <c r="A28" s="281">
        <v>14</v>
      </c>
      <c r="B28" s="453"/>
      <c r="C28" s="454" t="s">
        <v>684</v>
      </c>
      <c r="D28" s="456" t="s">
        <v>685</v>
      </c>
      <c r="E28" s="455" t="s">
        <v>582</v>
      </c>
      <c r="F28" s="455">
        <v>1</v>
      </c>
      <c r="G28" s="202"/>
      <c r="H28" s="197"/>
      <c r="I28" s="195"/>
      <c r="J28" s="189"/>
      <c r="K28" s="198"/>
      <c r="L28" s="247"/>
      <c r="M28" s="248"/>
      <c r="N28" s="247"/>
      <c r="O28" s="247"/>
      <c r="P28" s="247"/>
      <c r="Q28" s="249"/>
    </row>
    <row r="29" spans="1:17" s="56" customFormat="1">
      <c r="A29" s="281">
        <v>15</v>
      </c>
      <c r="B29" s="453"/>
      <c r="C29" s="454" t="s">
        <v>686</v>
      </c>
      <c r="D29" s="454" t="s">
        <v>687</v>
      </c>
      <c r="E29" s="455" t="s">
        <v>582</v>
      </c>
      <c r="F29" s="455">
        <v>2</v>
      </c>
      <c r="G29" s="196"/>
      <c r="H29" s="197"/>
      <c r="I29" s="195"/>
      <c r="J29" s="189"/>
      <c r="K29" s="198"/>
      <c r="L29" s="247"/>
      <c r="M29" s="248"/>
      <c r="N29" s="247"/>
      <c r="O29" s="247"/>
      <c r="P29" s="247"/>
      <c r="Q29" s="249"/>
    </row>
    <row r="30" spans="1:17" s="56" customFormat="1">
      <c r="A30" s="281">
        <v>16</v>
      </c>
      <c r="B30" s="453"/>
      <c r="C30" s="454" t="s">
        <v>688</v>
      </c>
      <c r="D30" s="454" t="s">
        <v>607</v>
      </c>
      <c r="E30" s="455" t="s">
        <v>582</v>
      </c>
      <c r="F30" s="455">
        <v>1</v>
      </c>
      <c r="G30" s="202"/>
      <c r="H30" s="197"/>
      <c r="I30" s="195"/>
      <c r="J30" s="189"/>
      <c r="K30" s="198"/>
      <c r="L30" s="247"/>
      <c r="M30" s="248"/>
      <c r="N30" s="247"/>
      <c r="O30" s="247"/>
      <c r="P30" s="247"/>
      <c r="Q30" s="249"/>
    </row>
    <row r="31" spans="1:17" s="56" customFormat="1" ht="39.6">
      <c r="A31" s="281">
        <v>17</v>
      </c>
      <c r="B31" s="453"/>
      <c r="C31" s="454" t="s">
        <v>608</v>
      </c>
      <c r="D31" s="454"/>
      <c r="E31" s="455" t="s">
        <v>605</v>
      </c>
      <c r="F31" s="455">
        <v>1</v>
      </c>
      <c r="G31" s="199"/>
      <c r="H31" s="197"/>
      <c r="I31" s="195"/>
      <c r="J31" s="200"/>
      <c r="K31" s="201"/>
      <c r="L31" s="247"/>
      <c r="M31" s="248"/>
      <c r="N31" s="247"/>
      <c r="O31" s="247"/>
      <c r="P31" s="247"/>
      <c r="Q31" s="249"/>
    </row>
    <row r="32" spans="1:17" s="56" customFormat="1" ht="26.4">
      <c r="A32" s="281">
        <v>18</v>
      </c>
      <c r="B32" s="453"/>
      <c r="C32" s="454" t="s">
        <v>689</v>
      </c>
      <c r="D32" s="454"/>
      <c r="E32" s="455" t="s">
        <v>605</v>
      </c>
      <c r="F32" s="455">
        <v>1</v>
      </c>
      <c r="G32" s="199"/>
      <c r="H32" s="197"/>
      <c r="I32" s="195"/>
      <c r="J32" s="200"/>
      <c r="K32" s="201"/>
      <c r="L32" s="247"/>
      <c r="M32" s="248"/>
      <c r="N32" s="247"/>
      <c r="O32" s="247"/>
      <c r="P32" s="247"/>
      <c r="Q32" s="249"/>
    </row>
    <row r="33" spans="1:17" s="56" customFormat="1" ht="14.4">
      <c r="A33" s="444"/>
      <c r="B33" s="445"/>
      <c r="C33" s="446"/>
      <c r="D33" s="446"/>
      <c r="E33" s="372"/>
      <c r="F33" s="447"/>
      <c r="G33" s="448"/>
      <c r="H33" s="448"/>
      <c r="I33" s="287"/>
      <c r="J33" s="287"/>
      <c r="K33" s="287"/>
      <c r="L33" s="449"/>
      <c r="M33" s="450"/>
      <c r="N33" s="449"/>
      <c r="O33" s="449"/>
      <c r="P33" s="449"/>
      <c r="Q33" s="451"/>
    </row>
    <row r="34" spans="1:17" ht="15.3" customHeight="1">
      <c r="A34" s="234"/>
      <c r="B34" s="234"/>
      <c r="C34" s="679" t="s">
        <v>98</v>
      </c>
      <c r="D34" s="679"/>
      <c r="E34" s="680"/>
      <c r="F34" s="680"/>
      <c r="G34" s="680"/>
      <c r="H34" s="680"/>
      <c r="I34" s="680"/>
      <c r="J34" s="680"/>
      <c r="K34" s="680"/>
      <c r="L34" s="680"/>
      <c r="M34" s="271"/>
      <c r="N34" s="271"/>
      <c r="O34" s="271"/>
      <c r="P34" s="271"/>
      <c r="Q34" s="271"/>
    </row>
    <row r="35" spans="1:17" s="114" customFormat="1">
      <c r="J35" s="135"/>
    </row>
    <row r="36" spans="1:17" customFormat="1" ht="12.75" customHeight="1">
      <c r="B36" s="136" t="s">
        <v>52</v>
      </c>
    </row>
    <row r="37" spans="1:17" customFormat="1" ht="45" customHeight="1">
      <c r="A37" s="673">
        <f>'1,1'!A24:G24</f>
        <v>0</v>
      </c>
      <c r="B37" s="673"/>
      <c r="C37" s="673"/>
      <c r="D37" s="673"/>
      <c r="E37" s="673"/>
      <c r="F37" s="673"/>
      <c r="G37" s="673"/>
      <c r="H37" s="673"/>
      <c r="I37" s="673"/>
      <c r="J37" s="673"/>
      <c r="K37" s="673"/>
      <c r="L37" s="673"/>
      <c r="M37" s="673"/>
      <c r="N37" s="673"/>
      <c r="O37" s="673"/>
      <c r="P37" s="673"/>
      <c r="Q37" s="673"/>
    </row>
    <row r="38" spans="1:17" customFormat="1" ht="76.650000000000006" customHeight="1">
      <c r="A38" s="673"/>
      <c r="B38" s="673"/>
      <c r="C38" s="673"/>
      <c r="D38" s="673"/>
      <c r="E38" s="673"/>
      <c r="F38" s="673"/>
      <c r="G38" s="673"/>
      <c r="H38" s="673"/>
      <c r="I38" s="673"/>
      <c r="J38" s="673"/>
      <c r="K38" s="673"/>
      <c r="L38" s="673"/>
      <c r="M38" s="673"/>
      <c r="N38" s="673"/>
      <c r="O38" s="673"/>
      <c r="P38" s="673"/>
      <c r="Q38" s="673"/>
    </row>
    <row r="39" spans="1:17" customFormat="1" ht="12.75" customHeight="1">
      <c r="B39" s="137"/>
    </row>
    <row r="40" spans="1:17" customFormat="1" ht="12.75" customHeight="1">
      <c r="B40" s="137"/>
    </row>
    <row r="41" spans="1:17" s="114" customFormat="1">
      <c r="B41" s="114" t="s">
        <v>8</v>
      </c>
      <c r="M41" s="142" t="str">
        <f>Koptame!B39</f>
        <v>Pārbaudīja:</v>
      </c>
      <c r="N41" s="142"/>
      <c r="O41" s="142"/>
      <c r="P41" s="142"/>
      <c r="Q41" s="142"/>
    </row>
    <row r="42" spans="1:17" s="114" customFormat="1">
      <c r="C42" s="134">
        <f>Koptame!C34</f>
        <v>0</v>
      </c>
      <c r="D42" s="134"/>
      <c r="M42" s="134"/>
      <c r="N42" s="670">
        <f>Koptame!C40</f>
        <v>0</v>
      </c>
      <c r="O42" s="670"/>
      <c r="P42" s="142"/>
      <c r="Q42" s="142"/>
    </row>
    <row r="43" spans="1:17" s="114" customFormat="1">
      <c r="C43" s="133">
        <f>Koptame!C35</f>
        <v>0</v>
      </c>
      <c r="D43" s="133"/>
      <c r="M43" s="133"/>
      <c r="N43" s="671">
        <f>Koptame!C41</f>
        <v>0</v>
      </c>
      <c r="O43" s="671"/>
      <c r="P43" s="142"/>
      <c r="Q43" s="142"/>
    </row>
    <row r="44" spans="1:17" s="114" customFormat="1" collapsed="1">
      <c r="B44" s="135"/>
      <c r="G44" s="135"/>
      <c r="H44" s="135"/>
    </row>
    <row r="45" spans="1:17">
      <c r="B45" s="56"/>
      <c r="G45" s="56"/>
      <c r="H45" s="56"/>
    </row>
    <row r="46" spans="1:17">
      <c r="B46" s="56"/>
      <c r="G46" s="56"/>
      <c r="H46" s="56"/>
    </row>
  </sheetData>
  <mergeCells count="17">
    <mergeCell ref="N43:O43"/>
    <mergeCell ref="G11:L11"/>
    <mergeCell ref="M11:Q11"/>
    <mergeCell ref="C34:L34"/>
    <mergeCell ref="N42:O42"/>
    <mergeCell ref="A38:Q38"/>
    <mergeCell ref="A37:Q37"/>
    <mergeCell ref="A11:A12"/>
    <mergeCell ref="B11:B12"/>
    <mergeCell ref="E11:E12"/>
    <mergeCell ref="F11:F12"/>
    <mergeCell ref="C11:D12"/>
    <mergeCell ref="A2:Q2"/>
    <mergeCell ref="E3:Q3"/>
    <mergeCell ref="E4:Q4"/>
    <mergeCell ref="E5:Q5"/>
    <mergeCell ref="M9:P9"/>
  </mergeCells>
  <conditionalFormatting sqref="E15:E20">
    <cfRule type="cellIs" dxfId="186" priority="3" stopIfTrue="1" operator="equal">
      <formula>0</formula>
    </cfRule>
    <cfRule type="expression" dxfId="185" priority="4" stopIfTrue="1">
      <formula>#DIV/0!</formula>
    </cfRule>
  </conditionalFormatting>
  <conditionalFormatting sqref="E22:E24">
    <cfRule type="cellIs" dxfId="184" priority="1" stopIfTrue="1" operator="equal">
      <formula>0</formula>
    </cfRule>
    <cfRule type="expression" dxfId="183" priority="2" stopIfTrue="1">
      <formula>#DIV/0!</formula>
    </cfRule>
  </conditionalFormatting>
  <conditionalFormatting sqref="E28:E29">
    <cfRule type="cellIs" dxfId="182" priority="5" stopIfTrue="1" operator="equal">
      <formula>0</formula>
    </cfRule>
    <cfRule type="expression" dxfId="181" priority="6"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6"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Q56"/>
  <sheetViews>
    <sheetView showZeros="0" view="pageBreakPreview" topLeftCell="A4" zoomScale="90" zoomScaleNormal="100" zoomScaleSheetLayoutView="90" workbookViewId="0">
      <selection activeCell="O40" sqref="O40"/>
    </sheetView>
  </sheetViews>
  <sheetFormatPr defaultColWidth="9.109375" defaultRowHeight="13.8"/>
  <cols>
    <col min="1" max="1" width="9" style="19" customWidth="1"/>
    <col min="2" max="2" width="9.33203125" style="19" customWidth="1"/>
    <col min="3" max="3" width="46.4414062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4" t="str">
        <f>kops2!B30</f>
        <v>2,10</v>
      </c>
    </row>
    <row r="2" spans="1:17" s="24" customFormat="1">
      <c r="A2" s="667" t="str">
        <f>C13</f>
        <v>Elektronisko sakaru sistēma</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Q44</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kops2!C30</f>
        <v>Elektronisko sakaru sistēma</v>
      </c>
      <c r="D13" s="274"/>
      <c r="E13" s="235"/>
      <c r="F13" s="236"/>
      <c r="G13" s="381">
        <v>0</v>
      </c>
      <c r="H13" s="381">
        <v>0</v>
      </c>
      <c r="I13" s="276"/>
      <c r="J13" s="277"/>
      <c r="K13" s="277"/>
      <c r="L13" s="436">
        <f t="shared" ref="L13" si="0">SUM(I13:K13)</f>
        <v>0</v>
      </c>
      <c r="M13" s="381">
        <f t="shared" ref="M13" si="1">ROUND(G13*F13,2)</f>
        <v>0</v>
      </c>
      <c r="N13" s="436">
        <f t="shared" ref="N13" si="2">ROUND(I13*F13,2)</f>
        <v>0</v>
      </c>
      <c r="O13" s="436">
        <f t="shared" ref="O13" si="3">ROUND(J13*F13,2)</f>
        <v>0</v>
      </c>
      <c r="P13" s="436">
        <f t="shared" ref="P13" si="4">ROUND(K13*F13,2)</f>
        <v>0</v>
      </c>
      <c r="Q13" s="437">
        <f t="shared" ref="Q13" si="5">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c r="A15" s="281">
        <v>1</v>
      </c>
      <c r="B15" s="461"/>
      <c r="C15" s="454" t="s">
        <v>690</v>
      </c>
      <c r="D15" s="456" t="s">
        <v>691</v>
      </c>
      <c r="E15" s="461" t="s">
        <v>605</v>
      </c>
      <c r="F15" s="462">
        <v>1</v>
      </c>
      <c r="G15" s="201"/>
      <c r="H15" s="194"/>
      <c r="I15" s="195"/>
      <c r="J15" s="161"/>
      <c r="K15" s="201"/>
      <c r="L15" s="247"/>
      <c r="M15" s="248"/>
      <c r="N15" s="247"/>
      <c r="O15" s="247"/>
      <c r="P15" s="247"/>
      <c r="Q15" s="249"/>
    </row>
    <row r="16" spans="1:17" s="56" customFormat="1" ht="26.4">
      <c r="A16" s="281">
        <v>2</v>
      </c>
      <c r="B16" s="461"/>
      <c r="C16" s="454" t="s">
        <v>692</v>
      </c>
      <c r="D16" s="463" t="s">
        <v>693</v>
      </c>
      <c r="E16" s="461" t="s">
        <v>605</v>
      </c>
      <c r="F16" s="462">
        <v>1</v>
      </c>
      <c r="G16" s="203"/>
      <c r="H16" s="194"/>
      <c r="I16" s="195"/>
      <c r="J16" s="161"/>
      <c r="K16" s="201"/>
      <c r="L16" s="247"/>
      <c r="M16" s="248"/>
      <c r="N16" s="247"/>
      <c r="O16" s="247"/>
      <c r="P16" s="247"/>
      <c r="Q16" s="249"/>
    </row>
    <row r="17" spans="1:17" s="56" customFormat="1">
      <c r="A17" s="281">
        <v>3</v>
      </c>
      <c r="B17" s="461"/>
      <c r="C17" s="454" t="s">
        <v>694</v>
      </c>
      <c r="D17" s="456"/>
      <c r="E17" s="461" t="s">
        <v>605</v>
      </c>
      <c r="F17" s="462">
        <v>1</v>
      </c>
      <c r="G17" s="204"/>
      <c r="H17" s="194"/>
      <c r="I17" s="195"/>
      <c r="J17" s="161"/>
      <c r="K17" s="201"/>
      <c r="L17" s="247"/>
      <c r="M17" s="248"/>
      <c r="N17" s="247"/>
      <c r="O17" s="247"/>
      <c r="P17" s="247"/>
      <c r="Q17" s="249"/>
    </row>
    <row r="18" spans="1:17" s="56" customFormat="1">
      <c r="A18" s="281">
        <v>4</v>
      </c>
      <c r="B18" s="461"/>
      <c r="C18" s="454" t="s">
        <v>695</v>
      </c>
      <c r="D18" s="456" t="s">
        <v>696</v>
      </c>
      <c r="E18" s="461" t="s">
        <v>605</v>
      </c>
      <c r="F18" s="462">
        <v>1</v>
      </c>
      <c r="G18" s="204"/>
      <c r="H18" s="194"/>
      <c r="I18" s="195"/>
      <c r="J18" s="161"/>
      <c r="K18" s="201"/>
      <c r="L18" s="247"/>
      <c r="M18" s="248"/>
      <c r="N18" s="247"/>
      <c r="O18" s="247"/>
      <c r="P18" s="247"/>
      <c r="Q18" s="249"/>
    </row>
    <row r="19" spans="1:17" s="56" customFormat="1">
      <c r="A19" s="281">
        <v>5</v>
      </c>
      <c r="B19" s="461"/>
      <c r="C19" s="454" t="s">
        <v>697</v>
      </c>
      <c r="D19" s="456" t="s">
        <v>698</v>
      </c>
      <c r="E19" s="461" t="s">
        <v>605</v>
      </c>
      <c r="F19" s="462">
        <v>1</v>
      </c>
      <c r="G19" s="205"/>
      <c r="H19" s="194"/>
      <c r="I19" s="161"/>
      <c r="J19" s="161"/>
      <c r="K19" s="206"/>
      <c r="L19" s="247"/>
      <c r="M19" s="248"/>
      <c r="N19" s="247"/>
      <c r="O19" s="247"/>
      <c r="P19" s="247"/>
      <c r="Q19" s="249"/>
    </row>
    <row r="20" spans="1:17" s="56" customFormat="1" ht="26.4">
      <c r="A20" s="281">
        <v>6</v>
      </c>
      <c r="B20" s="461"/>
      <c r="C20" s="464" t="s">
        <v>699</v>
      </c>
      <c r="D20" s="456" t="s">
        <v>700</v>
      </c>
      <c r="E20" s="461" t="s">
        <v>605</v>
      </c>
      <c r="F20" s="462">
        <v>1</v>
      </c>
      <c r="G20" s="205"/>
      <c r="H20" s="194"/>
      <c r="I20" s="161"/>
      <c r="J20" s="161"/>
      <c r="K20" s="206"/>
      <c r="L20" s="247"/>
      <c r="M20" s="248"/>
      <c r="N20" s="247"/>
      <c r="O20" s="247"/>
      <c r="P20" s="247"/>
      <c r="Q20" s="249"/>
    </row>
    <row r="21" spans="1:17" s="56" customFormat="1">
      <c r="A21" s="281">
        <v>7</v>
      </c>
      <c r="B21" s="461"/>
      <c r="C21" s="454" t="s">
        <v>701</v>
      </c>
      <c r="D21" s="463" t="s">
        <v>702</v>
      </c>
      <c r="E21" s="461" t="s">
        <v>582</v>
      </c>
      <c r="F21" s="462">
        <v>4</v>
      </c>
      <c r="G21" s="207"/>
      <c r="H21" s="194"/>
      <c r="I21" s="161"/>
      <c r="J21" s="161"/>
      <c r="K21" s="206"/>
      <c r="L21" s="247"/>
      <c r="M21" s="248"/>
      <c r="N21" s="247"/>
      <c r="O21" s="247"/>
      <c r="P21" s="247"/>
      <c r="Q21" s="249"/>
    </row>
    <row r="22" spans="1:17" s="56" customFormat="1" ht="26.4">
      <c r="A22" s="281">
        <v>8</v>
      </c>
      <c r="B22" s="461"/>
      <c r="C22" s="454" t="s">
        <v>703</v>
      </c>
      <c r="D22" s="463" t="s">
        <v>704</v>
      </c>
      <c r="E22" s="461" t="s">
        <v>582</v>
      </c>
      <c r="F22" s="462">
        <v>1</v>
      </c>
      <c r="G22" s="193"/>
      <c r="H22" s="194"/>
      <c r="I22" s="161"/>
      <c r="J22" s="161"/>
      <c r="K22" s="206"/>
      <c r="L22" s="247"/>
      <c r="M22" s="248"/>
      <c r="N22" s="247"/>
      <c r="O22" s="247"/>
      <c r="P22" s="247"/>
      <c r="Q22" s="249"/>
    </row>
    <row r="23" spans="1:17" s="56" customFormat="1" ht="26.4">
      <c r="A23" s="281">
        <v>9</v>
      </c>
      <c r="B23" s="461"/>
      <c r="C23" s="454" t="s">
        <v>703</v>
      </c>
      <c r="D23" s="463" t="s">
        <v>705</v>
      </c>
      <c r="E23" s="461" t="s">
        <v>582</v>
      </c>
      <c r="F23" s="462">
        <v>1</v>
      </c>
      <c r="G23" s="193"/>
      <c r="H23" s="194"/>
      <c r="I23" s="161"/>
      <c r="J23" s="161"/>
      <c r="K23" s="206"/>
      <c r="L23" s="247"/>
      <c r="M23" s="248"/>
      <c r="N23" s="247"/>
      <c r="O23" s="247"/>
      <c r="P23" s="247"/>
      <c r="Q23" s="249"/>
    </row>
    <row r="24" spans="1:17" s="56" customFormat="1">
      <c r="A24" s="281">
        <v>10</v>
      </c>
      <c r="B24" s="461"/>
      <c r="C24" s="465" t="s">
        <v>706</v>
      </c>
      <c r="D24" s="465"/>
      <c r="E24" s="466" t="s">
        <v>582</v>
      </c>
      <c r="F24" s="467">
        <v>1</v>
      </c>
      <c r="G24" s="207"/>
      <c r="H24" s="194"/>
      <c r="I24" s="161"/>
      <c r="J24" s="161"/>
      <c r="K24" s="206"/>
      <c r="L24" s="247"/>
      <c r="M24" s="248"/>
      <c r="N24" s="247"/>
      <c r="O24" s="247"/>
      <c r="P24" s="247"/>
      <c r="Q24" s="249"/>
    </row>
    <row r="25" spans="1:17" s="56" customFormat="1" ht="26.4">
      <c r="A25" s="281">
        <v>11</v>
      </c>
      <c r="B25" s="461"/>
      <c r="C25" s="468" t="s">
        <v>707</v>
      </c>
      <c r="D25" s="469" t="s">
        <v>708</v>
      </c>
      <c r="E25" s="470" t="s">
        <v>582</v>
      </c>
      <c r="F25" s="471">
        <v>4</v>
      </c>
      <c r="G25" s="193"/>
      <c r="H25" s="194"/>
      <c r="I25" s="161"/>
      <c r="J25" s="161"/>
      <c r="K25" s="206"/>
      <c r="L25" s="247"/>
      <c r="M25" s="248"/>
      <c r="N25" s="247"/>
      <c r="O25" s="247"/>
      <c r="P25" s="247"/>
      <c r="Q25" s="249"/>
    </row>
    <row r="26" spans="1:17" s="56" customFormat="1">
      <c r="A26" s="281">
        <v>12</v>
      </c>
      <c r="B26" s="461"/>
      <c r="C26" s="468" t="s">
        <v>709</v>
      </c>
      <c r="D26" s="469" t="s">
        <v>710</v>
      </c>
      <c r="E26" s="470" t="s">
        <v>582</v>
      </c>
      <c r="F26" s="471">
        <f>F31*2+F32</f>
        <v>49</v>
      </c>
      <c r="G26" s="193"/>
      <c r="H26" s="194"/>
      <c r="I26" s="161"/>
      <c r="J26" s="161"/>
      <c r="K26" s="206"/>
      <c r="L26" s="247"/>
      <c r="M26" s="248"/>
      <c r="N26" s="247"/>
      <c r="O26" s="247"/>
      <c r="P26" s="247"/>
      <c r="Q26" s="249"/>
    </row>
    <row r="27" spans="1:17" s="56" customFormat="1" ht="92.4">
      <c r="A27" s="281">
        <v>13</v>
      </c>
      <c r="B27" s="461"/>
      <c r="C27" s="472" t="s">
        <v>711</v>
      </c>
      <c r="D27" s="473" t="s">
        <v>712</v>
      </c>
      <c r="E27" s="470" t="s">
        <v>582</v>
      </c>
      <c r="F27" s="471">
        <v>1</v>
      </c>
      <c r="G27" s="201"/>
      <c r="H27" s="194"/>
      <c r="I27" s="161"/>
      <c r="J27" s="183"/>
      <c r="K27" s="206"/>
      <c r="L27" s="247"/>
      <c r="M27" s="248"/>
      <c r="N27" s="247"/>
      <c r="O27" s="247"/>
      <c r="P27" s="247"/>
      <c r="Q27" s="249"/>
    </row>
    <row r="28" spans="1:17" s="56" customFormat="1" ht="92.4">
      <c r="A28" s="281">
        <v>14</v>
      </c>
      <c r="B28" s="461"/>
      <c r="C28" s="468" t="s">
        <v>713</v>
      </c>
      <c r="D28" s="469" t="s">
        <v>714</v>
      </c>
      <c r="E28" s="470" t="s">
        <v>582</v>
      </c>
      <c r="F28" s="471">
        <v>1</v>
      </c>
      <c r="G28" s="201"/>
      <c r="H28" s="194"/>
      <c r="I28" s="161"/>
      <c r="J28" s="183"/>
      <c r="K28" s="206"/>
      <c r="L28" s="247"/>
      <c r="M28" s="248"/>
      <c r="N28" s="247"/>
      <c r="O28" s="247"/>
      <c r="P28" s="247"/>
      <c r="Q28" s="249"/>
    </row>
    <row r="29" spans="1:17" s="56" customFormat="1">
      <c r="A29" s="281">
        <v>15</v>
      </c>
      <c r="B29" s="461"/>
      <c r="C29" s="468" t="s">
        <v>713</v>
      </c>
      <c r="D29" s="469" t="s">
        <v>715</v>
      </c>
      <c r="E29" s="470" t="s">
        <v>582</v>
      </c>
      <c r="F29" s="471">
        <v>1</v>
      </c>
      <c r="G29" s="201"/>
      <c r="H29" s="194"/>
      <c r="I29" s="161"/>
      <c r="J29" s="183"/>
      <c r="K29" s="206"/>
      <c r="L29" s="247"/>
      <c r="M29" s="248"/>
      <c r="N29" s="247"/>
      <c r="O29" s="247"/>
      <c r="P29" s="247"/>
      <c r="Q29" s="249"/>
    </row>
    <row r="30" spans="1:17" s="56" customFormat="1" ht="52.8">
      <c r="A30" s="281">
        <v>16</v>
      </c>
      <c r="B30" s="461"/>
      <c r="C30" s="468" t="s">
        <v>716</v>
      </c>
      <c r="D30" s="469" t="s">
        <v>717</v>
      </c>
      <c r="E30" s="470" t="s">
        <v>582</v>
      </c>
      <c r="F30" s="471">
        <v>3</v>
      </c>
      <c r="G30" s="161"/>
      <c r="H30" s="194"/>
      <c r="I30" s="161"/>
      <c r="J30" s="161"/>
      <c r="K30" s="206"/>
      <c r="L30" s="247"/>
      <c r="M30" s="248"/>
      <c r="N30" s="247"/>
      <c r="O30" s="247"/>
      <c r="P30" s="247"/>
      <c r="Q30" s="249"/>
    </row>
    <row r="31" spans="1:17" s="56" customFormat="1" ht="39.6">
      <c r="A31" s="281">
        <v>17</v>
      </c>
      <c r="B31" s="461"/>
      <c r="C31" s="468" t="s">
        <v>718</v>
      </c>
      <c r="D31" s="473" t="s">
        <v>719</v>
      </c>
      <c r="E31" s="474" t="s">
        <v>605</v>
      </c>
      <c r="F31" s="475">
        <v>23</v>
      </c>
      <c r="G31" s="161"/>
      <c r="H31" s="194"/>
      <c r="I31" s="161"/>
      <c r="J31" s="161"/>
      <c r="K31" s="206"/>
      <c r="L31" s="247"/>
      <c r="M31" s="248"/>
      <c r="N31" s="247"/>
      <c r="O31" s="247"/>
      <c r="P31" s="247"/>
      <c r="Q31" s="249"/>
    </row>
    <row r="32" spans="1:17" s="56" customFormat="1" ht="39.6">
      <c r="A32" s="281">
        <v>18</v>
      </c>
      <c r="B32" s="461"/>
      <c r="C32" s="468" t="s">
        <v>720</v>
      </c>
      <c r="D32" s="473" t="s">
        <v>719</v>
      </c>
      <c r="E32" s="474" t="s">
        <v>605</v>
      </c>
      <c r="F32" s="475">
        <v>3</v>
      </c>
      <c r="G32" s="161"/>
      <c r="H32" s="194"/>
      <c r="I32" s="161"/>
      <c r="J32" s="161"/>
      <c r="K32" s="206"/>
      <c r="L32" s="247"/>
      <c r="M32" s="248"/>
      <c r="N32" s="247"/>
      <c r="O32" s="247"/>
      <c r="P32" s="247"/>
      <c r="Q32" s="249"/>
    </row>
    <row r="33" spans="1:17" s="56" customFormat="1" ht="39.6">
      <c r="A33" s="281">
        <v>19</v>
      </c>
      <c r="B33" s="461"/>
      <c r="C33" s="468" t="s">
        <v>721</v>
      </c>
      <c r="D33" s="473" t="s">
        <v>719</v>
      </c>
      <c r="E33" s="474" t="s">
        <v>605</v>
      </c>
      <c r="F33" s="475">
        <v>14</v>
      </c>
      <c r="G33" s="161"/>
      <c r="H33" s="194"/>
      <c r="I33" s="161"/>
      <c r="J33" s="161"/>
      <c r="K33" s="206"/>
      <c r="L33" s="247"/>
      <c r="M33" s="248"/>
      <c r="N33" s="247"/>
      <c r="O33" s="247"/>
      <c r="P33" s="247"/>
      <c r="Q33" s="249"/>
    </row>
    <row r="34" spans="1:17" s="56" customFormat="1" ht="52.8">
      <c r="A34" s="281">
        <v>20</v>
      </c>
      <c r="B34" s="461"/>
      <c r="C34" s="472" t="s">
        <v>722</v>
      </c>
      <c r="D34" s="463" t="s">
        <v>723</v>
      </c>
      <c r="E34" s="461" t="s">
        <v>582</v>
      </c>
      <c r="F34" s="462">
        <v>1</v>
      </c>
      <c r="G34" s="161"/>
      <c r="H34" s="194"/>
      <c r="I34" s="161"/>
      <c r="J34" s="161"/>
      <c r="K34" s="206"/>
      <c r="L34" s="247"/>
      <c r="M34" s="248"/>
      <c r="N34" s="247"/>
      <c r="O34" s="247"/>
      <c r="P34" s="247"/>
      <c r="Q34" s="249"/>
    </row>
    <row r="35" spans="1:17" s="56" customFormat="1" ht="26.4">
      <c r="A35" s="281">
        <v>21</v>
      </c>
      <c r="B35" s="461"/>
      <c r="C35" s="454" t="s">
        <v>724</v>
      </c>
      <c r="D35" s="463" t="s">
        <v>725</v>
      </c>
      <c r="E35" s="461" t="s">
        <v>151</v>
      </c>
      <c r="F35" s="462">
        <f>170+1775</f>
        <v>1945</v>
      </c>
      <c r="G35" s="193"/>
      <c r="H35" s="194"/>
      <c r="I35" s="161"/>
      <c r="J35" s="161"/>
      <c r="K35" s="206"/>
      <c r="L35" s="247"/>
      <c r="M35" s="248"/>
      <c r="N35" s="247"/>
      <c r="O35" s="247"/>
      <c r="P35" s="247"/>
      <c r="Q35" s="249"/>
    </row>
    <row r="36" spans="1:17" s="56" customFormat="1">
      <c r="A36" s="281">
        <v>22</v>
      </c>
      <c r="B36" s="461"/>
      <c r="C36" s="454" t="s">
        <v>726</v>
      </c>
      <c r="D36" s="456" t="s">
        <v>727</v>
      </c>
      <c r="E36" s="461" t="s">
        <v>151</v>
      </c>
      <c r="F36" s="462">
        <v>500</v>
      </c>
      <c r="G36" s="203"/>
      <c r="H36" s="194"/>
      <c r="I36" s="195"/>
      <c r="J36" s="161"/>
      <c r="K36" s="201"/>
      <c r="L36" s="247"/>
      <c r="M36" s="248"/>
      <c r="N36" s="247"/>
      <c r="O36" s="247"/>
      <c r="P36" s="247"/>
      <c r="Q36" s="249"/>
    </row>
    <row r="37" spans="1:17" s="56" customFormat="1">
      <c r="A37" s="281">
        <v>23</v>
      </c>
      <c r="B37" s="461"/>
      <c r="C37" s="454" t="s">
        <v>726</v>
      </c>
      <c r="D37" s="456" t="s">
        <v>728</v>
      </c>
      <c r="E37" s="461" t="s">
        <v>151</v>
      </c>
      <c r="F37" s="462">
        <v>60</v>
      </c>
      <c r="G37" s="203"/>
      <c r="H37" s="194"/>
      <c r="I37" s="195"/>
      <c r="J37" s="161"/>
      <c r="K37" s="201"/>
      <c r="L37" s="247"/>
      <c r="M37" s="248"/>
      <c r="N37" s="247"/>
      <c r="O37" s="247"/>
      <c r="P37" s="247"/>
      <c r="Q37" s="249"/>
    </row>
    <row r="38" spans="1:17" s="56" customFormat="1" ht="39.6">
      <c r="A38" s="281">
        <v>24</v>
      </c>
      <c r="B38" s="461"/>
      <c r="C38" s="454" t="s">
        <v>729</v>
      </c>
      <c r="D38" s="476" t="s">
        <v>730</v>
      </c>
      <c r="E38" s="455" t="s">
        <v>582</v>
      </c>
      <c r="F38" s="477">
        <v>34</v>
      </c>
      <c r="G38" s="161"/>
      <c r="H38" s="194"/>
      <c r="I38" s="161"/>
      <c r="J38" s="161"/>
      <c r="K38" s="206"/>
      <c r="L38" s="247"/>
      <c r="M38" s="248"/>
      <c r="N38" s="247"/>
      <c r="O38" s="247"/>
      <c r="P38" s="247"/>
      <c r="Q38" s="249"/>
    </row>
    <row r="39" spans="1:17" s="56" customFormat="1">
      <c r="A39" s="281">
        <v>25</v>
      </c>
      <c r="B39" s="461"/>
      <c r="C39" s="454" t="s">
        <v>731</v>
      </c>
      <c r="D39" s="476" t="s">
        <v>732</v>
      </c>
      <c r="E39" s="455" t="s">
        <v>582</v>
      </c>
      <c r="F39" s="477">
        <v>1</v>
      </c>
      <c r="G39" s="161"/>
      <c r="H39" s="194"/>
      <c r="I39" s="161"/>
      <c r="J39" s="161"/>
      <c r="K39" s="206"/>
      <c r="L39" s="247"/>
      <c r="M39" s="248"/>
      <c r="N39" s="247"/>
      <c r="O39" s="247"/>
      <c r="P39" s="247"/>
      <c r="Q39" s="249"/>
    </row>
    <row r="40" spans="1:17" s="56" customFormat="1">
      <c r="A40" s="281">
        <v>26</v>
      </c>
      <c r="B40" s="461"/>
      <c r="C40" s="454" t="s">
        <v>733</v>
      </c>
      <c r="D40" s="476" t="s">
        <v>732</v>
      </c>
      <c r="E40" s="455" t="s">
        <v>582</v>
      </c>
      <c r="F40" s="477">
        <v>1</v>
      </c>
      <c r="G40" s="161"/>
      <c r="H40" s="194"/>
      <c r="I40" s="161"/>
      <c r="J40" s="161"/>
      <c r="K40" s="206"/>
      <c r="L40" s="247"/>
      <c r="M40" s="248"/>
      <c r="N40" s="247"/>
      <c r="O40" s="247"/>
      <c r="P40" s="247"/>
      <c r="Q40" s="249"/>
    </row>
    <row r="41" spans="1:17" s="56" customFormat="1">
      <c r="A41" s="281">
        <v>27</v>
      </c>
      <c r="B41" s="461"/>
      <c r="C41" s="454" t="s">
        <v>734</v>
      </c>
      <c r="D41" s="456"/>
      <c r="E41" s="461" t="s">
        <v>605</v>
      </c>
      <c r="F41" s="462">
        <v>1</v>
      </c>
      <c r="G41" s="161"/>
      <c r="H41" s="194"/>
      <c r="I41" s="161"/>
      <c r="J41" s="161"/>
      <c r="K41" s="206"/>
      <c r="L41" s="247"/>
      <c r="M41" s="248"/>
      <c r="N41" s="247"/>
      <c r="O41" s="247"/>
      <c r="P41" s="247"/>
      <c r="Q41" s="249"/>
    </row>
    <row r="42" spans="1:17" s="56" customFormat="1">
      <c r="A42" s="281">
        <v>28</v>
      </c>
      <c r="B42" s="461"/>
      <c r="C42" s="454" t="s">
        <v>735</v>
      </c>
      <c r="D42" s="478" t="s">
        <v>736</v>
      </c>
      <c r="E42" s="455" t="s">
        <v>605</v>
      </c>
      <c r="F42" s="477">
        <v>1</v>
      </c>
      <c r="G42" s="207"/>
      <c r="H42" s="194"/>
      <c r="I42" s="195"/>
      <c r="J42" s="161"/>
      <c r="K42" s="201"/>
      <c r="L42" s="247"/>
      <c r="M42" s="248"/>
      <c r="N42" s="247"/>
      <c r="O42" s="247"/>
      <c r="P42" s="247"/>
      <c r="Q42" s="249"/>
    </row>
    <row r="43" spans="1:17">
      <c r="A43" s="282"/>
      <c r="B43" s="457"/>
      <c r="C43" s="284"/>
      <c r="D43" s="284"/>
      <c r="E43" s="285"/>
      <c r="F43" s="286"/>
      <c r="G43" s="286"/>
      <c r="H43" s="286"/>
      <c r="I43" s="287"/>
      <c r="J43" s="286"/>
      <c r="K43" s="286"/>
      <c r="L43" s="286"/>
      <c r="M43" s="286"/>
      <c r="N43" s="286"/>
      <c r="O43" s="286"/>
      <c r="P43" s="286"/>
      <c r="Q43" s="288"/>
    </row>
    <row r="44" spans="1:17" ht="15.3" customHeight="1">
      <c r="A44" s="234"/>
      <c r="B44" s="234"/>
      <c r="C44" s="679" t="s">
        <v>98</v>
      </c>
      <c r="D44" s="679"/>
      <c r="E44" s="680"/>
      <c r="F44" s="680"/>
      <c r="G44" s="680"/>
      <c r="H44" s="680"/>
      <c r="I44" s="680"/>
      <c r="J44" s="680"/>
      <c r="K44" s="680"/>
      <c r="L44" s="680"/>
      <c r="M44" s="271"/>
      <c r="N44" s="271"/>
      <c r="O44" s="271"/>
      <c r="P44" s="271"/>
      <c r="Q44" s="271"/>
    </row>
    <row r="45" spans="1:17" s="114" customFormat="1">
      <c r="J45" s="135"/>
    </row>
    <row r="46" spans="1:17" customFormat="1" ht="12.75" customHeight="1">
      <c r="B46" s="136" t="s">
        <v>52</v>
      </c>
    </row>
    <row r="47" spans="1:17" customFormat="1" ht="45" customHeight="1">
      <c r="A47" s="673">
        <f>'1,1'!A24:G24</f>
        <v>0</v>
      </c>
      <c r="B47" s="673"/>
      <c r="C47" s="673"/>
      <c r="D47" s="673"/>
      <c r="E47" s="673"/>
      <c r="F47" s="673"/>
      <c r="G47" s="673"/>
      <c r="H47" s="673"/>
      <c r="I47" s="673"/>
      <c r="J47" s="673"/>
      <c r="K47" s="673"/>
      <c r="L47" s="673"/>
      <c r="M47" s="673"/>
      <c r="N47" s="673"/>
      <c r="O47" s="673"/>
      <c r="P47" s="673"/>
      <c r="Q47" s="673"/>
    </row>
    <row r="48" spans="1:17" customFormat="1" ht="76.650000000000006" customHeight="1">
      <c r="A48" s="673"/>
      <c r="B48" s="673"/>
      <c r="C48" s="673"/>
      <c r="D48" s="673"/>
      <c r="E48" s="673"/>
      <c r="F48" s="673"/>
      <c r="G48" s="673"/>
      <c r="H48" s="673"/>
      <c r="I48" s="673"/>
      <c r="J48" s="673"/>
      <c r="K48" s="673"/>
      <c r="L48" s="673"/>
      <c r="M48" s="673"/>
      <c r="N48" s="673"/>
      <c r="O48" s="673"/>
      <c r="P48" s="673"/>
      <c r="Q48" s="673"/>
    </row>
    <row r="49" spans="2:17" customFormat="1" ht="12.75" customHeight="1">
      <c r="B49" s="137"/>
    </row>
    <row r="50" spans="2:17" customFormat="1" ht="12.75" customHeight="1">
      <c r="B50" s="137"/>
    </row>
    <row r="51" spans="2:17" s="114" customFormat="1">
      <c r="B51" s="114" t="s">
        <v>8</v>
      </c>
      <c r="M51" s="142" t="str">
        <f>Koptame!B39</f>
        <v>Pārbaudīja:</v>
      </c>
      <c r="N51" s="142"/>
      <c r="O51" s="142"/>
      <c r="P51" s="142"/>
      <c r="Q51" s="142"/>
    </row>
    <row r="52" spans="2:17" s="114" customFormat="1">
      <c r="C52" s="134">
        <f>Koptame!C34</f>
        <v>0</v>
      </c>
      <c r="D52" s="134"/>
      <c r="M52" s="134"/>
      <c r="N52" s="670">
        <f>Koptame!C40</f>
        <v>0</v>
      </c>
      <c r="O52" s="670"/>
      <c r="P52" s="142"/>
      <c r="Q52" s="142"/>
    </row>
    <row r="53" spans="2:17" s="114" customFormat="1">
      <c r="C53" s="133">
        <f>Koptame!C35</f>
        <v>0</v>
      </c>
      <c r="D53" s="133"/>
      <c r="M53" s="133"/>
      <c r="N53" s="671">
        <f>Koptame!C41</f>
        <v>0</v>
      </c>
      <c r="O53" s="671"/>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N53:O53"/>
    <mergeCell ref="G11:L11"/>
    <mergeCell ref="M11:Q11"/>
    <mergeCell ref="C44:L44"/>
    <mergeCell ref="N52:O52"/>
    <mergeCell ref="A48:Q48"/>
    <mergeCell ref="A47:Q47"/>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rowBreaks count="1" manualBreakCount="1">
    <brk id="29" max="16"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Q44"/>
  <sheetViews>
    <sheetView showZeros="0" view="pageBreakPreview" topLeftCell="A4" zoomScale="90" zoomScaleNormal="100" zoomScaleSheetLayoutView="90" workbookViewId="0">
      <selection activeCell="O16" sqref="O16"/>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3" t="str">
        <f>kops2!B31</f>
        <v>2,11</v>
      </c>
    </row>
    <row r="2" spans="1:17" s="24" customFormat="1">
      <c r="A2" s="667" t="str">
        <f>C13</f>
        <v>Videonovērošanas sistēma</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Q32</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kops2!C31</f>
        <v>Videonovērošanas sistēma</v>
      </c>
      <c r="D13" s="274"/>
      <c r="E13" s="235"/>
      <c r="F13" s="236"/>
      <c r="G13" s="381">
        <v>0</v>
      </c>
      <c r="H13" s="381">
        <v>0</v>
      </c>
      <c r="I13" s="276"/>
      <c r="J13" s="277"/>
      <c r="K13" s="277"/>
      <c r="L13" s="436">
        <f t="shared" ref="L13" si="0">SUM(I13:K13)</f>
        <v>0</v>
      </c>
      <c r="M13" s="381">
        <f t="shared" ref="M13:M30" si="1">ROUND(G13*F13,2)</f>
        <v>0</v>
      </c>
      <c r="N13" s="436">
        <f t="shared" ref="N13:N30" si="2">ROUND(I13*F13,2)</f>
        <v>0</v>
      </c>
      <c r="O13" s="436">
        <f t="shared" ref="O13:O30" si="3">ROUND(J13*F13,2)</f>
        <v>0</v>
      </c>
      <c r="P13" s="436">
        <f t="shared" ref="P13:P30" si="4">ROUND(K13*F13,2)</f>
        <v>0</v>
      </c>
      <c r="Q13" s="437">
        <f t="shared" ref="Q13:Q30" si="5">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ht="55.2">
      <c r="A15" s="281">
        <v>1</v>
      </c>
      <c r="B15" s="460"/>
      <c r="C15" s="479" t="s">
        <v>737</v>
      </c>
      <c r="D15" s="459" t="s">
        <v>738</v>
      </c>
      <c r="E15" s="460" t="s">
        <v>582</v>
      </c>
      <c r="F15" s="460">
        <v>17</v>
      </c>
      <c r="G15" s="161"/>
      <c r="H15" s="188"/>
      <c r="I15" s="161"/>
      <c r="J15" s="162"/>
      <c r="K15" s="208"/>
      <c r="L15" s="247"/>
      <c r="M15" s="248"/>
      <c r="N15" s="247"/>
      <c r="O15" s="247"/>
      <c r="P15" s="247"/>
      <c r="Q15" s="249"/>
    </row>
    <row r="16" spans="1:17" s="56" customFormat="1" ht="55.2">
      <c r="A16" s="281">
        <v>2</v>
      </c>
      <c r="B16" s="460"/>
      <c r="C16" s="479" t="s">
        <v>739</v>
      </c>
      <c r="D16" s="459" t="s">
        <v>738</v>
      </c>
      <c r="E16" s="460" t="s">
        <v>582</v>
      </c>
      <c r="F16" s="460">
        <v>20</v>
      </c>
      <c r="G16" s="161"/>
      <c r="H16" s="188"/>
      <c r="I16" s="161"/>
      <c r="J16" s="162"/>
      <c r="K16" s="208"/>
      <c r="L16" s="247"/>
      <c r="M16" s="248"/>
      <c r="N16" s="247"/>
      <c r="O16" s="247"/>
      <c r="P16" s="247"/>
      <c r="Q16" s="249"/>
    </row>
    <row r="17" spans="1:17" s="56" customFormat="1">
      <c r="A17" s="281">
        <v>3</v>
      </c>
      <c r="B17" s="460"/>
      <c r="C17" s="459" t="s">
        <v>740</v>
      </c>
      <c r="D17" s="459"/>
      <c r="E17" s="460" t="s">
        <v>582</v>
      </c>
      <c r="F17" s="460">
        <v>17</v>
      </c>
      <c r="G17" s="161"/>
      <c r="H17" s="188"/>
      <c r="I17" s="161"/>
      <c r="J17" s="161"/>
      <c r="K17" s="206"/>
      <c r="L17" s="247"/>
      <c r="M17" s="248"/>
      <c r="N17" s="247"/>
      <c r="O17" s="247"/>
      <c r="P17" s="247"/>
      <c r="Q17" s="249"/>
    </row>
    <row r="18" spans="1:17" s="56" customFormat="1">
      <c r="A18" s="281">
        <v>4</v>
      </c>
      <c r="B18" s="460"/>
      <c r="C18" s="459" t="s">
        <v>713</v>
      </c>
      <c r="D18" s="459" t="s">
        <v>741</v>
      </c>
      <c r="E18" s="460" t="s">
        <v>582</v>
      </c>
      <c r="F18" s="460">
        <v>1</v>
      </c>
      <c r="G18" s="196"/>
      <c r="H18" s="197"/>
      <c r="I18" s="195"/>
      <c r="J18" s="189"/>
      <c r="K18" s="198"/>
      <c r="L18" s="247"/>
      <c r="M18" s="248"/>
      <c r="N18" s="247"/>
      <c r="O18" s="247"/>
      <c r="P18" s="247"/>
      <c r="Q18" s="249"/>
    </row>
    <row r="19" spans="1:17" s="56" customFormat="1">
      <c r="A19" s="281">
        <v>5</v>
      </c>
      <c r="B19" s="460"/>
      <c r="C19" s="459" t="s">
        <v>706</v>
      </c>
      <c r="D19" s="459"/>
      <c r="E19" s="460" t="s">
        <v>582</v>
      </c>
      <c r="F19" s="460">
        <v>1</v>
      </c>
      <c r="G19" s="209"/>
      <c r="H19" s="188"/>
      <c r="I19" s="161"/>
      <c r="J19" s="161"/>
      <c r="K19" s="206"/>
      <c r="L19" s="247"/>
      <c r="M19" s="248"/>
      <c r="N19" s="247"/>
      <c r="O19" s="247"/>
      <c r="P19" s="247"/>
      <c r="Q19" s="249"/>
    </row>
    <row r="20" spans="1:17" s="56" customFormat="1" ht="27.6">
      <c r="A20" s="281">
        <v>6</v>
      </c>
      <c r="B20" s="460"/>
      <c r="C20" s="459" t="s">
        <v>742</v>
      </c>
      <c r="D20" s="459" t="s">
        <v>743</v>
      </c>
      <c r="E20" s="460" t="s">
        <v>582</v>
      </c>
      <c r="F20" s="460">
        <v>1</v>
      </c>
      <c r="G20" s="186"/>
      <c r="H20" s="188"/>
      <c r="I20" s="186"/>
      <c r="J20" s="186"/>
      <c r="K20" s="183"/>
      <c r="L20" s="247"/>
      <c r="M20" s="248"/>
      <c r="N20" s="247"/>
      <c r="O20" s="247"/>
      <c r="P20" s="247"/>
      <c r="Q20" s="249"/>
    </row>
    <row r="21" spans="1:17" s="56" customFormat="1">
      <c r="A21" s="281">
        <v>7</v>
      </c>
      <c r="B21" s="460"/>
      <c r="C21" s="459" t="s">
        <v>744</v>
      </c>
      <c r="D21" s="459" t="s">
        <v>745</v>
      </c>
      <c r="E21" s="460" t="s">
        <v>582</v>
      </c>
      <c r="F21" s="460">
        <v>4</v>
      </c>
      <c r="G21" s="209"/>
      <c r="H21" s="188"/>
      <c r="I21" s="161"/>
      <c r="J21" s="162"/>
      <c r="K21" s="208"/>
      <c r="L21" s="247"/>
      <c r="M21" s="248"/>
      <c r="N21" s="247"/>
      <c r="O21" s="247"/>
      <c r="P21" s="247"/>
      <c r="Q21" s="249"/>
    </row>
    <row r="22" spans="1:17" s="56" customFormat="1" ht="27.6">
      <c r="A22" s="281">
        <v>8</v>
      </c>
      <c r="B22" s="460"/>
      <c r="C22" s="459" t="s">
        <v>746</v>
      </c>
      <c r="D22" s="459" t="s">
        <v>747</v>
      </c>
      <c r="E22" s="460" t="s">
        <v>582</v>
      </c>
      <c r="F22" s="460">
        <f>17*2</f>
        <v>34</v>
      </c>
      <c r="G22" s="161"/>
      <c r="H22" s="188"/>
      <c r="I22" s="161"/>
      <c r="J22" s="183"/>
      <c r="K22" s="183"/>
      <c r="L22" s="247"/>
      <c r="M22" s="248"/>
      <c r="N22" s="247"/>
      <c r="O22" s="247"/>
      <c r="P22" s="247"/>
      <c r="Q22" s="249"/>
    </row>
    <row r="23" spans="1:17" s="56" customFormat="1" ht="27.6">
      <c r="A23" s="281">
        <v>9</v>
      </c>
      <c r="B23" s="460"/>
      <c r="C23" s="458" t="s">
        <v>748</v>
      </c>
      <c r="D23" s="458" t="s">
        <v>749</v>
      </c>
      <c r="E23" s="460" t="s">
        <v>582</v>
      </c>
      <c r="F23" s="460">
        <f>F15+2</f>
        <v>19</v>
      </c>
      <c r="G23" s="161"/>
      <c r="H23" s="188"/>
      <c r="I23" s="161"/>
      <c r="J23" s="161"/>
      <c r="K23" s="206"/>
      <c r="L23" s="247"/>
      <c r="M23" s="248"/>
      <c r="N23" s="247"/>
      <c r="O23" s="247"/>
      <c r="P23" s="247"/>
      <c r="Q23" s="249"/>
    </row>
    <row r="24" spans="1:17" s="56" customFormat="1" ht="27.6">
      <c r="A24" s="281">
        <v>10</v>
      </c>
      <c r="B24" s="460"/>
      <c r="C24" s="458" t="s">
        <v>703</v>
      </c>
      <c r="D24" s="458" t="s">
        <v>750</v>
      </c>
      <c r="E24" s="460" t="s">
        <v>582</v>
      </c>
      <c r="F24" s="460">
        <v>1</v>
      </c>
      <c r="G24" s="161"/>
      <c r="H24" s="188"/>
      <c r="I24" s="161"/>
      <c r="J24" s="162"/>
      <c r="K24" s="208"/>
      <c r="L24" s="247"/>
      <c r="M24" s="248"/>
      <c r="N24" s="247"/>
      <c r="O24" s="247"/>
      <c r="P24" s="247"/>
      <c r="Q24" s="249"/>
    </row>
    <row r="25" spans="1:17" s="56" customFormat="1" ht="69">
      <c r="A25" s="281">
        <v>11</v>
      </c>
      <c r="B25" s="460"/>
      <c r="C25" s="459" t="s">
        <v>599</v>
      </c>
      <c r="D25" s="459" t="s">
        <v>751</v>
      </c>
      <c r="E25" s="460" t="s">
        <v>151</v>
      </c>
      <c r="F25" s="460">
        <v>1810</v>
      </c>
      <c r="G25" s="161"/>
      <c r="H25" s="188"/>
      <c r="I25" s="161"/>
      <c r="J25" s="162"/>
      <c r="K25" s="208"/>
      <c r="L25" s="247"/>
      <c r="M25" s="248"/>
      <c r="N25" s="247"/>
      <c r="O25" s="247"/>
      <c r="P25" s="247"/>
      <c r="Q25" s="249"/>
    </row>
    <row r="26" spans="1:17" s="56" customFormat="1">
      <c r="A26" s="281">
        <v>12</v>
      </c>
      <c r="B26" s="460"/>
      <c r="C26" s="459" t="s">
        <v>752</v>
      </c>
      <c r="D26" s="459" t="s">
        <v>753</v>
      </c>
      <c r="E26" s="460" t="s">
        <v>151</v>
      </c>
      <c r="F26" s="460">
        <v>300</v>
      </c>
      <c r="G26" s="205"/>
      <c r="H26" s="188"/>
      <c r="I26" s="161"/>
      <c r="J26" s="161"/>
      <c r="K26" s="206"/>
      <c r="L26" s="247"/>
      <c r="M26" s="248"/>
      <c r="N26" s="247"/>
      <c r="O26" s="247"/>
      <c r="P26" s="247"/>
      <c r="Q26" s="249"/>
    </row>
    <row r="27" spans="1:17" s="56" customFormat="1" ht="27.6">
      <c r="A27" s="281">
        <v>13</v>
      </c>
      <c r="B27" s="460"/>
      <c r="C27" s="459" t="s">
        <v>735</v>
      </c>
      <c r="D27" s="459" t="s">
        <v>736</v>
      </c>
      <c r="E27" s="460" t="s">
        <v>605</v>
      </c>
      <c r="F27" s="460">
        <v>1</v>
      </c>
      <c r="G27" s="161"/>
      <c r="H27" s="188"/>
      <c r="I27" s="161"/>
      <c r="J27" s="183"/>
      <c r="K27" s="183"/>
      <c r="L27" s="247"/>
      <c r="M27" s="248"/>
      <c r="N27" s="247"/>
      <c r="O27" s="247"/>
      <c r="P27" s="247"/>
      <c r="Q27" s="249"/>
    </row>
    <row r="28" spans="1:17" s="56" customFormat="1">
      <c r="A28" s="281">
        <v>14</v>
      </c>
      <c r="B28" s="460"/>
      <c r="C28" s="459" t="s">
        <v>474</v>
      </c>
      <c r="D28" s="459"/>
      <c r="E28" s="460" t="s">
        <v>605</v>
      </c>
      <c r="F28" s="460">
        <v>1</v>
      </c>
      <c r="G28" s="186"/>
      <c r="H28" s="188"/>
      <c r="I28" s="186"/>
      <c r="J28" s="186"/>
      <c r="K28" s="183"/>
      <c r="L28" s="247"/>
      <c r="M28" s="248"/>
      <c r="N28" s="247"/>
      <c r="O28" s="247"/>
      <c r="P28" s="247"/>
      <c r="Q28" s="249"/>
    </row>
    <row r="29" spans="1:17" s="56" customFormat="1">
      <c r="A29" s="281">
        <v>15</v>
      </c>
      <c r="B29" s="460"/>
      <c r="C29" s="459" t="s">
        <v>754</v>
      </c>
      <c r="D29" s="459"/>
      <c r="E29" s="460" t="s">
        <v>605</v>
      </c>
      <c r="F29" s="460">
        <v>1</v>
      </c>
      <c r="G29" s="161"/>
      <c r="H29" s="188"/>
      <c r="I29" s="161"/>
      <c r="J29" s="183"/>
      <c r="K29" s="183"/>
      <c r="L29" s="247"/>
      <c r="M29" s="248"/>
      <c r="N29" s="247"/>
      <c r="O29" s="247"/>
      <c r="P29" s="247"/>
      <c r="Q29" s="249"/>
    </row>
    <row r="30" spans="1:17" s="56" customFormat="1">
      <c r="A30" s="281">
        <v>16</v>
      </c>
      <c r="B30" s="460"/>
      <c r="C30" s="459" t="s">
        <v>755</v>
      </c>
      <c r="D30" s="459"/>
      <c r="E30" s="460" t="s">
        <v>605</v>
      </c>
      <c r="F30" s="460">
        <v>1</v>
      </c>
      <c r="G30" s="169"/>
      <c r="H30" s="188"/>
      <c r="I30" s="161"/>
      <c r="J30" s="183"/>
      <c r="K30" s="183"/>
      <c r="L30" s="247"/>
      <c r="M30" s="248"/>
      <c r="N30" s="247"/>
      <c r="O30" s="247"/>
      <c r="P30" s="247"/>
      <c r="Q30" s="249"/>
    </row>
    <row r="31" spans="1:17">
      <c r="A31" s="282"/>
      <c r="B31" s="457"/>
      <c r="C31" s="284"/>
      <c r="D31" s="284"/>
      <c r="E31" s="285"/>
      <c r="F31" s="286"/>
      <c r="G31" s="286">
        <v>0</v>
      </c>
      <c r="H31" s="286">
        <v>0</v>
      </c>
      <c r="I31" s="287"/>
      <c r="J31" s="286"/>
      <c r="K31" s="286"/>
      <c r="L31" s="286"/>
      <c r="M31" s="286"/>
      <c r="N31" s="286"/>
      <c r="O31" s="286"/>
      <c r="P31" s="286"/>
      <c r="Q31" s="288"/>
    </row>
    <row r="32" spans="1:17" ht="15.3" customHeight="1">
      <c r="A32" s="234"/>
      <c r="B32" s="234"/>
      <c r="C32" s="679" t="s">
        <v>98</v>
      </c>
      <c r="D32" s="679"/>
      <c r="E32" s="680"/>
      <c r="F32" s="680"/>
      <c r="G32" s="680"/>
      <c r="H32" s="680"/>
      <c r="I32" s="680"/>
      <c r="J32" s="680"/>
      <c r="K32" s="680"/>
      <c r="L32" s="680"/>
      <c r="M32" s="271"/>
      <c r="N32" s="271"/>
      <c r="O32" s="271"/>
      <c r="P32" s="271"/>
      <c r="Q32" s="271"/>
    </row>
    <row r="33" spans="1:17" s="114" customFormat="1">
      <c r="J33" s="135"/>
    </row>
    <row r="34" spans="1:17" customFormat="1" ht="12.75" customHeight="1">
      <c r="B34" s="136" t="s">
        <v>52</v>
      </c>
    </row>
    <row r="35" spans="1:17" customFormat="1" ht="45" customHeight="1">
      <c r="A35" s="673">
        <f>'1,1'!A24:G24</f>
        <v>0</v>
      </c>
      <c r="B35" s="673"/>
      <c r="C35" s="673"/>
      <c r="D35" s="673"/>
      <c r="E35" s="673"/>
      <c r="F35" s="673"/>
      <c r="G35" s="673"/>
      <c r="H35" s="673"/>
      <c r="I35" s="673"/>
      <c r="J35" s="673"/>
      <c r="K35" s="673"/>
      <c r="L35" s="673"/>
      <c r="M35" s="673"/>
      <c r="N35" s="673"/>
      <c r="O35" s="673"/>
      <c r="P35" s="673"/>
      <c r="Q35" s="673"/>
    </row>
    <row r="36" spans="1:17" customFormat="1" ht="76.650000000000006" customHeight="1">
      <c r="A36" s="673"/>
      <c r="B36" s="673"/>
      <c r="C36" s="673"/>
      <c r="D36" s="673"/>
      <c r="E36" s="673"/>
      <c r="F36" s="673"/>
      <c r="G36" s="673"/>
      <c r="H36" s="673"/>
      <c r="I36" s="673"/>
      <c r="J36" s="673"/>
      <c r="K36" s="673"/>
      <c r="L36" s="673"/>
      <c r="M36" s="673"/>
      <c r="N36" s="673"/>
      <c r="O36" s="673"/>
      <c r="P36" s="673"/>
      <c r="Q36" s="673"/>
    </row>
    <row r="37" spans="1:17" customFormat="1" ht="12.75" customHeight="1">
      <c r="B37" s="137"/>
    </row>
    <row r="38" spans="1:17" customFormat="1" ht="12.75" customHeight="1">
      <c r="B38" s="137"/>
    </row>
    <row r="39" spans="1:17" s="114" customFormat="1">
      <c r="B39" s="114" t="s">
        <v>8</v>
      </c>
      <c r="M39" s="142" t="str">
        <f>Koptame!B39</f>
        <v>Pārbaudīja:</v>
      </c>
      <c r="N39" s="142"/>
      <c r="O39" s="142"/>
      <c r="P39" s="142"/>
      <c r="Q39" s="142"/>
    </row>
    <row r="40" spans="1:17" s="114" customFormat="1">
      <c r="C40" s="134">
        <f>Koptame!C34</f>
        <v>0</v>
      </c>
      <c r="D40" s="134"/>
      <c r="M40" s="134"/>
      <c r="N40" s="670">
        <f>Koptame!C40</f>
        <v>0</v>
      </c>
      <c r="O40" s="670"/>
      <c r="P40" s="142"/>
      <c r="Q40" s="142"/>
    </row>
    <row r="41" spans="1:17" s="114" customFormat="1">
      <c r="C41" s="133">
        <f>Koptame!C35</f>
        <v>0</v>
      </c>
      <c r="D41" s="133"/>
      <c r="M41" s="133"/>
      <c r="N41" s="671">
        <f>Koptame!C41</f>
        <v>0</v>
      </c>
      <c r="O41" s="671"/>
      <c r="P41" s="142"/>
      <c r="Q41" s="142"/>
    </row>
    <row r="42" spans="1:17" s="114" customFormat="1" collapsed="1">
      <c r="B42" s="135"/>
      <c r="G42" s="135"/>
      <c r="H42" s="135"/>
    </row>
    <row r="43" spans="1:17">
      <c r="B43" s="56"/>
      <c r="C43" s="19"/>
      <c r="D43" s="19"/>
      <c r="G43" s="56"/>
      <c r="H43" s="56"/>
    </row>
    <row r="44" spans="1:17">
      <c r="B44" s="56"/>
      <c r="C44" s="19"/>
      <c r="D44" s="19"/>
      <c r="G44" s="56"/>
      <c r="H44" s="56"/>
    </row>
  </sheetData>
  <mergeCells count="17">
    <mergeCell ref="N41:O41"/>
    <mergeCell ref="G11:L11"/>
    <mergeCell ref="M11:Q11"/>
    <mergeCell ref="C32:L32"/>
    <mergeCell ref="N40:O40"/>
    <mergeCell ref="A36:Q36"/>
    <mergeCell ref="A35:Q35"/>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S45"/>
  <sheetViews>
    <sheetView showZeros="0" view="pageBreakPreview" topLeftCell="A4" zoomScale="90" zoomScaleNormal="100" zoomScaleSheetLayoutView="90" workbookViewId="0">
      <selection activeCell="I26" sqref="I26"/>
    </sheetView>
  </sheetViews>
  <sheetFormatPr defaultColWidth="9.109375" defaultRowHeight="13.8"/>
  <cols>
    <col min="1" max="1" width="9" style="19" customWidth="1"/>
    <col min="2" max="2" width="9.33203125" style="19" customWidth="1"/>
    <col min="3" max="3" width="43.88671875" style="49" customWidth="1"/>
    <col min="4" max="4" width="14.8867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9" s="24" customFormat="1">
      <c r="C1" s="47"/>
      <c r="D1" s="47"/>
      <c r="F1" s="21"/>
      <c r="G1" s="21"/>
      <c r="H1" s="155" t="s">
        <v>88</v>
      </c>
      <c r="I1" s="103" t="str">
        <f>kops2!B32</f>
        <v>2,12</v>
      </c>
    </row>
    <row r="2" spans="1:19" s="24" customFormat="1">
      <c r="A2" s="667" t="str">
        <f>C13</f>
        <v>Apsardzes signalizācijas sistēma</v>
      </c>
      <c r="B2" s="667"/>
      <c r="C2" s="667"/>
      <c r="D2" s="667"/>
      <c r="E2" s="667"/>
      <c r="F2" s="667"/>
      <c r="G2" s="667"/>
      <c r="H2" s="667"/>
      <c r="I2" s="667"/>
      <c r="J2" s="667"/>
      <c r="K2" s="667"/>
      <c r="L2" s="667"/>
      <c r="M2" s="667"/>
      <c r="N2" s="667"/>
      <c r="O2" s="667"/>
      <c r="P2" s="667"/>
      <c r="Q2" s="667"/>
    </row>
    <row r="3" spans="1:19">
      <c r="A3" s="20"/>
      <c r="B3" s="20"/>
      <c r="C3" s="48" t="s">
        <v>11</v>
      </c>
      <c r="D3" s="48"/>
      <c r="E3" s="669" t="str">
        <f>Koptame!C11</f>
        <v>Pirmsskolas izglītības iestāde</v>
      </c>
      <c r="F3" s="669"/>
      <c r="G3" s="669"/>
      <c r="H3" s="669"/>
      <c r="I3" s="669"/>
      <c r="J3" s="669"/>
      <c r="K3" s="669"/>
      <c r="L3" s="669"/>
      <c r="M3" s="669"/>
      <c r="N3" s="669"/>
      <c r="O3" s="669"/>
      <c r="P3" s="669"/>
      <c r="Q3" s="669"/>
    </row>
    <row r="4" spans="1:19">
      <c r="A4" s="20"/>
      <c r="B4" s="20"/>
      <c r="C4" s="48" t="s">
        <v>12</v>
      </c>
      <c r="D4" s="48"/>
      <c r="E4" s="669" t="str">
        <f>Koptame!C12</f>
        <v>Pirmsskolas izglītības iestādes jaunbūve</v>
      </c>
      <c r="F4" s="669"/>
      <c r="G4" s="669"/>
      <c r="H4" s="669"/>
      <c r="I4" s="669"/>
      <c r="J4" s="669"/>
      <c r="K4" s="669"/>
      <c r="L4" s="669"/>
      <c r="M4" s="669"/>
      <c r="N4" s="669"/>
      <c r="O4" s="669"/>
      <c r="P4" s="669"/>
      <c r="Q4" s="669"/>
    </row>
    <row r="5" spans="1:19">
      <c r="A5" s="20"/>
      <c r="B5" s="20"/>
      <c r="C5" s="48" t="s">
        <v>13</v>
      </c>
      <c r="D5" s="48"/>
      <c r="E5" s="669" t="str">
        <f>Koptame!C13</f>
        <v>Baložu iela 33, Baloži, Ķekavas novads</v>
      </c>
      <c r="F5" s="669"/>
      <c r="G5" s="669"/>
      <c r="H5" s="669"/>
      <c r="I5" s="669"/>
      <c r="J5" s="669"/>
      <c r="K5" s="669"/>
      <c r="L5" s="669"/>
      <c r="M5" s="669"/>
      <c r="N5" s="669"/>
      <c r="O5" s="669"/>
      <c r="P5" s="669"/>
      <c r="Q5" s="669"/>
    </row>
    <row r="6" spans="1:19">
      <c r="A6" s="20"/>
      <c r="B6" s="20"/>
      <c r="C6" s="48" t="str">
        <f>Koptame!B14</f>
        <v>Iepirkuma Id Nr.</v>
      </c>
      <c r="D6" s="48"/>
      <c r="E6" s="22" t="str">
        <f>Koptame!C14</f>
        <v xml:space="preserve">ĶNP2023/ </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87</v>
      </c>
      <c r="Q7" s="26">
        <f>Q33</f>
        <v>0</v>
      </c>
    </row>
    <row r="8" spans="1:19">
      <c r="A8" s="23"/>
      <c r="B8" s="23"/>
      <c r="E8" s="27"/>
      <c r="F8" s="43"/>
      <c r="G8" s="43"/>
      <c r="H8" s="43"/>
      <c r="I8" s="43"/>
      <c r="J8" s="43"/>
      <c r="K8" s="43"/>
      <c r="L8" s="43"/>
      <c r="O8" s="43"/>
      <c r="P8" s="43"/>
      <c r="Q8" s="25"/>
    </row>
    <row r="9" spans="1:19" ht="15.3" customHeight="1">
      <c r="A9" s="45"/>
      <c r="B9" s="45"/>
      <c r="K9" s="44"/>
      <c r="L9" s="44"/>
      <c r="M9" s="668" t="str">
        <f>Koptame!D16</f>
        <v xml:space="preserve">Tāme sastādīta:   </v>
      </c>
      <c r="N9" s="668"/>
      <c r="O9" s="668"/>
      <c r="P9" s="668"/>
      <c r="Q9" s="44"/>
    </row>
    <row r="10" spans="1:19" ht="15">
      <c r="A10" s="45"/>
      <c r="B10" s="45"/>
    </row>
    <row r="11" spans="1:19"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9" ht="75" customHeight="1">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9" ht="15.6">
      <c r="A13" s="272"/>
      <c r="B13" s="352"/>
      <c r="C13" s="274" t="str">
        <f>kops2!C32</f>
        <v>Apsardzes signalizācijas sistēma</v>
      </c>
      <c r="D13" s="274"/>
      <c r="E13" s="235"/>
      <c r="F13" s="236"/>
      <c r="G13" s="381">
        <v>0</v>
      </c>
      <c r="H13" s="381">
        <v>0</v>
      </c>
      <c r="I13" s="276"/>
      <c r="J13" s="277"/>
      <c r="K13" s="277"/>
      <c r="L13" s="277">
        <f t="shared" ref="L13" si="0">SUM(I13:K13)</f>
        <v>0</v>
      </c>
      <c r="M13" s="278">
        <f t="shared" ref="M13:M31" si="1">ROUND(G13*F13,2)</f>
        <v>0</v>
      </c>
      <c r="N13" s="277">
        <f t="shared" ref="N13:N31" si="2">ROUND(I13*F13,2)</f>
        <v>0</v>
      </c>
      <c r="O13" s="277">
        <f t="shared" ref="O13:O31" si="3">ROUND(J13*F13,2)</f>
        <v>0</v>
      </c>
      <c r="P13" s="277">
        <f t="shared" ref="P13:P31" si="4">ROUND(K13*F13,2)</f>
        <v>0</v>
      </c>
      <c r="Q13" s="279">
        <f t="shared" ref="Q13:Q31" si="5">SUM(N13:P13)</f>
        <v>0</v>
      </c>
    </row>
    <row r="14" spans="1:19" s="181" customFormat="1" ht="36" customHeight="1">
      <c r="A14" s="174"/>
      <c r="B14" s="175"/>
      <c r="C14" s="176" t="s">
        <v>968</v>
      </c>
      <c r="D14" s="14"/>
      <c r="E14" s="15"/>
      <c r="F14" s="177"/>
      <c r="G14" s="170"/>
      <c r="H14" s="170"/>
      <c r="I14" s="178"/>
      <c r="J14" s="178"/>
      <c r="K14" s="178"/>
      <c r="L14" s="179"/>
      <c r="M14" s="178"/>
      <c r="N14" s="178"/>
      <c r="O14" s="178"/>
      <c r="P14" s="178"/>
      <c r="Q14" s="180"/>
    </row>
    <row r="15" spans="1:19" s="56" customFormat="1" ht="26.4">
      <c r="A15" s="281">
        <v>1</v>
      </c>
      <c r="B15" s="480"/>
      <c r="C15" s="454" t="s">
        <v>580</v>
      </c>
      <c r="D15" s="463" t="s">
        <v>581</v>
      </c>
      <c r="E15" s="461" t="s">
        <v>582</v>
      </c>
      <c r="F15" s="461">
        <v>1</v>
      </c>
      <c r="G15" s="202"/>
      <c r="H15" s="197"/>
      <c r="I15" s="195"/>
      <c r="J15" s="189"/>
      <c r="K15" s="198"/>
      <c r="L15" s="247"/>
      <c r="M15" s="248"/>
      <c r="N15" s="247"/>
      <c r="O15" s="247"/>
      <c r="P15" s="247"/>
      <c r="Q15" s="249"/>
      <c r="S15" s="94"/>
    </row>
    <row r="16" spans="1:19" s="56" customFormat="1" ht="26.4">
      <c r="A16" s="281">
        <v>2</v>
      </c>
      <c r="B16" s="480"/>
      <c r="C16" s="481" t="s">
        <v>583</v>
      </c>
      <c r="D16" s="482" t="s">
        <v>584</v>
      </c>
      <c r="E16" s="480" t="s">
        <v>582</v>
      </c>
      <c r="F16" s="480">
        <v>4</v>
      </c>
      <c r="G16" s="161"/>
      <c r="H16" s="210"/>
      <c r="I16" s="161"/>
      <c r="J16" s="200"/>
      <c r="K16" s="200"/>
      <c r="L16" s="247"/>
      <c r="M16" s="248"/>
      <c r="N16" s="247"/>
      <c r="O16" s="247"/>
      <c r="P16" s="247"/>
      <c r="Q16" s="249"/>
      <c r="S16" s="94"/>
    </row>
    <row r="17" spans="1:19" s="56" customFormat="1" ht="26.4">
      <c r="A17" s="281">
        <v>3</v>
      </c>
      <c r="B17" s="480"/>
      <c r="C17" s="454" t="s">
        <v>585</v>
      </c>
      <c r="D17" s="476" t="s">
        <v>586</v>
      </c>
      <c r="E17" s="480" t="s">
        <v>582</v>
      </c>
      <c r="F17" s="480">
        <v>14</v>
      </c>
      <c r="G17" s="161"/>
      <c r="H17" s="210"/>
      <c r="I17" s="161"/>
      <c r="J17" s="200"/>
      <c r="K17" s="200"/>
      <c r="L17" s="247"/>
      <c r="M17" s="248"/>
      <c r="N17" s="247"/>
      <c r="O17" s="247"/>
      <c r="P17" s="247"/>
      <c r="Q17" s="249"/>
      <c r="S17" s="94"/>
    </row>
    <row r="18" spans="1:19" s="56" customFormat="1" ht="26.4">
      <c r="A18" s="281">
        <v>4</v>
      </c>
      <c r="B18" s="480"/>
      <c r="C18" s="481" t="s">
        <v>587</v>
      </c>
      <c r="D18" s="468" t="s">
        <v>588</v>
      </c>
      <c r="E18" s="480" t="s">
        <v>582</v>
      </c>
      <c r="F18" s="480">
        <v>4</v>
      </c>
      <c r="G18" s="161"/>
      <c r="H18" s="210"/>
      <c r="I18" s="161"/>
      <c r="J18" s="200"/>
      <c r="K18" s="200"/>
      <c r="L18" s="247"/>
      <c r="M18" s="248"/>
      <c r="N18" s="247"/>
      <c r="O18" s="247"/>
      <c r="P18" s="247"/>
      <c r="Q18" s="249"/>
      <c r="S18" s="94"/>
    </row>
    <row r="19" spans="1:19" s="56" customFormat="1">
      <c r="A19" s="281">
        <v>5</v>
      </c>
      <c r="B19" s="480"/>
      <c r="C19" s="481" t="s">
        <v>589</v>
      </c>
      <c r="D19" s="463" t="s">
        <v>590</v>
      </c>
      <c r="E19" s="480" t="s">
        <v>582</v>
      </c>
      <c r="F19" s="480">
        <v>4</v>
      </c>
      <c r="G19" s="211"/>
      <c r="H19" s="210"/>
      <c r="I19" s="161"/>
      <c r="J19" s="189"/>
      <c r="K19" s="212"/>
      <c r="L19" s="247"/>
      <c r="M19" s="248"/>
      <c r="N19" s="247"/>
      <c r="O19" s="247"/>
      <c r="P19" s="247"/>
      <c r="Q19" s="249"/>
      <c r="S19" s="94"/>
    </row>
    <row r="20" spans="1:19" s="56" customFormat="1">
      <c r="A20" s="281">
        <v>6</v>
      </c>
      <c r="B20" s="480"/>
      <c r="C20" s="468" t="s">
        <v>591</v>
      </c>
      <c r="D20" s="482" t="s">
        <v>592</v>
      </c>
      <c r="E20" s="480" t="s">
        <v>582</v>
      </c>
      <c r="F20" s="480">
        <v>2</v>
      </c>
      <c r="G20" s="161"/>
      <c r="H20" s="210"/>
      <c r="I20" s="161"/>
      <c r="J20" s="200"/>
      <c r="K20" s="200"/>
      <c r="L20" s="247"/>
      <c r="M20" s="248"/>
      <c r="N20" s="247"/>
      <c r="O20" s="247"/>
      <c r="P20" s="247"/>
      <c r="Q20" s="249"/>
      <c r="S20" s="94"/>
    </row>
    <row r="21" spans="1:19" s="56" customFormat="1">
      <c r="A21" s="281">
        <v>7</v>
      </c>
      <c r="B21" s="480"/>
      <c r="C21" s="483" t="s">
        <v>593</v>
      </c>
      <c r="D21" s="483" t="s">
        <v>594</v>
      </c>
      <c r="E21" s="466" t="s">
        <v>582</v>
      </c>
      <c r="F21" s="466">
        <v>67</v>
      </c>
      <c r="G21" s="161"/>
      <c r="H21" s="210"/>
      <c r="I21" s="161"/>
      <c r="J21" s="200"/>
      <c r="K21" s="200"/>
      <c r="L21" s="247"/>
      <c r="M21" s="248"/>
      <c r="N21" s="247"/>
      <c r="O21" s="247"/>
      <c r="P21" s="247"/>
      <c r="Q21" s="249"/>
      <c r="S21" s="94"/>
    </row>
    <row r="22" spans="1:19" s="56" customFormat="1">
      <c r="A22" s="281">
        <v>8</v>
      </c>
      <c r="B22" s="480"/>
      <c r="C22" s="483"/>
      <c r="D22" s="464"/>
      <c r="E22" s="466"/>
      <c r="F22" s="466"/>
      <c r="G22" s="169"/>
      <c r="H22" s="169"/>
      <c r="I22" s="183"/>
      <c r="J22" s="183"/>
      <c r="K22" s="183"/>
      <c r="L22" s="247"/>
      <c r="M22" s="248"/>
      <c r="N22" s="247"/>
      <c r="O22" s="247"/>
      <c r="P22" s="247"/>
      <c r="Q22" s="249"/>
      <c r="S22" s="94"/>
    </row>
    <row r="23" spans="1:19" s="56" customFormat="1">
      <c r="A23" s="281">
        <v>9</v>
      </c>
      <c r="B23" s="480"/>
      <c r="C23" s="465" t="s">
        <v>595</v>
      </c>
      <c r="D23" s="464" t="s">
        <v>596</v>
      </c>
      <c r="E23" s="466" t="s">
        <v>582</v>
      </c>
      <c r="F23" s="466">
        <v>23</v>
      </c>
      <c r="G23" s="211"/>
      <c r="H23" s="210"/>
      <c r="I23" s="189"/>
      <c r="J23" s="200"/>
      <c r="K23" s="200"/>
      <c r="L23" s="247"/>
      <c r="M23" s="248"/>
      <c r="N23" s="247"/>
      <c r="O23" s="247"/>
      <c r="P23" s="247"/>
      <c r="Q23" s="249"/>
      <c r="S23" s="94"/>
    </row>
    <row r="24" spans="1:19" s="56" customFormat="1">
      <c r="A24" s="281">
        <v>10</v>
      </c>
      <c r="B24" s="480"/>
      <c r="C24" s="472" t="s">
        <v>1132</v>
      </c>
      <c r="D24" s="464"/>
      <c r="E24" s="466" t="s">
        <v>582</v>
      </c>
      <c r="F24" s="484">
        <v>64</v>
      </c>
      <c r="G24" s="161"/>
      <c r="H24" s="210"/>
      <c r="I24" s="161"/>
      <c r="J24" s="200"/>
      <c r="K24" s="200"/>
      <c r="L24" s="247"/>
      <c r="M24" s="248"/>
      <c r="N24" s="247"/>
      <c r="O24" s="247"/>
      <c r="P24" s="247"/>
      <c r="Q24" s="249"/>
      <c r="S24" s="94"/>
    </row>
    <row r="25" spans="1:19" s="56" customFormat="1">
      <c r="A25" s="281">
        <v>11</v>
      </c>
      <c r="B25" s="480"/>
      <c r="C25" s="465" t="s">
        <v>597</v>
      </c>
      <c r="D25" s="464" t="s">
        <v>598</v>
      </c>
      <c r="E25" s="466" t="s">
        <v>582</v>
      </c>
      <c r="F25" s="466">
        <v>2</v>
      </c>
      <c r="G25" s="211"/>
      <c r="H25" s="210"/>
      <c r="I25" s="161"/>
      <c r="J25" s="189"/>
      <c r="K25" s="212"/>
      <c r="L25" s="247"/>
      <c r="M25" s="248"/>
      <c r="N25" s="247"/>
      <c r="O25" s="247"/>
      <c r="P25" s="247"/>
      <c r="Q25" s="249"/>
      <c r="S25" s="94"/>
    </row>
    <row r="26" spans="1:19" s="56" customFormat="1" ht="26.4">
      <c r="A26" s="281">
        <v>12</v>
      </c>
      <c r="B26" s="480"/>
      <c r="C26" s="483" t="s">
        <v>599</v>
      </c>
      <c r="D26" s="483" t="s">
        <v>600</v>
      </c>
      <c r="E26" s="466" t="s">
        <v>151</v>
      </c>
      <c r="F26" s="485">
        <f>81+35</f>
        <v>116</v>
      </c>
      <c r="G26" s="199"/>
      <c r="H26" s="197"/>
      <c r="I26" s="195"/>
      <c r="J26" s="161"/>
      <c r="K26" s="200"/>
      <c r="L26" s="247"/>
      <c r="M26" s="248"/>
      <c r="N26" s="247"/>
      <c r="O26" s="247"/>
      <c r="P26" s="247"/>
      <c r="Q26" s="249"/>
      <c r="S26" s="94"/>
    </row>
    <row r="27" spans="1:19" s="56" customFormat="1">
      <c r="A27" s="281">
        <v>13</v>
      </c>
      <c r="B27" s="480"/>
      <c r="C27" s="483" t="s">
        <v>599</v>
      </c>
      <c r="D27" s="464" t="s">
        <v>601</v>
      </c>
      <c r="E27" s="466" t="s">
        <v>151</v>
      </c>
      <c r="F27" s="466">
        <v>7970</v>
      </c>
      <c r="G27" s="199"/>
      <c r="H27" s="197"/>
      <c r="I27" s="195"/>
      <c r="J27" s="161"/>
      <c r="K27" s="200"/>
      <c r="L27" s="247"/>
      <c r="M27" s="248"/>
      <c r="N27" s="247"/>
      <c r="O27" s="247"/>
      <c r="P27" s="247"/>
      <c r="Q27" s="249"/>
      <c r="S27" s="94"/>
    </row>
    <row r="28" spans="1:19" s="56" customFormat="1">
      <c r="A28" s="281">
        <v>14</v>
      </c>
      <c r="B28" s="480"/>
      <c r="C28" s="483" t="s">
        <v>602</v>
      </c>
      <c r="D28" s="483" t="s">
        <v>603</v>
      </c>
      <c r="E28" s="466" t="s">
        <v>151</v>
      </c>
      <c r="F28" s="466">
        <v>100</v>
      </c>
      <c r="G28" s="199"/>
      <c r="H28" s="197"/>
      <c r="I28" s="195"/>
      <c r="J28" s="161"/>
      <c r="K28" s="200"/>
      <c r="L28" s="247"/>
      <c r="M28" s="248"/>
      <c r="N28" s="247"/>
      <c r="O28" s="247"/>
      <c r="P28" s="247"/>
      <c r="Q28" s="249"/>
      <c r="S28" s="94"/>
    </row>
    <row r="29" spans="1:19" s="56" customFormat="1">
      <c r="A29" s="281">
        <v>15</v>
      </c>
      <c r="B29" s="480"/>
      <c r="C29" s="483" t="s">
        <v>604</v>
      </c>
      <c r="D29" s="468"/>
      <c r="E29" s="466" t="s">
        <v>605</v>
      </c>
      <c r="F29" s="466">
        <v>1</v>
      </c>
      <c r="G29" s="199"/>
      <c r="H29" s="197"/>
      <c r="I29" s="195"/>
      <c r="J29" s="161"/>
      <c r="K29" s="200"/>
      <c r="L29" s="247"/>
      <c r="M29" s="248"/>
      <c r="N29" s="247"/>
      <c r="O29" s="247"/>
      <c r="P29" s="247"/>
      <c r="Q29" s="249"/>
      <c r="S29" s="94"/>
    </row>
    <row r="30" spans="1:19" s="56" customFormat="1">
      <c r="A30" s="281">
        <v>16</v>
      </c>
      <c r="B30" s="480"/>
      <c r="C30" s="454" t="s">
        <v>606</v>
      </c>
      <c r="D30" s="454" t="s">
        <v>607</v>
      </c>
      <c r="E30" s="486" t="s">
        <v>605</v>
      </c>
      <c r="F30" s="486">
        <v>1</v>
      </c>
      <c r="G30" s="202"/>
      <c r="H30" s="197"/>
      <c r="I30" s="195"/>
      <c r="J30" s="189"/>
      <c r="K30" s="198"/>
      <c r="L30" s="247"/>
      <c r="M30" s="248"/>
      <c r="N30" s="247"/>
      <c r="O30" s="247"/>
      <c r="P30" s="247"/>
      <c r="Q30" s="249"/>
      <c r="S30" s="94"/>
    </row>
    <row r="31" spans="1:19" s="56" customFormat="1" ht="26.4">
      <c r="A31" s="281">
        <v>17</v>
      </c>
      <c r="B31" s="480"/>
      <c r="C31" s="468" t="s">
        <v>608</v>
      </c>
      <c r="D31" s="468"/>
      <c r="E31" s="466" t="s">
        <v>605</v>
      </c>
      <c r="F31" s="466">
        <v>1</v>
      </c>
      <c r="G31" s="199"/>
      <c r="H31" s="197"/>
      <c r="I31" s="195"/>
      <c r="J31" s="200"/>
      <c r="K31" s="201"/>
      <c r="L31" s="247"/>
      <c r="M31" s="248"/>
      <c r="N31" s="247"/>
      <c r="O31" s="247"/>
      <c r="P31" s="247"/>
      <c r="Q31" s="249"/>
      <c r="S31" s="94"/>
    </row>
    <row r="32" spans="1:19">
      <c r="A32" s="282"/>
      <c r="B32" s="457"/>
      <c r="C32" s="284"/>
      <c r="D32" s="284"/>
      <c r="E32" s="285"/>
      <c r="F32" s="286"/>
      <c r="G32" s="286">
        <v>0</v>
      </c>
      <c r="H32" s="286">
        <v>0</v>
      </c>
      <c r="I32" s="287"/>
      <c r="J32" s="286"/>
      <c r="K32" s="286"/>
      <c r="L32" s="286"/>
      <c r="M32" s="286"/>
      <c r="N32" s="286"/>
      <c r="O32" s="286"/>
      <c r="P32" s="286"/>
      <c r="Q32" s="288"/>
    </row>
    <row r="33" spans="1:17" ht="15.9" customHeight="1">
      <c r="A33" s="234"/>
      <c r="B33" s="234"/>
      <c r="C33" s="679" t="s">
        <v>98</v>
      </c>
      <c r="D33" s="679"/>
      <c r="E33" s="680"/>
      <c r="F33" s="680"/>
      <c r="G33" s="680"/>
      <c r="H33" s="680"/>
      <c r="I33" s="680"/>
      <c r="J33" s="680"/>
      <c r="K33" s="680"/>
      <c r="L33" s="680"/>
      <c r="M33" s="271"/>
      <c r="N33" s="271"/>
      <c r="O33" s="271"/>
      <c r="P33" s="271"/>
      <c r="Q33" s="271"/>
    </row>
    <row r="34" spans="1:17" s="114" customFormat="1">
      <c r="J34" s="135"/>
    </row>
    <row r="35" spans="1:17" customFormat="1" ht="12.75" customHeight="1">
      <c r="B35" s="136" t="s">
        <v>52</v>
      </c>
    </row>
    <row r="36" spans="1:17" customFormat="1" ht="45" customHeight="1">
      <c r="A36" s="673">
        <f>'1,1'!A24:G24</f>
        <v>0</v>
      </c>
      <c r="B36" s="673"/>
      <c r="C36" s="673"/>
      <c r="D36" s="673"/>
      <c r="E36" s="673"/>
      <c r="F36" s="673"/>
      <c r="G36" s="673"/>
      <c r="H36" s="673"/>
      <c r="I36" s="673"/>
      <c r="J36" s="673"/>
      <c r="K36" s="673"/>
      <c r="L36" s="673"/>
      <c r="M36" s="673"/>
      <c r="N36" s="673"/>
      <c r="O36" s="673"/>
      <c r="P36" s="673"/>
      <c r="Q36" s="673"/>
    </row>
    <row r="37" spans="1:17" customFormat="1" ht="76.650000000000006" customHeight="1">
      <c r="A37" s="673"/>
      <c r="B37" s="673"/>
      <c r="C37" s="673"/>
      <c r="D37" s="673"/>
      <c r="E37" s="673"/>
      <c r="F37" s="673"/>
      <c r="G37" s="673"/>
      <c r="H37" s="673"/>
      <c r="I37" s="673"/>
      <c r="J37" s="673"/>
      <c r="K37" s="673"/>
      <c r="L37" s="673"/>
      <c r="M37" s="673"/>
      <c r="N37" s="673"/>
      <c r="O37" s="673"/>
      <c r="P37" s="673"/>
      <c r="Q37" s="673"/>
    </row>
    <row r="38" spans="1:17" customFormat="1" ht="12.75" customHeight="1">
      <c r="B38" s="137"/>
    </row>
    <row r="39" spans="1:17" customFormat="1" ht="12.75" customHeight="1">
      <c r="B39" s="137"/>
    </row>
    <row r="40" spans="1:17" s="114" customFormat="1">
      <c r="B40" s="114" t="s">
        <v>8</v>
      </c>
      <c r="M40" s="142" t="str">
        <f>Koptame!B39</f>
        <v>Pārbaudīja:</v>
      </c>
      <c r="N40" s="142"/>
      <c r="O40" s="142"/>
      <c r="P40" s="142"/>
      <c r="Q40" s="142"/>
    </row>
    <row r="41" spans="1:17" s="114" customFormat="1">
      <c r="C41" s="134">
        <f>Koptame!C34</f>
        <v>0</v>
      </c>
      <c r="D41" s="134"/>
      <c r="M41" s="134"/>
      <c r="N41" s="670">
        <f>Koptame!C40</f>
        <v>0</v>
      </c>
      <c r="O41" s="670"/>
      <c r="P41" s="142"/>
      <c r="Q41" s="142"/>
    </row>
    <row r="42" spans="1:17" s="114" customFormat="1">
      <c r="C42" s="133">
        <f>Koptame!C35</f>
        <v>0</v>
      </c>
      <c r="D42" s="133"/>
      <c r="M42" s="133"/>
      <c r="N42" s="671">
        <f>Koptame!C41</f>
        <v>0</v>
      </c>
      <c r="O42" s="671"/>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N42:O42"/>
    <mergeCell ref="G11:L11"/>
    <mergeCell ref="M11:Q11"/>
    <mergeCell ref="C33:L33"/>
    <mergeCell ref="N41:O41"/>
    <mergeCell ref="A37:Q37"/>
    <mergeCell ref="A36:Q36"/>
    <mergeCell ref="A11:A12"/>
    <mergeCell ref="B11:B12"/>
    <mergeCell ref="E11:E12"/>
    <mergeCell ref="F11:F12"/>
    <mergeCell ref="C11:D12"/>
    <mergeCell ref="A2:Q2"/>
    <mergeCell ref="E3:Q3"/>
    <mergeCell ref="E4:Q4"/>
    <mergeCell ref="E5:Q5"/>
    <mergeCell ref="M9:P9"/>
  </mergeCells>
  <conditionalFormatting sqref="E15">
    <cfRule type="cellIs" dxfId="180" priority="1" stopIfTrue="1" operator="equal">
      <formula>0</formula>
    </cfRule>
    <cfRule type="expression" dxfId="179" priority="2" stopIfTrue="1">
      <formula>#DIV/0!</formula>
    </cfRule>
    <cfRule type="cellIs" dxfId="178" priority="3" stopIfTrue="1" operator="equal">
      <formula>0</formula>
    </cfRule>
    <cfRule type="expression" dxfId="177" priority="4" stopIfTrue="1">
      <formula>#DIV/0!</formula>
    </cfRule>
  </conditionalFormatting>
  <conditionalFormatting sqref="E30">
    <cfRule type="cellIs" dxfId="176" priority="5" stopIfTrue="1" operator="equal">
      <formula>0</formula>
    </cfRule>
    <cfRule type="expression" dxfId="175" priority="6"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7"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1"/>
  <sheetViews>
    <sheetView showZeros="0" view="pageBreakPreview" topLeftCell="A15" zoomScale="90" zoomScaleNormal="100" zoomScaleSheetLayoutView="90" workbookViewId="0">
      <selection activeCell="M39" sqref="M39:Q39"/>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3" t="str">
        <f>kops2!B33</f>
        <v>2,13</v>
      </c>
    </row>
    <row r="2" spans="1:17" s="24" customFormat="1">
      <c r="A2" s="667" t="str">
        <f>C13</f>
        <v>Centralizētā izziņošanas sistēma</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Q39</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c r="C13" s="274" t="str">
        <f>kops2!C33</f>
        <v>Centralizētā izziņošanas sistēma</v>
      </c>
      <c r="D13" s="274"/>
      <c r="E13" s="235"/>
      <c r="F13" s="236"/>
      <c r="G13" s="381"/>
      <c r="H13" s="381"/>
      <c r="I13" s="276"/>
      <c r="J13" s="277"/>
      <c r="K13" s="277"/>
      <c r="L13" s="277">
        <f t="shared" ref="L13" si="0">SUM(I13:K13)</f>
        <v>0</v>
      </c>
      <c r="M13" s="278">
        <f t="shared" ref="M13:M37" si="1">ROUND(G13*F13,2)</f>
        <v>0</v>
      </c>
      <c r="N13" s="277">
        <f t="shared" ref="N13:N37" si="2">ROUND(I13*F13,2)</f>
        <v>0</v>
      </c>
      <c r="O13" s="277">
        <f t="shared" ref="O13:O37" si="3">ROUND(J13*F13,2)</f>
        <v>0</v>
      </c>
      <c r="P13" s="277">
        <f t="shared" ref="P13:P37" si="4">ROUND(K13*F13,2)</f>
        <v>0</v>
      </c>
      <c r="Q13" s="279">
        <f t="shared" ref="Q13:Q37" si="5">SUM(N13:P13)</f>
        <v>0</v>
      </c>
    </row>
    <row r="14" spans="1:17" s="181" customFormat="1" ht="36" customHeight="1">
      <c r="A14" s="174"/>
      <c r="B14" s="175"/>
      <c r="C14" s="492" t="s">
        <v>968</v>
      </c>
      <c r="D14" s="290"/>
      <c r="E14" s="291"/>
      <c r="F14" s="177"/>
      <c r="G14" s="170"/>
      <c r="H14" s="170"/>
      <c r="I14" s="178"/>
      <c r="J14" s="178"/>
      <c r="K14" s="178"/>
      <c r="L14" s="179"/>
      <c r="M14" s="178"/>
      <c r="N14" s="178"/>
      <c r="O14" s="178"/>
      <c r="P14" s="178"/>
      <c r="Q14" s="180"/>
    </row>
    <row r="15" spans="1:17" s="56" customFormat="1" ht="26.4">
      <c r="A15" s="250">
        <v>1</v>
      </c>
      <c r="B15" s="486"/>
      <c r="C15" s="476" t="s">
        <v>609</v>
      </c>
      <c r="D15" s="478" t="s">
        <v>610</v>
      </c>
      <c r="E15" s="486" t="s">
        <v>605</v>
      </c>
      <c r="F15" s="486">
        <v>1</v>
      </c>
      <c r="G15" s="201"/>
      <c r="H15" s="194"/>
      <c r="I15" s="195"/>
      <c r="J15" s="161"/>
      <c r="K15" s="201"/>
      <c r="L15" s="247"/>
      <c r="M15" s="248"/>
      <c r="N15" s="247"/>
      <c r="O15" s="247"/>
      <c r="P15" s="247"/>
      <c r="Q15" s="249"/>
    </row>
    <row r="16" spans="1:17" s="56" customFormat="1">
      <c r="A16" s="250">
        <v>2</v>
      </c>
      <c r="B16" s="486"/>
      <c r="C16" s="476" t="s">
        <v>611</v>
      </c>
      <c r="D16" s="493"/>
      <c r="E16" s="486" t="s">
        <v>605</v>
      </c>
      <c r="F16" s="486">
        <v>1</v>
      </c>
      <c r="G16" s="203"/>
      <c r="H16" s="194"/>
      <c r="I16" s="195"/>
      <c r="J16" s="161"/>
      <c r="K16" s="201"/>
      <c r="L16" s="247"/>
      <c r="M16" s="248"/>
      <c r="N16" s="247"/>
      <c r="O16" s="247"/>
      <c r="P16" s="247"/>
      <c r="Q16" s="249"/>
    </row>
    <row r="17" spans="1:17" s="56" customFormat="1">
      <c r="A17" s="250">
        <v>3</v>
      </c>
      <c r="B17" s="486"/>
      <c r="C17" s="476" t="s">
        <v>612</v>
      </c>
      <c r="D17" s="476"/>
      <c r="E17" s="486" t="s">
        <v>582</v>
      </c>
      <c r="F17" s="486">
        <v>3</v>
      </c>
      <c r="G17" s="205"/>
      <c r="H17" s="194"/>
      <c r="I17" s="161"/>
      <c r="J17" s="161"/>
      <c r="K17" s="206"/>
      <c r="L17" s="247"/>
      <c r="M17" s="248"/>
      <c r="N17" s="247"/>
      <c r="O17" s="247"/>
      <c r="P17" s="247"/>
      <c r="Q17" s="249"/>
    </row>
    <row r="18" spans="1:17" s="56" customFormat="1">
      <c r="A18" s="250">
        <v>4</v>
      </c>
      <c r="B18" s="486"/>
      <c r="C18" s="476" t="s">
        <v>613</v>
      </c>
      <c r="D18" s="454" t="s">
        <v>614</v>
      </c>
      <c r="E18" s="486" t="s">
        <v>605</v>
      </c>
      <c r="F18" s="453">
        <v>1</v>
      </c>
      <c r="G18" s="213"/>
      <c r="H18" s="194"/>
      <c r="I18" s="171"/>
      <c r="J18" s="162"/>
      <c r="K18" s="168"/>
      <c r="L18" s="247"/>
      <c r="M18" s="248"/>
      <c r="N18" s="247"/>
      <c r="O18" s="247"/>
      <c r="P18" s="247"/>
      <c r="Q18" s="249"/>
    </row>
    <row r="19" spans="1:17" s="56" customFormat="1">
      <c r="A19" s="250">
        <v>5</v>
      </c>
      <c r="B19" s="486"/>
      <c r="C19" s="476" t="s">
        <v>615</v>
      </c>
      <c r="D19" s="478" t="s">
        <v>616</v>
      </c>
      <c r="E19" s="486" t="s">
        <v>582</v>
      </c>
      <c r="F19" s="453">
        <v>2</v>
      </c>
      <c r="G19" s="213"/>
      <c r="H19" s="194"/>
      <c r="I19" s="171"/>
      <c r="J19" s="162"/>
      <c r="K19" s="168"/>
      <c r="L19" s="247"/>
      <c r="M19" s="248"/>
      <c r="N19" s="247"/>
      <c r="O19" s="247"/>
      <c r="P19" s="247"/>
      <c r="Q19" s="249"/>
    </row>
    <row r="20" spans="1:17" s="56" customFormat="1" ht="26.4">
      <c r="A20" s="250">
        <v>6</v>
      </c>
      <c r="B20" s="486"/>
      <c r="C20" s="476" t="s">
        <v>617</v>
      </c>
      <c r="D20" s="454" t="s">
        <v>618</v>
      </c>
      <c r="E20" s="486" t="s">
        <v>605</v>
      </c>
      <c r="F20" s="453">
        <f>35+8</f>
        <v>43</v>
      </c>
      <c r="G20" s="213"/>
      <c r="H20" s="194"/>
      <c r="I20" s="171"/>
      <c r="J20" s="162"/>
      <c r="K20" s="168"/>
      <c r="L20" s="247"/>
      <c r="M20" s="248"/>
      <c r="N20" s="247"/>
      <c r="O20" s="247"/>
      <c r="P20" s="247"/>
      <c r="Q20" s="249"/>
    </row>
    <row r="21" spans="1:17" s="56" customFormat="1" ht="26.4">
      <c r="A21" s="250">
        <v>7</v>
      </c>
      <c r="B21" s="486"/>
      <c r="C21" s="476" t="s">
        <v>619</v>
      </c>
      <c r="D21" s="476" t="s">
        <v>620</v>
      </c>
      <c r="E21" s="486" t="s">
        <v>605</v>
      </c>
      <c r="F21" s="453">
        <v>110</v>
      </c>
      <c r="G21" s="213"/>
      <c r="H21" s="194"/>
      <c r="I21" s="171"/>
      <c r="J21" s="162"/>
      <c r="K21" s="168"/>
      <c r="L21" s="247"/>
      <c r="M21" s="248"/>
      <c r="N21" s="247"/>
      <c r="O21" s="247"/>
      <c r="P21" s="247"/>
      <c r="Q21" s="249"/>
    </row>
    <row r="22" spans="1:17" s="56" customFormat="1">
      <c r="A22" s="250">
        <v>8</v>
      </c>
      <c r="B22" s="486"/>
      <c r="C22" s="476" t="s">
        <v>621</v>
      </c>
      <c r="D22" s="476" t="s">
        <v>622</v>
      </c>
      <c r="E22" s="486" t="s">
        <v>582</v>
      </c>
      <c r="F22" s="453">
        <f>F21</f>
        <v>110</v>
      </c>
      <c r="G22" s="213"/>
      <c r="H22" s="194"/>
      <c r="I22" s="171"/>
      <c r="J22" s="162"/>
      <c r="K22" s="168"/>
      <c r="L22" s="247"/>
      <c r="M22" s="248"/>
      <c r="N22" s="247"/>
      <c r="O22" s="247"/>
      <c r="P22" s="247"/>
      <c r="Q22" s="249"/>
    </row>
    <row r="23" spans="1:17" s="56" customFormat="1" ht="26.4">
      <c r="A23" s="250">
        <v>9</v>
      </c>
      <c r="B23" s="486"/>
      <c r="C23" s="476" t="s">
        <v>623</v>
      </c>
      <c r="D23" s="454" t="s">
        <v>624</v>
      </c>
      <c r="E23" s="486" t="s">
        <v>150</v>
      </c>
      <c r="F23" s="453">
        <v>50</v>
      </c>
      <c r="G23" s="213"/>
      <c r="H23" s="194"/>
      <c r="I23" s="171"/>
      <c r="J23" s="162"/>
      <c r="K23" s="168"/>
      <c r="L23" s="247"/>
      <c r="M23" s="248"/>
      <c r="N23" s="247"/>
      <c r="O23" s="247"/>
      <c r="P23" s="247"/>
      <c r="Q23" s="249"/>
    </row>
    <row r="24" spans="1:17" s="56" customFormat="1" ht="26.4">
      <c r="A24" s="250">
        <v>10</v>
      </c>
      <c r="B24" s="486"/>
      <c r="C24" s="476" t="s">
        <v>625</v>
      </c>
      <c r="D24" s="454" t="s">
        <v>626</v>
      </c>
      <c r="E24" s="486" t="s">
        <v>150</v>
      </c>
      <c r="F24" s="453">
        <v>90</v>
      </c>
      <c r="G24" s="213"/>
      <c r="H24" s="194"/>
      <c r="I24" s="171"/>
      <c r="J24" s="162"/>
      <c r="K24" s="168"/>
      <c r="L24" s="247"/>
      <c r="M24" s="248"/>
      <c r="N24" s="247"/>
      <c r="O24" s="247"/>
      <c r="P24" s="247"/>
      <c r="Q24" s="249"/>
    </row>
    <row r="25" spans="1:17" s="56" customFormat="1">
      <c r="A25" s="250">
        <v>11</v>
      </c>
      <c r="B25" s="486"/>
      <c r="C25" s="476" t="s">
        <v>627</v>
      </c>
      <c r="D25" s="454"/>
      <c r="E25" s="486" t="s">
        <v>150</v>
      </c>
      <c r="F25" s="453">
        <v>500</v>
      </c>
      <c r="G25" s="213"/>
      <c r="H25" s="194"/>
      <c r="I25" s="171"/>
      <c r="J25" s="162"/>
      <c r="K25" s="168"/>
      <c r="L25" s="247"/>
      <c r="M25" s="248"/>
      <c r="N25" s="247"/>
      <c r="O25" s="247"/>
      <c r="P25" s="247"/>
      <c r="Q25" s="249"/>
    </row>
    <row r="26" spans="1:17" s="56" customFormat="1" ht="26.4">
      <c r="A26" s="250">
        <v>12</v>
      </c>
      <c r="B26" s="486"/>
      <c r="C26" s="476" t="s">
        <v>628</v>
      </c>
      <c r="D26" s="454" t="s">
        <v>629</v>
      </c>
      <c r="E26" s="455" t="s">
        <v>605</v>
      </c>
      <c r="F26" s="453">
        <v>1</v>
      </c>
      <c r="G26" s="213"/>
      <c r="H26" s="194"/>
      <c r="I26" s="171"/>
      <c r="J26" s="162"/>
      <c r="K26" s="168"/>
      <c r="L26" s="247"/>
      <c r="M26" s="248"/>
      <c r="N26" s="247"/>
      <c r="O26" s="247"/>
      <c r="P26" s="247"/>
      <c r="Q26" s="249"/>
    </row>
    <row r="27" spans="1:17" s="56" customFormat="1">
      <c r="A27" s="250">
        <v>13</v>
      </c>
      <c r="B27" s="486"/>
      <c r="C27" s="476" t="s">
        <v>474</v>
      </c>
      <c r="D27" s="454"/>
      <c r="E27" s="486" t="s">
        <v>605</v>
      </c>
      <c r="F27" s="453">
        <v>1</v>
      </c>
      <c r="G27" s="169"/>
      <c r="H27" s="169"/>
      <c r="I27" s="183"/>
      <c r="J27" s="183"/>
      <c r="K27" s="183"/>
      <c r="L27" s="247"/>
      <c r="M27" s="248"/>
      <c r="N27" s="247"/>
      <c r="O27" s="247"/>
      <c r="P27" s="247"/>
      <c r="Q27" s="249"/>
    </row>
    <row r="28" spans="1:17" s="56" customFormat="1">
      <c r="A28" s="250">
        <v>14</v>
      </c>
      <c r="B28" s="486"/>
      <c r="C28" s="476" t="s">
        <v>630</v>
      </c>
      <c r="D28" s="454" t="s">
        <v>631</v>
      </c>
      <c r="E28" s="486" t="s">
        <v>582</v>
      </c>
      <c r="F28" s="453">
        <v>1</v>
      </c>
      <c r="G28" s="213"/>
      <c r="H28" s="194"/>
      <c r="I28" s="171"/>
      <c r="J28" s="162"/>
      <c r="K28" s="168"/>
      <c r="L28" s="247"/>
      <c r="M28" s="248"/>
      <c r="N28" s="247"/>
      <c r="O28" s="247"/>
      <c r="P28" s="247"/>
      <c r="Q28" s="249"/>
    </row>
    <row r="29" spans="1:17" s="56" customFormat="1">
      <c r="A29" s="250">
        <v>15</v>
      </c>
      <c r="B29" s="486"/>
      <c r="C29" s="476" t="s">
        <v>632</v>
      </c>
      <c r="D29" s="454" t="s">
        <v>633</v>
      </c>
      <c r="E29" s="486" t="s">
        <v>582</v>
      </c>
      <c r="F29" s="453">
        <v>2</v>
      </c>
      <c r="G29" s="213"/>
      <c r="H29" s="194"/>
      <c r="I29" s="171"/>
      <c r="J29" s="162"/>
      <c r="K29" s="168"/>
      <c r="L29" s="247"/>
      <c r="M29" s="248"/>
      <c r="N29" s="247"/>
      <c r="O29" s="247"/>
      <c r="P29" s="247"/>
      <c r="Q29" s="249"/>
    </row>
    <row r="30" spans="1:17" s="56" customFormat="1">
      <c r="A30" s="250">
        <v>16</v>
      </c>
      <c r="B30" s="486"/>
      <c r="C30" s="476" t="s">
        <v>634</v>
      </c>
      <c r="D30" s="454" t="s">
        <v>635</v>
      </c>
      <c r="E30" s="486" t="s">
        <v>582</v>
      </c>
      <c r="F30" s="453">
        <v>3</v>
      </c>
      <c r="G30" s="213"/>
      <c r="H30" s="194"/>
      <c r="I30" s="171"/>
      <c r="J30" s="162"/>
      <c r="K30" s="168"/>
      <c r="L30" s="247"/>
      <c r="M30" s="248"/>
      <c r="N30" s="247"/>
      <c r="O30" s="247"/>
      <c r="P30" s="247"/>
      <c r="Q30" s="249"/>
    </row>
    <row r="31" spans="1:17" s="56" customFormat="1">
      <c r="A31" s="250">
        <v>17</v>
      </c>
      <c r="B31" s="486"/>
      <c r="C31" s="476" t="s">
        <v>636</v>
      </c>
      <c r="D31" s="454" t="s">
        <v>637</v>
      </c>
      <c r="E31" s="486" t="s">
        <v>582</v>
      </c>
      <c r="F31" s="453">
        <v>1</v>
      </c>
      <c r="G31" s="213"/>
      <c r="H31" s="194"/>
      <c r="I31" s="171"/>
      <c r="J31" s="162"/>
      <c r="K31" s="168"/>
      <c r="L31" s="247"/>
      <c r="M31" s="248"/>
      <c r="N31" s="247"/>
      <c r="O31" s="247"/>
      <c r="P31" s="247"/>
      <c r="Q31" s="249"/>
    </row>
    <row r="32" spans="1:17" s="56" customFormat="1" ht="26.4">
      <c r="A32" s="250">
        <v>18</v>
      </c>
      <c r="B32" s="486"/>
      <c r="C32" s="476" t="s">
        <v>638</v>
      </c>
      <c r="D32" s="454" t="s">
        <v>639</v>
      </c>
      <c r="E32" s="486" t="s">
        <v>582</v>
      </c>
      <c r="F32" s="453">
        <v>2</v>
      </c>
      <c r="G32" s="213"/>
      <c r="H32" s="194"/>
      <c r="I32" s="171"/>
      <c r="J32" s="162"/>
      <c r="K32" s="168"/>
      <c r="L32" s="247"/>
      <c r="M32" s="248"/>
      <c r="N32" s="247"/>
      <c r="O32" s="247"/>
      <c r="P32" s="247"/>
      <c r="Q32" s="249"/>
    </row>
    <row r="33" spans="1:17" s="56" customFormat="1">
      <c r="A33" s="250">
        <v>19</v>
      </c>
      <c r="B33" s="486"/>
      <c r="C33" s="476" t="s">
        <v>640</v>
      </c>
      <c r="D33" s="454" t="s">
        <v>641</v>
      </c>
      <c r="E33" s="486" t="s">
        <v>582</v>
      </c>
      <c r="F33" s="453">
        <v>12</v>
      </c>
      <c r="G33" s="213"/>
      <c r="H33" s="194"/>
      <c r="I33" s="171"/>
      <c r="J33" s="162"/>
      <c r="K33" s="168"/>
      <c r="L33" s="247"/>
      <c r="M33" s="248"/>
      <c r="N33" s="247"/>
      <c r="O33" s="247"/>
      <c r="P33" s="247"/>
      <c r="Q33" s="249"/>
    </row>
    <row r="34" spans="1:17" s="56" customFormat="1" ht="26.4">
      <c r="A34" s="250">
        <v>20</v>
      </c>
      <c r="B34" s="486"/>
      <c r="C34" s="476" t="s">
        <v>1557</v>
      </c>
      <c r="D34" s="454" t="s">
        <v>642</v>
      </c>
      <c r="E34" s="486" t="s">
        <v>150</v>
      </c>
      <c r="F34" s="453">
        <f>(2444+110*2+35*2+8*2)*1.1</f>
        <v>3025.0000000000005</v>
      </c>
      <c r="G34" s="213"/>
      <c r="H34" s="194"/>
      <c r="I34" s="171"/>
      <c r="J34" s="162"/>
      <c r="K34" s="168"/>
      <c r="L34" s="247"/>
      <c r="M34" s="248"/>
      <c r="N34" s="247"/>
      <c r="O34" s="247"/>
      <c r="P34" s="247"/>
      <c r="Q34" s="249"/>
    </row>
    <row r="35" spans="1:17" s="56" customFormat="1">
      <c r="A35" s="250">
        <v>21</v>
      </c>
      <c r="B35" s="486"/>
      <c r="C35" s="476" t="s">
        <v>643</v>
      </c>
      <c r="D35" s="478"/>
      <c r="E35" s="486" t="s">
        <v>605</v>
      </c>
      <c r="F35" s="453">
        <v>1</v>
      </c>
      <c r="G35" s="213"/>
      <c r="H35" s="194"/>
      <c r="I35" s="171"/>
      <c r="J35" s="162"/>
      <c r="K35" s="168"/>
      <c r="L35" s="247"/>
      <c r="M35" s="248"/>
      <c r="N35" s="247"/>
      <c r="O35" s="247"/>
      <c r="P35" s="247"/>
      <c r="Q35" s="249"/>
    </row>
    <row r="36" spans="1:17" s="56" customFormat="1">
      <c r="A36" s="250">
        <v>22</v>
      </c>
      <c r="B36" s="486"/>
      <c r="C36" s="476" t="s">
        <v>644</v>
      </c>
      <c r="D36" s="478"/>
      <c r="E36" s="486" t="s">
        <v>582</v>
      </c>
      <c r="F36" s="453">
        <v>1</v>
      </c>
      <c r="G36" s="213"/>
      <c r="H36" s="194"/>
      <c r="I36" s="171"/>
      <c r="J36" s="162"/>
      <c r="K36" s="168"/>
      <c r="L36" s="247"/>
      <c r="M36" s="248"/>
      <c r="N36" s="247"/>
      <c r="O36" s="247"/>
      <c r="P36" s="247"/>
      <c r="Q36" s="249"/>
    </row>
    <row r="37" spans="1:17" s="56" customFormat="1">
      <c r="A37" s="250">
        <v>23</v>
      </c>
      <c r="B37" s="486"/>
      <c r="C37" s="476" t="s">
        <v>645</v>
      </c>
      <c r="D37" s="478" t="s">
        <v>646</v>
      </c>
      <c r="E37" s="486" t="s">
        <v>150</v>
      </c>
      <c r="F37" s="453">
        <v>400</v>
      </c>
      <c r="G37" s="199"/>
      <c r="H37" s="197"/>
      <c r="I37" s="195"/>
      <c r="J37" s="161"/>
      <c r="K37" s="200"/>
      <c r="L37" s="247"/>
      <c r="M37" s="248"/>
      <c r="N37" s="247"/>
      <c r="O37" s="247"/>
      <c r="P37" s="247"/>
      <c r="Q37" s="249"/>
    </row>
    <row r="38" spans="1:17" s="56" customFormat="1">
      <c r="A38" s="360"/>
      <c r="B38" s="488"/>
      <c r="C38" s="489"/>
      <c r="D38" s="489"/>
      <c r="E38" s="490"/>
      <c r="F38" s="491"/>
      <c r="G38" s="448"/>
      <c r="H38" s="448"/>
      <c r="I38" s="287"/>
      <c r="J38" s="287"/>
      <c r="K38" s="287"/>
      <c r="L38" s="287"/>
      <c r="M38" s="363"/>
      <c r="N38" s="287"/>
      <c r="O38" s="287"/>
      <c r="P38" s="287"/>
      <c r="Q38" s="364"/>
    </row>
    <row r="39" spans="1:17" ht="15.3" customHeight="1">
      <c r="A39" s="234"/>
      <c r="B39" s="234"/>
      <c r="C39" s="679" t="s">
        <v>98</v>
      </c>
      <c r="D39" s="679"/>
      <c r="E39" s="680"/>
      <c r="F39" s="680"/>
      <c r="G39" s="680"/>
      <c r="H39" s="680"/>
      <c r="I39" s="680"/>
      <c r="J39" s="680"/>
      <c r="K39" s="680"/>
      <c r="L39" s="680"/>
      <c r="M39" s="487"/>
      <c r="N39" s="487"/>
      <c r="O39" s="487"/>
      <c r="P39" s="487"/>
      <c r="Q39" s="487"/>
    </row>
    <row r="40" spans="1:17" s="114" customFormat="1">
      <c r="J40" s="135"/>
    </row>
    <row r="41" spans="1:17" customFormat="1" ht="12.75" customHeight="1">
      <c r="B41" s="136" t="s">
        <v>52</v>
      </c>
    </row>
    <row r="42" spans="1:17" customFormat="1" ht="45" customHeight="1">
      <c r="A42" s="673">
        <f>'1,1'!A24:G24</f>
        <v>0</v>
      </c>
      <c r="B42" s="673"/>
      <c r="C42" s="673"/>
      <c r="D42" s="673"/>
      <c r="E42" s="673"/>
      <c r="F42" s="673"/>
      <c r="G42" s="673"/>
      <c r="H42" s="673"/>
      <c r="I42" s="673"/>
      <c r="J42" s="673"/>
      <c r="K42" s="673"/>
      <c r="L42" s="673"/>
      <c r="M42" s="673"/>
      <c r="N42" s="673"/>
      <c r="O42" s="673"/>
      <c r="P42" s="673"/>
      <c r="Q42" s="673"/>
    </row>
    <row r="43" spans="1:17" customFormat="1" ht="76.650000000000006" customHeight="1">
      <c r="A43" s="673"/>
      <c r="B43" s="673"/>
      <c r="C43" s="673"/>
      <c r="D43" s="673"/>
      <c r="E43" s="673"/>
      <c r="F43" s="673"/>
      <c r="G43" s="673"/>
      <c r="H43" s="673"/>
      <c r="I43" s="673"/>
      <c r="J43" s="673"/>
      <c r="K43" s="673"/>
      <c r="L43" s="673"/>
      <c r="M43" s="673"/>
      <c r="N43" s="673"/>
      <c r="O43" s="673"/>
      <c r="P43" s="673"/>
      <c r="Q43" s="673"/>
    </row>
    <row r="44" spans="1:17" customFormat="1" ht="12.75" customHeight="1">
      <c r="B44" s="137"/>
    </row>
    <row r="45" spans="1:17" customFormat="1" ht="12.75" customHeight="1">
      <c r="B45" s="137"/>
    </row>
    <row r="46" spans="1:17" s="114" customFormat="1">
      <c r="B46" s="114" t="s">
        <v>8</v>
      </c>
      <c r="M46" s="142" t="str">
        <f>Koptame!B39</f>
        <v>Pārbaudīja:</v>
      </c>
      <c r="N46" s="142"/>
      <c r="O46" s="142"/>
      <c r="P46" s="142"/>
      <c r="Q46" s="142"/>
    </row>
    <row r="47" spans="1:17" s="114" customFormat="1">
      <c r="C47" s="134">
        <f>Koptame!C34</f>
        <v>0</v>
      </c>
      <c r="D47" s="134"/>
      <c r="M47" s="134"/>
      <c r="N47" s="670">
        <f>Koptame!C40</f>
        <v>0</v>
      </c>
      <c r="O47" s="670"/>
      <c r="P47" s="142"/>
      <c r="Q47" s="142"/>
    </row>
    <row r="48" spans="1:17" s="114" customFormat="1">
      <c r="C48" s="133">
        <f>Koptame!C35</f>
        <v>0</v>
      </c>
      <c r="D48" s="133"/>
      <c r="M48" s="133"/>
      <c r="N48" s="671">
        <f>Koptame!C41</f>
        <v>0</v>
      </c>
      <c r="O48" s="671"/>
      <c r="P48" s="142"/>
      <c r="Q48" s="142"/>
    </row>
    <row r="49" spans="2:8" s="114" customFormat="1" collapsed="1">
      <c r="B49" s="135"/>
      <c r="G49" s="135"/>
      <c r="H49" s="135"/>
    </row>
    <row r="50" spans="2:8">
      <c r="B50" s="56"/>
      <c r="C50" s="19"/>
      <c r="D50" s="19"/>
      <c r="G50" s="56"/>
      <c r="H50" s="56"/>
    </row>
    <row r="51" spans="2:8">
      <c r="B51" s="56"/>
      <c r="C51" s="19"/>
      <c r="D51" s="19"/>
      <c r="G51" s="56"/>
      <c r="H51" s="56"/>
    </row>
  </sheetData>
  <mergeCells count="17">
    <mergeCell ref="N48:O48"/>
    <mergeCell ref="G11:L11"/>
    <mergeCell ref="M11:Q11"/>
    <mergeCell ref="C39:L39"/>
    <mergeCell ref="N47:O47"/>
    <mergeCell ref="A43:Q43"/>
    <mergeCell ref="A42:Q42"/>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92D050"/>
  </sheetPr>
  <dimension ref="A1:Q39"/>
  <sheetViews>
    <sheetView showZeros="0" view="pageBreakPreview" topLeftCell="B4" zoomScaleNormal="100" zoomScaleSheetLayoutView="100" workbookViewId="0">
      <selection activeCell="J24" sqref="J24"/>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3" t="str">
        <f>kops2!B34</f>
        <v>2,14</v>
      </c>
    </row>
    <row r="2" spans="1:17" s="24" customFormat="1">
      <c r="A2" s="667" t="str">
        <f>C13</f>
        <v>Dūmu aizsardzība</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Q27</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2">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c r="C13" s="274" t="str">
        <f>kops2!C34</f>
        <v>Dūmu aizsardzība</v>
      </c>
      <c r="D13" s="274"/>
      <c r="E13" s="235"/>
      <c r="F13" s="236"/>
      <c r="G13" s="381"/>
      <c r="H13" s="381"/>
      <c r="I13" s="276"/>
      <c r="J13" s="277"/>
      <c r="K13" s="277"/>
      <c r="L13" s="277">
        <f t="shared" ref="L13" si="0">SUM(I13:K13)</f>
        <v>0</v>
      </c>
      <c r="M13" s="278">
        <f t="shared" ref="M13:M25" si="1">ROUND(G13*F13,2)</f>
        <v>0</v>
      </c>
      <c r="N13" s="277">
        <f t="shared" ref="N13:N25" si="2">ROUND(I13*F13,2)</f>
        <v>0</v>
      </c>
      <c r="O13" s="277">
        <f t="shared" ref="O13:O25" si="3">ROUND(J13*F13,2)</f>
        <v>0</v>
      </c>
      <c r="P13" s="277">
        <f t="shared" ref="P13:P25" si="4">ROUND(K13*F13,2)</f>
        <v>0</v>
      </c>
      <c r="Q13" s="279">
        <f t="shared" ref="Q13:Q25" si="5">SUM(N13:P13)</f>
        <v>0</v>
      </c>
    </row>
    <row r="14" spans="1:17" s="181" customFormat="1" ht="36" customHeight="1">
      <c r="A14" s="174"/>
      <c r="B14" s="175"/>
      <c r="C14" s="176" t="s">
        <v>968</v>
      </c>
      <c r="D14" s="14"/>
      <c r="E14" s="15"/>
      <c r="F14" s="177"/>
      <c r="G14" s="170"/>
      <c r="H14" s="170"/>
      <c r="I14" s="178"/>
      <c r="J14" s="178"/>
      <c r="K14" s="178"/>
      <c r="L14" s="179"/>
      <c r="M14" s="178"/>
      <c r="N14" s="178"/>
      <c r="O14" s="178"/>
      <c r="P14" s="178"/>
      <c r="Q14" s="180"/>
    </row>
    <row r="15" spans="1:17" s="56" customFormat="1" ht="28.8">
      <c r="A15" s="281">
        <v>1</v>
      </c>
      <c r="B15" s="438"/>
      <c r="C15" s="494" t="s">
        <v>649</v>
      </c>
      <c r="D15" s="495" t="s">
        <v>650</v>
      </c>
      <c r="E15" s="438" t="s">
        <v>582</v>
      </c>
      <c r="F15" s="438">
        <v>1</v>
      </c>
      <c r="G15" s="185"/>
      <c r="H15" s="188"/>
      <c r="I15" s="219"/>
      <c r="J15" s="183"/>
      <c r="K15" s="183"/>
      <c r="L15" s="247"/>
      <c r="M15" s="248"/>
      <c r="N15" s="247"/>
      <c r="O15" s="247"/>
      <c r="P15" s="247"/>
      <c r="Q15" s="249"/>
    </row>
    <row r="16" spans="1:17" s="56" customFormat="1" ht="28.8">
      <c r="A16" s="281">
        <v>2</v>
      </c>
      <c r="B16" s="438"/>
      <c r="C16" s="442" t="s">
        <v>651</v>
      </c>
      <c r="D16" s="495" t="s">
        <v>652</v>
      </c>
      <c r="E16" s="438" t="s">
        <v>582</v>
      </c>
      <c r="F16" s="439">
        <v>1</v>
      </c>
      <c r="G16" s="185"/>
      <c r="H16" s="188"/>
      <c r="I16" s="219"/>
      <c r="J16" s="183"/>
      <c r="K16" s="183"/>
      <c r="L16" s="247"/>
      <c r="M16" s="248"/>
      <c r="N16" s="247"/>
      <c r="O16" s="247"/>
      <c r="P16" s="247"/>
      <c r="Q16" s="249"/>
    </row>
    <row r="17" spans="1:17" s="56" customFormat="1" ht="43.2">
      <c r="A17" s="281">
        <v>3</v>
      </c>
      <c r="B17" s="438"/>
      <c r="C17" s="494" t="s">
        <v>653</v>
      </c>
      <c r="D17" s="495" t="s">
        <v>654</v>
      </c>
      <c r="E17" s="438" t="s">
        <v>582</v>
      </c>
      <c r="F17" s="438">
        <v>11</v>
      </c>
      <c r="G17" s="185"/>
      <c r="H17" s="188"/>
      <c r="I17" s="219"/>
      <c r="J17" s="183"/>
      <c r="K17" s="183"/>
      <c r="L17" s="247"/>
      <c r="M17" s="248"/>
      <c r="N17" s="247"/>
      <c r="O17" s="247"/>
      <c r="P17" s="247"/>
      <c r="Q17" s="249"/>
    </row>
    <row r="18" spans="1:17" s="56" customFormat="1" ht="28.8">
      <c r="A18" s="281">
        <v>4</v>
      </c>
      <c r="B18" s="438"/>
      <c r="C18" s="494" t="s">
        <v>655</v>
      </c>
      <c r="D18" s="495" t="s">
        <v>656</v>
      </c>
      <c r="E18" s="438" t="s">
        <v>582</v>
      </c>
      <c r="F18" s="438">
        <v>3</v>
      </c>
      <c r="G18" s="185"/>
      <c r="H18" s="188"/>
      <c r="I18" s="219"/>
      <c r="J18" s="183"/>
      <c r="K18" s="183"/>
      <c r="L18" s="247"/>
      <c r="M18" s="248"/>
      <c r="N18" s="247"/>
      <c r="O18" s="247"/>
      <c r="P18" s="247"/>
      <c r="Q18" s="249"/>
    </row>
    <row r="19" spans="1:17" s="56" customFormat="1" ht="28.8">
      <c r="A19" s="281">
        <v>5</v>
      </c>
      <c r="B19" s="438"/>
      <c r="C19" s="494" t="s">
        <v>657</v>
      </c>
      <c r="D19" s="495" t="s">
        <v>658</v>
      </c>
      <c r="E19" s="438" t="s">
        <v>582</v>
      </c>
      <c r="F19" s="438">
        <v>3</v>
      </c>
      <c r="G19" s="185"/>
      <c r="H19" s="188"/>
      <c r="I19" s="219"/>
      <c r="J19" s="183"/>
      <c r="K19" s="183"/>
      <c r="L19" s="247"/>
      <c r="M19" s="248"/>
      <c r="N19" s="247"/>
      <c r="O19" s="247"/>
      <c r="P19" s="247"/>
      <c r="Q19" s="249"/>
    </row>
    <row r="20" spans="1:17" s="56" customFormat="1" ht="14.4">
      <c r="A20" s="281">
        <v>6</v>
      </c>
      <c r="B20" s="438"/>
      <c r="C20" s="494" t="s">
        <v>623</v>
      </c>
      <c r="D20" s="495" t="s">
        <v>659</v>
      </c>
      <c r="E20" s="438" t="s">
        <v>151</v>
      </c>
      <c r="F20" s="438">
        <v>90</v>
      </c>
      <c r="G20" s="161"/>
      <c r="H20" s="188"/>
      <c r="I20" s="161"/>
      <c r="J20" s="183"/>
      <c r="K20" s="186"/>
      <c r="L20" s="247"/>
      <c r="M20" s="248"/>
      <c r="N20" s="247"/>
      <c r="O20" s="247"/>
      <c r="P20" s="247"/>
      <c r="Q20" s="249"/>
    </row>
    <row r="21" spans="1:17" s="56" customFormat="1" ht="28.8">
      <c r="A21" s="281">
        <v>7</v>
      </c>
      <c r="B21" s="438"/>
      <c r="C21" s="494" t="s">
        <v>660</v>
      </c>
      <c r="D21" s="495" t="s">
        <v>661</v>
      </c>
      <c r="E21" s="438" t="s">
        <v>151</v>
      </c>
      <c r="F21" s="438">
        <v>313</v>
      </c>
      <c r="G21" s="161"/>
      <c r="H21" s="188"/>
      <c r="I21" s="161"/>
      <c r="J21" s="183"/>
      <c r="K21" s="186"/>
      <c r="L21" s="247"/>
      <c r="M21" s="248"/>
      <c r="N21" s="247"/>
      <c r="O21" s="247"/>
      <c r="P21" s="247"/>
      <c r="Q21" s="249"/>
    </row>
    <row r="22" spans="1:17" s="56" customFormat="1" ht="14.4">
      <c r="A22" s="281">
        <v>8</v>
      </c>
      <c r="B22" s="438"/>
      <c r="C22" s="494" t="s">
        <v>662</v>
      </c>
      <c r="D22" s="495" t="s">
        <v>663</v>
      </c>
      <c r="E22" s="438" t="s">
        <v>151</v>
      </c>
      <c r="F22" s="438">
        <v>265</v>
      </c>
      <c r="G22" s="161"/>
      <c r="H22" s="188"/>
      <c r="I22" s="161"/>
      <c r="J22" s="183"/>
      <c r="K22" s="186"/>
      <c r="L22" s="247"/>
      <c r="M22" s="248"/>
      <c r="N22" s="247"/>
      <c r="O22" s="247"/>
      <c r="P22" s="247"/>
      <c r="Q22" s="249"/>
    </row>
    <row r="23" spans="1:17" s="56" customFormat="1" ht="14.4">
      <c r="A23" s="281">
        <v>9</v>
      </c>
      <c r="B23" s="438"/>
      <c r="C23" s="494" t="s">
        <v>664</v>
      </c>
      <c r="D23" s="495" t="s">
        <v>665</v>
      </c>
      <c r="E23" s="438" t="s">
        <v>605</v>
      </c>
      <c r="F23" s="438">
        <v>1</v>
      </c>
      <c r="G23" s="186"/>
      <c r="H23" s="188"/>
      <c r="I23" s="186"/>
      <c r="J23" s="186"/>
      <c r="K23" s="186"/>
      <c r="L23" s="247"/>
      <c r="M23" s="248"/>
      <c r="N23" s="247"/>
      <c r="O23" s="247"/>
      <c r="P23" s="247"/>
      <c r="Q23" s="249"/>
    </row>
    <row r="24" spans="1:17" s="56" customFormat="1" ht="14.4">
      <c r="A24" s="281">
        <v>10</v>
      </c>
      <c r="B24" s="438"/>
      <c r="C24" s="494" t="s">
        <v>666</v>
      </c>
      <c r="D24" s="495" t="s">
        <v>667</v>
      </c>
      <c r="E24" s="438" t="s">
        <v>151</v>
      </c>
      <c r="F24" s="438">
        <v>50</v>
      </c>
      <c r="G24" s="186"/>
      <c r="H24" s="188"/>
      <c r="I24" s="186"/>
      <c r="J24" s="186"/>
      <c r="K24" s="186"/>
      <c r="L24" s="247"/>
      <c r="M24" s="248"/>
      <c r="N24" s="247"/>
      <c r="O24" s="247"/>
      <c r="P24" s="247"/>
      <c r="Q24" s="249"/>
    </row>
    <row r="25" spans="1:17" s="56" customFormat="1" ht="28.8">
      <c r="A25" s="281">
        <v>11</v>
      </c>
      <c r="B25" s="438"/>
      <c r="C25" s="496" t="s">
        <v>668</v>
      </c>
      <c r="D25" s="495" t="s">
        <v>669</v>
      </c>
      <c r="E25" s="438" t="s">
        <v>582</v>
      </c>
      <c r="F25" s="438">
        <f>(F21+F22)*3</f>
        <v>1734</v>
      </c>
      <c r="G25" s="187"/>
      <c r="H25" s="194"/>
      <c r="I25" s="187"/>
      <c r="J25" s="187"/>
      <c r="K25" s="187"/>
      <c r="L25" s="247"/>
      <c r="M25" s="248"/>
      <c r="N25" s="247"/>
      <c r="O25" s="247"/>
      <c r="P25" s="247"/>
      <c r="Q25" s="249"/>
    </row>
    <row r="26" spans="1:17" s="56" customFormat="1">
      <c r="A26" s="360"/>
      <c r="B26" s="488"/>
      <c r="C26" s="489"/>
      <c r="D26" s="489"/>
      <c r="E26" s="490"/>
      <c r="F26" s="491"/>
      <c r="G26" s="448"/>
      <c r="H26" s="448"/>
      <c r="I26" s="287"/>
      <c r="J26" s="287"/>
      <c r="K26" s="287"/>
      <c r="L26" s="287"/>
      <c r="M26" s="363"/>
      <c r="N26" s="287"/>
      <c r="O26" s="287"/>
      <c r="P26" s="287"/>
      <c r="Q26" s="364"/>
    </row>
    <row r="27" spans="1:17" ht="15.3" customHeight="1">
      <c r="A27" s="234"/>
      <c r="B27" s="234"/>
      <c r="C27" s="679" t="s">
        <v>98</v>
      </c>
      <c r="D27" s="679"/>
      <c r="E27" s="680"/>
      <c r="F27" s="680"/>
      <c r="G27" s="680"/>
      <c r="H27" s="680"/>
      <c r="I27" s="680"/>
      <c r="J27" s="680"/>
      <c r="K27" s="680"/>
      <c r="L27" s="680"/>
      <c r="M27" s="487"/>
      <c r="N27" s="487"/>
      <c r="O27" s="487"/>
      <c r="P27" s="487"/>
      <c r="Q27" s="487"/>
    </row>
    <row r="28" spans="1:17" s="114" customFormat="1">
      <c r="J28" s="135"/>
    </row>
    <row r="29" spans="1:17" customFormat="1" ht="12.75" customHeight="1">
      <c r="B29" s="136" t="s">
        <v>52</v>
      </c>
    </row>
    <row r="30" spans="1:17" customFormat="1" ht="45" customHeight="1">
      <c r="A30" s="673">
        <f>'1,1'!A24:G24</f>
        <v>0</v>
      </c>
      <c r="B30" s="673"/>
      <c r="C30" s="673"/>
      <c r="D30" s="673"/>
      <c r="E30" s="673"/>
      <c r="F30" s="673"/>
      <c r="G30" s="673"/>
      <c r="H30" s="673"/>
      <c r="I30" s="673"/>
      <c r="J30" s="673"/>
      <c r="K30" s="673"/>
      <c r="L30" s="673"/>
      <c r="M30" s="673"/>
      <c r="N30" s="673"/>
      <c r="O30" s="673"/>
      <c r="P30" s="673"/>
      <c r="Q30" s="673"/>
    </row>
    <row r="31" spans="1:17" customFormat="1" ht="76.650000000000006" customHeight="1">
      <c r="A31" s="673"/>
      <c r="B31" s="673"/>
      <c r="C31" s="673"/>
      <c r="D31" s="673"/>
      <c r="E31" s="673"/>
      <c r="F31" s="673"/>
      <c r="G31" s="673"/>
      <c r="H31" s="673"/>
      <c r="I31" s="673"/>
      <c r="J31" s="673"/>
      <c r="K31" s="673"/>
      <c r="L31" s="673"/>
      <c r="M31" s="673"/>
      <c r="N31" s="673"/>
      <c r="O31" s="673"/>
      <c r="P31" s="673"/>
      <c r="Q31" s="673"/>
    </row>
    <row r="32" spans="1:17" customFormat="1" ht="12.75" customHeight="1">
      <c r="B32" s="137"/>
    </row>
    <row r="33" spans="2:17" customFormat="1" ht="12.75" customHeight="1">
      <c r="B33" s="137"/>
    </row>
    <row r="34" spans="2:17" s="114" customFormat="1">
      <c r="B34" s="114" t="s">
        <v>8</v>
      </c>
      <c r="M34" s="142" t="str">
        <f>Koptame!B39</f>
        <v>Pārbaudīja:</v>
      </c>
      <c r="N34" s="142"/>
      <c r="O34" s="142"/>
      <c r="P34" s="142"/>
      <c r="Q34" s="142"/>
    </row>
    <row r="35" spans="2:17" s="114" customFormat="1">
      <c r="C35" s="134">
        <f>Koptame!C34</f>
        <v>0</v>
      </c>
      <c r="D35" s="134"/>
      <c r="M35" s="134"/>
      <c r="N35" s="670">
        <f>Koptame!C40</f>
        <v>0</v>
      </c>
      <c r="O35" s="670"/>
      <c r="P35" s="142"/>
      <c r="Q35" s="142"/>
    </row>
    <row r="36" spans="2:17" s="114" customFormat="1">
      <c r="C36" s="133">
        <f>Koptame!C35</f>
        <v>0</v>
      </c>
      <c r="D36" s="133"/>
      <c r="M36" s="133"/>
      <c r="N36" s="671">
        <f>Koptame!C41</f>
        <v>0</v>
      </c>
      <c r="O36" s="671"/>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N36:O36"/>
    <mergeCell ref="G11:L11"/>
    <mergeCell ref="M11:Q11"/>
    <mergeCell ref="C27:L27"/>
    <mergeCell ref="N35:O35"/>
    <mergeCell ref="A31:Q31"/>
    <mergeCell ref="A30:Q30"/>
    <mergeCell ref="A11:A12"/>
    <mergeCell ref="B11:B12"/>
    <mergeCell ref="E11:E12"/>
    <mergeCell ref="F11:F12"/>
    <mergeCell ref="C11:D12"/>
    <mergeCell ref="A2:Q2"/>
    <mergeCell ref="E3:Q3"/>
    <mergeCell ref="E4:Q4"/>
    <mergeCell ref="E5:Q5"/>
    <mergeCell ref="M9:P9"/>
  </mergeCells>
  <conditionalFormatting sqref="J15">
    <cfRule type="expression" dxfId="174" priority="37" stopIfTrue="1">
      <formula>#REF!=#REF!=FALSE</formula>
    </cfRule>
    <cfRule type="expression" dxfId="173" priority="38">
      <formula>#REF!&gt;0</formula>
    </cfRule>
    <cfRule type="expression" dxfId="172" priority="39">
      <formula>#REF!=3</formula>
    </cfRule>
    <cfRule type="expression" dxfId="171" priority="40">
      <formula>#REF!=2</formula>
    </cfRule>
    <cfRule type="expression" dxfId="170" priority="41">
      <formula>#REF!=1</formula>
    </cfRule>
    <cfRule type="expression" dxfId="169" priority="42" stopIfTrue="1">
      <formula>J15=#REF!=FALSE</formula>
    </cfRule>
  </conditionalFormatting>
  <conditionalFormatting sqref="J16:J17">
    <cfRule type="expression" dxfId="168" priority="25" stopIfTrue="1">
      <formula>#REF!=#REF!=FALSE</formula>
    </cfRule>
    <cfRule type="expression" dxfId="167" priority="26">
      <formula>#REF!&gt;0</formula>
    </cfRule>
    <cfRule type="expression" dxfId="166" priority="27">
      <formula>#REF!=3</formula>
    </cfRule>
    <cfRule type="expression" dxfId="165" priority="28">
      <formula>#REF!=2</formula>
    </cfRule>
    <cfRule type="expression" dxfId="164" priority="29">
      <formula>#REF!=1</formula>
    </cfRule>
    <cfRule type="expression" dxfId="163" priority="30" stopIfTrue="1">
      <formula>J16=#REF!=FALSE</formula>
    </cfRule>
  </conditionalFormatting>
  <conditionalFormatting sqref="J20:J24">
    <cfRule type="expression" dxfId="162" priority="1" stopIfTrue="1">
      <formula>#REF!=#REF!=FALSE</formula>
    </cfRule>
    <cfRule type="expression" dxfId="161" priority="2">
      <formula>#REF!&gt;0</formula>
    </cfRule>
    <cfRule type="expression" dxfId="160" priority="3">
      <formula>#REF!=3</formula>
    </cfRule>
    <cfRule type="expression" dxfId="159" priority="4">
      <formula>#REF!=2</formula>
    </cfRule>
    <cfRule type="expression" dxfId="158" priority="5">
      <formula>#REF!=1</formula>
    </cfRule>
    <cfRule type="expression" dxfId="157"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3"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Q117"/>
  <sheetViews>
    <sheetView showZeros="0" view="pageBreakPreview" topLeftCell="A101" zoomScale="90" zoomScaleNormal="100" zoomScaleSheetLayoutView="90" workbookViewId="0">
      <selection activeCell="N107" sqref="N107"/>
    </sheetView>
  </sheetViews>
  <sheetFormatPr defaultColWidth="9.109375" defaultRowHeight="13.8"/>
  <cols>
    <col min="1" max="1" width="9" style="19" customWidth="1"/>
    <col min="2" max="2" width="9.33203125" style="19" customWidth="1"/>
    <col min="3" max="3" width="45.88671875" style="49" customWidth="1"/>
    <col min="4" max="4" width="16.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4" t="str">
        <f>kops2!B35</f>
        <v>2,15</v>
      </c>
    </row>
    <row r="2" spans="1:17" s="24" customFormat="1">
      <c r="A2" s="667" t="str">
        <f>C13</f>
        <v>Tehnoloģiskās iekārtas</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Q105</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4"/>
      <c r="D12" s="695"/>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kops2!C35</f>
        <v>Tehnoloģiskās iekārtas</v>
      </c>
      <c r="D13" s="274"/>
      <c r="E13" s="235"/>
      <c r="F13" s="236"/>
      <c r="G13" s="381">
        <v>0</v>
      </c>
      <c r="H13" s="381">
        <v>0</v>
      </c>
      <c r="I13" s="276"/>
      <c r="J13" s="277"/>
      <c r="K13" s="277"/>
      <c r="L13" s="436">
        <f t="shared" ref="L13" si="0">SUM(I13:K13)</f>
        <v>0</v>
      </c>
      <c r="M13" s="381">
        <f t="shared" ref="M13:M16" si="1">ROUND(G13*F13,2)</f>
        <v>0</v>
      </c>
      <c r="N13" s="436">
        <f t="shared" ref="N13:N16" si="2">ROUND(I13*F13,2)</f>
        <v>0</v>
      </c>
      <c r="O13" s="436">
        <f t="shared" ref="O13:O16" si="3">ROUND(J13*F13,2)</f>
        <v>0</v>
      </c>
      <c r="P13" s="436">
        <f t="shared" ref="P13:P16" si="4">ROUND(K13*F13,2)</f>
        <v>0</v>
      </c>
      <c r="Q13" s="437">
        <f t="shared" ref="Q13:Q16" si="5">SUM(N13:P13)</f>
        <v>0</v>
      </c>
    </row>
    <row r="14" spans="1:17" s="56" customFormat="1">
      <c r="A14" s="281"/>
      <c r="B14" s="466"/>
      <c r="C14" s="497" t="s">
        <v>1030</v>
      </c>
      <c r="D14" s="497"/>
      <c r="E14" s="550"/>
      <c r="F14" s="497"/>
      <c r="G14" s="169">
        <f t="shared" ref="G14:G19" si="6">IFERROR(ROUND(I14/H14,2),0)</f>
        <v>0</v>
      </c>
      <c r="H14" s="169">
        <f t="shared" ref="H14:H19" si="7">IF(I14&gt;0,5,0)</f>
        <v>0</v>
      </c>
      <c r="I14" s="183"/>
      <c r="J14" s="183"/>
      <c r="K14" s="183"/>
      <c r="L14" s="247">
        <f t="shared" ref="L14:L16" si="8">SUM(I14:K14)</f>
        <v>0</v>
      </c>
      <c r="M14" s="248">
        <f t="shared" si="1"/>
        <v>0</v>
      </c>
      <c r="N14" s="247">
        <f t="shared" si="2"/>
        <v>0</v>
      </c>
      <c r="O14" s="247">
        <f t="shared" si="3"/>
        <v>0</v>
      </c>
      <c r="P14" s="247">
        <f t="shared" si="4"/>
        <v>0</v>
      </c>
      <c r="Q14" s="249">
        <f t="shared" si="5"/>
        <v>0</v>
      </c>
    </row>
    <row r="15" spans="1:17" s="56" customFormat="1" ht="26.4">
      <c r="A15" s="281">
        <v>1</v>
      </c>
      <c r="B15" s="466"/>
      <c r="C15" s="551" t="s">
        <v>1031</v>
      </c>
      <c r="D15" s="552"/>
      <c r="E15" s="550"/>
      <c r="F15" s="538"/>
      <c r="G15" s="169">
        <f t="shared" si="6"/>
        <v>0</v>
      </c>
      <c r="H15" s="169">
        <f t="shared" si="7"/>
        <v>0</v>
      </c>
      <c r="I15" s="183"/>
      <c r="J15" s="183"/>
      <c r="K15" s="183"/>
      <c r="L15" s="247">
        <f t="shared" si="8"/>
        <v>0</v>
      </c>
      <c r="M15" s="248">
        <f t="shared" si="1"/>
        <v>0</v>
      </c>
      <c r="N15" s="247">
        <f t="shared" si="2"/>
        <v>0</v>
      </c>
      <c r="O15" s="247">
        <f t="shared" si="3"/>
        <v>0</v>
      </c>
      <c r="P15" s="247">
        <f t="shared" si="4"/>
        <v>0</v>
      </c>
      <c r="Q15" s="249">
        <f t="shared" si="5"/>
        <v>0</v>
      </c>
    </row>
    <row r="16" spans="1:17" s="56" customFormat="1" ht="66">
      <c r="A16" s="281">
        <v>2</v>
      </c>
      <c r="B16" s="466"/>
      <c r="C16" s="553" t="s">
        <v>1653</v>
      </c>
      <c r="D16" s="538" t="s">
        <v>1096</v>
      </c>
      <c r="E16" s="466" t="s">
        <v>145</v>
      </c>
      <c r="F16" s="538">
        <v>1</v>
      </c>
      <c r="G16" s="169"/>
      <c r="H16" s="169"/>
      <c r="I16" s="183"/>
      <c r="J16" s="247"/>
      <c r="K16" s="183"/>
      <c r="L16" s="247"/>
      <c r="M16" s="248"/>
      <c r="N16" s="247"/>
      <c r="O16" s="247"/>
      <c r="P16" s="247"/>
      <c r="Q16" s="249"/>
    </row>
    <row r="17" spans="1:17" s="56" customFormat="1" ht="39.6">
      <c r="A17" s="281">
        <v>3</v>
      </c>
      <c r="B17" s="466"/>
      <c r="C17" s="553" t="s">
        <v>1032</v>
      </c>
      <c r="D17" s="497"/>
      <c r="E17" s="466" t="s">
        <v>145</v>
      </c>
      <c r="F17" s="538">
        <v>1</v>
      </c>
      <c r="G17" s="169"/>
      <c r="H17" s="169"/>
      <c r="I17" s="183"/>
      <c r="J17" s="247"/>
      <c r="K17" s="183"/>
      <c r="L17" s="247"/>
      <c r="M17" s="248"/>
      <c r="N17" s="247"/>
      <c r="O17" s="247"/>
      <c r="P17" s="247"/>
      <c r="Q17" s="249"/>
    </row>
    <row r="18" spans="1:17" s="56" customFormat="1">
      <c r="A18" s="281">
        <v>4</v>
      </c>
      <c r="B18" s="466"/>
      <c r="C18" s="553" t="s">
        <v>1033</v>
      </c>
      <c r="D18" s="497"/>
      <c r="E18" s="466" t="s">
        <v>145</v>
      </c>
      <c r="F18" s="538">
        <v>1</v>
      </c>
      <c r="G18" s="169"/>
      <c r="H18" s="169"/>
      <c r="I18" s="183"/>
      <c r="J18" s="247"/>
      <c r="K18" s="183"/>
      <c r="L18" s="247"/>
      <c r="M18" s="248"/>
      <c r="N18" s="247"/>
      <c r="O18" s="247"/>
      <c r="P18" s="247"/>
      <c r="Q18" s="249"/>
    </row>
    <row r="19" spans="1:17" s="56" customFormat="1" ht="39.6">
      <c r="A19" s="281">
        <v>5</v>
      </c>
      <c r="B19" s="466"/>
      <c r="C19" s="553" t="s">
        <v>1034</v>
      </c>
      <c r="D19" s="538" t="s">
        <v>1097</v>
      </c>
      <c r="E19" s="466" t="s">
        <v>145</v>
      </c>
      <c r="F19" s="538">
        <v>1</v>
      </c>
      <c r="G19" s="169"/>
      <c r="H19" s="169"/>
      <c r="I19" s="183"/>
      <c r="J19" s="247"/>
      <c r="K19" s="183"/>
      <c r="L19" s="247"/>
      <c r="M19" s="248"/>
      <c r="N19" s="247"/>
      <c r="O19" s="247"/>
      <c r="P19" s="247"/>
      <c r="Q19" s="249"/>
    </row>
    <row r="20" spans="1:17" s="56" customFormat="1" ht="39.6">
      <c r="A20" s="281">
        <v>6</v>
      </c>
      <c r="B20" s="466"/>
      <c r="C20" s="553" t="s">
        <v>1035</v>
      </c>
      <c r="D20" s="538"/>
      <c r="E20" s="466" t="s">
        <v>145</v>
      </c>
      <c r="F20" s="538">
        <v>1</v>
      </c>
      <c r="G20" s="169"/>
      <c r="H20" s="169"/>
      <c r="I20" s="183"/>
      <c r="J20" s="247"/>
      <c r="K20" s="183"/>
      <c r="L20" s="247"/>
      <c r="M20" s="248"/>
      <c r="N20" s="247"/>
      <c r="O20" s="247"/>
      <c r="P20" s="247"/>
      <c r="Q20" s="249"/>
    </row>
    <row r="21" spans="1:17" s="56" customFormat="1" ht="26.4">
      <c r="A21" s="281">
        <v>7</v>
      </c>
      <c r="B21" s="466"/>
      <c r="C21" s="553" t="s">
        <v>1036</v>
      </c>
      <c r="D21" s="538">
        <v>9300170</v>
      </c>
      <c r="E21" s="466" t="s">
        <v>145</v>
      </c>
      <c r="F21" s="538">
        <v>1</v>
      </c>
      <c r="G21" s="169"/>
      <c r="H21" s="169"/>
      <c r="I21" s="183"/>
      <c r="J21" s="247"/>
      <c r="K21" s="183"/>
      <c r="L21" s="247"/>
      <c r="M21" s="248"/>
      <c r="N21" s="247"/>
      <c r="O21" s="247"/>
      <c r="P21" s="247"/>
      <c r="Q21" s="249"/>
    </row>
    <row r="22" spans="1:17" s="56" customFormat="1" ht="52.8">
      <c r="A22" s="281">
        <v>8</v>
      </c>
      <c r="B22" s="466"/>
      <c r="C22" s="553" t="s">
        <v>1037</v>
      </c>
      <c r="D22" s="486" t="s">
        <v>1098</v>
      </c>
      <c r="E22" s="466" t="s">
        <v>145</v>
      </c>
      <c r="F22" s="486">
        <v>1</v>
      </c>
      <c r="G22" s="169"/>
      <c r="H22" s="169"/>
      <c r="I22" s="183"/>
      <c r="J22" s="247"/>
      <c r="K22" s="183"/>
      <c r="L22" s="247"/>
      <c r="M22" s="248"/>
      <c r="N22" s="247"/>
      <c r="O22" s="247"/>
      <c r="P22" s="247"/>
      <c r="Q22" s="249"/>
    </row>
    <row r="23" spans="1:17" s="56" customFormat="1" ht="105.6">
      <c r="A23" s="281">
        <v>9</v>
      </c>
      <c r="B23" s="466"/>
      <c r="C23" s="553" t="s">
        <v>1038</v>
      </c>
      <c r="D23" s="538" t="s">
        <v>1099</v>
      </c>
      <c r="E23" s="466" t="s">
        <v>145</v>
      </c>
      <c r="F23" s="538">
        <v>1</v>
      </c>
      <c r="G23" s="169"/>
      <c r="H23" s="169"/>
      <c r="I23" s="183"/>
      <c r="J23" s="247"/>
      <c r="K23" s="183"/>
      <c r="L23" s="247"/>
      <c r="M23" s="248"/>
      <c r="N23" s="247"/>
      <c r="O23" s="247"/>
      <c r="P23" s="247"/>
      <c r="Q23" s="249"/>
    </row>
    <row r="24" spans="1:17" s="56" customFormat="1" ht="39.6">
      <c r="A24" s="281">
        <v>10</v>
      </c>
      <c r="B24" s="466"/>
      <c r="C24" s="553" t="s">
        <v>1039</v>
      </c>
      <c r="D24" s="538"/>
      <c r="E24" s="466" t="s">
        <v>145</v>
      </c>
      <c r="F24" s="538">
        <v>1</v>
      </c>
      <c r="G24" s="169"/>
      <c r="H24" s="169"/>
      <c r="I24" s="183"/>
      <c r="J24" s="247"/>
      <c r="K24" s="183"/>
      <c r="L24" s="247"/>
      <c r="M24" s="248"/>
      <c r="N24" s="247"/>
      <c r="O24" s="247"/>
      <c r="P24" s="247"/>
      <c r="Q24" s="249"/>
    </row>
    <row r="25" spans="1:17" s="56" customFormat="1">
      <c r="A25" s="281">
        <v>11</v>
      </c>
      <c r="B25" s="466"/>
      <c r="C25" s="497" t="s">
        <v>1040</v>
      </c>
      <c r="D25" s="538"/>
      <c r="E25" s="466" t="s">
        <v>145</v>
      </c>
      <c r="F25" s="538"/>
      <c r="G25" s="169"/>
      <c r="H25" s="169"/>
      <c r="I25" s="183"/>
      <c r="J25" s="247"/>
      <c r="K25" s="183"/>
      <c r="L25" s="247"/>
      <c r="M25" s="248"/>
      <c r="N25" s="247"/>
      <c r="O25" s="247"/>
      <c r="P25" s="247"/>
      <c r="Q25" s="249"/>
    </row>
    <row r="26" spans="1:17" s="56" customFormat="1" ht="52.8">
      <c r="A26" s="281">
        <v>12</v>
      </c>
      <c r="B26" s="466"/>
      <c r="C26" s="553" t="s">
        <v>1041</v>
      </c>
      <c r="D26" s="538"/>
      <c r="E26" s="466" t="s">
        <v>145</v>
      </c>
      <c r="F26" s="538">
        <v>1</v>
      </c>
      <c r="G26" s="169"/>
      <c r="H26" s="169"/>
      <c r="I26" s="183"/>
      <c r="J26" s="247"/>
      <c r="K26" s="183"/>
      <c r="L26" s="247"/>
      <c r="M26" s="248"/>
      <c r="N26" s="247"/>
      <c r="O26" s="247"/>
      <c r="P26" s="247"/>
      <c r="Q26" s="249"/>
    </row>
    <row r="27" spans="1:17" s="56" customFormat="1" ht="39.6">
      <c r="A27" s="281">
        <v>13</v>
      </c>
      <c r="B27" s="466"/>
      <c r="C27" s="553" t="s">
        <v>1042</v>
      </c>
      <c r="D27" s="538"/>
      <c r="E27" s="466" t="s">
        <v>145</v>
      </c>
      <c r="F27" s="538">
        <v>2</v>
      </c>
      <c r="G27" s="169"/>
      <c r="H27" s="169"/>
      <c r="I27" s="183"/>
      <c r="J27" s="247"/>
      <c r="K27" s="183"/>
      <c r="L27" s="247"/>
      <c r="M27" s="248"/>
      <c r="N27" s="247"/>
      <c r="O27" s="247"/>
      <c r="P27" s="247"/>
      <c r="Q27" s="249"/>
    </row>
    <row r="28" spans="1:17" s="56" customFormat="1">
      <c r="A28" s="281">
        <v>14</v>
      </c>
      <c r="B28" s="466"/>
      <c r="C28" s="553" t="s">
        <v>1043</v>
      </c>
      <c r="D28" s="538"/>
      <c r="E28" s="466" t="s">
        <v>145</v>
      </c>
      <c r="F28" s="538">
        <v>1</v>
      </c>
      <c r="G28" s="169"/>
      <c r="H28" s="169"/>
      <c r="I28" s="183"/>
      <c r="J28" s="247"/>
      <c r="K28" s="183"/>
      <c r="L28" s="247"/>
      <c r="M28" s="248"/>
      <c r="N28" s="247"/>
      <c r="O28" s="247"/>
      <c r="P28" s="247"/>
      <c r="Q28" s="249"/>
    </row>
    <row r="29" spans="1:17" s="56" customFormat="1" ht="79.2">
      <c r="A29" s="281">
        <v>15</v>
      </c>
      <c r="B29" s="466"/>
      <c r="C29" s="553" t="s">
        <v>1044</v>
      </c>
      <c r="D29" s="538"/>
      <c r="E29" s="466" t="s">
        <v>145</v>
      </c>
      <c r="F29" s="538">
        <v>1</v>
      </c>
      <c r="G29" s="169"/>
      <c r="H29" s="169"/>
      <c r="I29" s="183"/>
      <c r="J29" s="247"/>
      <c r="K29" s="183"/>
      <c r="L29" s="247"/>
      <c r="M29" s="248"/>
      <c r="N29" s="247"/>
      <c r="O29" s="247"/>
      <c r="P29" s="247"/>
      <c r="Q29" s="249"/>
    </row>
    <row r="30" spans="1:17" s="56" customFormat="1" ht="52.8">
      <c r="A30" s="281">
        <v>16</v>
      </c>
      <c r="B30" s="466"/>
      <c r="C30" s="554" t="s">
        <v>1045</v>
      </c>
      <c r="D30" s="555" t="s">
        <v>1100</v>
      </c>
      <c r="E30" s="466" t="s">
        <v>145</v>
      </c>
      <c r="F30" s="549">
        <v>1</v>
      </c>
      <c r="G30" s="169"/>
      <c r="H30" s="169"/>
      <c r="I30" s="183"/>
      <c r="J30" s="247"/>
      <c r="K30" s="183"/>
      <c r="L30" s="247"/>
      <c r="M30" s="248"/>
      <c r="N30" s="247"/>
      <c r="O30" s="247"/>
      <c r="P30" s="247"/>
      <c r="Q30" s="249"/>
    </row>
    <row r="31" spans="1:17" s="56" customFormat="1" ht="184.8">
      <c r="A31" s="281">
        <v>17</v>
      </c>
      <c r="B31" s="466"/>
      <c r="C31" s="454" t="s">
        <v>1046</v>
      </c>
      <c r="D31" s="486" t="s">
        <v>1101</v>
      </c>
      <c r="E31" s="466" t="s">
        <v>145</v>
      </c>
      <c r="F31" s="485">
        <v>1</v>
      </c>
      <c r="G31" s="169"/>
      <c r="H31" s="169"/>
      <c r="I31" s="183"/>
      <c r="J31" s="247"/>
      <c r="K31" s="183"/>
      <c r="L31" s="247"/>
      <c r="M31" s="248"/>
      <c r="N31" s="247"/>
      <c r="O31" s="247"/>
      <c r="P31" s="247"/>
      <c r="Q31" s="249"/>
    </row>
    <row r="32" spans="1:17" s="56" customFormat="1">
      <c r="A32" s="281">
        <v>18</v>
      </c>
      <c r="B32" s="466"/>
      <c r="C32" s="454" t="s">
        <v>1047</v>
      </c>
      <c r="D32" s="486" t="s">
        <v>1102</v>
      </c>
      <c r="E32" s="466" t="s">
        <v>145</v>
      </c>
      <c r="F32" s="455">
        <v>4</v>
      </c>
      <c r="G32" s="169"/>
      <c r="H32" s="169"/>
      <c r="I32" s="183"/>
      <c r="J32" s="247"/>
      <c r="K32" s="183"/>
      <c r="L32" s="247"/>
      <c r="M32" s="248"/>
      <c r="N32" s="247"/>
      <c r="O32" s="247"/>
      <c r="P32" s="247"/>
      <c r="Q32" s="249"/>
    </row>
    <row r="33" spans="1:17" s="56" customFormat="1">
      <c r="A33" s="281">
        <v>19</v>
      </c>
      <c r="B33" s="466"/>
      <c r="C33" s="454" t="s">
        <v>1048</v>
      </c>
      <c r="D33" s="455">
        <v>877111</v>
      </c>
      <c r="E33" s="466" t="s">
        <v>145</v>
      </c>
      <c r="F33" s="455">
        <v>2</v>
      </c>
      <c r="G33" s="169"/>
      <c r="H33" s="169"/>
      <c r="I33" s="183"/>
      <c r="J33" s="247"/>
      <c r="K33" s="183"/>
      <c r="L33" s="247"/>
      <c r="M33" s="248"/>
      <c r="N33" s="247"/>
      <c r="O33" s="247"/>
      <c r="P33" s="247"/>
      <c r="Q33" s="249"/>
    </row>
    <row r="34" spans="1:17" s="56" customFormat="1" ht="26.4">
      <c r="A34" s="281">
        <v>20</v>
      </c>
      <c r="B34" s="466"/>
      <c r="C34" s="454" t="s">
        <v>1049</v>
      </c>
      <c r="D34" s="486" t="s">
        <v>1103</v>
      </c>
      <c r="E34" s="466" t="s">
        <v>145</v>
      </c>
      <c r="F34" s="455">
        <v>2</v>
      </c>
      <c r="G34" s="169"/>
      <c r="H34" s="169"/>
      <c r="I34" s="183"/>
      <c r="J34" s="247"/>
      <c r="K34" s="183"/>
      <c r="L34" s="247"/>
      <c r="M34" s="248"/>
      <c r="N34" s="247"/>
      <c r="O34" s="247"/>
      <c r="P34" s="247"/>
      <c r="Q34" s="249"/>
    </row>
    <row r="35" spans="1:17" s="56" customFormat="1" ht="52.8">
      <c r="A35" s="281">
        <v>21</v>
      </c>
      <c r="B35" s="466"/>
      <c r="C35" s="553" t="s">
        <v>1654</v>
      </c>
      <c r="D35" s="538" t="s">
        <v>1104</v>
      </c>
      <c r="E35" s="466" t="s">
        <v>145</v>
      </c>
      <c r="F35" s="538">
        <v>1</v>
      </c>
      <c r="G35" s="169"/>
      <c r="H35" s="169"/>
      <c r="I35" s="183"/>
      <c r="J35" s="247"/>
      <c r="K35" s="183"/>
      <c r="L35" s="247"/>
      <c r="M35" s="248"/>
      <c r="N35" s="247"/>
      <c r="O35" s="247"/>
      <c r="P35" s="247"/>
      <c r="Q35" s="249"/>
    </row>
    <row r="36" spans="1:17" s="56" customFormat="1" ht="66">
      <c r="A36" s="281">
        <v>22</v>
      </c>
      <c r="B36" s="466"/>
      <c r="C36" s="553" t="s">
        <v>1050</v>
      </c>
      <c r="D36" s="538"/>
      <c r="E36" s="466" t="s">
        <v>145</v>
      </c>
      <c r="F36" s="538">
        <v>1</v>
      </c>
      <c r="G36" s="169"/>
      <c r="H36" s="169"/>
      <c r="I36" s="183"/>
      <c r="J36" s="247"/>
      <c r="K36" s="183"/>
      <c r="L36" s="247"/>
      <c r="M36" s="248"/>
      <c r="N36" s="247"/>
      <c r="O36" s="247"/>
      <c r="P36" s="247"/>
      <c r="Q36" s="249"/>
    </row>
    <row r="37" spans="1:17" s="56" customFormat="1">
      <c r="A37" s="281">
        <v>23</v>
      </c>
      <c r="B37" s="466"/>
      <c r="C37" s="497" t="s">
        <v>1051</v>
      </c>
      <c r="D37" s="538"/>
      <c r="E37" s="466" t="s">
        <v>145</v>
      </c>
      <c r="F37" s="538"/>
      <c r="G37" s="169"/>
      <c r="H37" s="169"/>
      <c r="I37" s="183"/>
      <c r="J37" s="247"/>
      <c r="K37" s="183"/>
      <c r="L37" s="247"/>
      <c r="M37" s="248"/>
      <c r="N37" s="247"/>
      <c r="O37" s="247"/>
      <c r="P37" s="247"/>
      <c r="Q37" s="249"/>
    </row>
    <row r="38" spans="1:17" s="56" customFormat="1" ht="79.2">
      <c r="A38" s="281">
        <v>24</v>
      </c>
      <c r="B38" s="466"/>
      <c r="C38" s="553" t="s">
        <v>1052</v>
      </c>
      <c r="D38" s="538" t="s">
        <v>1105</v>
      </c>
      <c r="E38" s="466" t="s">
        <v>145</v>
      </c>
      <c r="F38" s="538">
        <v>1</v>
      </c>
      <c r="G38" s="169"/>
      <c r="H38" s="169"/>
      <c r="I38" s="183"/>
      <c r="J38" s="247"/>
      <c r="K38" s="183"/>
      <c r="L38" s="247"/>
      <c r="M38" s="248"/>
      <c r="N38" s="247"/>
      <c r="O38" s="247"/>
      <c r="P38" s="247"/>
      <c r="Q38" s="249"/>
    </row>
    <row r="39" spans="1:17" s="56" customFormat="1" ht="52.8">
      <c r="A39" s="281">
        <v>25</v>
      </c>
      <c r="B39" s="466"/>
      <c r="C39" s="553" t="s">
        <v>1655</v>
      </c>
      <c r="D39" s="538" t="s">
        <v>1106</v>
      </c>
      <c r="E39" s="466" t="s">
        <v>145</v>
      </c>
      <c r="F39" s="538">
        <v>1</v>
      </c>
      <c r="G39" s="169"/>
      <c r="H39" s="169"/>
      <c r="I39" s="183"/>
      <c r="J39" s="247"/>
      <c r="K39" s="183"/>
      <c r="L39" s="247"/>
      <c r="M39" s="248"/>
      <c r="N39" s="247"/>
      <c r="O39" s="247"/>
      <c r="P39" s="247"/>
      <c r="Q39" s="249"/>
    </row>
    <row r="40" spans="1:17" s="56" customFormat="1" ht="92.4">
      <c r="A40" s="281">
        <v>26</v>
      </c>
      <c r="B40" s="466"/>
      <c r="C40" s="553" t="s">
        <v>1053</v>
      </c>
      <c r="D40" s="538"/>
      <c r="E40" s="466" t="s">
        <v>145</v>
      </c>
      <c r="F40" s="538">
        <v>1</v>
      </c>
      <c r="G40" s="169"/>
      <c r="H40" s="169"/>
      <c r="I40" s="183"/>
      <c r="J40" s="247"/>
      <c r="K40" s="183"/>
      <c r="L40" s="247"/>
      <c r="M40" s="248"/>
      <c r="N40" s="247"/>
      <c r="O40" s="247"/>
      <c r="P40" s="247"/>
      <c r="Q40" s="249"/>
    </row>
    <row r="41" spans="1:17" s="56" customFormat="1" ht="52.8">
      <c r="A41" s="281">
        <v>27</v>
      </c>
      <c r="B41" s="466"/>
      <c r="C41" s="556" t="s">
        <v>1045</v>
      </c>
      <c r="D41" s="555" t="s">
        <v>1100</v>
      </c>
      <c r="E41" s="466" t="s">
        <v>145</v>
      </c>
      <c r="F41" s="549">
        <v>1</v>
      </c>
      <c r="G41" s="169"/>
      <c r="H41" s="169"/>
      <c r="I41" s="183"/>
      <c r="J41" s="247"/>
      <c r="K41" s="183"/>
      <c r="L41" s="247"/>
      <c r="M41" s="248"/>
      <c r="N41" s="247"/>
      <c r="O41" s="247"/>
      <c r="P41" s="247"/>
      <c r="Q41" s="249"/>
    </row>
    <row r="42" spans="1:17" s="56" customFormat="1" ht="26.4">
      <c r="A42" s="281">
        <v>28</v>
      </c>
      <c r="B42" s="466"/>
      <c r="C42" s="553" t="s">
        <v>1054</v>
      </c>
      <c r="D42" s="538"/>
      <c r="E42" s="466" t="s">
        <v>145</v>
      </c>
      <c r="F42" s="538">
        <v>1</v>
      </c>
      <c r="G42" s="169"/>
      <c r="H42" s="169"/>
      <c r="I42" s="183"/>
      <c r="J42" s="247"/>
      <c r="K42" s="183"/>
      <c r="L42" s="247"/>
      <c r="M42" s="248"/>
      <c r="N42" s="247"/>
      <c r="O42" s="247"/>
      <c r="P42" s="247"/>
      <c r="Q42" s="249"/>
    </row>
    <row r="43" spans="1:17" s="56" customFormat="1" ht="52.8">
      <c r="A43" s="281">
        <v>29</v>
      </c>
      <c r="B43" s="466"/>
      <c r="C43" s="553" t="s">
        <v>1055</v>
      </c>
      <c r="D43" s="538" t="s">
        <v>1107</v>
      </c>
      <c r="E43" s="466" t="s">
        <v>145</v>
      </c>
      <c r="F43" s="538">
        <v>2</v>
      </c>
      <c r="G43" s="169"/>
      <c r="H43" s="169"/>
      <c r="I43" s="183"/>
      <c r="J43" s="247"/>
      <c r="K43" s="183"/>
      <c r="L43" s="247"/>
      <c r="M43" s="248"/>
      <c r="N43" s="247"/>
      <c r="O43" s="247"/>
      <c r="P43" s="247"/>
      <c r="Q43" s="249"/>
    </row>
    <row r="44" spans="1:17" s="56" customFormat="1">
      <c r="A44" s="281">
        <v>30</v>
      </c>
      <c r="B44" s="466"/>
      <c r="C44" s="497" t="s">
        <v>1056</v>
      </c>
      <c r="D44" s="538"/>
      <c r="E44" s="466" t="s">
        <v>145</v>
      </c>
      <c r="F44" s="538"/>
      <c r="G44" s="169"/>
      <c r="H44" s="169"/>
      <c r="I44" s="183"/>
      <c r="J44" s="247"/>
      <c r="K44" s="183"/>
      <c r="L44" s="247"/>
      <c r="M44" s="248"/>
      <c r="N44" s="247"/>
      <c r="O44" s="247"/>
      <c r="P44" s="247"/>
      <c r="Q44" s="249"/>
    </row>
    <row r="45" spans="1:17" s="56" customFormat="1" ht="79.2">
      <c r="A45" s="281">
        <v>31</v>
      </c>
      <c r="B45" s="466"/>
      <c r="C45" s="553" t="s">
        <v>1656</v>
      </c>
      <c r="D45" s="486" t="s">
        <v>1108</v>
      </c>
      <c r="E45" s="466" t="s">
        <v>145</v>
      </c>
      <c r="F45" s="455">
        <v>1</v>
      </c>
      <c r="G45" s="169"/>
      <c r="H45" s="169"/>
      <c r="I45" s="183"/>
      <c r="J45" s="247"/>
      <c r="K45" s="183"/>
      <c r="L45" s="247"/>
      <c r="M45" s="248"/>
      <c r="N45" s="247"/>
      <c r="O45" s="247"/>
      <c r="P45" s="247"/>
      <c r="Q45" s="249"/>
    </row>
    <row r="46" spans="1:17" s="56" customFormat="1" ht="66">
      <c r="A46" s="281">
        <v>32</v>
      </c>
      <c r="B46" s="466"/>
      <c r="C46" s="556" t="s">
        <v>1057</v>
      </c>
      <c r="D46" s="555" t="s">
        <v>1109</v>
      </c>
      <c r="E46" s="466" t="s">
        <v>145</v>
      </c>
      <c r="F46" s="549">
        <v>1</v>
      </c>
      <c r="G46" s="169"/>
      <c r="H46" s="169"/>
      <c r="I46" s="183"/>
      <c r="J46" s="247"/>
      <c r="K46" s="183"/>
      <c r="L46" s="247"/>
      <c r="M46" s="248"/>
      <c r="N46" s="247"/>
      <c r="O46" s="247"/>
      <c r="P46" s="247"/>
      <c r="Q46" s="249"/>
    </row>
    <row r="47" spans="1:17" s="56" customFormat="1" ht="92.4">
      <c r="A47" s="281">
        <v>33</v>
      </c>
      <c r="B47" s="466"/>
      <c r="C47" s="553" t="s">
        <v>1657</v>
      </c>
      <c r="D47" s="538" t="s">
        <v>1110</v>
      </c>
      <c r="E47" s="466" t="s">
        <v>145</v>
      </c>
      <c r="F47" s="538">
        <v>1</v>
      </c>
      <c r="G47" s="169"/>
      <c r="H47" s="169"/>
      <c r="I47" s="183"/>
      <c r="J47" s="247"/>
      <c r="K47" s="183"/>
      <c r="L47" s="247"/>
      <c r="M47" s="248"/>
      <c r="N47" s="247"/>
      <c r="O47" s="247"/>
      <c r="P47" s="247"/>
      <c r="Q47" s="249"/>
    </row>
    <row r="48" spans="1:17" s="56" customFormat="1" ht="52.8">
      <c r="A48" s="281">
        <v>34</v>
      </c>
      <c r="B48" s="466"/>
      <c r="C48" s="553" t="s">
        <v>1058</v>
      </c>
      <c r="D48" s="538"/>
      <c r="E48" s="466" t="s">
        <v>145</v>
      </c>
      <c r="F48" s="538">
        <v>1</v>
      </c>
      <c r="G48" s="169"/>
      <c r="H48" s="169"/>
      <c r="I48" s="183"/>
      <c r="J48" s="247"/>
      <c r="K48" s="183"/>
      <c r="L48" s="247"/>
      <c r="M48" s="248"/>
      <c r="N48" s="247"/>
      <c r="O48" s="247"/>
      <c r="P48" s="247"/>
      <c r="Q48" s="249"/>
    </row>
    <row r="49" spans="1:17" s="56" customFormat="1" ht="26.4">
      <c r="A49" s="281">
        <v>35</v>
      </c>
      <c r="B49" s="466"/>
      <c r="C49" s="556" t="s">
        <v>1059</v>
      </c>
      <c r="D49" s="555" t="s">
        <v>1111</v>
      </c>
      <c r="E49" s="466" t="s">
        <v>145</v>
      </c>
      <c r="F49" s="549">
        <v>1</v>
      </c>
      <c r="G49" s="169"/>
      <c r="H49" s="169"/>
      <c r="I49" s="183"/>
      <c r="J49" s="247"/>
      <c r="K49" s="183"/>
      <c r="L49" s="247"/>
      <c r="M49" s="248"/>
      <c r="N49" s="247"/>
      <c r="O49" s="247"/>
      <c r="P49" s="247"/>
      <c r="Q49" s="249"/>
    </row>
    <row r="50" spans="1:17" s="56" customFormat="1" ht="26.4">
      <c r="A50" s="281">
        <v>36</v>
      </c>
      <c r="B50" s="466"/>
      <c r="C50" s="553" t="s">
        <v>1060</v>
      </c>
      <c r="D50" s="538"/>
      <c r="E50" s="466" t="s">
        <v>145</v>
      </c>
      <c r="F50" s="538">
        <v>1</v>
      </c>
      <c r="G50" s="169"/>
      <c r="H50" s="169"/>
      <c r="I50" s="183"/>
      <c r="J50" s="247"/>
      <c r="K50" s="183"/>
      <c r="L50" s="247"/>
      <c r="M50" s="248"/>
      <c r="N50" s="247"/>
      <c r="O50" s="247"/>
      <c r="P50" s="247"/>
      <c r="Q50" s="249"/>
    </row>
    <row r="51" spans="1:17" s="56" customFormat="1" ht="39.6">
      <c r="A51" s="281">
        <v>37</v>
      </c>
      <c r="B51" s="466"/>
      <c r="C51" s="553" t="s">
        <v>1061</v>
      </c>
      <c r="D51" s="538"/>
      <c r="E51" s="466" t="s">
        <v>145</v>
      </c>
      <c r="F51" s="538">
        <v>1</v>
      </c>
      <c r="G51" s="169"/>
      <c r="H51" s="169"/>
      <c r="I51" s="183"/>
      <c r="J51" s="247"/>
      <c r="K51" s="183"/>
      <c r="L51" s="247"/>
      <c r="M51" s="248"/>
      <c r="N51" s="247"/>
      <c r="O51" s="247"/>
      <c r="P51" s="247"/>
      <c r="Q51" s="249"/>
    </row>
    <row r="52" spans="1:17" s="56" customFormat="1" ht="79.2">
      <c r="A52" s="281">
        <v>38</v>
      </c>
      <c r="B52" s="466"/>
      <c r="C52" s="538" t="s">
        <v>1062</v>
      </c>
      <c r="D52" s="557" t="s">
        <v>1112</v>
      </c>
      <c r="E52" s="466" t="s">
        <v>145</v>
      </c>
      <c r="F52" s="213">
        <v>1</v>
      </c>
      <c r="G52" s="169"/>
      <c r="H52" s="169"/>
      <c r="I52" s="183"/>
      <c r="J52" s="247"/>
      <c r="K52" s="183"/>
      <c r="L52" s="247"/>
      <c r="M52" s="248"/>
      <c r="N52" s="247"/>
      <c r="O52" s="247"/>
      <c r="P52" s="247"/>
      <c r="Q52" s="249"/>
    </row>
    <row r="53" spans="1:17" s="56" customFormat="1" ht="79.2">
      <c r="A53" s="281">
        <v>39</v>
      </c>
      <c r="B53" s="466"/>
      <c r="C53" s="538" t="s">
        <v>1062</v>
      </c>
      <c r="D53" s="557" t="s">
        <v>1113</v>
      </c>
      <c r="E53" s="466" t="s">
        <v>145</v>
      </c>
      <c r="F53" s="213">
        <v>1</v>
      </c>
      <c r="G53" s="169"/>
      <c r="H53" s="169"/>
      <c r="I53" s="183"/>
      <c r="J53" s="247"/>
      <c r="K53" s="183"/>
      <c r="L53" s="247"/>
      <c r="M53" s="248"/>
      <c r="N53" s="247"/>
      <c r="O53" s="247"/>
      <c r="P53" s="247"/>
      <c r="Q53" s="249"/>
    </row>
    <row r="54" spans="1:17" s="56" customFormat="1" ht="79.2">
      <c r="A54" s="281">
        <v>40</v>
      </c>
      <c r="B54" s="466"/>
      <c r="C54" s="553" t="s">
        <v>1658</v>
      </c>
      <c r="D54" s="485" t="s">
        <v>1114</v>
      </c>
      <c r="E54" s="466" t="s">
        <v>145</v>
      </c>
      <c r="F54" s="538">
        <v>1</v>
      </c>
      <c r="G54" s="169"/>
      <c r="H54" s="169"/>
      <c r="I54" s="183"/>
      <c r="J54" s="247"/>
      <c r="K54" s="183"/>
      <c r="L54" s="247"/>
      <c r="M54" s="248"/>
      <c r="N54" s="247"/>
      <c r="O54" s="247"/>
      <c r="P54" s="247"/>
      <c r="Q54" s="249"/>
    </row>
    <row r="55" spans="1:17" s="56" customFormat="1" ht="52.8">
      <c r="A55" s="281">
        <v>41</v>
      </c>
      <c r="B55" s="466"/>
      <c r="C55" s="553" t="s">
        <v>1063</v>
      </c>
      <c r="D55" s="538" t="s">
        <v>1115</v>
      </c>
      <c r="E55" s="466" t="s">
        <v>145</v>
      </c>
      <c r="F55" s="538">
        <v>1</v>
      </c>
      <c r="G55" s="169"/>
      <c r="H55" s="169"/>
      <c r="I55" s="183"/>
      <c r="J55" s="247"/>
      <c r="K55" s="183"/>
      <c r="L55" s="247"/>
      <c r="M55" s="248"/>
      <c r="N55" s="247"/>
      <c r="O55" s="247"/>
      <c r="P55" s="247"/>
      <c r="Q55" s="249"/>
    </row>
    <row r="56" spans="1:17" s="56" customFormat="1" ht="79.2">
      <c r="A56" s="281">
        <v>42</v>
      </c>
      <c r="B56" s="466"/>
      <c r="C56" s="553" t="s">
        <v>1659</v>
      </c>
      <c r="D56" s="538" t="s">
        <v>1116</v>
      </c>
      <c r="E56" s="466" t="s">
        <v>145</v>
      </c>
      <c r="F56" s="538">
        <v>1</v>
      </c>
      <c r="G56" s="169"/>
      <c r="H56" s="169"/>
      <c r="I56" s="183"/>
      <c r="J56" s="247"/>
      <c r="K56" s="183"/>
      <c r="L56" s="247"/>
      <c r="M56" s="248"/>
      <c r="N56" s="247"/>
      <c r="O56" s="247"/>
      <c r="P56" s="247"/>
      <c r="Q56" s="249"/>
    </row>
    <row r="57" spans="1:17" s="56" customFormat="1" ht="184.8">
      <c r="A57" s="281">
        <v>43</v>
      </c>
      <c r="B57" s="466"/>
      <c r="C57" s="538" t="s">
        <v>1660</v>
      </c>
      <c r="D57" s="538" t="s">
        <v>1117</v>
      </c>
      <c r="E57" s="466" t="s">
        <v>145</v>
      </c>
      <c r="F57" s="538">
        <v>1</v>
      </c>
      <c r="G57" s="169"/>
      <c r="H57" s="169"/>
      <c r="I57" s="183"/>
      <c r="J57" s="247"/>
      <c r="K57" s="183"/>
      <c r="L57" s="247"/>
      <c r="M57" s="248"/>
      <c r="N57" s="247"/>
      <c r="O57" s="247"/>
      <c r="P57" s="247"/>
      <c r="Q57" s="249"/>
    </row>
    <row r="58" spans="1:17" s="56" customFormat="1">
      <c r="A58" s="281">
        <v>44</v>
      </c>
      <c r="B58" s="466"/>
      <c r="C58" s="553" t="s">
        <v>1064</v>
      </c>
      <c r="D58" s="538">
        <v>806128</v>
      </c>
      <c r="E58" s="466" t="s">
        <v>145</v>
      </c>
      <c r="F58" s="538">
        <v>10</v>
      </c>
      <c r="G58" s="169"/>
      <c r="H58" s="169"/>
      <c r="I58" s="183"/>
      <c r="J58" s="247"/>
      <c r="K58" s="183"/>
      <c r="L58" s="247"/>
      <c r="M58" s="248"/>
      <c r="N58" s="247"/>
      <c r="O58" s="247"/>
      <c r="P58" s="247"/>
      <c r="Q58" s="249"/>
    </row>
    <row r="59" spans="1:17" s="56" customFormat="1">
      <c r="A59" s="281">
        <v>45</v>
      </c>
      <c r="B59" s="466"/>
      <c r="C59" s="553" t="s">
        <v>1065</v>
      </c>
      <c r="D59" s="538">
        <v>806104</v>
      </c>
      <c r="E59" s="466" t="s">
        <v>145</v>
      </c>
      <c r="F59" s="538">
        <v>10</v>
      </c>
      <c r="G59" s="169"/>
      <c r="H59" s="169"/>
      <c r="I59" s="183"/>
      <c r="J59" s="247"/>
      <c r="K59" s="183"/>
      <c r="L59" s="247"/>
      <c r="M59" s="248"/>
      <c r="N59" s="247"/>
      <c r="O59" s="247"/>
      <c r="P59" s="247"/>
      <c r="Q59" s="249"/>
    </row>
    <row r="60" spans="1:17" s="56" customFormat="1">
      <c r="A60" s="281">
        <v>46</v>
      </c>
      <c r="B60" s="466"/>
      <c r="C60" s="553" t="s">
        <v>1066</v>
      </c>
      <c r="D60" s="538">
        <v>806135</v>
      </c>
      <c r="E60" s="466" t="s">
        <v>145</v>
      </c>
      <c r="F60" s="538">
        <v>10</v>
      </c>
      <c r="G60" s="169"/>
      <c r="H60" s="169"/>
      <c r="I60" s="183"/>
      <c r="J60" s="247"/>
      <c r="K60" s="183"/>
      <c r="L60" s="247"/>
      <c r="M60" s="248"/>
      <c r="N60" s="247"/>
      <c r="O60" s="247"/>
      <c r="P60" s="247"/>
      <c r="Q60" s="249"/>
    </row>
    <row r="61" spans="1:17" s="56" customFormat="1">
      <c r="A61" s="281">
        <v>47</v>
      </c>
      <c r="B61" s="466"/>
      <c r="C61" s="553" t="s">
        <v>1067</v>
      </c>
      <c r="D61" s="538">
        <v>936750424</v>
      </c>
      <c r="E61" s="466" t="s">
        <v>145</v>
      </c>
      <c r="F61" s="538">
        <v>5</v>
      </c>
      <c r="G61" s="169"/>
      <c r="H61" s="169"/>
      <c r="I61" s="183"/>
      <c r="J61" s="247"/>
      <c r="K61" s="183"/>
      <c r="L61" s="247"/>
      <c r="M61" s="248"/>
      <c r="N61" s="247"/>
      <c r="O61" s="247"/>
      <c r="P61" s="247"/>
      <c r="Q61" s="249"/>
    </row>
    <row r="62" spans="1:17" s="56" customFormat="1">
      <c r="A62" s="281">
        <v>48</v>
      </c>
      <c r="B62" s="466"/>
      <c r="C62" s="553" t="s">
        <v>1068</v>
      </c>
      <c r="D62" s="538">
        <v>9367820</v>
      </c>
      <c r="E62" s="466" t="s">
        <v>145</v>
      </c>
      <c r="F62" s="538">
        <v>2</v>
      </c>
      <c r="G62" s="169"/>
      <c r="H62" s="169"/>
      <c r="I62" s="183"/>
      <c r="J62" s="247"/>
      <c r="K62" s="183"/>
      <c r="L62" s="247"/>
      <c r="M62" s="248"/>
      <c r="N62" s="247"/>
      <c r="O62" s="247"/>
      <c r="P62" s="247"/>
      <c r="Q62" s="249"/>
    </row>
    <row r="63" spans="1:17" s="56" customFormat="1" ht="26.4">
      <c r="A63" s="281">
        <v>49</v>
      </c>
      <c r="B63" s="466"/>
      <c r="C63" s="553" t="s">
        <v>1069</v>
      </c>
      <c r="D63" s="538">
        <v>807323</v>
      </c>
      <c r="E63" s="466" t="s">
        <v>145</v>
      </c>
      <c r="F63" s="538">
        <v>10</v>
      </c>
      <c r="G63" s="169"/>
      <c r="H63" s="169"/>
      <c r="I63" s="183"/>
      <c r="J63" s="247"/>
      <c r="K63" s="183"/>
      <c r="L63" s="247"/>
      <c r="M63" s="248"/>
      <c r="N63" s="247"/>
      <c r="O63" s="247"/>
      <c r="P63" s="247"/>
      <c r="Q63" s="249"/>
    </row>
    <row r="64" spans="1:17" s="56" customFormat="1" ht="26.4">
      <c r="A64" s="281">
        <v>50</v>
      </c>
      <c r="B64" s="466"/>
      <c r="C64" s="538" t="s">
        <v>1661</v>
      </c>
      <c r="D64" s="538" t="s">
        <v>1118</v>
      </c>
      <c r="E64" s="466" t="s">
        <v>145</v>
      </c>
      <c r="F64" s="538">
        <v>1</v>
      </c>
      <c r="G64" s="169"/>
      <c r="H64" s="169"/>
      <c r="I64" s="183"/>
      <c r="J64" s="247"/>
      <c r="K64" s="183"/>
      <c r="L64" s="247"/>
      <c r="M64" s="248"/>
      <c r="N64" s="247"/>
      <c r="O64" s="247"/>
      <c r="P64" s="247"/>
      <c r="Q64" s="249"/>
    </row>
    <row r="65" spans="1:17" s="56" customFormat="1" ht="26.4">
      <c r="A65" s="281">
        <v>51</v>
      </c>
      <c r="B65" s="466"/>
      <c r="C65" s="553" t="s">
        <v>1070</v>
      </c>
      <c r="D65" s="538"/>
      <c r="E65" s="466" t="s">
        <v>145</v>
      </c>
      <c r="F65" s="538">
        <v>1</v>
      </c>
      <c r="G65" s="169"/>
      <c r="H65" s="169"/>
      <c r="I65" s="183"/>
      <c r="J65" s="247"/>
      <c r="K65" s="183"/>
      <c r="L65" s="247"/>
      <c r="M65" s="248"/>
      <c r="N65" s="247"/>
      <c r="O65" s="247"/>
      <c r="P65" s="247"/>
      <c r="Q65" s="249"/>
    </row>
    <row r="66" spans="1:17" s="56" customFormat="1" ht="66">
      <c r="A66" s="281">
        <v>52</v>
      </c>
      <c r="B66" s="466"/>
      <c r="C66" s="556" t="s">
        <v>1057</v>
      </c>
      <c r="D66" s="555" t="s">
        <v>1109</v>
      </c>
      <c r="E66" s="466" t="s">
        <v>145</v>
      </c>
      <c r="F66" s="549">
        <v>3</v>
      </c>
      <c r="G66" s="169"/>
      <c r="H66" s="169"/>
      <c r="I66" s="183"/>
      <c r="J66" s="247"/>
      <c r="K66" s="183"/>
      <c r="L66" s="247"/>
      <c r="M66" s="248"/>
      <c r="N66" s="247"/>
      <c r="O66" s="247"/>
      <c r="P66" s="247"/>
      <c r="Q66" s="249"/>
    </row>
    <row r="67" spans="1:17" s="56" customFormat="1" ht="66">
      <c r="A67" s="281">
        <v>53</v>
      </c>
      <c r="B67" s="466"/>
      <c r="C67" s="553" t="s">
        <v>1662</v>
      </c>
      <c r="D67" s="538" t="s">
        <v>1119</v>
      </c>
      <c r="E67" s="466" t="s">
        <v>145</v>
      </c>
      <c r="F67" s="538">
        <v>2</v>
      </c>
      <c r="G67" s="169"/>
      <c r="H67" s="169"/>
      <c r="I67" s="183"/>
      <c r="J67" s="247"/>
      <c r="K67" s="183"/>
      <c r="L67" s="247"/>
      <c r="M67" s="248"/>
      <c r="N67" s="247"/>
      <c r="O67" s="247"/>
      <c r="P67" s="247"/>
      <c r="Q67" s="249"/>
    </row>
    <row r="68" spans="1:17" s="56" customFormat="1" ht="26.4">
      <c r="A68" s="281">
        <v>54</v>
      </c>
      <c r="B68" s="466"/>
      <c r="C68" s="497" t="s">
        <v>1071</v>
      </c>
      <c r="D68" s="538"/>
      <c r="E68" s="466" t="s">
        <v>145</v>
      </c>
      <c r="F68" s="538"/>
      <c r="G68" s="169"/>
      <c r="H68" s="169"/>
      <c r="I68" s="183"/>
      <c r="J68" s="247"/>
      <c r="K68" s="183"/>
      <c r="L68" s="247"/>
      <c r="M68" s="248"/>
      <c r="N68" s="247"/>
      <c r="O68" s="247"/>
      <c r="P68" s="247"/>
      <c r="Q68" s="249"/>
    </row>
    <row r="69" spans="1:17" s="56" customFormat="1" ht="66">
      <c r="A69" s="281">
        <v>55</v>
      </c>
      <c r="B69" s="466"/>
      <c r="C69" s="553" t="s">
        <v>1653</v>
      </c>
      <c r="D69" s="538" t="s">
        <v>1096</v>
      </c>
      <c r="E69" s="466" t="s">
        <v>145</v>
      </c>
      <c r="F69" s="538">
        <v>1</v>
      </c>
      <c r="G69" s="169"/>
      <c r="H69" s="169"/>
      <c r="I69" s="183"/>
      <c r="J69" s="247"/>
      <c r="K69" s="183"/>
      <c r="L69" s="247"/>
      <c r="M69" s="248"/>
      <c r="N69" s="247"/>
      <c r="O69" s="247"/>
      <c r="P69" s="247"/>
      <c r="Q69" s="249"/>
    </row>
    <row r="70" spans="1:17" s="56" customFormat="1" ht="52.8">
      <c r="A70" s="281">
        <v>56</v>
      </c>
      <c r="B70" s="466"/>
      <c r="C70" s="553" t="s">
        <v>1072</v>
      </c>
      <c r="D70" s="538"/>
      <c r="E70" s="466" t="s">
        <v>145</v>
      </c>
      <c r="F70" s="538">
        <v>1</v>
      </c>
      <c r="G70" s="169"/>
      <c r="H70" s="169"/>
      <c r="I70" s="183"/>
      <c r="J70" s="247"/>
      <c r="K70" s="183"/>
      <c r="L70" s="247"/>
      <c r="M70" s="248"/>
      <c r="N70" s="247"/>
      <c r="O70" s="247"/>
      <c r="P70" s="247"/>
      <c r="Q70" s="249"/>
    </row>
    <row r="71" spans="1:17" s="56" customFormat="1" ht="39.6">
      <c r="A71" s="281">
        <v>57</v>
      </c>
      <c r="B71" s="466"/>
      <c r="C71" s="553" t="s">
        <v>1034</v>
      </c>
      <c r="D71" s="538" t="s">
        <v>1097</v>
      </c>
      <c r="E71" s="466" t="s">
        <v>145</v>
      </c>
      <c r="F71" s="538">
        <v>1</v>
      </c>
      <c r="G71" s="169"/>
      <c r="H71" s="169"/>
      <c r="I71" s="183"/>
      <c r="J71" s="247"/>
      <c r="K71" s="183"/>
      <c r="L71" s="247"/>
      <c r="M71" s="248"/>
      <c r="N71" s="247"/>
      <c r="O71" s="247"/>
      <c r="P71" s="247"/>
      <c r="Q71" s="249"/>
    </row>
    <row r="72" spans="1:17" s="56" customFormat="1" ht="118.8">
      <c r="A72" s="281">
        <v>58</v>
      </c>
      <c r="B72" s="466"/>
      <c r="C72" s="553" t="s">
        <v>1073</v>
      </c>
      <c r="D72" s="486" t="s">
        <v>1120</v>
      </c>
      <c r="E72" s="466" t="s">
        <v>145</v>
      </c>
      <c r="F72" s="538">
        <v>1</v>
      </c>
      <c r="G72" s="169"/>
      <c r="H72" s="169"/>
      <c r="I72" s="183"/>
      <c r="J72" s="247"/>
      <c r="K72" s="183"/>
      <c r="L72" s="247"/>
      <c r="M72" s="248"/>
      <c r="N72" s="247"/>
      <c r="O72" s="247"/>
      <c r="P72" s="247"/>
      <c r="Q72" s="249"/>
    </row>
    <row r="73" spans="1:17" s="56" customFormat="1" ht="52.8">
      <c r="A73" s="281">
        <v>59</v>
      </c>
      <c r="B73" s="466"/>
      <c r="C73" s="553" t="s">
        <v>1663</v>
      </c>
      <c r="D73" s="538" t="s">
        <v>1121</v>
      </c>
      <c r="E73" s="466" t="s">
        <v>145</v>
      </c>
      <c r="F73" s="538">
        <v>1</v>
      </c>
      <c r="G73" s="169"/>
      <c r="H73" s="169"/>
      <c r="I73" s="183"/>
      <c r="J73" s="247"/>
      <c r="K73" s="183"/>
      <c r="L73" s="247"/>
      <c r="M73" s="248"/>
      <c r="N73" s="247"/>
      <c r="O73" s="247"/>
      <c r="P73" s="247"/>
      <c r="Q73" s="249"/>
    </row>
    <row r="74" spans="1:17" s="56" customFormat="1">
      <c r="A74" s="281">
        <v>60</v>
      </c>
      <c r="B74" s="466"/>
      <c r="C74" s="553" t="s">
        <v>1074</v>
      </c>
      <c r="D74" s="538"/>
      <c r="E74" s="466" t="s">
        <v>145</v>
      </c>
      <c r="F74" s="538">
        <v>1</v>
      </c>
      <c r="G74" s="169"/>
      <c r="H74" s="169"/>
      <c r="I74" s="183"/>
      <c r="J74" s="247"/>
      <c r="K74" s="183"/>
      <c r="L74" s="247"/>
      <c r="M74" s="248"/>
      <c r="N74" s="247"/>
      <c r="O74" s="247"/>
      <c r="P74" s="247"/>
      <c r="Q74" s="249"/>
    </row>
    <row r="75" spans="1:17" s="56" customFormat="1">
      <c r="A75" s="281">
        <v>61</v>
      </c>
      <c r="B75" s="466"/>
      <c r="C75" s="553" t="s">
        <v>1075</v>
      </c>
      <c r="D75" s="538"/>
      <c r="E75" s="466" t="s">
        <v>145</v>
      </c>
      <c r="F75" s="538">
        <v>4</v>
      </c>
      <c r="G75" s="169"/>
      <c r="H75" s="169"/>
      <c r="I75" s="183"/>
      <c r="J75" s="247"/>
      <c r="K75" s="183"/>
      <c r="L75" s="247"/>
      <c r="M75" s="248"/>
      <c r="N75" s="247"/>
      <c r="O75" s="247"/>
      <c r="P75" s="247"/>
      <c r="Q75" s="249"/>
    </row>
    <row r="76" spans="1:17" s="56" customFormat="1">
      <c r="A76" s="281">
        <v>62</v>
      </c>
      <c r="B76" s="466"/>
      <c r="C76" s="553" t="s">
        <v>1076</v>
      </c>
      <c r="D76" s="538"/>
      <c r="E76" s="466" t="s">
        <v>145</v>
      </c>
      <c r="F76" s="538">
        <v>4</v>
      </c>
      <c r="G76" s="169"/>
      <c r="H76" s="169"/>
      <c r="I76" s="183"/>
      <c r="J76" s="247"/>
      <c r="K76" s="183"/>
      <c r="L76" s="247"/>
      <c r="M76" s="248"/>
      <c r="N76" s="247"/>
      <c r="O76" s="247"/>
      <c r="P76" s="247"/>
      <c r="Q76" s="249"/>
    </row>
    <row r="77" spans="1:17" s="56" customFormat="1">
      <c r="A77" s="281">
        <v>63</v>
      </c>
      <c r="B77" s="466"/>
      <c r="C77" s="553" t="s">
        <v>1077</v>
      </c>
      <c r="D77" s="538"/>
      <c r="E77" s="466" t="s">
        <v>145</v>
      </c>
      <c r="F77" s="538">
        <v>2</v>
      </c>
      <c r="G77" s="169"/>
      <c r="H77" s="169"/>
      <c r="I77" s="183"/>
      <c r="J77" s="247"/>
      <c r="K77" s="183"/>
      <c r="L77" s="247"/>
      <c r="M77" s="248"/>
      <c r="N77" s="247"/>
      <c r="O77" s="247"/>
      <c r="P77" s="247"/>
      <c r="Q77" s="249"/>
    </row>
    <row r="78" spans="1:17" s="56" customFormat="1">
      <c r="A78" s="281">
        <v>64</v>
      </c>
      <c r="B78" s="466"/>
      <c r="C78" s="553" t="s">
        <v>1078</v>
      </c>
      <c r="D78" s="538"/>
      <c r="E78" s="466" t="s">
        <v>145</v>
      </c>
      <c r="F78" s="538">
        <v>1</v>
      </c>
      <c r="G78" s="169"/>
      <c r="H78" s="169"/>
      <c r="I78" s="183"/>
      <c r="J78" s="247"/>
      <c r="K78" s="183"/>
      <c r="L78" s="247"/>
      <c r="M78" s="248"/>
      <c r="N78" s="247"/>
      <c r="O78" s="247"/>
      <c r="P78" s="247"/>
      <c r="Q78" s="249"/>
    </row>
    <row r="79" spans="1:17" s="56" customFormat="1">
      <c r="A79" s="281">
        <v>65</v>
      </c>
      <c r="B79" s="466"/>
      <c r="C79" s="497" t="s">
        <v>1079</v>
      </c>
      <c r="D79" s="538"/>
      <c r="E79" s="466" t="s">
        <v>145</v>
      </c>
      <c r="F79" s="538"/>
      <c r="G79" s="169"/>
      <c r="H79" s="169"/>
      <c r="I79" s="183"/>
      <c r="J79" s="247"/>
      <c r="K79" s="183"/>
      <c r="L79" s="247"/>
      <c r="M79" s="248"/>
      <c r="N79" s="247"/>
      <c r="O79" s="247"/>
      <c r="P79" s="247"/>
      <c r="Q79" s="249"/>
    </row>
    <row r="80" spans="1:17" s="56" customFormat="1" ht="26.4">
      <c r="A80" s="281">
        <v>66</v>
      </c>
      <c r="B80" s="466"/>
      <c r="C80" s="553" t="s">
        <v>1080</v>
      </c>
      <c r="D80" s="538"/>
      <c r="E80" s="466" t="s">
        <v>145</v>
      </c>
      <c r="F80" s="538">
        <v>1</v>
      </c>
      <c r="G80" s="169"/>
      <c r="H80" s="169"/>
      <c r="I80" s="183"/>
      <c r="J80" s="247"/>
      <c r="K80" s="183"/>
      <c r="L80" s="247"/>
      <c r="M80" s="248"/>
      <c r="N80" s="247"/>
      <c r="O80" s="247"/>
      <c r="P80" s="247"/>
      <c r="Q80" s="249"/>
    </row>
    <row r="81" spans="1:17" s="56" customFormat="1" ht="52.8">
      <c r="A81" s="281">
        <v>67</v>
      </c>
      <c r="B81" s="466"/>
      <c r="C81" s="558" t="s">
        <v>1664</v>
      </c>
      <c r="D81" s="557" t="s">
        <v>1122</v>
      </c>
      <c r="E81" s="466" t="s">
        <v>145</v>
      </c>
      <c r="F81" s="485">
        <v>1</v>
      </c>
      <c r="G81" s="169"/>
      <c r="H81" s="169"/>
      <c r="I81" s="183"/>
      <c r="J81" s="247"/>
      <c r="K81" s="183"/>
      <c r="L81" s="247"/>
      <c r="M81" s="248"/>
      <c r="N81" s="247"/>
      <c r="O81" s="247"/>
      <c r="P81" s="247"/>
      <c r="Q81" s="249"/>
    </row>
    <row r="82" spans="1:17" s="56" customFormat="1">
      <c r="A82" s="281">
        <v>68</v>
      </c>
      <c r="B82" s="466"/>
      <c r="C82" s="497" t="s">
        <v>1081</v>
      </c>
      <c r="D82" s="485"/>
      <c r="E82" s="466" t="s">
        <v>145</v>
      </c>
      <c r="F82" s="538"/>
      <c r="G82" s="169"/>
      <c r="H82" s="169"/>
      <c r="I82" s="183"/>
      <c r="J82" s="247"/>
      <c r="K82" s="183"/>
      <c r="L82" s="247"/>
      <c r="M82" s="248"/>
      <c r="N82" s="247"/>
      <c r="O82" s="247"/>
      <c r="P82" s="247"/>
      <c r="Q82" s="249"/>
    </row>
    <row r="83" spans="1:17" s="56" customFormat="1" ht="52.8">
      <c r="A83" s="281">
        <v>69</v>
      </c>
      <c r="B83" s="466"/>
      <c r="C83" s="553" t="s">
        <v>1665</v>
      </c>
      <c r="D83" s="538"/>
      <c r="E83" s="466" t="s">
        <v>145</v>
      </c>
      <c r="F83" s="538">
        <v>1</v>
      </c>
      <c r="G83" s="169"/>
      <c r="H83" s="169"/>
      <c r="I83" s="183"/>
      <c r="J83" s="247"/>
      <c r="K83" s="183"/>
      <c r="L83" s="247"/>
      <c r="M83" s="248"/>
      <c r="N83" s="247"/>
      <c r="O83" s="247"/>
      <c r="P83" s="247"/>
      <c r="Q83" s="249"/>
    </row>
    <row r="84" spans="1:17" s="56" customFormat="1" ht="39.6">
      <c r="A84" s="281">
        <v>70</v>
      </c>
      <c r="B84" s="466"/>
      <c r="C84" s="553" t="s">
        <v>1082</v>
      </c>
      <c r="D84" s="486" t="s">
        <v>1123</v>
      </c>
      <c r="E84" s="466" t="s">
        <v>145</v>
      </c>
      <c r="F84" s="455">
        <v>1</v>
      </c>
      <c r="G84" s="169"/>
      <c r="H84" s="169"/>
      <c r="I84" s="183"/>
      <c r="J84" s="247"/>
      <c r="K84" s="183"/>
      <c r="L84" s="247"/>
      <c r="M84" s="248"/>
      <c r="N84" s="247"/>
      <c r="O84" s="247"/>
      <c r="P84" s="247"/>
      <c r="Q84" s="249"/>
    </row>
    <row r="85" spans="1:17" s="56" customFormat="1" ht="26.4">
      <c r="A85" s="281">
        <v>71</v>
      </c>
      <c r="B85" s="466"/>
      <c r="C85" s="553" t="s">
        <v>1083</v>
      </c>
      <c r="D85" s="538"/>
      <c r="E85" s="466" t="s">
        <v>145</v>
      </c>
      <c r="F85" s="538">
        <v>1</v>
      </c>
      <c r="G85" s="169"/>
      <c r="H85" s="169"/>
      <c r="I85" s="183"/>
      <c r="J85" s="247"/>
      <c r="K85" s="183"/>
      <c r="L85" s="247"/>
      <c r="M85" s="248"/>
      <c r="N85" s="247"/>
      <c r="O85" s="247"/>
      <c r="P85" s="247"/>
      <c r="Q85" s="249"/>
    </row>
    <row r="86" spans="1:17" s="56" customFormat="1">
      <c r="A86" s="281">
        <v>72</v>
      </c>
      <c r="B86" s="466"/>
      <c r="C86" s="497" t="s">
        <v>1084</v>
      </c>
      <c r="D86" s="486"/>
      <c r="E86" s="466" t="s">
        <v>145</v>
      </c>
      <c r="F86" s="455"/>
      <c r="G86" s="169"/>
      <c r="H86" s="169"/>
      <c r="I86" s="183"/>
      <c r="J86" s="247"/>
      <c r="K86" s="183"/>
      <c r="L86" s="247"/>
      <c r="M86" s="248"/>
      <c r="N86" s="247"/>
      <c r="O86" s="247"/>
      <c r="P86" s="247"/>
      <c r="Q86" s="249"/>
    </row>
    <row r="87" spans="1:17" s="56" customFormat="1" ht="39.6">
      <c r="A87" s="281">
        <v>73</v>
      </c>
      <c r="B87" s="466"/>
      <c r="C87" s="553" t="s">
        <v>1085</v>
      </c>
      <c r="D87" s="357" t="s">
        <v>1124</v>
      </c>
      <c r="E87" s="466" t="s">
        <v>145</v>
      </c>
      <c r="F87" s="455">
        <v>1</v>
      </c>
      <c r="G87" s="169"/>
      <c r="H87" s="169"/>
      <c r="I87" s="183"/>
      <c r="J87" s="247"/>
      <c r="K87" s="183"/>
      <c r="L87" s="247"/>
      <c r="M87" s="248"/>
      <c r="N87" s="247"/>
      <c r="O87" s="247"/>
      <c r="P87" s="247"/>
      <c r="Q87" s="249"/>
    </row>
    <row r="88" spans="1:17" s="56" customFormat="1" ht="39.6">
      <c r="A88" s="281">
        <v>74</v>
      </c>
      <c r="B88" s="466"/>
      <c r="C88" s="553" t="s">
        <v>1086</v>
      </c>
      <c r="D88" s="538" t="s">
        <v>1125</v>
      </c>
      <c r="E88" s="466" t="s">
        <v>145</v>
      </c>
      <c r="F88" s="538">
        <v>1</v>
      </c>
      <c r="G88" s="169"/>
      <c r="H88" s="169"/>
      <c r="I88" s="183"/>
      <c r="J88" s="247"/>
      <c r="K88" s="183"/>
      <c r="L88" s="247"/>
      <c r="M88" s="248"/>
      <c r="N88" s="247"/>
      <c r="O88" s="247"/>
      <c r="P88" s="247"/>
      <c r="Q88" s="249"/>
    </row>
    <row r="89" spans="1:17" s="56" customFormat="1">
      <c r="A89" s="281">
        <v>75</v>
      </c>
      <c r="B89" s="466"/>
      <c r="C89" s="497" t="s">
        <v>1087</v>
      </c>
      <c r="D89" s="538"/>
      <c r="E89" s="466" t="s">
        <v>145</v>
      </c>
      <c r="F89" s="538"/>
      <c r="G89" s="169"/>
      <c r="H89" s="169"/>
      <c r="I89" s="183"/>
      <c r="J89" s="247"/>
      <c r="K89" s="183"/>
      <c r="L89" s="247"/>
      <c r="M89" s="248"/>
      <c r="N89" s="247"/>
      <c r="O89" s="247"/>
      <c r="P89" s="247"/>
      <c r="Q89" s="249"/>
    </row>
    <row r="90" spans="1:17" s="56" customFormat="1" ht="39.6">
      <c r="A90" s="281">
        <v>76</v>
      </c>
      <c r="B90" s="466"/>
      <c r="C90" s="553" t="s">
        <v>1088</v>
      </c>
      <c r="D90" s="357" t="s">
        <v>1126</v>
      </c>
      <c r="E90" s="466" t="s">
        <v>145</v>
      </c>
      <c r="F90" s="455">
        <v>1</v>
      </c>
      <c r="G90" s="169"/>
      <c r="H90" s="169"/>
      <c r="I90" s="183"/>
      <c r="J90" s="247"/>
      <c r="K90" s="183"/>
      <c r="L90" s="247"/>
      <c r="M90" s="248"/>
      <c r="N90" s="247"/>
      <c r="O90" s="247"/>
      <c r="P90" s="247"/>
      <c r="Q90" s="249"/>
    </row>
    <row r="91" spans="1:17" s="56" customFormat="1" ht="26.4">
      <c r="A91" s="281">
        <v>77</v>
      </c>
      <c r="B91" s="466"/>
      <c r="C91" s="553" t="s">
        <v>1083</v>
      </c>
      <c r="D91" s="538"/>
      <c r="E91" s="466" t="s">
        <v>145</v>
      </c>
      <c r="F91" s="538">
        <v>2</v>
      </c>
      <c r="G91" s="169"/>
      <c r="H91" s="169"/>
      <c r="I91" s="183"/>
      <c r="J91" s="247"/>
      <c r="K91" s="183"/>
      <c r="L91" s="247"/>
      <c r="M91" s="248"/>
      <c r="N91" s="247"/>
      <c r="O91" s="247"/>
      <c r="P91" s="247"/>
      <c r="Q91" s="249"/>
    </row>
    <row r="92" spans="1:17" s="56" customFormat="1">
      <c r="A92" s="281">
        <v>78</v>
      </c>
      <c r="B92" s="466"/>
      <c r="C92" s="497" t="s">
        <v>1089</v>
      </c>
      <c r="D92" s="538"/>
      <c r="E92" s="466" t="s">
        <v>145</v>
      </c>
      <c r="F92" s="538"/>
      <c r="G92" s="169"/>
      <c r="H92" s="169"/>
      <c r="I92" s="183"/>
      <c r="J92" s="247"/>
      <c r="K92" s="183"/>
      <c r="L92" s="247"/>
      <c r="M92" s="248"/>
      <c r="N92" s="247"/>
      <c r="O92" s="247"/>
      <c r="P92" s="247"/>
      <c r="Q92" s="249"/>
    </row>
    <row r="93" spans="1:17" s="56" customFormat="1" ht="26.4">
      <c r="A93" s="281">
        <v>79</v>
      </c>
      <c r="B93" s="466"/>
      <c r="C93" s="553" t="s">
        <v>1083</v>
      </c>
      <c r="D93" s="538"/>
      <c r="E93" s="466" t="s">
        <v>145</v>
      </c>
      <c r="F93" s="538">
        <v>2</v>
      </c>
      <c r="G93" s="169"/>
      <c r="H93" s="169"/>
      <c r="I93" s="183"/>
      <c r="J93" s="247"/>
      <c r="K93" s="183"/>
      <c r="L93" s="247"/>
      <c r="M93" s="248"/>
      <c r="N93" s="247"/>
      <c r="O93" s="247"/>
      <c r="P93" s="247"/>
      <c r="Q93" s="249"/>
    </row>
    <row r="94" spans="1:17" s="56" customFormat="1" ht="26.4">
      <c r="A94" s="281">
        <v>80</v>
      </c>
      <c r="B94" s="466"/>
      <c r="C94" s="553" t="s">
        <v>1090</v>
      </c>
      <c r="D94" s="538">
        <v>26671</v>
      </c>
      <c r="E94" s="466" t="s">
        <v>145</v>
      </c>
      <c r="F94" s="538">
        <v>2</v>
      </c>
      <c r="G94" s="169"/>
      <c r="H94" s="169"/>
      <c r="I94" s="183"/>
      <c r="J94" s="247"/>
      <c r="K94" s="183"/>
      <c r="L94" s="247"/>
      <c r="M94" s="248"/>
      <c r="N94" s="247"/>
      <c r="O94" s="247"/>
      <c r="P94" s="247"/>
      <c r="Q94" s="249"/>
    </row>
    <row r="95" spans="1:17" s="56" customFormat="1">
      <c r="A95" s="281">
        <v>81</v>
      </c>
      <c r="B95" s="466"/>
      <c r="C95" s="497" t="s">
        <v>1091</v>
      </c>
      <c r="D95" s="538"/>
      <c r="E95" s="466" t="s">
        <v>145</v>
      </c>
      <c r="F95" s="538"/>
      <c r="G95" s="169"/>
      <c r="H95" s="169"/>
      <c r="I95" s="183"/>
      <c r="J95" s="247"/>
      <c r="K95" s="183"/>
      <c r="L95" s="247"/>
      <c r="M95" s="248"/>
      <c r="N95" s="247"/>
      <c r="O95" s="247"/>
      <c r="P95" s="247"/>
      <c r="Q95" s="249"/>
    </row>
    <row r="96" spans="1:17" s="56" customFormat="1" ht="66">
      <c r="A96" s="281">
        <v>82</v>
      </c>
      <c r="B96" s="466"/>
      <c r="C96" s="553" t="s">
        <v>1092</v>
      </c>
      <c r="D96" s="538"/>
      <c r="E96" s="466" t="s">
        <v>145</v>
      </c>
      <c r="F96" s="538">
        <v>1</v>
      </c>
      <c r="G96" s="169"/>
      <c r="H96" s="169"/>
      <c r="I96" s="183"/>
      <c r="J96" s="247"/>
      <c r="K96" s="183"/>
      <c r="L96" s="247"/>
      <c r="M96" s="248"/>
      <c r="N96" s="247"/>
      <c r="O96" s="247"/>
      <c r="P96" s="247"/>
      <c r="Q96" s="249"/>
    </row>
    <row r="97" spans="1:17" s="56" customFormat="1" ht="52.8">
      <c r="A97" s="281">
        <v>83</v>
      </c>
      <c r="B97" s="466"/>
      <c r="C97" s="556" t="s">
        <v>1045</v>
      </c>
      <c r="D97" s="555" t="s">
        <v>1100</v>
      </c>
      <c r="E97" s="466" t="s">
        <v>145</v>
      </c>
      <c r="F97" s="549">
        <v>1</v>
      </c>
      <c r="G97" s="169"/>
      <c r="H97" s="169"/>
      <c r="I97" s="183"/>
      <c r="J97" s="247"/>
      <c r="K97" s="183"/>
      <c r="L97" s="247"/>
      <c r="M97" s="248"/>
      <c r="N97" s="247"/>
      <c r="O97" s="247"/>
      <c r="P97" s="247"/>
      <c r="Q97" s="249"/>
    </row>
    <row r="98" spans="1:17" s="56" customFormat="1" ht="26.4">
      <c r="A98" s="281">
        <v>84</v>
      </c>
      <c r="B98" s="466"/>
      <c r="C98" s="553" t="s">
        <v>1060</v>
      </c>
      <c r="D98" s="538"/>
      <c r="E98" s="466" t="s">
        <v>145</v>
      </c>
      <c r="F98" s="538">
        <v>1</v>
      </c>
      <c r="G98" s="169"/>
      <c r="H98" s="169"/>
      <c r="I98" s="183"/>
      <c r="J98" s="247"/>
      <c r="K98" s="183"/>
      <c r="L98" s="247"/>
      <c r="M98" s="248"/>
      <c r="N98" s="247"/>
      <c r="O98" s="247"/>
      <c r="P98" s="247"/>
      <c r="Q98" s="249"/>
    </row>
    <row r="99" spans="1:17" s="56" customFormat="1" ht="92.4">
      <c r="A99" s="281">
        <v>85</v>
      </c>
      <c r="B99" s="466"/>
      <c r="C99" s="553" t="s">
        <v>1093</v>
      </c>
      <c r="D99" s="538" t="s">
        <v>1127</v>
      </c>
      <c r="E99" s="466" t="s">
        <v>145</v>
      </c>
      <c r="F99" s="538">
        <v>1</v>
      </c>
      <c r="G99" s="169"/>
      <c r="H99" s="169"/>
      <c r="I99" s="183"/>
      <c r="J99" s="247"/>
      <c r="K99" s="183"/>
      <c r="L99" s="247"/>
      <c r="M99" s="248"/>
      <c r="N99" s="247"/>
      <c r="O99" s="247"/>
      <c r="P99" s="247"/>
      <c r="Q99" s="249"/>
    </row>
    <row r="100" spans="1:17" s="56" customFormat="1" ht="66">
      <c r="A100" s="281">
        <v>86</v>
      </c>
      <c r="B100" s="466"/>
      <c r="C100" s="556" t="s">
        <v>1057</v>
      </c>
      <c r="D100" s="555" t="s">
        <v>1109</v>
      </c>
      <c r="E100" s="466" t="s">
        <v>145</v>
      </c>
      <c r="F100" s="549">
        <v>1</v>
      </c>
      <c r="G100" s="169"/>
      <c r="H100" s="169"/>
      <c r="I100" s="183"/>
      <c r="J100" s="247"/>
      <c r="K100" s="183"/>
      <c r="L100" s="247"/>
      <c r="M100" s="248"/>
      <c r="N100" s="247"/>
      <c r="O100" s="247"/>
      <c r="P100" s="247"/>
      <c r="Q100" s="249"/>
    </row>
    <row r="101" spans="1:17" s="56" customFormat="1">
      <c r="A101" s="281">
        <v>87</v>
      </c>
      <c r="B101" s="466"/>
      <c r="C101" s="559" t="s">
        <v>1094</v>
      </c>
      <c r="D101" s="555"/>
      <c r="E101" s="466" t="s">
        <v>145</v>
      </c>
      <c r="F101" s="549"/>
      <c r="G101" s="169"/>
      <c r="H101" s="169"/>
      <c r="I101" s="183"/>
      <c r="J101" s="247"/>
      <c r="K101" s="183"/>
      <c r="L101" s="247"/>
      <c r="M101" s="248"/>
      <c r="N101" s="247"/>
      <c r="O101" s="247"/>
      <c r="P101" s="247"/>
      <c r="Q101" s="249"/>
    </row>
    <row r="102" spans="1:17" s="56" customFormat="1" ht="52.8">
      <c r="A102" s="281">
        <v>88</v>
      </c>
      <c r="B102" s="466"/>
      <c r="C102" s="454" t="s">
        <v>1095</v>
      </c>
      <c r="D102" s="455" t="s">
        <v>1128</v>
      </c>
      <c r="E102" s="466" t="s">
        <v>145</v>
      </c>
      <c r="F102" s="455">
        <v>4</v>
      </c>
      <c r="G102" s="169"/>
      <c r="H102" s="169"/>
      <c r="I102" s="183"/>
      <c r="J102" s="247"/>
      <c r="K102" s="183"/>
      <c r="L102" s="247"/>
      <c r="M102" s="248"/>
      <c r="N102" s="247"/>
      <c r="O102" s="247"/>
      <c r="P102" s="247"/>
      <c r="Q102" s="249"/>
    </row>
    <row r="103" spans="1:17" s="56" customFormat="1">
      <c r="A103" s="281">
        <v>88</v>
      </c>
      <c r="B103" s="466"/>
      <c r="C103" s="454" t="s">
        <v>1666</v>
      </c>
      <c r="D103" s="455" t="s">
        <v>1128</v>
      </c>
      <c r="E103" s="466" t="s">
        <v>146</v>
      </c>
      <c r="F103" s="455">
        <v>1</v>
      </c>
      <c r="G103" s="187"/>
      <c r="H103" s="194"/>
      <c r="I103" s="187"/>
      <c r="J103" s="187"/>
      <c r="K103" s="187"/>
      <c r="L103" s="247"/>
      <c r="M103" s="248"/>
      <c r="N103" s="247"/>
      <c r="O103" s="247"/>
      <c r="P103" s="247"/>
      <c r="Q103" s="249"/>
    </row>
    <row r="104" spans="1:17">
      <c r="A104" s="282"/>
      <c r="B104" s="457"/>
      <c r="C104" s="284"/>
      <c r="D104" s="284"/>
      <c r="E104" s="285"/>
      <c r="F104" s="286"/>
      <c r="G104" s="286">
        <v>0</v>
      </c>
      <c r="H104" s="286">
        <v>0</v>
      </c>
      <c r="I104" s="287"/>
      <c r="J104" s="286"/>
      <c r="K104" s="286"/>
      <c r="L104" s="286"/>
      <c r="M104" s="286"/>
      <c r="N104" s="286"/>
      <c r="O104" s="286"/>
      <c r="P104" s="286"/>
      <c r="Q104" s="288"/>
    </row>
    <row r="105" spans="1:17" ht="15.3" customHeight="1">
      <c r="A105" s="234"/>
      <c r="B105" s="234"/>
      <c r="C105" s="679" t="s">
        <v>98</v>
      </c>
      <c r="D105" s="679"/>
      <c r="E105" s="680"/>
      <c r="F105" s="680"/>
      <c r="G105" s="680"/>
      <c r="H105" s="680"/>
      <c r="I105" s="680"/>
      <c r="J105" s="680"/>
      <c r="K105" s="680"/>
      <c r="L105" s="680"/>
      <c r="M105" s="271"/>
      <c r="N105" s="271"/>
      <c r="O105" s="271"/>
      <c r="P105" s="271"/>
      <c r="Q105" s="271"/>
    </row>
    <row r="106" spans="1:17" s="114" customFormat="1">
      <c r="J106" s="135"/>
    </row>
    <row r="107" spans="1:17" customFormat="1" ht="12.75" customHeight="1">
      <c r="B107" s="136" t="s">
        <v>52</v>
      </c>
    </row>
    <row r="108" spans="1:17" customFormat="1" ht="45" customHeight="1">
      <c r="A108" s="673">
        <f>'1,1'!A24:G24</f>
        <v>0</v>
      </c>
      <c r="B108" s="673"/>
      <c r="C108" s="673"/>
      <c r="D108" s="673"/>
      <c r="E108" s="673"/>
      <c r="F108" s="673"/>
      <c r="G108" s="673"/>
      <c r="H108" s="673"/>
      <c r="I108" s="673"/>
      <c r="J108" s="673"/>
      <c r="K108" s="673"/>
      <c r="L108" s="673"/>
      <c r="M108" s="673"/>
      <c r="N108" s="673"/>
      <c r="O108" s="673"/>
      <c r="P108" s="673"/>
      <c r="Q108" s="673"/>
    </row>
    <row r="109" spans="1:17" customFormat="1" ht="76.650000000000006" customHeight="1">
      <c r="A109" s="673"/>
      <c r="B109" s="673"/>
      <c r="C109" s="673"/>
      <c r="D109" s="673"/>
      <c r="E109" s="673"/>
      <c r="F109" s="673"/>
      <c r="G109" s="673"/>
      <c r="H109" s="673"/>
      <c r="I109" s="673"/>
      <c r="J109" s="673"/>
      <c r="K109" s="673"/>
      <c r="L109" s="673"/>
      <c r="M109" s="673"/>
      <c r="N109" s="673"/>
      <c r="O109" s="673"/>
      <c r="P109" s="673"/>
      <c r="Q109" s="673"/>
    </row>
    <row r="110" spans="1:17" customFormat="1" ht="12.75" customHeight="1">
      <c r="B110" s="137"/>
    </row>
    <row r="111" spans="1:17" customFormat="1" ht="12.75" customHeight="1">
      <c r="B111" s="137"/>
    </row>
    <row r="112" spans="1:17" s="114" customFormat="1">
      <c r="B112" s="114" t="s">
        <v>8</v>
      </c>
      <c r="M112" s="142" t="str">
        <f>Koptame!B39</f>
        <v>Pārbaudīja:</v>
      </c>
      <c r="N112" s="142"/>
      <c r="O112" s="142"/>
      <c r="P112" s="142"/>
      <c r="Q112" s="142"/>
    </row>
    <row r="113" spans="2:17" s="114" customFormat="1">
      <c r="C113" s="134">
        <f>Koptame!C34</f>
        <v>0</v>
      </c>
      <c r="D113" s="134"/>
      <c r="M113" s="134"/>
      <c r="N113" s="670">
        <f>Koptame!C40</f>
        <v>0</v>
      </c>
      <c r="O113" s="670"/>
      <c r="P113" s="142"/>
      <c r="Q113" s="142"/>
    </row>
    <row r="114" spans="2:17" s="114" customFormat="1">
      <c r="C114" s="133">
        <f>Koptame!C35</f>
        <v>0</v>
      </c>
      <c r="D114" s="133"/>
      <c r="M114" s="133"/>
      <c r="N114" s="671">
        <f>Koptame!C41</f>
        <v>0</v>
      </c>
      <c r="O114" s="671"/>
      <c r="P114" s="142"/>
      <c r="Q114" s="142"/>
    </row>
    <row r="115" spans="2:17" s="114" customFormat="1" collapsed="1">
      <c r="B115" s="135"/>
      <c r="G115" s="135"/>
      <c r="H115" s="135"/>
    </row>
    <row r="116" spans="2:17">
      <c r="B116" s="56"/>
      <c r="C116" s="19"/>
      <c r="D116" s="19"/>
      <c r="G116" s="56"/>
      <c r="H116" s="56"/>
    </row>
    <row r="117" spans="2:17">
      <c r="B117" s="56"/>
      <c r="C117" s="19"/>
      <c r="D117" s="19"/>
      <c r="G117" s="56"/>
      <c r="H117" s="56"/>
    </row>
  </sheetData>
  <mergeCells count="17">
    <mergeCell ref="N114:O114"/>
    <mergeCell ref="G11:L11"/>
    <mergeCell ref="M11:Q11"/>
    <mergeCell ref="C105:L105"/>
    <mergeCell ref="N113:O113"/>
    <mergeCell ref="A109:Q109"/>
    <mergeCell ref="A11:A12"/>
    <mergeCell ref="B11:B12"/>
    <mergeCell ref="E11:E12"/>
    <mergeCell ref="F11:F12"/>
    <mergeCell ref="A108:Q108"/>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EA588-1418-4F76-8C9F-386C437104DA}">
  <sheetPr>
    <tabColor rgb="FF92D050"/>
  </sheetPr>
  <dimension ref="A1:Q82"/>
  <sheetViews>
    <sheetView showZeros="0" view="pageBreakPreview" topLeftCell="A55" zoomScale="90" zoomScaleNormal="100" zoomScaleSheetLayoutView="90" workbookViewId="0">
      <selection activeCell="L66" sqref="L66"/>
    </sheetView>
  </sheetViews>
  <sheetFormatPr defaultColWidth="9.109375" defaultRowHeight="13.8"/>
  <cols>
    <col min="1" max="1" width="7.33203125" style="19" customWidth="1"/>
    <col min="2" max="2" width="11.77734375" style="19" customWidth="1"/>
    <col min="3" max="3" width="43.88671875" style="49" customWidth="1"/>
    <col min="4" max="4" width="19"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88</v>
      </c>
      <c r="I1" s="104">
        <v>2.17</v>
      </c>
    </row>
    <row r="2" spans="1:17" s="24" customFormat="1">
      <c r="A2" s="667" t="str">
        <f>C13</f>
        <v>Vadības automātikas sistēma</v>
      </c>
      <c r="B2" s="667"/>
      <c r="C2" s="667"/>
      <c r="D2" s="667"/>
      <c r="E2" s="667"/>
      <c r="F2" s="667"/>
      <c r="G2" s="667"/>
      <c r="H2" s="667"/>
      <c r="I2" s="667"/>
      <c r="J2" s="667"/>
      <c r="K2" s="667"/>
      <c r="L2" s="667"/>
      <c r="M2" s="667"/>
      <c r="N2" s="667"/>
      <c r="O2" s="667"/>
      <c r="P2" s="667"/>
      <c r="Q2" s="667"/>
    </row>
    <row r="3" spans="1:17">
      <c r="A3" s="20"/>
      <c r="B3" s="20"/>
      <c r="C3" s="48" t="s">
        <v>11</v>
      </c>
      <c r="D3" s="48"/>
      <c r="E3" s="669" t="str">
        <f>Koptame!C11</f>
        <v>Pirmsskolas izglītības iestāde</v>
      </c>
      <c r="F3" s="669"/>
      <c r="G3" s="669"/>
      <c r="H3" s="669"/>
      <c r="I3" s="669"/>
      <c r="J3" s="669"/>
      <c r="K3" s="669"/>
      <c r="L3" s="669"/>
      <c r="M3" s="669"/>
      <c r="N3" s="669"/>
      <c r="O3" s="669"/>
      <c r="P3" s="669"/>
      <c r="Q3" s="669"/>
    </row>
    <row r="4" spans="1:17">
      <c r="A4" s="20"/>
      <c r="B4" s="20"/>
      <c r="C4" s="48" t="s">
        <v>12</v>
      </c>
      <c r="D4" s="48"/>
      <c r="E4" s="669" t="str">
        <f>Koptame!C12</f>
        <v>Pirmsskolas izglītības iestādes jaunbūve</v>
      </c>
      <c r="F4" s="669"/>
      <c r="G4" s="669"/>
      <c r="H4" s="669"/>
      <c r="I4" s="669"/>
      <c r="J4" s="669"/>
      <c r="K4" s="669"/>
      <c r="L4" s="669"/>
      <c r="M4" s="669"/>
      <c r="N4" s="669"/>
      <c r="O4" s="669"/>
      <c r="P4" s="669"/>
      <c r="Q4" s="669"/>
    </row>
    <row r="5" spans="1:17">
      <c r="A5" s="20"/>
      <c r="B5" s="20"/>
      <c r="C5" s="48" t="s">
        <v>13</v>
      </c>
      <c r="D5" s="48"/>
      <c r="E5" s="669" t="str">
        <f>Koptame!C13</f>
        <v>Baložu iela 33, Baloži, Ķekavas novads</v>
      </c>
      <c r="F5" s="669"/>
      <c r="G5" s="669"/>
      <c r="H5" s="669"/>
      <c r="I5" s="669"/>
      <c r="J5" s="669"/>
      <c r="K5" s="669"/>
      <c r="L5" s="669"/>
      <c r="M5" s="669"/>
      <c r="N5" s="669"/>
      <c r="O5" s="669"/>
      <c r="P5" s="669"/>
      <c r="Q5" s="669"/>
    </row>
    <row r="6" spans="1:17">
      <c r="A6" s="20"/>
      <c r="B6" s="20"/>
      <c r="C6" s="48" t="str">
        <f>Koptame!B14</f>
        <v>Iepirkuma Id Nr.</v>
      </c>
      <c r="D6" s="48"/>
      <c r="E6" s="22" t="str">
        <f>Koptame!C14</f>
        <v xml:space="preserve">ĶNP2023/ </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87</v>
      </c>
      <c r="Q7" s="26">
        <f>Q70</f>
        <v>0</v>
      </c>
    </row>
    <row r="8" spans="1:17">
      <c r="A8" s="23"/>
      <c r="B8" s="23"/>
      <c r="E8" s="27"/>
      <c r="F8" s="43"/>
      <c r="G8" s="43"/>
      <c r="H8" s="43"/>
      <c r="I8" s="43"/>
      <c r="J8" s="43"/>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4"/>
      <c r="D12" s="695"/>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kops2!C36</f>
        <v>Vadības automātikas sistēma</v>
      </c>
      <c r="D13" s="274"/>
      <c r="E13" s="235"/>
      <c r="F13" s="236"/>
      <c r="G13" s="381">
        <v>0</v>
      </c>
      <c r="H13" s="381">
        <v>0</v>
      </c>
      <c r="I13" s="276"/>
      <c r="J13" s="277"/>
      <c r="K13" s="277"/>
      <c r="L13" s="436">
        <f t="shared" ref="L13" si="0">SUM(I13:K13)</f>
        <v>0</v>
      </c>
      <c r="M13" s="381">
        <f t="shared" ref="M13:M19" si="1">ROUND(G13*F13,2)</f>
        <v>0</v>
      </c>
      <c r="N13" s="436">
        <f t="shared" ref="N13:N19" si="2">ROUND(I13*F13,2)</f>
        <v>0</v>
      </c>
      <c r="O13" s="436">
        <f t="shared" ref="O13:O19" si="3">ROUND(J13*F13,2)</f>
        <v>0</v>
      </c>
      <c r="P13" s="436">
        <f t="shared" ref="P13:P19" si="4">ROUND(K13*F13,2)</f>
        <v>0</v>
      </c>
      <c r="Q13" s="437">
        <f t="shared" ref="Q13:Q19" si="5">SUM(N13:P13)</f>
        <v>0</v>
      </c>
    </row>
    <row r="14" spans="1:17" s="56" customFormat="1" ht="18">
      <c r="A14" s="281"/>
      <c r="B14" s="348"/>
      <c r="C14" s="498" t="s">
        <v>1296</v>
      </c>
      <c r="D14" s="499"/>
      <c r="E14" s="499"/>
      <c r="F14" s="499"/>
      <c r="G14" s="169">
        <f t="shared" ref="G14:G15" si="6">IFERROR(ROUND(I14/H14,2),0)</f>
        <v>0</v>
      </c>
      <c r="H14" s="169">
        <f t="shared" ref="H14:H15" si="7">IF(I14&gt;0,5,0)</f>
        <v>0</v>
      </c>
      <c r="I14" s="183"/>
      <c r="J14" s="183"/>
      <c r="K14" s="183"/>
      <c r="L14" s="247">
        <f t="shared" ref="L14:L19" si="8">SUM(I14:K14)</f>
        <v>0</v>
      </c>
      <c r="M14" s="248">
        <f t="shared" si="1"/>
        <v>0</v>
      </c>
      <c r="N14" s="247">
        <f t="shared" si="2"/>
        <v>0</v>
      </c>
      <c r="O14" s="247">
        <f t="shared" si="3"/>
        <v>0</v>
      </c>
      <c r="P14" s="247">
        <f t="shared" si="4"/>
        <v>0</v>
      </c>
      <c r="Q14" s="249">
        <f t="shared" si="5"/>
        <v>0</v>
      </c>
    </row>
    <row r="15" spans="1:17" s="56" customFormat="1" ht="18">
      <c r="A15" s="281"/>
      <c r="B15" s="348"/>
      <c r="C15" s="498" t="s">
        <v>1297</v>
      </c>
      <c r="D15" s="499"/>
      <c r="E15" s="499"/>
      <c r="F15" s="499"/>
      <c r="G15" s="169">
        <f t="shared" si="6"/>
        <v>0</v>
      </c>
      <c r="H15" s="169">
        <f t="shared" si="7"/>
        <v>0</v>
      </c>
      <c r="I15" s="183"/>
      <c r="J15" s="183"/>
      <c r="K15" s="183"/>
      <c r="L15" s="247">
        <f t="shared" si="8"/>
        <v>0</v>
      </c>
      <c r="M15" s="248">
        <f t="shared" si="1"/>
        <v>0</v>
      </c>
      <c r="N15" s="247">
        <f t="shared" si="2"/>
        <v>0</v>
      </c>
      <c r="O15" s="247">
        <f t="shared" si="3"/>
        <v>0</v>
      </c>
      <c r="P15" s="247">
        <f t="shared" si="4"/>
        <v>0</v>
      </c>
      <c r="Q15" s="249">
        <f t="shared" si="5"/>
        <v>0</v>
      </c>
    </row>
    <row r="16" spans="1:17" s="56" customFormat="1" ht="28.8">
      <c r="A16" s="281">
        <v>1</v>
      </c>
      <c r="B16" s="500"/>
      <c r="C16" s="500" t="s">
        <v>1298</v>
      </c>
      <c r="D16" s="500" t="s">
        <v>1299</v>
      </c>
      <c r="E16" s="403" t="s">
        <v>145</v>
      </c>
      <c r="F16" s="501">
        <v>1</v>
      </c>
      <c r="G16" s="510"/>
      <c r="H16" s="510"/>
      <c r="I16" s="510"/>
      <c r="J16" s="183"/>
      <c r="K16" s="183"/>
      <c r="L16" s="247"/>
      <c r="M16" s="248"/>
      <c r="N16" s="247"/>
      <c r="O16" s="247"/>
      <c r="P16" s="247"/>
      <c r="Q16" s="249"/>
    </row>
    <row r="17" spans="1:17" s="56" customFormat="1" ht="14.4">
      <c r="A17" s="281">
        <v>2</v>
      </c>
      <c r="B17" s="500"/>
      <c r="C17" s="500" t="s">
        <v>1300</v>
      </c>
      <c r="D17" s="500" t="s">
        <v>1299</v>
      </c>
      <c r="E17" s="403" t="s">
        <v>145</v>
      </c>
      <c r="F17" s="501">
        <v>1</v>
      </c>
      <c r="G17" s="510"/>
      <c r="H17" s="510"/>
      <c r="I17" s="510"/>
      <c r="J17" s="183"/>
      <c r="K17" s="183"/>
      <c r="L17" s="247"/>
      <c r="M17" s="248"/>
      <c r="N17" s="247"/>
      <c r="O17" s="247"/>
      <c r="P17" s="247"/>
      <c r="Q17" s="249"/>
    </row>
    <row r="18" spans="1:17" s="56" customFormat="1" ht="28.8">
      <c r="A18" s="281">
        <v>3</v>
      </c>
      <c r="B18" s="500"/>
      <c r="C18" s="500" t="s">
        <v>1301</v>
      </c>
      <c r="D18" s="500" t="s">
        <v>1302</v>
      </c>
      <c r="E18" s="403" t="s">
        <v>146</v>
      </c>
      <c r="F18" s="501">
        <v>1</v>
      </c>
      <c r="G18" s="510"/>
      <c r="H18" s="510"/>
      <c r="I18" s="510"/>
      <c r="J18" s="183"/>
      <c r="K18" s="183"/>
      <c r="L18" s="247"/>
      <c r="M18" s="248"/>
      <c r="N18" s="247"/>
      <c r="O18" s="247"/>
      <c r="P18" s="247"/>
      <c r="Q18" s="249"/>
    </row>
    <row r="19" spans="1:17" s="56" customFormat="1" ht="28.8">
      <c r="A19" s="281">
        <v>4</v>
      </c>
      <c r="B19" s="500"/>
      <c r="C19" s="500" t="s">
        <v>1303</v>
      </c>
      <c r="D19" s="502" t="s">
        <v>1304</v>
      </c>
      <c r="E19" s="403" t="s">
        <v>145</v>
      </c>
      <c r="F19" s="503">
        <v>2</v>
      </c>
      <c r="G19" s="510"/>
      <c r="H19" s="510"/>
      <c r="I19" s="510"/>
      <c r="J19" s="183"/>
      <c r="K19" s="183"/>
      <c r="L19" s="247"/>
      <c r="M19" s="248"/>
      <c r="N19" s="247"/>
      <c r="O19" s="247"/>
      <c r="P19" s="247"/>
      <c r="Q19" s="249"/>
    </row>
    <row r="20" spans="1:17" s="56" customFormat="1" ht="14.4">
      <c r="A20" s="281">
        <v>5</v>
      </c>
      <c r="B20" s="500"/>
      <c r="C20" s="500" t="s">
        <v>1305</v>
      </c>
      <c r="D20" s="500" t="s">
        <v>1306</v>
      </c>
      <c r="E20" s="403" t="s">
        <v>145</v>
      </c>
      <c r="F20" s="501">
        <v>1</v>
      </c>
      <c r="G20" s="510"/>
      <c r="H20" s="510"/>
      <c r="I20" s="510"/>
      <c r="J20" s="183"/>
      <c r="K20" s="183"/>
      <c r="L20" s="247"/>
      <c r="M20" s="248"/>
      <c r="N20" s="247"/>
      <c r="O20" s="247"/>
      <c r="P20" s="247"/>
      <c r="Q20" s="249"/>
    </row>
    <row r="21" spans="1:17" s="56" customFormat="1" ht="14.4">
      <c r="A21" s="281">
        <v>6</v>
      </c>
      <c r="B21" s="500"/>
      <c r="C21" s="500" t="s">
        <v>1307</v>
      </c>
      <c r="D21" s="500" t="s">
        <v>1306</v>
      </c>
      <c r="E21" s="403" t="s">
        <v>145</v>
      </c>
      <c r="F21" s="501">
        <v>1</v>
      </c>
      <c r="G21" s="510"/>
      <c r="H21" s="510"/>
      <c r="I21" s="510"/>
      <c r="J21" s="183"/>
      <c r="K21" s="183"/>
      <c r="L21" s="247"/>
      <c r="M21" s="248"/>
      <c r="N21" s="247"/>
      <c r="O21" s="247"/>
      <c r="P21" s="247"/>
      <c r="Q21" s="249"/>
    </row>
    <row r="22" spans="1:17" s="56" customFormat="1" ht="14.4">
      <c r="A22" s="281">
        <v>7</v>
      </c>
      <c r="B22" s="500"/>
      <c r="C22" s="500" t="s">
        <v>1308</v>
      </c>
      <c r="D22" s="500" t="s">
        <v>1306</v>
      </c>
      <c r="E22" s="403" t="s">
        <v>145</v>
      </c>
      <c r="F22" s="501">
        <v>1</v>
      </c>
      <c r="G22" s="510"/>
      <c r="H22" s="510"/>
      <c r="I22" s="510"/>
      <c r="J22" s="183"/>
      <c r="K22" s="183"/>
      <c r="L22" s="247"/>
      <c r="M22" s="248"/>
      <c r="N22" s="247"/>
      <c r="O22" s="247"/>
      <c r="P22" s="247"/>
      <c r="Q22" s="249"/>
    </row>
    <row r="23" spans="1:17" s="56" customFormat="1" ht="115.2">
      <c r="A23" s="281">
        <v>8</v>
      </c>
      <c r="B23" s="500"/>
      <c r="C23" s="500" t="s">
        <v>1309</v>
      </c>
      <c r="D23" s="500" t="s">
        <v>1310</v>
      </c>
      <c r="E23" s="403" t="s">
        <v>145</v>
      </c>
      <c r="F23" s="501">
        <v>1</v>
      </c>
      <c r="G23" s="510"/>
      <c r="H23" s="510"/>
      <c r="I23" s="510"/>
      <c r="J23" s="183"/>
      <c r="K23" s="183"/>
      <c r="L23" s="247"/>
      <c r="M23" s="248"/>
      <c r="N23" s="247"/>
      <c r="O23" s="247"/>
      <c r="P23" s="247"/>
      <c r="Q23" s="249"/>
    </row>
    <row r="24" spans="1:17" s="56" customFormat="1" ht="115.2">
      <c r="A24" s="281">
        <v>9</v>
      </c>
      <c r="B24" s="500"/>
      <c r="C24" s="500" t="s">
        <v>1311</v>
      </c>
      <c r="D24" s="500" t="s">
        <v>1312</v>
      </c>
      <c r="E24" s="403" t="s">
        <v>145</v>
      </c>
      <c r="F24" s="501">
        <v>1</v>
      </c>
      <c r="G24" s="510"/>
      <c r="H24" s="510"/>
      <c r="I24" s="510"/>
      <c r="J24" s="183"/>
      <c r="K24" s="183"/>
      <c r="L24" s="247"/>
      <c r="M24" s="248"/>
      <c r="N24" s="247"/>
      <c r="O24" s="247"/>
      <c r="P24" s="247"/>
      <c r="Q24" s="249"/>
    </row>
    <row r="25" spans="1:17" s="56" customFormat="1" ht="43.2">
      <c r="A25" s="281">
        <v>10</v>
      </c>
      <c r="B25" s="500"/>
      <c r="C25" s="500" t="s">
        <v>1313</v>
      </c>
      <c r="D25" s="500" t="s">
        <v>1314</v>
      </c>
      <c r="E25" s="403" t="s">
        <v>145</v>
      </c>
      <c r="F25" s="501">
        <v>13</v>
      </c>
      <c r="G25" s="510"/>
      <c r="H25" s="510"/>
      <c r="I25" s="510"/>
      <c r="J25" s="183"/>
      <c r="K25" s="183"/>
      <c r="L25" s="247"/>
      <c r="M25" s="248"/>
      <c r="N25" s="247"/>
      <c r="O25" s="247"/>
      <c r="P25" s="247"/>
      <c r="Q25" s="249"/>
    </row>
    <row r="26" spans="1:17" s="56" customFormat="1" ht="28.8">
      <c r="A26" s="281">
        <v>11</v>
      </c>
      <c r="B26" s="500"/>
      <c r="C26" s="500" t="s">
        <v>1315</v>
      </c>
      <c r="D26" s="500" t="s">
        <v>1316</v>
      </c>
      <c r="E26" s="403" t="s">
        <v>145</v>
      </c>
      <c r="F26" s="501">
        <v>1</v>
      </c>
      <c r="G26" s="510"/>
      <c r="H26" s="510"/>
      <c r="I26" s="510"/>
      <c r="J26" s="183"/>
      <c r="K26" s="183"/>
      <c r="L26" s="247"/>
      <c r="M26" s="248"/>
      <c r="N26" s="247"/>
      <c r="O26" s="247"/>
      <c r="P26" s="247"/>
      <c r="Q26" s="249"/>
    </row>
    <row r="27" spans="1:17" s="56" customFormat="1" ht="28.8">
      <c r="A27" s="281">
        <v>12</v>
      </c>
      <c r="B27" s="500"/>
      <c r="C27" s="500" t="s">
        <v>1317</v>
      </c>
      <c r="D27" s="500" t="s">
        <v>1318</v>
      </c>
      <c r="E27" s="403" t="s">
        <v>145</v>
      </c>
      <c r="F27" s="501">
        <v>1</v>
      </c>
      <c r="G27" s="510"/>
      <c r="H27" s="510"/>
      <c r="I27" s="510"/>
      <c r="J27" s="183"/>
      <c r="K27" s="183"/>
      <c r="L27" s="247"/>
      <c r="M27" s="248"/>
      <c r="N27" s="247"/>
      <c r="O27" s="247"/>
      <c r="P27" s="247"/>
      <c r="Q27" s="249"/>
    </row>
    <row r="28" spans="1:17" s="56" customFormat="1" ht="86.4">
      <c r="A28" s="281">
        <v>13</v>
      </c>
      <c r="B28" s="500"/>
      <c r="C28" s="500" t="s">
        <v>1319</v>
      </c>
      <c r="D28" s="500" t="s">
        <v>1320</v>
      </c>
      <c r="E28" s="403" t="s">
        <v>146</v>
      </c>
      <c r="F28" s="501">
        <v>1</v>
      </c>
      <c r="G28" s="510"/>
      <c r="H28" s="510"/>
      <c r="I28" s="510"/>
      <c r="J28" s="183"/>
      <c r="K28" s="183"/>
      <c r="L28" s="247"/>
      <c r="M28" s="248"/>
      <c r="N28" s="247"/>
      <c r="O28" s="247"/>
      <c r="P28" s="247"/>
      <c r="Q28" s="249"/>
    </row>
    <row r="29" spans="1:17" s="56" customFormat="1" ht="14.4">
      <c r="A29" s="281">
        <v>14</v>
      </c>
      <c r="B29" s="500"/>
      <c r="C29" s="500" t="s">
        <v>1321</v>
      </c>
      <c r="D29" s="500"/>
      <c r="E29" s="403" t="s">
        <v>146</v>
      </c>
      <c r="F29" s="501">
        <v>1</v>
      </c>
      <c r="G29" s="510"/>
      <c r="H29" s="510"/>
      <c r="I29" s="510"/>
      <c r="J29" s="441"/>
      <c r="K29" s="183"/>
      <c r="L29" s="247"/>
      <c r="M29" s="248"/>
      <c r="N29" s="247"/>
      <c r="O29" s="247"/>
      <c r="P29" s="247"/>
      <c r="Q29" s="249"/>
    </row>
    <row r="30" spans="1:17" s="56" customFormat="1" ht="14.4">
      <c r="A30" s="281">
        <v>15</v>
      </c>
      <c r="B30" s="500"/>
      <c r="C30" s="500" t="s">
        <v>1322</v>
      </c>
      <c r="D30" s="500"/>
      <c r="E30" s="403" t="s">
        <v>146</v>
      </c>
      <c r="F30" s="501">
        <v>1</v>
      </c>
      <c r="G30" s="510"/>
      <c r="H30" s="510"/>
      <c r="I30" s="510"/>
      <c r="J30" s="441"/>
      <c r="K30" s="183"/>
      <c r="L30" s="247"/>
      <c r="M30" s="248"/>
      <c r="N30" s="247"/>
      <c r="O30" s="247"/>
      <c r="P30" s="247"/>
      <c r="Q30" s="249"/>
    </row>
    <row r="31" spans="1:17" s="56" customFormat="1" ht="14.4">
      <c r="A31" s="281">
        <v>16</v>
      </c>
      <c r="B31" s="500"/>
      <c r="C31" s="500" t="s">
        <v>366</v>
      </c>
      <c r="D31" s="500"/>
      <c r="E31" s="403" t="s">
        <v>146</v>
      </c>
      <c r="F31" s="501">
        <v>1</v>
      </c>
      <c r="G31" s="169"/>
      <c r="H31" s="169"/>
      <c r="I31" s="183"/>
      <c r="J31" s="183"/>
      <c r="K31" s="183"/>
      <c r="L31" s="247"/>
      <c r="M31" s="248"/>
      <c r="N31" s="247"/>
      <c r="O31" s="247"/>
      <c r="P31" s="247"/>
      <c r="Q31" s="249"/>
    </row>
    <row r="32" spans="1:17" s="56" customFormat="1" ht="57.6">
      <c r="A32" s="281">
        <v>17</v>
      </c>
      <c r="B32" s="500"/>
      <c r="C32" s="500" t="s">
        <v>1323</v>
      </c>
      <c r="D32" s="500"/>
      <c r="E32" s="403" t="s">
        <v>146</v>
      </c>
      <c r="F32" s="501">
        <v>1</v>
      </c>
      <c r="G32" s="510"/>
      <c r="H32" s="510"/>
      <c r="I32" s="510"/>
      <c r="J32" s="441"/>
      <c r="K32" s="183"/>
      <c r="L32" s="247"/>
      <c r="M32" s="248"/>
      <c r="N32" s="247"/>
      <c r="O32" s="247"/>
      <c r="P32" s="247"/>
      <c r="Q32" s="249"/>
    </row>
    <row r="33" spans="1:17" s="56" customFormat="1" ht="18">
      <c r="A33" s="281">
        <v>18</v>
      </c>
      <c r="B33" s="416"/>
      <c r="C33" s="498" t="s">
        <v>1324</v>
      </c>
      <c r="D33" s="499"/>
      <c r="E33" s="504"/>
      <c r="F33" s="504"/>
      <c r="G33" s="169"/>
      <c r="H33" s="169"/>
      <c r="I33" s="183"/>
      <c r="J33" s="183"/>
      <c r="K33" s="183"/>
      <c r="L33" s="247"/>
      <c r="M33" s="248"/>
      <c r="N33" s="247"/>
      <c r="O33" s="247"/>
      <c r="P33" s="247"/>
      <c r="Q33" s="249"/>
    </row>
    <row r="34" spans="1:17" s="56" customFormat="1" ht="14.4">
      <c r="A34" s="281">
        <v>19</v>
      </c>
      <c r="B34" s="500"/>
      <c r="C34" s="500" t="s">
        <v>1325</v>
      </c>
      <c r="D34" s="502"/>
      <c r="E34" s="403" t="s">
        <v>146</v>
      </c>
      <c r="F34" s="503">
        <v>1</v>
      </c>
      <c r="G34" s="510"/>
      <c r="H34" s="510"/>
      <c r="I34" s="510"/>
      <c r="J34" s="441"/>
      <c r="K34" s="183"/>
      <c r="L34" s="247"/>
      <c r="M34" s="248"/>
      <c r="N34" s="247"/>
      <c r="O34" s="247"/>
      <c r="P34" s="247"/>
      <c r="Q34" s="249"/>
    </row>
    <row r="35" spans="1:17" s="56" customFormat="1" ht="14.4">
      <c r="A35" s="281">
        <v>20</v>
      </c>
      <c r="B35" s="500"/>
      <c r="C35" s="500" t="s">
        <v>1326</v>
      </c>
      <c r="D35" s="502"/>
      <c r="E35" s="403" t="s">
        <v>146</v>
      </c>
      <c r="F35" s="503">
        <v>1</v>
      </c>
      <c r="G35" s="510"/>
      <c r="H35" s="510"/>
      <c r="I35" s="510"/>
      <c r="J35" s="441"/>
      <c r="K35" s="183"/>
      <c r="L35" s="247"/>
      <c r="M35" s="248"/>
      <c r="N35" s="247"/>
      <c r="O35" s="247"/>
      <c r="P35" s="247"/>
      <c r="Q35" s="249"/>
    </row>
    <row r="36" spans="1:17" s="56" customFormat="1" ht="14.4">
      <c r="A36" s="281">
        <v>21</v>
      </c>
      <c r="B36" s="500"/>
      <c r="C36" s="500" t="s">
        <v>1327</v>
      </c>
      <c r="D36" s="502"/>
      <c r="E36" s="403" t="s">
        <v>146</v>
      </c>
      <c r="F36" s="503">
        <v>1</v>
      </c>
      <c r="G36" s="510"/>
      <c r="H36" s="510"/>
      <c r="I36" s="510"/>
      <c r="J36" s="441"/>
      <c r="K36" s="183"/>
      <c r="L36" s="247"/>
      <c r="M36" s="248"/>
      <c r="N36" s="247"/>
      <c r="O36" s="247"/>
      <c r="P36" s="247"/>
      <c r="Q36" s="249"/>
    </row>
    <row r="37" spans="1:17" s="56" customFormat="1" ht="14.4">
      <c r="A37" s="281">
        <v>22</v>
      </c>
      <c r="B37" s="500"/>
      <c r="C37" s="500" t="s">
        <v>1328</v>
      </c>
      <c r="D37" s="502"/>
      <c r="E37" s="403" t="s">
        <v>146</v>
      </c>
      <c r="F37" s="503">
        <v>1</v>
      </c>
      <c r="G37" s="510"/>
      <c r="H37" s="510"/>
      <c r="I37" s="510"/>
      <c r="J37" s="441"/>
      <c r="K37" s="183"/>
      <c r="L37" s="247"/>
      <c r="M37" s="248"/>
      <c r="N37" s="247"/>
      <c r="O37" s="247"/>
      <c r="P37" s="247"/>
      <c r="Q37" s="249"/>
    </row>
    <row r="38" spans="1:17" s="56" customFormat="1" ht="14.4">
      <c r="A38" s="281">
        <v>23</v>
      </c>
      <c r="B38" s="500"/>
      <c r="C38" s="500" t="s">
        <v>1329</v>
      </c>
      <c r="D38" s="502"/>
      <c r="E38" s="403" t="s">
        <v>146</v>
      </c>
      <c r="F38" s="503">
        <v>1</v>
      </c>
      <c r="G38" s="510"/>
      <c r="H38" s="510"/>
      <c r="I38" s="510"/>
      <c r="J38" s="441"/>
      <c r="K38" s="183"/>
      <c r="L38" s="247"/>
      <c r="M38" s="248"/>
      <c r="N38" s="247"/>
      <c r="O38" s="247"/>
      <c r="P38" s="247"/>
      <c r="Q38" s="249"/>
    </row>
    <row r="39" spans="1:17" s="56" customFormat="1" ht="14.4">
      <c r="A39" s="281">
        <v>24</v>
      </c>
      <c r="B39" s="500"/>
      <c r="C39" s="500" t="s">
        <v>1330</v>
      </c>
      <c r="D39" s="502"/>
      <c r="E39" s="403" t="s">
        <v>146</v>
      </c>
      <c r="F39" s="503">
        <v>1</v>
      </c>
      <c r="G39" s="510"/>
      <c r="H39" s="510"/>
      <c r="I39" s="510"/>
      <c r="J39" s="441"/>
      <c r="K39" s="183"/>
      <c r="L39" s="247"/>
      <c r="M39" s="248"/>
      <c r="N39" s="247"/>
      <c r="O39" s="247"/>
      <c r="P39" s="247"/>
      <c r="Q39" s="249"/>
    </row>
    <row r="40" spans="1:17" s="56" customFormat="1" ht="14.4">
      <c r="A40" s="281">
        <v>25</v>
      </c>
      <c r="B40" s="500"/>
      <c r="C40" s="500" t="s">
        <v>1331</v>
      </c>
      <c r="D40" s="502"/>
      <c r="E40" s="403" t="s">
        <v>146</v>
      </c>
      <c r="F40" s="503">
        <v>1</v>
      </c>
      <c r="G40" s="510"/>
      <c r="H40" s="510"/>
      <c r="I40" s="510"/>
      <c r="J40" s="441"/>
      <c r="K40" s="183"/>
      <c r="L40" s="247"/>
      <c r="M40" s="248"/>
      <c r="N40" s="247"/>
      <c r="O40" s="247"/>
      <c r="P40" s="247"/>
      <c r="Q40" s="249"/>
    </row>
    <row r="41" spans="1:17" s="56" customFormat="1" ht="18">
      <c r="A41" s="281">
        <v>26</v>
      </c>
      <c r="B41" s="416"/>
      <c r="C41" s="498" t="s">
        <v>1332</v>
      </c>
      <c r="D41" s="498"/>
      <c r="E41" s="505"/>
      <c r="F41" s="505"/>
      <c r="G41" s="169"/>
      <c r="H41" s="169"/>
      <c r="I41" s="183"/>
      <c r="J41" s="183"/>
      <c r="K41" s="183"/>
      <c r="L41" s="247"/>
      <c r="M41" s="248"/>
      <c r="N41" s="247"/>
      <c r="O41" s="247"/>
      <c r="P41" s="247"/>
      <c r="Q41" s="249"/>
    </row>
    <row r="42" spans="1:17" s="56" customFormat="1" ht="14.4">
      <c r="A42" s="281">
        <v>27</v>
      </c>
      <c r="B42" s="500"/>
      <c r="C42" s="500" t="s">
        <v>1333</v>
      </c>
      <c r="D42" s="506" t="s">
        <v>1334</v>
      </c>
      <c r="E42" s="403" t="s">
        <v>145</v>
      </c>
      <c r="F42" s="501">
        <v>61</v>
      </c>
      <c r="G42" s="510"/>
      <c r="H42" s="510"/>
      <c r="I42" s="510"/>
      <c r="J42" s="183"/>
      <c r="K42" s="183"/>
      <c r="L42" s="247"/>
      <c r="M42" s="248"/>
      <c r="N42" s="247"/>
      <c r="O42" s="247"/>
      <c r="P42" s="247"/>
      <c r="Q42" s="249"/>
    </row>
    <row r="43" spans="1:17" s="56" customFormat="1" ht="28.8">
      <c r="A43" s="281">
        <v>28</v>
      </c>
      <c r="B43" s="500"/>
      <c r="C43" s="500" t="s">
        <v>1335</v>
      </c>
      <c r="D43" s="507" t="s">
        <v>1336</v>
      </c>
      <c r="E43" s="403" t="s">
        <v>145</v>
      </c>
      <c r="F43" s="501">
        <v>49</v>
      </c>
      <c r="G43" s="510"/>
      <c r="H43" s="510"/>
      <c r="I43" s="510"/>
      <c r="J43" s="183"/>
      <c r="K43" s="183"/>
      <c r="L43" s="247"/>
      <c r="M43" s="248"/>
      <c r="N43" s="247"/>
      <c r="O43" s="247"/>
      <c r="P43" s="247"/>
      <c r="Q43" s="249"/>
    </row>
    <row r="44" spans="1:17" s="56" customFormat="1" ht="14.4">
      <c r="A44" s="281">
        <v>29</v>
      </c>
      <c r="B44" s="500"/>
      <c r="C44" s="500" t="s">
        <v>1337</v>
      </c>
      <c r="D44" s="508"/>
      <c r="E44" s="403" t="s">
        <v>145</v>
      </c>
      <c r="F44" s="501">
        <v>61</v>
      </c>
      <c r="G44" s="510"/>
      <c r="H44" s="510"/>
      <c r="I44" s="510"/>
      <c r="J44" s="183"/>
      <c r="K44" s="183"/>
      <c r="L44" s="247"/>
      <c r="M44" s="248"/>
      <c r="N44" s="247"/>
      <c r="O44" s="247"/>
      <c r="P44" s="247"/>
      <c r="Q44" s="249"/>
    </row>
    <row r="45" spans="1:17" s="56" customFormat="1" ht="14.4">
      <c r="A45" s="281">
        <v>30</v>
      </c>
      <c r="B45" s="500"/>
      <c r="C45" s="500" t="s">
        <v>1338</v>
      </c>
      <c r="D45" s="508"/>
      <c r="E45" s="403" t="s">
        <v>145</v>
      </c>
      <c r="F45" s="501">
        <v>49</v>
      </c>
      <c r="G45" s="510"/>
      <c r="H45" s="510"/>
      <c r="I45" s="510"/>
      <c r="J45" s="183"/>
      <c r="K45" s="183"/>
      <c r="L45" s="247"/>
      <c r="M45" s="248"/>
      <c r="N45" s="247"/>
      <c r="O45" s="247"/>
      <c r="P45" s="247"/>
      <c r="Q45" s="249"/>
    </row>
    <row r="46" spans="1:17" s="56" customFormat="1" ht="14.4">
      <c r="A46" s="281">
        <v>31</v>
      </c>
      <c r="B46" s="500"/>
      <c r="C46" s="500" t="s">
        <v>1339</v>
      </c>
      <c r="D46" s="500"/>
      <c r="E46" s="403" t="s">
        <v>145</v>
      </c>
      <c r="F46" s="501">
        <v>2</v>
      </c>
      <c r="G46" s="510"/>
      <c r="H46" s="510"/>
      <c r="I46" s="510"/>
      <c r="J46" s="183"/>
      <c r="K46" s="183"/>
      <c r="L46" s="247"/>
      <c r="M46" s="248"/>
      <c r="N46" s="247"/>
      <c r="O46" s="247"/>
      <c r="P46" s="247"/>
      <c r="Q46" s="249"/>
    </row>
    <row r="47" spans="1:17" s="56" customFormat="1" ht="14.4">
      <c r="A47" s="281">
        <v>32</v>
      </c>
      <c r="B47" s="500"/>
      <c r="C47" s="500" t="s">
        <v>1340</v>
      </c>
      <c r="D47" s="500"/>
      <c r="E47" s="403" t="s">
        <v>146</v>
      </c>
      <c r="F47" s="501">
        <v>1</v>
      </c>
      <c r="G47" s="510"/>
      <c r="H47" s="510"/>
      <c r="I47" s="510"/>
      <c r="J47" s="441"/>
      <c r="K47" s="183"/>
      <c r="L47" s="247"/>
      <c r="M47" s="248"/>
      <c r="N47" s="247"/>
      <c r="O47" s="247"/>
      <c r="P47" s="247"/>
      <c r="Q47" s="249"/>
    </row>
    <row r="48" spans="1:17" s="56" customFormat="1" ht="14.4">
      <c r="A48" s="281">
        <v>33</v>
      </c>
      <c r="B48" s="500"/>
      <c r="C48" s="500" t="s">
        <v>1341</v>
      </c>
      <c r="D48" s="500"/>
      <c r="E48" s="403" t="s">
        <v>146</v>
      </c>
      <c r="F48" s="501">
        <v>1</v>
      </c>
      <c r="G48" s="510"/>
      <c r="H48" s="510"/>
      <c r="I48" s="510"/>
      <c r="J48" s="441"/>
      <c r="K48" s="183"/>
      <c r="L48" s="247"/>
      <c r="M48" s="248"/>
      <c r="N48" s="247"/>
      <c r="O48" s="247"/>
      <c r="P48" s="247"/>
      <c r="Q48" s="249"/>
    </row>
    <row r="49" spans="1:17" s="56" customFormat="1" ht="14.4">
      <c r="A49" s="281">
        <v>34</v>
      </c>
      <c r="B49" s="500"/>
      <c r="C49" s="500" t="s">
        <v>1342</v>
      </c>
      <c r="D49" s="500"/>
      <c r="E49" s="403" t="s">
        <v>145</v>
      </c>
      <c r="F49" s="501">
        <v>65</v>
      </c>
      <c r="G49" s="510"/>
      <c r="H49" s="510"/>
      <c r="I49" s="510"/>
      <c r="J49" s="183"/>
      <c r="K49" s="183"/>
      <c r="L49" s="247"/>
      <c r="M49" s="248"/>
      <c r="N49" s="247"/>
      <c r="O49" s="247"/>
      <c r="P49" s="247"/>
      <c r="Q49" s="249"/>
    </row>
    <row r="50" spans="1:17" s="56" customFormat="1" ht="28.8">
      <c r="A50" s="281">
        <v>35</v>
      </c>
      <c r="B50" s="500"/>
      <c r="C50" s="500" t="s">
        <v>1343</v>
      </c>
      <c r="D50" s="500"/>
      <c r="E50" s="403" t="s">
        <v>145</v>
      </c>
      <c r="F50" s="501">
        <v>25</v>
      </c>
      <c r="G50" s="510"/>
      <c r="H50" s="510"/>
      <c r="I50" s="510"/>
      <c r="J50" s="183"/>
      <c r="K50" s="183"/>
      <c r="L50" s="247"/>
      <c r="M50" s="248"/>
      <c r="N50" s="247"/>
      <c r="O50" s="247"/>
      <c r="P50" s="247"/>
      <c r="Q50" s="249"/>
    </row>
    <row r="51" spans="1:17" s="56" customFormat="1" ht="14.4">
      <c r="A51" s="281">
        <v>36</v>
      </c>
      <c r="B51" s="500"/>
      <c r="C51" s="500" t="s">
        <v>1344</v>
      </c>
      <c r="D51" s="500"/>
      <c r="E51" s="403" t="s">
        <v>145</v>
      </c>
      <c r="F51" s="501">
        <v>5</v>
      </c>
      <c r="G51" s="510"/>
      <c r="H51" s="510"/>
      <c r="I51" s="510"/>
      <c r="J51" s="183"/>
      <c r="K51" s="183"/>
      <c r="L51" s="247"/>
      <c r="M51" s="248"/>
      <c r="N51" s="247"/>
      <c r="O51" s="247"/>
      <c r="P51" s="247"/>
      <c r="Q51" s="249"/>
    </row>
    <row r="52" spans="1:17" s="56" customFormat="1" ht="18">
      <c r="A52" s="281">
        <v>37</v>
      </c>
      <c r="B52" s="416"/>
      <c r="C52" s="498" t="s">
        <v>1345</v>
      </c>
      <c r="D52" s="499"/>
      <c r="E52" s="504"/>
      <c r="F52" s="504"/>
      <c r="G52" s="169"/>
      <c r="H52" s="169"/>
      <c r="I52" s="183"/>
      <c r="J52" s="183"/>
      <c r="K52" s="183"/>
      <c r="L52" s="247"/>
      <c r="M52" s="248"/>
      <c r="N52" s="247"/>
      <c r="O52" s="247"/>
      <c r="P52" s="247"/>
      <c r="Q52" s="249"/>
    </row>
    <row r="53" spans="1:17" s="56" customFormat="1" ht="14.4">
      <c r="A53" s="281">
        <v>38</v>
      </c>
      <c r="B53" s="500"/>
      <c r="C53" s="500" t="s">
        <v>599</v>
      </c>
      <c r="D53" s="500" t="s">
        <v>1346</v>
      </c>
      <c r="E53" s="501" t="s">
        <v>151</v>
      </c>
      <c r="F53" s="501">
        <v>3670</v>
      </c>
      <c r="G53" s="510"/>
      <c r="H53" s="510"/>
      <c r="I53" s="510"/>
      <c r="J53" s="183"/>
      <c r="K53" s="183"/>
      <c r="L53" s="247"/>
      <c r="M53" s="248"/>
      <c r="N53" s="247"/>
      <c r="O53" s="247"/>
      <c r="P53" s="247"/>
      <c r="Q53" s="249"/>
    </row>
    <row r="54" spans="1:17" s="56" customFormat="1" ht="14.4">
      <c r="A54" s="281">
        <v>39</v>
      </c>
      <c r="B54" s="500"/>
      <c r="C54" s="500" t="s">
        <v>599</v>
      </c>
      <c r="D54" s="500" t="s">
        <v>1347</v>
      </c>
      <c r="E54" s="501" t="s">
        <v>151</v>
      </c>
      <c r="F54" s="501">
        <v>1100</v>
      </c>
      <c r="G54" s="510"/>
      <c r="H54" s="510"/>
      <c r="I54" s="510"/>
      <c r="J54" s="183"/>
      <c r="K54" s="183"/>
      <c r="L54" s="247"/>
      <c r="M54" s="248"/>
      <c r="N54" s="247"/>
      <c r="O54" s="247"/>
      <c r="P54" s="247"/>
      <c r="Q54" s="249"/>
    </row>
    <row r="55" spans="1:17" s="56" customFormat="1" ht="14.4">
      <c r="A55" s="281">
        <v>40</v>
      </c>
      <c r="B55" s="500"/>
      <c r="C55" s="500" t="s">
        <v>599</v>
      </c>
      <c r="D55" s="500" t="s">
        <v>1348</v>
      </c>
      <c r="E55" s="501" t="s">
        <v>151</v>
      </c>
      <c r="F55" s="501">
        <v>6900</v>
      </c>
      <c r="G55" s="510"/>
      <c r="H55" s="510"/>
      <c r="I55" s="510"/>
      <c r="J55" s="183"/>
      <c r="K55" s="183"/>
      <c r="L55" s="247"/>
      <c r="M55" s="248"/>
      <c r="N55" s="247"/>
      <c r="O55" s="247"/>
      <c r="P55" s="247"/>
      <c r="Q55" s="249"/>
    </row>
    <row r="56" spans="1:17" s="56" customFormat="1" ht="14.4">
      <c r="A56" s="281">
        <v>41</v>
      </c>
      <c r="B56" s="500"/>
      <c r="C56" s="500" t="s">
        <v>599</v>
      </c>
      <c r="D56" s="500" t="s">
        <v>1349</v>
      </c>
      <c r="E56" s="501" t="s">
        <v>151</v>
      </c>
      <c r="F56" s="501">
        <v>2460</v>
      </c>
      <c r="G56" s="510"/>
      <c r="H56" s="510"/>
      <c r="I56" s="510"/>
      <c r="J56" s="183"/>
      <c r="K56" s="183"/>
      <c r="L56" s="247"/>
      <c r="M56" s="248"/>
      <c r="N56" s="247"/>
      <c r="O56" s="247"/>
      <c r="P56" s="247"/>
      <c r="Q56" s="249"/>
    </row>
    <row r="57" spans="1:17" s="56" customFormat="1" ht="14.4">
      <c r="A57" s="281">
        <v>42</v>
      </c>
      <c r="B57" s="500"/>
      <c r="C57" s="500" t="s">
        <v>599</v>
      </c>
      <c r="D57" s="500" t="s">
        <v>1350</v>
      </c>
      <c r="E57" s="501" t="s">
        <v>151</v>
      </c>
      <c r="F57" s="501">
        <v>1270</v>
      </c>
      <c r="G57" s="510"/>
      <c r="H57" s="510"/>
      <c r="I57" s="510"/>
      <c r="J57" s="183"/>
      <c r="K57" s="183"/>
      <c r="L57" s="247"/>
      <c r="M57" s="248"/>
      <c r="N57" s="247"/>
      <c r="O57" s="247"/>
      <c r="P57" s="247"/>
      <c r="Q57" s="249"/>
    </row>
    <row r="58" spans="1:17" s="56" customFormat="1" ht="14.4">
      <c r="A58" s="281">
        <v>43</v>
      </c>
      <c r="B58" s="500"/>
      <c r="C58" s="500" t="s">
        <v>599</v>
      </c>
      <c r="D58" s="500" t="s">
        <v>1351</v>
      </c>
      <c r="E58" s="501" t="s">
        <v>151</v>
      </c>
      <c r="F58" s="501">
        <v>1050</v>
      </c>
      <c r="G58" s="510"/>
      <c r="H58" s="510"/>
      <c r="I58" s="510"/>
      <c r="J58" s="183"/>
      <c r="K58" s="183"/>
      <c r="L58" s="247"/>
      <c r="M58" s="248"/>
      <c r="N58" s="247"/>
      <c r="O58" s="247"/>
      <c r="P58" s="247"/>
      <c r="Q58" s="249"/>
    </row>
    <row r="59" spans="1:17" s="56" customFormat="1" ht="14.4">
      <c r="A59" s="281">
        <v>44</v>
      </c>
      <c r="B59" s="500"/>
      <c r="C59" s="500" t="s">
        <v>599</v>
      </c>
      <c r="D59" s="500" t="s">
        <v>1352</v>
      </c>
      <c r="E59" s="501" t="s">
        <v>151</v>
      </c>
      <c r="F59" s="501">
        <v>30</v>
      </c>
      <c r="G59" s="510"/>
      <c r="H59" s="510"/>
      <c r="I59" s="510"/>
      <c r="J59" s="183"/>
      <c r="K59" s="183"/>
      <c r="L59" s="247"/>
      <c r="M59" s="248"/>
      <c r="N59" s="247"/>
      <c r="O59" s="247"/>
      <c r="P59" s="247"/>
      <c r="Q59" s="249"/>
    </row>
    <row r="60" spans="1:17" s="56" customFormat="1" ht="14.4">
      <c r="A60" s="281">
        <v>45</v>
      </c>
      <c r="B60" s="500"/>
      <c r="C60" s="500" t="s">
        <v>599</v>
      </c>
      <c r="D60" s="500" t="s">
        <v>1353</v>
      </c>
      <c r="E60" s="501" t="s">
        <v>151</v>
      </c>
      <c r="F60" s="501">
        <v>210</v>
      </c>
      <c r="G60" s="510"/>
      <c r="H60" s="510"/>
      <c r="I60" s="510"/>
      <c r="J60" s="183"/>
      <c r="K60" s="183"/>
      <c r="L60" s="247"/>
      <c r="M60" s="248"/>
      <c r="N60" s="247"/>
      <c r="O60" s="247"/>
      <c r="P60" s="247"/>
      <c r="Q60" s="249"/>
    </row>
    <row r="61" spans="1:17" s="56" customFormat="1" ht="14.4">
      <c r="A61" s="281">
        <v>46</v>
      </c>
      <c r="B61" s="500"/>
      <c r="C61" s="500" t="s">
        <v>599</v>
      </c>
      <c r="D61" s="509" t="s">
        <v>1354</v>
      </c>
      <c r="E61" s="501" t="s">
        <v>151</v>
      </c>
      <c r="F61" s="501">
        <v>20</v>
      </c>
      <c r="G61" s="510"/>
      <c r="H61" s="510"/>
      <c r="I61" s="510"/>
      <c r="J61" s="183"/>
      <c r="K61" s="183"/>
      <c r="L61" s="247"/>
      <c r="M61" s="248"/>
      <c r="N61" s="247"/>
      <c r="O61" s="247"/>
      <c r="P61" s="247"/>
      <c r="Q61" s="249"/>
    </row>
    <row r="62" spans="1:17" s="56" customFormat="1" ht="14.4">
      <c r="A62" s="281">
        <v>47</v>
      </c>
      <c r="B62" s="500"/>
      <c r="C62" s="500" t="s">
        <v>599</v>
      </c>
      <c r="D62" s="500" t="s">
        <v>1355</v>
      </c>
      <c r="E62" s="501" t="s">
        <v>151</v>
      </c>
      <c r="F62" s="501">
        <v>10</v>
      </c>
      <c r="G62" s="510"/>
      <c r="H62" s="510"/>
      <c r="I62" s="510"/>
      <c r="J62" s="183"/>
      <c r="K62" s="183"/>
      <c r="L62" s="247"/>
      <c r="M62" s="248"/>
      <c r="N62" s="247"/>
      <c r="O62" s="247"/>
      <c r="P62" s="247"/>
      <c r="Q62" s="249"/>
    </row>
    <row r="63" spans="1:17" s="56" customFormat="1" ht="14.4">
      <c r="A63" s="281">
        <v>48</v>
      </c>
      <c r="B63" s="500"/>
      <c r="C63" s="500" t="s">
        <v>1356</v>
      </c>
      <c r="D63" s="500"/>
      <c r="E63" s="403" t="s">
        <v>146</v>
      </c>
      <c r="F63" s="501">
        <v>1</v>
      </c>
      <c r="G63" s="510"/>
      <c r="H63" s="510"/>
      <c r="I63" s="510"/>
      <c r="J63" s="441"/>
      <c r="K63" s="183"/>
      <c r="L63" s="247"/>
      <c r="M63" s="248"/>
      <c r="N63" s="247"/>
      <c r="O63" s="247"/>
      <c r="P63" s="247"/>
      <c r="Q63" s="249"/>
    </row>
    <row r="64" spans="1:17" s="56" customFormat="1" ht="28.8">
      <c r="A64" s="281">
        <v>49</v>
      </c>
      <c r="B64" s="500"/>
      <c r="C64" s="500" t="s">
        <v>1357</v>
      </c>
      <c r="D64" s="500"/>
      <c r="E64" s="403" t="s">
        <v>146</v>
      </c>
      <c r="F64" s="501">
        <v>1</v>
      </c>
      <c r="G64" s="510"/>
      <c r="H64" s="510"/>
      <c r="I64" s="510"/>
      <c r="J64" s="441"/>
      <c r="K64" s="183"/>
      <c r="L64" s="247"/>
      <c r="M64" s="248"/>
      <c r="N64" s="247"/>
      <c r="O64" s="247"/>
      <c r="P64" s="247"/>
      <c r="Q64" s="249"/>
    </row>
    <row r="65" spans="1:17" s="56" customFormat="1" ht="14.4">
      <c r="A65" s="281">
        <v>50</v>
      </c>
      <c r="B65" s="500"/>
      <c r="C65" s="500" t="s">
        <v>1358</v>
      </c>
      <c r="D65" s="500"/>
      <c r="E65" s="403" t="s">
        <v>146</v>
      </c>
      <c r="F65" s="501">
        <v>1</v>
      </c>
      <c r="G65" s="510"/>
      <c r="H65" s="510"/>
      <c r="I65" s="510"/>
      <c r="J65" s="441"/>
      <c r="K65" s="183"/>
      <c r="L65" s="247"/>
      <c r="M65" s="248"/>
      <c r="N65" s="247"/>
      <c r="O65" s="247"/>
      <c r="P65" s="247"/>
      <c r="Q65" s="249"/>
    </row>
    <row r="66" spans="1:17" s="56" customFormat="1" ht="14.4">
      <c r="A66" s="281">
        <v>51</v>
      </c>
      <c r="B66" s="500"/>
      <c r="C66" s="500" t="s">
        <v>1359</v>
      </c>
      <c r="D66" s="500"/>
      <c r="E66" s="403" t="s">
        <v>146</v>
      </c>
      <c r="F66" s="501">
        <v>1</v>
      </c>
      <c r="G66" s="510"/>
      <c r="H66" s="510"/>
      <c r="I66" s="510"/>
      <c r="J66" s="441"/>
      <c r="K66" s="183"/>
      <c r="L66" s="247"/>
      <c r="M66" s="248"/>
      <c r="N66" s="247"/>
      <c r="O66" s="247"/>
      <c r="P66" s="247"/>
      <c r="Q66" s="249"/>
    </row>
    <row r="67" spans="1:17" s="56" customFormat="1" ht="14.4">
      <c r="A67" s="281">
        <v>52</v>
      </c>
      <c r="B67" s="500"/>
      <c r="C67" s="500" t="s">
        <v>1360</v>
      </c>
      <c r="D67" s="500"/>
      <c r="E67" s="403" t="s">
        <v>146</v>
      </c>
      <c r="F67" s="501">
        <v>1</v>
      </c>
      <c r="G67" s="510"/>
      <c r="H67" s="510"/>
      <c r="I67" s="510"/>
      <c r="J67" s="441"/>
      <c r="K67" s="183"/>
      <c r="L67" s="247"/>
      <c r="M67" s="248"/>
      <c r="N67" s="247"/>
      <c r="O67" s="247"/>
      <c r="P67" s="247"/>
      <c r="Q67" s="249"/>
    </row>
    <row r="68" spans="1:17" s="56" customFormat="1" ht="14.4">
      <c r="A68" s="281">
        <v>53</v>
      </c>
      <c r="B68" s="500"/>
      <c r="C68" s="500" t="s">
        <v>1361</v>
      </c>
      <c r="D68" s="500"/>
      <c r="E68" s="403" t="s">
        <v>146</v>
      </c>
      <c r="F68" s="501">
        <v>1</v>
      </c>
      <c r="G68" s="510"/>
      <c r="H68" s="510"/>
      <c r="I68" s="510"/>
      <c r="J68" s="441"/>
      <c r="K68" s="183"/>
      <c r="L68" s="247"/>
      <c r="M68" s="248"/>
      <c r="N68" s="247"/>
      <c r="O68" s="247"/>
      <c r="P68" s="247"/>
      <c r="Q68" s="249"/>
    </row>
    <row r="69" spans="1:17">
      <c r="A69" s="282"/>
      <c r="B69" s="457"/>
      <c r="C69" s="284"/>
      <c r="D69" s="284"/>
      <c r="E69" s="285"/>
      <c r="F69" s="286"/>
      <c r="G69" s="286">
        <v>0</v>
      </c>
      <c r="H69" s="286">
        <v>0</v>
      </c>
      <c r="I69" s="287"/>
      <c r="J69" s="286"/>
      <c r="K69" s="286"/>
      <c r="L69" s="286"/>
      <c r="M69" s="286"/>
      <c r="N69" s="286"/>
      <c r="O69" s="286"/>
      <c r="P69" s="286"/>
      <c r="Q69" s="288"/>
    </row>
    <row r="70" spans="1:17" ht="15.3" customHeight="1">
      <c r="A70" s="234"/>
      <c r="B70" s="234"/>
      <c r="C70" s="679" t="s">
        <v>98</v>
      </c>
      <c r="D70" s="679"/>
      <c r="E70" s="680"/>
      <c r="F70" s="680"/>
      <c r="G70" s="680"/>
      <c r="H70" s="680"/>
      <c r="I70" s="680"/>
      <c r="J70" s="680"/>
      <c r="K70" s="680"/>
      <c r="L70" s="680"/>
      <c r="M70" s="271"/>
      <c r="N70" s="271"/>
      <c r="O70" s="271"/>
      <c r="P70" s="271"/>
      <c r="Q70" s="271"/>
    </row>
    <row r="71" spans="1:17" s="114" customFormat="1">
      <c r="J71" s="135"/>
    </row>
    <row r="72" spans="1:17" customFormat="1" ht="12.75" customHeight="1">
      <c r="B72" s="136" t="s">
        <v>52</v>
      </c>
    </row>
    <row r="73" spans="1:17" customFormat="1" ht="45" customHeight="1">
      <c r="A73" s="673">
        <f>'1,1'!A24:G24</f>
        <v>0</v>
      </c>
      <c r="B73" s="673"/>
      <c r="C73" s="673"/>
      <c r="D73" s="673"/>
      <c r="E73" s="673"/>
      <c r="F73" s="673"/>
      <c r="G73" s="673"/>
      <c r="H73" s="673"/>
      <c r="I73" s="673"/>
      <c r="J73" s="673"/>
      <c r="K73" s="673"/>
      <c r="L73" s="673"/>
      <c r="M73" s="673"/>
      <c r="N73" s="673"/>
      <c r="O73" s="673"/>
      <c r="P73" s="673"/>
      <c r="Q73" s="673"/>
    </row>
    <row r="74" spans="1:17" customFormat="1" ht="76.650000000000006" customHeight="1">
      <c r="A74" s="673"/>
      <c r="B74" s="673"/>
      <c r="C74" s="673"/>
      <c r="D74" s="673"/>
      <c r="E74" s="673"/>
      <c r="F74" s="673"/>
      <c r="G74" s="673"/>
      <c r="H74" s="673"/>
      <c r="I74" s="673"/>
      <c r="J74" s="673"/>
      <c r="K74" s="673"/>
      <c r="L74" s="673"/>
      <c r="M74" s="673"/>
      <c r="N74" s="673"/>
      <c r="O74" s="673"/>
      <c r="P74" s="673"/>
      <c r="Q74" s="673"/>
    </row>
    <row r="75" spans="1:17" customFormat="1" ht="12.75" customHeight="1">
      <c r="B75" s="137"/>
    </row>
    <row r="76" spans="1:17" customFormat="1" ht="12.75" customHeight="1">
      <c r="B76" s="137"/>
    </row>
    <row r="77" spans="1:17" s="114" customFormat="1">
      <c r="B77" s="114" t="s">
        <v>8</v>
      </c>
      <c r="M77" s="142" t="str">
        <f>Koptame!B39</f>
        <v>Pārbaudīja:</v>
      </c>
      <c r="N77" s="142"/>
      <c r="O77" s="142"/>
      <c r="P77" s="142"/>
      <c r="Q77" s="142"/>
    </row>
    <row r="78" spans="1:17" s="114" customFormat="1">
      <c r="C78" s="134">
        <f>Koptame!C34</f>
        <v>0</v>
      </c>
      <c r="D78" s="134"/>
      <c r="M78" s="134"/>
      <c r="N78" s="670">
        <f>Koptame!C40</f>
        <v>0</v>
      </c>
      <c r="O78" s="670"/>
      <c r="P78" s="142"/>
      <c r="Q78" s="142"/>
    </row>
    <row r="79" spans="1:17" s="114" customFormat="1">
      <c r="C79" s="133">
        <f>Koptame!C35</f>
        <v>0</v>
      </c>
      <c r="D79" s="133"/>
      <c r="M79" s="133"/>
      <c r="N79" s="671">
        <f>Koptame!C41</f>
        <v>0</v>
      </c>
      <c r="O79" s="671"/>
      <c r="P79" s="142"/>
      <c r="Q79" s="142"/>
    </row>
    <row r="80" spans="1:17" s="114" customFormat="1" collapsed="1">
      <c r="B80" s="135"/>
      <c r="G80" s="135"/>
      <c r="H80" s="135"/>
    </row>
    <row r="81" spans="2:8">
      <c r="B81" s="56"/>
      <c r="C81" s="19"/>
      <c r="D81" s="19"/>
      <c r="G81" s="56"/>
      <c r="H81" s="56"/>
    </row>
    <row r="82" spans="2:8">
      <c r="B82" s="56"/>
      <c r="C82" s="19"/>
      <c r="D82" s="19"/>
      <c r="G82" s="56"/>
      <c r="H82" s="56"/>
    </row>
  </sheetData>
  <autoFilter ref="E1:E82" xr:uid="{4EDEA588-1418-4F76-8C9F-386C437104DA}"/>
  <mergeCells count="17">
    <mergeCell ref="N79:O79"/>
    <mergeCell ref="G11:L11"/>
    <mergeCell ref="M11:Q11"/>
    <mergeCell ref="C70:L70"/>
    <mergeCell ref="A73:Q73"/>
    <mergeCell ref="A74:Q74"/>
    <mergeCell ref="N78:O78"/>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rowBreaks count="1" manualBreakCount="1">
    <brk id="63" max="16383"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C55A5-CC21-49B1-A609-61F50A2769CA}">
  <sheetPr>
    <tabColor rgb="FF92D050"/>
  </sheetPr>
  <dimension ref="A1:P29"/>
  <sheetViews>
    <sheetView showZeros="0" view="pageBreakPreview" zoomScaleNormal="100" zoomScaleSheetLayoutView="100" workbookViewId="0">
      <selection activeCell="I7" sqref="I7"/>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C1" s="47"/>
      <c r="E1" s="21"/>
      <c r="F1" s="21"/>
      <c r="G1" s="155" t="s">
        <v>88</v>
      </c>
      <c r="H1" s="103" t="s">
        <v>1392</v>
      </c>
    </row>
    <row r="2" spans="1:16" s="24" customFormat="1">
      <c r="A2" s="667" t="str">
        <f>C13</f>
        <v>Lifts</v>
      </c>
      <c r="B2" s="667"/>
      <c r="C2" s="667"/>
      <c r="D2" s="667"/>
      <c r="E2" s="667"/>
      <c r="F2" s="667"/>
      <c r="G2" s="667"/>
      <c r="H2" s="667"/>
      <c r="I2" s="667"/>
      <c r="J2" s="667"/>
      <c r="K2" s="667"/>
      <c r="L2" s="667"/>
      <c r="M2" s="667"/>
      <c r="N2" s="667"/>
      <c r="O2" s="667"/>
      <c r="P2" s="667"/>
    </row>
    <row r="3" spans="1:16">
      <c r="A3" s="20"/>
      <c r="B3" s="20"/>
      <c r="C3" s="48" t="s">
        <v>11</v>
      </c>
      <c r="D3" s="669" t="str">
        <f>Koptame!C11</f>
        <v>Pirmsskolas izglītības iestāde</v>
      </c>
      <c r="E3" s="669"/>
      <c r="F3" s="669"/>
      <c r="G3" s="669"/>
      <c r="H3" s="669"/>
      <c r="I3" s="669"/>
      <c r="J3" s="669"/>
      <c r="K3" s="669"/>
      <c r="L3" s="669"/>
      <c r="M3" s="669"/>
      <c r="N3" s="669"/>
      <c r="O3" s="669"/>
      <c r="P3" s="669"/>
    </row>
    <row r="4" spans="1:16">
      <c r="A4" s="20"/>
      <c r="B4" s="20"/>
      <c r="C4" s="48" t="s">
        <v>12</v>
      </c>
      <c r="D4" s="669" t="str">
        <f>Koptame!C12</f>
        <v>Pirmsskolas izglītības iestādes jaunbūve</v>
      </c>
      <c r="E4" s="669"/>
      <c r="F4" s="669"/>
      <c r="G4" s="669"/>
      <c r="H4" s="669"/>
      <c r="I4" s="669"/>
      <c r="J4" s="669"/>
      <c r="K4" s="669"/>
      <c r="L4" s="669"/>
      <c r="M4" s="669"/>
      <c r="N4" s="669"/>
      <c r="O4" s="669"/>
      <c r="P4" s="669"/>
    </row>
    <row r="5" spans="1:16">
      <c r="A5" s="20"/>
      <c r="B5" s="20"/>
      <c r="C5" s="48" t="s">
        <v>13</v>
      </c>
      <c r="D5" s="669" t="str">
        <f>Koptame!C13</f>
        <v>Baložu iela 33, Baloži, Ķekavas novads</v>
      </c>
      <c r="E5" s="669"/>
      <c r="F5" s="669"/>
      <c r="G5" s="669"/>
      <c r="H5" s="669"/>
      <c r="I5" s="669"/>
      <c r="J5" s="669"/>
      <c r="K5" s="669"/>
      <c r="L5" s="669"/>
      <c r="M5" s="669"/>
      <c r="N5" s="669"/>
      <c r="O5" s="669"/>
      <c r="P5" s="669"/>
    </row>
    <row r="6" spans="1:16">
      <c r="A6" s="20"/>
      <c r="B6" s="20"/>
      <c r="C6" s="48"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P17</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7.2">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352"/>
      <c r="C13" s="274" t="str">
        <f>kops2!C37</f>
        <v>Lifts</v>
      </c>
      <c r="D13" s="235"/>
      <c r="E13" s="236"/>
      <c r="F13" s="381"/>
      <c r="G13" s="381"/>
      <c r="H13" s="276"/>
      <c r="I13" s="277"/>
      <c r="J13" s="277"/>
      <c r="K13" s="277">
        <f t="shared" ref="K13" si="0">SUM(H13:J13)</f>
        <v>0</v>
      </c>
      <c r="L13" s="278">
        <f t="shared" ref="L13:L15" si="1">ROUND(F13*E13,2)</f>
        <v>0</v>
      </c>
      <c r="M13" s="277">
        <f t="shared" ref="M13:M15" si="2">ROUND(H13*E13,2)</f>
        <v>0</v>
      </c>
      <c r="N13" s="277">
        <f t="shared" ref="N13:N15" si="3">ROUND(I13*E13,2)</f>
        <v>0</v>
      </c>
      <c r="O13" s="277">
        <f t="shared" ref="O13:O15" si="4">ROUND(J13*E13,2)</f>
        <v>0</v>
      </c>
      <c r="P13" s="279">
        <f t="shared" ref="P13:P15" si="5">SUM(M13:O13)</f>
        <v>0</v>
      </c>
    </row>
    <row r="14" spans="1:16" s="181" customFormat="1" ht="36" customHeight="1">
      <c r="A14" s="174"/>
      <c r="B14" s="175"/>
      <c r="C14" s="176" t="s">
        <v>968</v>
      </c>
      <c r="D14" s="15"/>
      <c r="E14" s="177"/>
      <c r="F14" s="170"/>
      <c r="G14" s="170"/>
      <c r="H14" s="178"/>
      <c r="I14" s="178"/>
      <c r="J14" s="178"/>
      <c r="K14" s="179"/>
      <c r="L14" s="178"/>
      <c r="M14" s="178"/>
      <c r="N14" s="178"/>
      <c r="O14" s="178"/>
      <c r="P14" s="180"/>
    </row>
    <row r="15" spans="1:16" s="56" customFormat="1" ht="92.4">
      <c r="A15" s="281">
        <v>1</v>
      </c>
      <c r="B15" s="438"/>
      <c r="C15" s="511" t="s">
        <v>1393</v>
      </c>
      <c r="D15" s="438" t="s">
        <v>146</v>
      </c>
      <c r="E15" s="438">
        <v>2</v>
      </c>
      <c r="F15" s="185"/>
      <c r="G15" s="188"/>
      <c r="H15" s="219"/>
      <c r="I15" s="183"/>
      <c r="J15" s="183"/>
      <c r="K15" s="247"/>
      <c r="L15" s="248"/>
      <c r="M15" s="247"/>
      <c r="N15" s="247"/>
      <c r="O15" s="247"/>
      <c r="P15" s="249"/>
    </row>
    <row r="16" spans="1:16" s="56" customFormat="1">
      <c r="A16" s="360"/>
      <c r="B16" s="488"/>
      <c r="C16" s="489"/>
      <c r="D16" s="490"/>
      <c r="E16" s="491"/>
      <c r="F16" s="448"/>
      <c r="G16" s="448"/>
      <c r="H16" s="287"/>
      <c r="I16" s="287"/>
      <c r="J16" s="287"/>
      <c r="K16" s="287"/>
      <c r="L16" s="363"/>
      <c r="M16" s="287"/>
      <c r="N16" s="287"/>
      <c r="O16" s="287"/>
      <c r="P16" s="364"/>
    </row>
    <row r="17" spans="1:16" ht="15.3" customHeight="1">
      <c r="A17" s="234"/>
      <c r="B17" s="234"/>
      <c r="C17" s="679" t="s">
        <v>98</v>
      </c>
      <c r="D17" s="680"/>
      <c r="E17" s="680"/>
      <c r="F17" s="680"/>
      <c r="G17" s="680"/>
      <c r="H17" s="680"/>
      <c r="I17" s="680"/>
      <c r="J17" s="680"/>
      <c r="K17" s="680"/>
      <c r="L17" s="487"/>
      <c r="M17" s="487"/>
      <c r="N17" s="487"/>
      <c r="O17" s="487"/>
      <c r="P17" s="487"/>
    </row>
    <row r="18" spans="1:16" s="114" customFormat="1">
      <c r="I18" s="135"/>
    </row>
    <row r="19" spans="1:16" customFormat="1" ht="12.75" customHeight="1">
      <c r="B19" s="136" t="s">
        <v>52</v>
      </c>
    </row>
    <row r="20" spans="1:16" customFormat="1" ht="45" customHeight="1">
      <c r="A20" s="673">
        <f>'1,1'!A24:G24</f>
        <v>0</v>
      </c>
      <c r="B20" s="673"/>
      <c r="C20" s="673"/>
      <c r="D20" s="673"/>
      <c r="E20" s="673"/>
      <c r="F20" s="673"/>
      <c r="G20" s="673"/>
      <c r="H20" s="673"/>
      <c r="I20" s="673"/>
      <c r="J20" s="673"/>
      <c r="K20" s="673"/>
      <c r="L20" s="673"/>
      <c r="M20" s="673"/>
      <c r="N20" s="673"/>
      <c r="O20" s="673"/>
      <c r="P20" s="673"/>
    </row>
    <row r="21" spans="1:16" customFormat="1" ht="76.650000000000006" customHeight="1">
      <c r="A21" s="673"/>
      <c r="B21" s="673"/>
      <c r="C21" s="673"/>
      <c r="D21" s="673"/>
      <c r="E21" s="673"/>
      <c r="F21" s="673"/>
      <c r="G21" s="673"/>
      <c r="H21" s="673"/>
      <c r="I21" s="673"/>
      <c r="J21" s="673"/>
      <c r="K21" s="673"/>
      <c r="L21" s="673"/>
      <c r="M21" s="673"/>
      <c r="N21" s="673"/>
      <c r="O21" s="673"/>
      <c r="P21" s="673"/>
    </row>
    <row r="22" spans="1:16" customFormat="1" ht="12.75" customHeight="1">
      <c r="B22" s="137"/>
    </row>
    <row r="23" spans="1:16" customFormat="1" ht="12.75" customHeight="1">
      <c r="B23" s="137"/>
    </row>
    <row r="24" spans="1:16" s="114" customFormat="1">
      <c r="B24" s="114" t="s">
        <v>8</v>
      </c>
      <c r="L24" s="142" t="str">
        <f>Koptame!B39</f>
        <v>Pārbaudīja:</v>
      </c>
      <c r="M24" s="142"/>
      <c r="N24" s="142"/>
      <c r="O24" s="142"/>
      <c r="P24" s="142"/>
    </row>
    <row r="25" spans="1:16" s="114" customFormat="1">
      <c r="C25" s="134">
        <f>Koptame!C34</f>
        <v>0</v>
      </c>
      <c r="L25" s="134"/>
      <c r="M25" s="670">
        <f>Koptame!C40</f>
        <v>0</v>
      </c>
      <c r="N25" s="670"/>
      <c r="O25" s="142"/>
      <c r="P25" s="142"/>
    </row>
    <row r="26" spans="1:16" s="114" customFormat="1">
      <c r="C26" s="133">
        <f>Koptame!C35</f>
        <v>0</v>
      </c>
      <c r="L26" s="133"/>
      <c r="M26" s="671">
        <f>Koptame!C41</f>
        <v>0</v>
      </c>
      <c r="N26" s="671"/>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A2:P2"/>
    <mergeCell ref="D3:P3"/>
    <mergeCell ref="D4:P4"/>
    <mergeCell ref="D5:P5"/>
    <mergeCell ref="L9:O9"/>
    <mergeCell ref="M26:N26"/>
    <mergeCell ref="F11:K11"/>
    <mergeCell ref="L11:P11"/>
    <mergeCell ref="C17:K17"/>
    <mergeCell ref="A20:P20"/>
    <mergeCell ref="A21:P21"/>
    <mergeCell ref="M25:N25"/>
    <mergeCell ref="A11:A12"/>
    <mergeCell ref="B11:B12"/>
    <mergeCell ref="C11:C12"/>
    <mergeCell ref="D11:D12"/>
    <mergeCell ref="E11:E12"/>
  </mergeCells>
  <conditionalFormatting sqref="I15">
    <cfRule type="expression" dxfId="156" priority="13" stopIfTrue="1">
      <formula>#REF!=#REF!=FALSE</formula>
    </cfRule>
    <cfRule type="expression" dxfId="155" priority="14">
      <formula>#REF!&gt;0</formula>
    </cfRule>
    <cfRule type="expression" dxfId="154" priority="15">
      <formula>#REF!=3</formula>
    </cfRule>
    <cfRule type="expression" dxfId="153" priority="16">
      <formula>#REF!=2</formula>
    </cfRule>
    <cfRule type="expression" dxfId="152" priority="17">
      <formula>#REF!=1</formula>
    </cfRule>
    <cfRule type="expression" dxfId="151"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8" tint="0.39997558519241921"/>
  </sheetPr>
  <dimension ref="A1:I42"/>
  <sheetViews>
    <sheetView showZeros="0" view="pageBreakPreview" topLeftCell="A8" zoomScale="90" zoomScaleNormal="100" zoomScaleSheetLayoutView="90" workbookViewId="0">
      <selection activeCell="G30" sqref="G30"/>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49" t="s">
        <v>95</v>
      </c>
      <c r="B2" s="649"/>
      <c r="C2" s="649"/>
      <c r="D2" s="649"/>
      <c r="E2" s="649"/>
      <c r="F2" s="649"/>
      <c r="G2" s="649"/>
      <c r="H2" s="649"/>
      <c r="I2" s="649"/>
    </row>
    <row r="3" spans="1:9" ht="17.399999999999999">
      <c r="C3" s="67"/>
      <c r="D3" s="68"/>
      <c r="F3" s="72"/>
      <c r="G3" s="72"/>
      <c r="H3" s="72"/>
      <c r="I3" s="72"/>
    </row>
    <row r="4" spans="1:9" ht="17.399999999999999">
      <c r="C4" s="67"/>
      <c r="D4" s="68"/>
      <c r="F4" s="72"/>
      <c r="G4" s="72"/>
      <c r="H4" s="72"/>
      <c r="I4" s="72"/>
    </row>
    <row r="5" spans="1:9">
      <c r="A5" s="71"/>
    </row>
    <row r="6" spans="1:9" ht="17.399999999999999">
      <c r="A6" s="659" t="str">
        <f>Koptame!C23</f>
        <v>Specializētie darbi-ārējie tīkli, sistēmas</v>
      </c>
      <c r="B6" s="660"/>
      <c r="C6" s="660"/>
      <c r="D6" s="660"/>
      <c r="E6" s="660"/>
      <c r="F6" s="660"/>
      <c r="G6" s="660"/>
      <c r="H6" s="660"/>
      <c r="I6" s="661"/>
    </row>
    <row r="7" spans="1:9">
      <c r="A7" s="71"/>
    </row>
    <row r="8" spans="1:9" ht="15">
      <c r="A8" s="662" t="s">
        <v>9</v>
      </c>
      <c r="B8" s="662"/>
      <c r="C8" s="664" t="str">
        <f>Koptame!C11</f>
        <v>Pirmsskolas izglītības iestāde</v>
      </c>
      <c r="D8" s="664"/>
      <c r="E8" s="664"/>
      <c r="F8" s="664"/>
      <c r="G8" s="664"/>
      <c r="H8" s="664"/>
      <c r="I8" s="664"/>
    </row>
    <row r="9" spans="1:9" ht="15.9" customHeight="1">
      <c r="A9" s="666" t="s">
        <v>27</v>
      </c>
      <c r="B9" s="666"/>
      <c r="C9" s="664" t="str">
        <f>Koptame!C12</f>
        <v>Pirmsskolas izglītības iestādes jaunbūve</v>
      </c>
      <c r="D9" s="664"/>
      <c r="E9" s="664"/>
      <c r="F9" s="664"/>
      <c r="G9" s="664"/>
      <c r="H9" s="664"/>
      <c r="I9" s="664"/>
    </row>
    <row r="10" spans="1:9" ht="15">
      <c r="A10" s="666" t="s">
        <v>10</v>
      </c>
      <c r="B10" s="666"/>
      <c r="C10" s="664" t="str">
        <f>Koptame!C13</f>
        <v>Baložu iela 33, Baloži, Ķekavas novads</v>
      </c>
      <c r="D10" s="664"/>
      <c r="E10" s="664"/>
      <c r="F10" s="664"/>
      <c r="G10" s="664"/>
      <c r="H10" s="664"/>
      <c r="I10" s="664"/>
    </row>
    <row r="11" spans="1:9" ht="15">
      <c r="A11" s="666" t="str">
        <f>Koptame!B14</f>
        <v>Iepirkuma Id Nr.</v>
      </c>
      <c r="B11" s="666"/>
      <c r="C11" s="95" t="str">
        <f>Koptame!C14</f>
        <v xml:space="preserve">ĶNP2023/ </v>
      </c>
      <c r="D11" s="72"/>
      <c r="F11" s="73"/>
      <c r="G11" s="73"/>
      <c r="H11" s="73"/>
      <c r="I11" s="73"/>
    </row>
    <row r="12" spans="1:9" ht="15.3" customHeight="1">
      <c r="A12" s="93"/>
      <c r="B12" s="93"/>
      <c r="C12" s="72"/>
      <c r="D12" s="72"/>
      <c r="F12" s="73"/>
      <c r="G12" s="73"/>
      <c r="H12" s="73"/>
      <c r="I12" s="73"/>
    </row>
    <row r="13" spans="1:9" ht="18" customHeight="1">
      <c r="A13" s="74"/>
      <c r="F13" s="654" t="s">
        <v>60</v>
      </c>
      <c r="G13" s="655"/>
      <c r="H13" s="69">
        <f>E31</f>
        <v>0</v>
      </c>
      <c r="I13" s="70"/>
    </row>
    <row r="14" spans="1:9" ht="17.399999999999999">
      <c r="A14" s="74"/>
      <c r="F14" s="654" t="s">
        <v>14</v>
      </c>
      <c r="G14" s="655"/>
      <c r="H14" s="69">
        <f>I27</f>
        <v>0</v>
      </c>
      <c r="I14" s="70"/>
    </row>
    <row r="16" spans="1:9" ht="13.8">
      <c r="G16" s="12"/>
      <c r="H16" s="12" t="str">
        <f>Koptame!D16</f>
        <v xml:space="preserve">Tāme sastādīta:   </v>
      </c>
    </row>
    <row r="17" spans="1:9" ht="15">
      <c r="A17" s="75"/>
    </row>
    <row r="18" spans="1:9" ht="51.3" customHeight="1">
      <c r="A18" s="658" t="s">
        <v>15</v>
      </c>
      <c r="B18" s="658" t="s">
        <v>16</v>
      </c>
      <c r="C18" s="645" t="s">
        <v>91</v>
      </c>
      <c r="D18" s="646"/>
      <c r="E18" s="658" t="s">
        <v>61</v>
      </c>
      <c r="F18" s="658" t="s">
        <v>17</v>
      </c>
      <c r="G18" s="658"/>
      <c r="H18" s="658"/>
      <c r="I18" s="658" t="s">
        <v>18</v>
      </c>
    </row>
    <row r="19" spans="1:9" ht="40.65" customHeight="1">
      <c r="A19" s="658"/>
      <c r="B19" s="658"/>
      <c r="C19" s="647"/>
      <c r="D19" s="648"/>
      <c r="E19" s="658"/>
      <c r="F19" s="143" t="s">
        <v>62</v>
      </c>
      <c r="G19" s="143" t="s">
        <v>63</v>
      </c>
      <c r="H19" s="143" t="s">
        <v>64</v>
      </c>
      <c r="I19" s="658"/>
    </row>
    <row r="20" spans="1:9" ht="17.399999999999999">
      <c r="A20" s="76"/>
      <c r="B20" s="77"/>
      <c r="C20" s="656"/>
      <c r="D20" s="657"/>
      <c r="E20" s="77"/>
      <c r="F20" s="77"/>
      <c r="G20" s="77"/>
      <c r="H20" s="77"/>
      <c r="I20" s="78"/>
    </row>
    <row r="21" spans="1:9">
      <c r="A21" s="79">
        <v>1</v>
      </c>
      <c r="B21" s="80" t="s">
        <v>67</v>
      </c>
      <c r="C21" s="696" t="s">
        <v>44</v>
      </c>
      <c r="D21" s="697"/>
      <c r="E21" s="63">
        <f>'3,1'!P51</f>
        <v>0</v>
      </c>
      <c r="F21" s="63">
        <f>'3,1'!M51</f>
        <v>0</v>
      </c>
      <c r="G21" s="63">
        <f>'3,1'!N51</f>
        <v>0</v>
      </c>
      <c r="H21" s="63">
        <f>'3,1'!O51</f>
        <v>0</v>
      </c>
      <c r="I21" s="64">
        <f>'3,1'!L51</f>
        <v>0</v>
      </c>
    </row>
    <row r="22" spans="1:9">
      <c r="A22" s="79">
        <v>2</v>
      </c>
      <c r="B22" s="80" t="s">
        <v>68</v>
      </c>
      <c r="C22" s="696" t="s">
        <v>147</v>
      </c>
      <c r="D22" s="697"/>
      <c r="E22" s="63">
        <f>'3,2'!P45</f>
        <v>0</v>
      </c>
      <c r="F22" s="63">
        <f>'3,2'!M45</f>
        <v>0</v>
      </c>
      <c r="G22" s="63">
        <f>'3,2'!N45</f>
        <v>0</v>
      </c>
      <c r="H22" s="63">
        <f>'3,2'!O45</f>
        <v>0</v>
      </c>
      <c r="I22" s="64">
        <f>'3,2'!L45</f>
        <v>0</v>
      </c>
    </row>
    <row r="23" spans="1:9">
      <c r="A23" s="79">
        <v>3</v>
      </c>
      <c r="B23" s="80" t="s">
        <v>69</v>
      </c>
      <c r="C23" s="696" t="s">
        <v>148</v>
      </c>
      <c r="D23" s="697"/>
      <c r="E23" s="63">
        <f>'3,3'!Q55</f>
        <v>0</v>
      </c>
      <c r="F23" s="63">
        <f>'3,3'!N55</f>
        <v>0</v>
      </c>
      <c r="G23" s="63">
        <f>'3,3'!O55</f>
        <v>0</v>
      </c>
      <c r="H23" s="63">
        <f>'3,3'!P55</f>
        <v>0</v>
      </c>
      <c r="I23" s="64">
        <f>'3,3'!M55</f>
        <v>0</v>
      </c>
    </row>
    <row r="24" spans="1:9" ht="30" customHeight="1">
      <c r="A24" s="79">
        <v>4</v>
      </c>
      <c r="B24" s="80" t="s">
        <v>70</v>
      </c>
      <c r="C24" s="652" t="s">
        <v>822</v>
      </c>
      <c r="D24" s="653"/>
      <c r="E24" s="214">
        <f>'3,4'!P40</f>
        <v>0</v>
      </c>
      <c r="F24" s="214">
        <f>'3,4'!M40</f>
        <v>0</v>
      </c>
      <c r="G24" s="214">
        <f>'3,4'!N40</f>
        <v>0</v>
      </c>
      <c r="H24" s="214">
        <f>'3,4'!O40</f>
        <v>0</v>
      </c>
      <c r="I24" s="215">
        <f>'3,4'!L40</f>
        <v>0</v>
      </c>
    </row>
    <row r="25" spans="1:9" ht="12.75" customHeight="1">
      <c r="A25" s="79">
        <v>5</v>
      </c>
      <c r="B25" s="80" t="s">
        <v>71</v>
      </c>
      <c r="C25" s="685" t="s">
        <v>149</v>
      </c>
      <c r="D25" s="686"/>
      <c r="E25" s="63">
        <f>'3,5'!Q40</f>
        <v>0</v>
      </c>
      <c r="F25" s="63">
        <f>'3,5'!N40</f>
        <v>0</v>
      </c>
      <c r="G25" s="63">
        <f>'3,5'!O40</f>
        <v>0</v>
      </c>
      <c r="H25" s="63">
        <f>'3,5'!P40</f>
        <v>0</v>
      </c>
      <c r="I25" s="64">
        <f>'3,5'!M40</f>
        <v>0</v>
      </c>
    </row>
    <row r="26" spans="1:9">
      <c r="A26" s="82"/>
      <c r="B26" s="83"/>
      <c r="C26" s="650"/>
      <c r="D26" s="651"/>
      <c r="E26" s="81"/>
      <c r="F26" s="156"/>
      <c r="G26" s="156"/>
      <c r="H26" s="156"/>
      <c r="I26" s="157"/>
    </row>
    <row r="27" spans="1:9" ht="16.5" customHeight="1">
      <c r="A27" s="110"/>
      <c r="B27" s="110"/>
      <c r="C27" s="84" t="s">
        <v>19</v>
      </c>
      <c r="D27" s="84"/>
      <c r="E27" s="85"/>
      <c r="F27" s="85">
        <f>SUM(F21:F26)</f>
        <v>0</v>
      </c>
      <c r="G27" s="85">
        <f>SUM(G21:G26)</f>
        <v>0</v>
      </c>
      <c r="H27" s="85">
        <f>SUM(H21:H26)</f>
        <v>0</v>
      </c>
      <c r="I27" s="85">
        <f>SUM(I21:I26)</f>
        <v>0</v>
      </c>
    </row>
    <row r="28" spans="1:9" ht="15.6">
      <c r="A28" s="665" t="s">
        <v>41</v>
      </c>
      <c r="B28" s="665"/>
      <c r="C28" s="665"/>
      <c r="D28" s="86" t="str">
        <f>kops1!$D$34</f>
        <v>%</v>
      </c>
      <c r="E28" s="87"/>
      <c r="F28" s="73"/>
    </row>
    <row r="29" spans="1:9" ht="15.6">
      <c r="A29" s="109"/>
      <c r="B29" s="109"/>
      <c r="C29" s="132" t="s">
        <v>51</v>
      </c>
      <c r="D29" s="86"/>
      <c r="E29" s="87"/>
      <c r="F29" s="73"/>
    </row>
    <row r="30" spans="1:9" ht="15.6">
      <c r="A30" s="665" t="s">
        <v>28</v>
      </c>
      <c r="B30" s="665"/>
      <c r="C30" s="665"/>
      <c r="D30" s="86" t="str">
        <f>kops1!$D$36</f>
        <v>%</v>
      </c>
      <c r="E30" s="87"/>
      <c r="F30" s="73"/>
    </row>
    <row r="31" spans="1:9" ht="18" customHeight="1">
      <c r="A31" s="663"/>
      <c r="B31" s="663"/>
      <c r="C31" s="84" t="s">
        <v>20</v>
      </c>
      <c r="D31" s="84"/>
      <c r="E31" s="88"/>
      <c r="F31" s="73"/>
    </row>
    <row r="32" spans="1:9" ht="17.399999999999999">
      <c r="A32" s="89"/>
    </row>
    <row r="33" spans="1:6" ht="17.399999999999999">
      <c r="A33" s="89"/>
    </row>
    <row r="34" spans="1:6" ht="13.8">
      <c r="A34" s="90"/>
      <c r="B34" s="2" t="s">
        <v>8</v>
      </c>
      <c r="C34" s="3"/>
      <c r="F34" s="73"/>
    </row>
    <row r="35" spans="1:6" ht="13.8">
      <c r="A35" s="73"/>
      <c r="B35" s="3"/>
      <c r="C35" s="134">
        <f>Koptame!C34</f>
        <v>0</v>
      </c>
      <c r="D35" s="91"/>
      <c r="E35" s="91"/>
      <c r="F35" s="73"/>
    </row>
    <row r="36" spans="1:6" ht="13.8">
      <c r="A36" s="92"/>
      <c r="B36" s="2"/>
      <c r="C36" s="133">
        <f>Koptame!C35</f>
        <v>0</v>
      </c>
      <c r="D36" s="73"/>
      <c r="E36" s="73"/>
      <c r="F36" s="73"/>
    </row>
    <row r="37" spans="1:6" ht="13.8">
      <c r="B37" s="2"/>
      <c r="C37" s="133"/>
    </row>
    <row r="38" spans="1:6" ht="13.8">
      <c r="B38" s="2"/>
    </row>
    <row r="39" spans="1:6" ht="13.8">
      <c r="B39" s="4"/>
      <c r="C39" s="1"/>
    </row>
    <row r="40" spans="1:6" ht="13.8">
      <c r="B40" s="2" t="str">
        <f>Koptame!B39</f>
        <v>Pārbaudīja:</v>
      </c>
      <c r="C40" s="113"/>
    </row>
    <row r="41" spans="1:6" ht="13.8">
      <c r="B41" s="3"/>
      <c r="C41" s="134">
        <f>Koptame!C40</f>
        <v>0</v>
      </c>
    </row>
    <row r="42" spans="1:6" ht="13.8">
      <c r="B42" s="2"/>
      <c r="C42" s="133">
        <f>Koptame!C41</f>
        <v>0</v>
      </c>
    </row>
  </sheetData>
  <mergeCells count="27">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 ref="A2:I2"/>
    <mergeCell ref="A6:I6"/>
    <mergeCell ref="A8:B8"/>
    <mergeCell ref="C8:I8"/>
    <mergeCell ref="A9:B9"/>
    <mergeCell ref="C9:I9"/>
    <mergeCell ref="A10:B10"/>
    <mergeCell ref="C10:I10"/>
    <mergeCell ref="A11:B11"/>
    <mergeCell ref="F13:G13"/>
    <mergeCell ref="F14:G14"/>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P61"/>
  <sheetViews>
    <sheetView showZeros="0" view="pageBreakPreview" topLeftCell="A32" zoomScaleNormal="80" zoomScaleSheetLayoutView="100" workbookViewId="0">
      <selection activeCell="L51" sqref="L51:P51"/>
    </sheetView>
  </sheetViews>
  <sheetFormatPr defaultColWidth="9.109375" defaultRowHeight="13.8"/>
  <cols>
    <col min="1" max="1" width="9" style="19" customWidth="1"/>
    <col min="2" max="2" width="8.77734375" style="56" customWidth="1"/>
    <col min="3" max="3" width="40.21875" style="19" customWidth="1"/>
    <col min="4" max="4" width="8.109375" style="19" customWidth="1"/>
    <col min="5" max="5" width="9.109375" style="19"/>
    <col min="6" max="7" width="9.109375" style="56"/>
    <col min="8" max="11" width="9.109375" style="19"/>
    <col min="12" max="12" width="14.332031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B1" s="53"/>
      <c r="E1" s="21"/>
      <c r="F1" s="108"/>
      <c r="G1" s="155" t="s">
        <v>88</v>
      </c>
      <c r="H1" s="111" t="str">
        <f>kops3!B21</f>
        <v>3,1</v>
      </c>
    </row>
    <row r="2" spans="1:16" s="24" customFormat="1">
      <c r="A2" s="667" t="str">
        <f>C13</f>
        <v>Ārējais ūdensvads</v>
      </c>
      <c r="B2" s="667"/>
      <c r="C2" s="667"/>
      <c r="D2" s="667"/>
      <c r="E2" s="667"/>
      <c r="F2" s="667"/>
      <c r="G2" s="667"/>
      <c r="H2" s="667"/>
      <c r="I2" s="667"/>
      <c r="J2" s="667"/>
      <c r="K2" s="667"/>
      <c r="L2" s="667"/>
      <c r="M2" s="667"/>
      <c r="N2" s="667"/>
      <c r="O2" s="667"/>
      <c r="P2" s="667"/>
    </row>
    <row r="3" spans="1:16">
      <c r="A3" s="20"/>
      <c r="B3" s="105"/>
      <c r="C3" s="20" t="s">
        <v>11</v>
      </c>
      <c r="D3" s="669" t="str">
        <f>Koptame!C11</f>
        <v>Pirmsskolas izglītības iestāde</v>
      </c>
      <c r="E3" s="669"/>
      <c r="F3" s="669"/>
      <c r="G3" s="669"/>
      <c r="H3" s="669"/>
      <c r="I3" s="669"/>
      <c r="J3" s="669"/>
      <c r="K3" s="669"/>
      <c r="L3" s="669"/>
      <c r="M3" s="669"/>
      <c r="N3" s="669"/>
      <c r="O3" s="669"/>
      <c r="P3" s="669"/>
    </row>
    <row r="4" spans="1:16">
      <c r="A4" s="20"/>
      <c r="B4" s="105"/>
      <c r="C4" s="20" t="s">
        <v>12</v>
      </c>
      <c r="D4" s="669" t="str">
        <f>Koptame!C12</f>
        <v>Pirmsskolas izglītības iestādes jaunbūve</v>
      </c>
      <c r="E4" s="669"/>
      <c r="F4" s="669"/>
      <c r="G4" s="669"/>
      <c r="H4" s="669"/>
      <c r="I4" s="669"/>
      <c r="J4" s="669"/>
      <c r="K4" s="669"/>
      <c r="L4" s="669"/>
      <c r="M4" s="669"/>
      <c r="N4" s="669"/>
      <c r="O4" s="669"/>
      <c r="P4" s="669"/>
    </row>
    <row r="5" spans="1:16">
      <c r="A5" s="20"/>
      <c r="B5" s="105"/>
      <c r="C5" s="20" t="s">
        <v>13</v>
      </c>
      <c r="D5" s="669" t="str">
        <f>Koptame!C13</f>
        <v>Baložu iela 33, Baloži, Ķekavas novads</v>
      </c>
      <c r="E5" s="669"/>
      <c r="F5" s="669"/>
      <c r="G5" s="669"/>
      <c r="H5" s="669"/>
      <c r="I5" s="669"/>
      <c r="J5" s="669"/>
      <c r="K5" s="669"/>
      <c r="L5" s="669"/>
      <c r="M5" s="669"/>
      <c r="N5" s="669"/>
      <c r="O5" s="669"/>
      <c r="P5" s="669"/>
    </row>
    <row r="6" spans="1:16">
      <c r="A6" s="20"/>
      <c r="B6" s="105"/>
      <c r="C6" s="20" t="str">
        <f>Koptame!B14</f>
        <v>Iepirkuma Id Nr.</v>
      </c>
      <c r="D6" s="22" t="str">
        <f>Koptame!C14</f>
        <v xml:space="preserve">ĶNP2023/ </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87</v>
      </c>
      <c r="P7" s="26">
        <f>P51</f>
        <v>0</v>
      </c>
    </row>
    <row r="8" spans="1:16">
      <c r="A8" s="23"/>
      <c r="B8" s="105"/>
      <c r="D8" s="27"/>
      <c r="E8" s="43"/>
      <c r="F8" s="54"/>
      <c r="G8" s="54"/>
      <c r="H8" s="43"/>
      <c r="I8" s="43"/>
      <c r="J8" s="43"/>
      <c r="K8" s="43"/>
      <c r="N8" s="43"/>
      <c r="O8" s="43"/>
      <c r="P8" s="25"/>
    </row>
    <row r="9" spans="1:16" ht="15.3" customHeight="1">
      <c r="A9" s="45"/>
      <c r="B9" s="107"/>
      <c r="J9" s="44"/>
      <c r="K9" s="44"/>
      <c r="L9" s="668" t="str">
        <f>Koptame!D16</f>
        <v xml:space="preserve">Tāme sastādīta:   </v>
      </c>
      <c r="M9" s="668"/>
      <c r="N9" s="668"/>
      <c r="O9" s="668"/>
      <c r="P9" s="44"/>
    </row>
    <row r="10" spans="1:16" ht="15">
      <c r="A10" s="45"/>
      <c r="B10" s="107"/>
    </row>
    <row r="11" spans="1:16" ht="14.25" customHeight="1">
      <c r="A11" s="674" t="s">
        <v>15</v>
      </c>
      <c r="B11" s="675" t="s">
        <v>21</v>
      </c>
      <c r="C11" s="677" t="s">
        <v>92</v>
      </c>
      <c r="D11" s="678" t="s">
        <v>22</v>
      </c>
      <c r="E11" s="674" t="s">
        <v>23</v>
      </c>
      <c r="F11" s="672" t="s">
        <v>24</v>
      </c>
      <c r="G11" s="672"/>
      <c r="H11" s="672"/>
      <c r="I11" s="672"/>
      <c r="J11" s="672"/>
      <c r="K11" s="672"/>
      <c r="L11" s="672" t="s">
        <v>25</v>
      </c>
      <c r="M11" s="672"/>
      <c r="N11" s="672"/>
      <c r="O11" s="672"/>
      <c r="P11" s="672"/>
    </row>
    <row r="12" spans="1:16" ht="73.5" customHeight="1">
      <c r="A12" s="674"/>
      <c r="B12" s="676"/>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273"/>
      <c r="C13" s="274" t="str">
        <f>kops3!C21</f>
        <v>Ārējais ūdensvads</v>
      </c>
      <c r="D13" s="235"/>
      <c r="E13" s="236"/>
      <c r="F13" s="275"/>
      <c r="G13" s="276"/>
      <c r="H13" s="276"/>
      <c r="I13" s="277"/>
      <c r="J13" s="277"/>
      <c r="K13" s="277">
        <f t="shared" ref="K13" si="0">SUM(H13:J13)</f>
        <v>0</v>
      </c>
      <c r="L13" s="278">
        <f t="shared" ref="L13" si="1">ROUND(F13*E13,2)</f>
        <v>0</v>
      </c>
      <c r="M13" s="277">
        <f t="shared" ref="M13" si="2">ROUND(H13*E13,2)</f>
        <v>0</v>
      </c>
      <c r="N13" s="277">
        <f t="shared" ref="N13" si="3">ROUND(I13*E13,2)</f>
        <v>0</v>
      </c>
      <c r="O13" s="277">
        <f t="shared" ref="O13" si="4">ROUND(J13*E13,2)</f>
        <v>0</v>
      </c>
      <c r="P13" s="279">
        <f t="shared" ref="P13" si="5">SUM(M13:O13)</f>
        <v>0</v>
      </c>
    </row>
    <row r="14" spans="1:16" s="56" customFormat="1">
      <c r="A14" s="281"/>
      <c r="B14" s="416"/>
      <c r="C14" s="353" t="s">
        <v>1135</v>
      </c>
      <c r="D14" s="353"/>
      <c r="E14" s="353"/>
      <c r="F14" s="169">
        <f>IFERROR(ROUND(H14/G14,2),0)</f>
        <v>0</v>
      </c>
      <c r="G14" s="169">
        <f>IF(H14&gt;0,5,0)</f>
        <v>0</v>
      </c>
      <c r="H14" s="183"/>
      <c r="I14" s="183"/>
      <c r="J14" s="183"/>
      <c r="K14" s="247">
        <f>SUM(H14:J14)</f>
        <v>0</v>
      </c>
      <c r="L14" s="248">
        <f>ROUND(F14*E14,2)</f>
        <v>0</v>
      </c>
      <c r="M14" s="247">
        <f>ROUND(H14*E14,2)</f>
        <v>0</v>
      </c>
      <c r="N14" s="247">
        <f>ROUND(I14*E14,2)</f>
        <v>0</v>
      </c>
      <c r="O14" s="247">
        <f>ROUND(J14*E14,2)</f>
        <v>0</v>
      </c>
      <c r="P14" s="249">
        <f>SUM(M14:O14)</f>
        <v>0</v>
      </c>
    </row>
    <row r="15" spans="1:16" s="56" customFormat="1" ht="39.6">
      <c r="A15" s="281">
        <v>1</v>
      </c>
      <c r="B15" s="386"/>
      <c r="C15" s="347" t="s">
        <v>1134</v>
      </c>
      <c r="D15" s="357" t="s">
        <v>1136</v>
      </c>
      <c r="E15" s="512">
        <v>320</v>
      </c>
      <c r="F15" s="187"/>
      <c r="G15" s="187"/>
      <c r="H15" s="187"/>
      <c r="I15" s="187"/>
      <c r="J15" s="187"/>
      <c r="K15" s="247"/>
      <c r="L15" s="248"/>
      <c r="M15" s="247"/>
      <c r="N15" s="247"/>
      <c r="O15" s="247"/>
      <c r="P15" s="249"/>
    </row>
    <row r="16" spans="1:16" s="56" customFormat="1">
      <c r="A16" s="281">
        <v>2</v>
      </c>
      <c r="B16" s="344"/>
      <c r="C16" s="343" t="s">
        <v>1137</v>
      </c>
      <c r="D16" s="357" t="s">
        <v>145</v>
      </c>
      <c r="E16" s="350">
        <v>2</v>
      </c>
      <c r="F16" s="216"/>
      <c r="G16" s="187"/>
      <c r="H16" s="216"/>
      <c r="I16" s="217"/>
      <c r="J16" s="216"/>
      <c r="K16" s="247"/>
      <c r="L16" s="248"/>
      <c r="M16" s="247"/>
      <c r="N16" s="247"/>
      <c r="O16" s="247"/>
      <c r="P16" s="249"/>
    </row>
    <row r="17" spans="1:16" s="56" customFormat="1">
      <c r="A17" s="281">
        <v>3</v>
      </c>
      <c r="B17" s="344"/>
      <c r="C17" s="343" t="s">
        <v>1138</v>
      </c>
      <c r="D17" s="357" t="s">
        <v>145</v>
      </c>
      <c r="E17" s="350">
        <v>1</v>
      </c>
      <c r="F17" s="216"/>
      <c r="G17" s="187"/>
      <c r="H17" s="216"/>
      <c r="I17" s="217"/>
      <c r="J17" s="216"/>
      <c r="K17" s="247"/>
      <c r="L17" s="248"/>
      <c r="M17" s="247"/>
      <c r="N17" s="247"/>
      <c r="O17" s="247"/>
      <c r="P17" s="249"/>
    </row>
    <row r="18" spans="1:16" s="56" customFormat="1">
      <c r="A18" s="281">
        <v>4</v>
      </c>
      <c r="B18" s="344"/>
      <c r="C18" s="343" t="s">
        <v>1235</v>
      </c>
      <c r="D18" s="357" t="s">
        <v>145</v>
      </c>
      <c r="E18" s="350">
        <v>1</v>
      </c>
      <c r="F18" s="187"/>
      <c r="G18" s="187"/>
      <c r="H18" s="187"/>
      <c r="I18" s="187"/>
      <c r="J18" s="187"/>
      <c r="K18" s="247"/>
      <c r="L18" s="248"/>
      <c r="M18" s="247"/>
      <c r="N18" s="247"/>
      <c r="O18" s="247"/>
      <c r="P18" s="249"/>
    </row>
    <row r="19" spans="1:16" s="56" customFormat="1">
      <c r="A19" s="281">
        <v>5</v>
      </c>
      <c r="B19" s="344"/>
      <c r="C19" s="343" t="s">
        <v>1236</v>
      </c>
      <c r="D19" s="357" t="s">
        <v>145</v>
      </c>
      <c r="E19" s="350">
        <v>2</v>
      </c>
      <c r="F19" s="187"/>
      <c r="G19" s="187"/>
      <c r="H19" s="187"/>
      <c r="I19" s="187"/>
      <c r="J19" s="187"/>
      <c r="K19" s="247"/>
      <c r="L19" s="248"/>
      <c r="M19" s="247"/>
      <c r="N19" s="247"/>
      <c r="O19" s="247"/>
      <c r="P19" s="249"/>
    </row>
    <row r="20" spans="1:16" s="56" customFormat="1" ht="15.6">
      <c r="A20" s="281">
        <v>6</v>
      </c>
      <c r="B20" s="344"/>
      <c r="C20" s="343" t="s">
        <v>1139</v>
      </c>
      <c r="D20" s="357" t="s">
        <v>145</v>
      </c>
      <c r="E20" s="350">
        <v>1</v>
      </c>
      <c r="F20" s="187"/>
      <c r="G20" s="187"/>
      <c r="H20" s="187"/>
      <c r="I20" s="187"/>
      <c r="J20" s="187"/>
      <c r="K20" s="247"/>
      <c r="L20" s="248"/>
      <c r="M20" s="247"/>
      <c r="N20" s="247"/>
      <c r="O20" s="247"/>
      <c r="P20" s="249"/>
    </row>
    <row r="21" spans="1:16" s="56" customFormat="1" ht="52.8">
      <c r="A21" s="281">
        <v>7</v>
      </c>
      <c r="B21" s="386"/>
      <c r="C21" s="347" t="s">
        <v>1140</v>
      </c>
      <c r="D21" s="357" t="s">
        <v>146</v>
      </c>
      <c r="E21" s="357">
        <v>1</v>
      </c>
      <c r="F21" s="187"/>
      <c r="G21" s="187"/>
      <c r="H21" s="187"/>
      <c r="I21" s="187"/>
      <c r="J21" s="187"/>
      <c r="K21" s="247"/>
      <c r="L21" s="248"/>
      <c r="M21" s="247"/>
      <c r="N21" s="247"/>
      <c r="O21" s="247"/>
      <c r="P21" s="249"/>
    </row>
    <row r="22" spans="1:16" s="56" customFormat="1">
      <c r="A22" s="281">
        <v>8</v>
      </c>
      <c r="B22" s="344"/>
      <c r="C22" s="343" t="s">
        <v>1141</v>
      </c>
      <c r="D22" s="420" t="s">
        <v>768</v>
      </c>
      <c r="E22" s="391">
        <v>289</v>
      </c>
      <c r="F22" s="218"/>
      <c r="G22" s="161"/>
      <c r="H22" s="219"/>
      <c r="I22" s="220"/>
      <c r="J22" s="221"/>
      <c r="K22" s="247"/>
      <c r="L22" s="248"/>
      <c r="M22" s="247"/>
      <c r="N22" s="247"/>
      <c r="O22" s="247"/>
      <c r="P22" s="249"/>
    </row>
    <row r="23" spans="1:16" s="56" customFormat="1">
      <c r="A23" s="281">
        <v>9</v>
      </c>
      <c r="B23" s="344"/>
      <c r="C23" s="343" t="s">
        <v>1142</v>
      </c>
      <c r="D23" s="420" t="s">
        <v>768</v>
      </c>
      <c r="E23" s="391">
        <v>127</v>
      </c>
      <c r="F23" s="216"/>
      <c r="G23" s="187"/>
      <c r="H23" s="217"/>
      <c r="I23" s="217"/>
      <c r="J23" s="217"/>
      <c r="K23" s="247"/>
      <c r="L23" s="248"/>
      <c r="M23" s="247"/>
      <c r="N23" s="247"/>
      <c r="O23" s="247"/>
      <c r="P23" s="249"/>
    </row>
    <row r="24" spans="1:16" s="56" customFormat="1">
      <c r="A24" s="281">
        <v>10</v>
      </c>
      <c r="B24" s="344"/>
      <c r="C24" s="343" t="s">
        <v>813</v>
      </c>
      <c r="D24" s="357" t="s">
        <v>1136</v>
      </c>
      <c r="E24" s="391">
        <v>289</v>
      </c>
      <c r="F24" s="222"/>
      <c r="G24" s="187"/>
      <c r="H24" s="223"/>
      <c r="I24" s="183"/>
      <c r="J24" s="187"/>
      <c r="K24" s="247"/>
      <c r="L24" s="248"/>
      <c r="M24" s="247"/>
      <c r="N24" s="247"/>
      <c r="O24" s="247"/>
      <c r="P24" s="249"/>
    </row>
    <row r="25" spans="1:16" s="56" customFormat="1">
      <c r="A25" s="281">
        <v>11</v>
      </c>
      <c r="B25" s="344"/>
      <c r="C25" s="343" t="s">
        <v>1143</v>
      </c>
      <c r="D25" s="420" t="s">
        <v>768</v>
      </c>
      <c r="E25" s="350">
        <v>64</v>
      </c>
      <c r="F25" s="224"/>
      <c r="G25" s="187"/>
      <c r="H25" s="219"/>
      <c r="I25" s="217"/>
      <c r="J25" s="216"/>
      <c r="K25" s="247"/>
      <c r="L25" s="248"/>
      <c r="M25" s="247"/>
      <c r="N25" s="247"/>
      <c r="O25" s="247"/>
      <c r="P25" s="249"/>
    </row>
    <row r="26" spans="1:16" s="56" customFormat="1" ht="39.6">
      <c r="A26" s="281">
        <v>12</v>
      </c>
      <c r="B26" s="386"/>
      <c r="C26" s="347" t="s">
        <v>1144</v>
      </c>
      <c r="D26" s="357" t="s">
        <v>1145</v>
      </c>
      <c r="E26" s="357">
        <v>4</v>
      </c>
      <c r="F26" s="224"/>
      <c r="G26" s="187"/>
      <c r="H26" s="219"/>
      <c r="I26" s="219"/>
      <c r="J26" s="219"/>
      <c r="K26" s="247"/>
      <c r="L26" s="248"/>
      <c r="M26" s="247"/>
      <c r="N26" s="247"/>
      <c r="O26" s="247"/>
      <c r="P26" s="249"/>
    </row>
    <row r="27" spans="1:16" s="56" customFormat="1">
      <c r="A27" s="281">
        <v>13</v>
      </c>
      <c r="B27" s="344"/>
      <c r="C27" s="343" t="s">
        <v>1146</v>
      </c>
      <c r="D27" s="357" t="s">
        <v>146</v>
      </c>
      <c r="E27" s="350">
        <v>1</v>
      </c>
      <c r="F27" s="224"/>
      <c r="G27" s="187"/>
      <c r="H27" s="219"/>
      <c r="I27" s="219"/>
      <c r="J27" s="219"/>
      <c r="K27" s="247"/>
      <c r="L27" s="248"/>
      <c r="M27" s="247"/>
      <c r="N27" s="247"/>
      <c r="O27" s="247"/>
      <c r="P27" s="249"/>
    </row>
    <row r="28" spans="1:16" s="56" customFormat="1">
      <c r="A28" s="281">
        <v>14</v>
      </c>
      <c r="B28" s="344"/>
      <c r="C28" s="343" t="s">
        <v>1147</v>
      </c>
      <c r="D28" s="357" t="s">
        <v>146</v>
      </c>
      <c r="E28" s="350">
        <v>1</v>
      </c>
      <c r="F28" s="169"/>
      <c r="G28" s="169"/>
      <c r="H28" s="183"/>
      <c r="I28" s="183"/>
      <c r="J28" s="183"/>
      <c r="K28" s="247"/>
      <c r="L28" s="248"/>
      <c r="M28" s="247"/>
      <c r="N28" s="247"/>
      <c r="O28" s="247"/>
      <c r="P28" s="249"/>
    </row>
    <row r="29" spans="1:16" s="56" customFormat="1">
      <c r="A29" s="281">
        <v>15</v>
      </c>
      <c r="B29" s="416"/>
      <c r="C29" s="353" t="s">
        <v>1148</v>
      </c>
      <c r="D29" s="357"/>
      <c r="E29" s="353"/>
      <c r="F29" s="169"/>
      <c r="G29" s="169"/>
      <c r="H29" s="183"/>
      <c r="I29" s="183"/>
      <c r="J29" s="183"/>
      <c r="K29" s="247"/>
      <c r="L29" s="248"/>
      <c r="M29" s="247"/>
      <c r="N29" s="247"/>
      <c r="O29" s="247"/>
      <c r="P29" s="249"/>
    </row>
    <row r="30" spans="1:16" s="56" customFormat="1">
      <c r="A30" s="281">
        <v>16</v>
      </c>
      <c r="B30" s="344"/>
      <c r="C30" s="343" t="s">
        <v>1149</v>
      </c>
      <c r="D30" s="357" t="s">
        <v>1136</v>
      </c>
      <c r="E30" s="350">
        <v>2</v>
      </c>
      <c r="F30" s="187"/>
      <c r="G30" s="187"/>
      <c r="H30" s="187"/>
      <c r="I30" s="187"/>
      <c r="J30" s="187"/>
      <c r="K30" s="247"/>
      <c r="L30" s="248"/>
      <c r="M30" s="247"/>
      <c r="N30" s="247"/>
      <c r="O30" s="247"/>
      <c r="P30" s="249"/>
    </row>
    <row r="31" spans="1:16" s="56" customFormat="1">
      <c r="A31" s="281">
        <v>17</v>
      </c>
      <c r="B31" s="344"/>
      <c r="C31" s="343" t="s">
        <v>1150</v>
      </c>
      <c r="D31" s="357" t="s">
        <v>145</v>
      </c>
      <c r="E31" s="350">
        <v>2</v>
      </c>
      <c r="F31" s="216"/>
      <c r="G31" s="187"/>
      <c r="H31" s="216"/>
      <c r="I31" s="217"/>
      <c r="J31" s="216"/>
      <c r="K31" s="247"/>
      <c r="L31" s="248"/>
      <c r="M31" s="247"/>
      <c r="N31" s="247"/>
      <c r="O31" s="247"/>
      <c r="P31" s="249"/>
    </row>
    <row r="32" spans="1:16" s="56" customFormat="1">
      <c r="A32" s="281">
        <v>18</v>
      </c>
      <c r="B32" s="344"/>
      <c r="C32" s="343" t="s">
        <v>1237</v>
      </c>
      <c r="D32" s="357" t="s">
        <v>145</v>
      </c>
      <c r="E32" s="350">
        <v>2</v>
      </c>
      <c r="F32" s="187"/>
      <c r="G32" s="187"/>
      <c r="H32" s="187"/>
      <c r="I32" s="187"/>
      <c r="J32" s="187"/>
      <c r="K32" s="247"/>
      <c r="L32" s="248"/>
      <c r="M32" s="247"/>
      <c r="N32" s="247"/>
      <c r="O32" s="247"/>
      <c r="P32" s="249"/>
    </row>
    <row r="33" spans="1:16" s="56" customFormat="1">
      <c r="A33" s="281">
        <v>19</v>
      </c>
      <c r="B33" s="344"/>
      <c r="C33" s="343" t="s">
        <v>1238</v>
      </c>
      <c r="D33" s="357" t="s">
        <v>145</v>
      </c>
      <c r="E33" s="350">
        <v>2</v>
      </c>
      <c r="F33" s="187"/>
      <c r="G33" s="187"/>
      <c r="H33" s="187"/>
      <c r="I33" s="187"/>
      <c r="J33" s="187"/>
      <c r="K33" s="247"/>
      <c r="L33" s="248"/>
      <c r="M33" s="247"/>
      <c r="N33" s="247"/>
      <c r="O33" s="247"/>
      <c r="P33" s="249"/>
    </row>
    <row r="34" spans="1:16" s="56" customFormat="1">
      <c r="A34" s="281">
        <v>20</v>
      </c>
      <c r="B34" s="344"/>
      <c r="C34" s="343" t="s">
        <v>1239</v>
      </c>
      <c r="D34" s="357" t="s">
        <v>145</v>
      </c>
      <c r="E34" s="350">
        <v>2</v>
      </c>
      <c r="F34" s="187"/>
      <c r="G34" s="187"/>
      <c r="H34" s="187"/>
      <c r="I34" s="187"/>
      <c r="J34" s="187"/>
      <c r="K34" s="247"/>
      <c r="L34" s="248"/>
      <c r="M34" s="247"/>
      <c r="N34" s="247"/>
      <c r="O34" s="247"/>
      <c r="P34" s="249"/>
    </row>
    <row r="35" spans="1:16" s="56" customFormat="1">
      <c r="A35" s="281">
        <v>21</v>
      </c>
      <c r="B35" s="344"/>
      <c r="C35" s="343" t="s">
        <v>1240</v>
      </c>
      <c r="D35" s="357" t="s">
        <v>145</v>
      </c>
      <c r="E35" s="350">
        <v>1</v>
      </c>
      <c r="F35" s="187"/>
      <c r="G35" s="187"/>
      <c r="H35" s="187"/>
      <c r="I35" s="187"/>
      <c r="J35" s="187"/>
      <c r="K35" s="247"/>
      <c r="L35" s="248"/>
      <c r="M35" s="247"/>
      <c r="N35" s="247"/>
      <c r="O35" s="247"/>
      <c r="P35" s="249"/>
    </row>
    <row r="36" spans="1:16" s="56" customFormat="1">
      <c r="A36" s="281">
        <v>22</v>
      </c>
      <c r="B36" s="344"/>
      <c r="C36" s="343" t="s">
        <v>1241</v>
      </c>
      <c r="D36" s="357" t="s">
        <v>145</v>
      </c>
      <c r="E36" s="350">
        <v>1</v>
      </c>
      <c r="F36" s="187"/>
      <c r="G36" s="187"/>
      <c r="H36" s="187"/>
      <c r="I36" s="187"/>
      <c r="J36" s="187"/>
      <c r="K36" s="247"/>
      <c r="L36" s="248"/>
      <c r="M36" s="247"/>
      <c r="N36" s="247"/>
      <c r="O36" s="247"/>
      <c r="P36" s="249"/>
    </row>
    <row r="37" spans="1:16" s="56" customFormat="1">
      <c r="A37" s="281">
        <v>23</v>
      </c>
      <c r="B37" s="344"/>
      <c r="C37" s="343" t="s">
        <v>1242</v>
      </c>
      <c r="D37" s="357" t="s">
        <v>145</v>
      </c>
      <c r="E37" s="350">
        <v>1</v>
      </c>
      <c r="F37" s="187"/>
      <c r="G37" s="187"/>
      <c r="H37" s="187"/>
      <c r="I37" s="187"/>
      <c r="J37" s="187"/>
      <c r="K37" s="247"/>
      <c r="L37" s="248"/>
      <c r="M37" s="247"/>
      <c r="N37" s="247"/>
      <c r="O37" s="247"/>
      <c r="P37" s="249"/>
    </row>
    <row r="38" spans="1:16" s="56" customFormat="1">
      <c r="A38" s="281">
        <v>24</v>
      </c>
      <c r="B38" s="344"/>
      <c r="C38" s="343" t="s">
        <v>1243</v>
      </c>
      <c r="D38" s="357" t="s">
        <v>145</v>
      </c>
      <c r="E38" s="350">
        <v>1</v>
      </c>
      <c r="F38" s="187"/>
      <c r="G38" s="187"/>
      <c r="H38" s="187"/>
      <c r="I38" s="187"/>
      <c r="J38" s="187"/>
      <c r="K38" s="247"/>
      <c r="L38" s="248"/>
      <c r="M38" s="247"/>
      <c r="N38" s="247"/>
      <c r="O38" s="247"/>
      <c r="P38" s="249"/>
    </row>
    <row r="39" spans="1:16" s="56" customFormat="1">
      <c r="A39" s="281">
        <v>25</v>
      </c>
      <c r="B39" s="344"/>
      <c r="C39" s="343" t="s">
        <v>1244</v>
      </c>
      <c r="D39" s="357" t="s">
        <v>145</v>
      </c>
      <c r="E39" s="350">
        <v>1</v>
      </c>
      <c r="F39" s="187"/>
      <c r="G39" s="187"/>
      <c r="H39" s="187"/>
      <c r="I39" s="187"/>
      <c r="J39" s="187"/>
      <c r="K39" s="247"/>
      <c r="L39" s="248"/>
      <c r="M39" s="247"/>
      <c r="N39" s="247"/>
      <c r="O39" s="247"/>
      <c r="P39" s="249"/>
    </row>
    <row r="40" spans="1:16" s="56" customFormat="1">
      <c r="A40" s="281">
        <v>26</v>
      </c>
      <c r="B40" s="344"/>
      <c r="C40" s="343" t="s">
        <v>1245</v>
      </c>
      <c r="D40" s="357" t="s">
        <v>145</v>
      </c>
      <c r="E40" s="350">
        <v>1</v>
      </c>
      <c r="F40" s="187"/>
      <c r="G40" s="187"/>
      <c r="H40" s="187"/>
      <c r="I40" s="187"/>
      <c r="J40" s="187"/>
      <c r="K40" s="247"/>
      <c r="L40" s="248"/>
      <c r="M40" s="247"/>
      <c r="N40" s="247"/>
      <c r="O40" s="247"/>
      <c r="P40" s="249"/>
    </row>
    <row r="41" spans="1:16" s="56" customFormat="1" ht="39.6">
      <c r="A41" s="281">
        <v>27</v>
      </c>
      <c r="B41" s="386"/>
      <c r="C41" s="347" t="s">
        <v>1151</v>
      </c>
      <c r="D41" s="357" t="s">
        <v>146</v>
      </c>
      <c r="E41" s="357">
        <v>1</v>
      </c>
      <c r="F41" s="187"/>
      <c r="G41" s="187"/>
      <c r="H41" s="187"/>
      <c r="I41" s="187"/>
      <c r="J41" s="187"/>
      <c r="K41" s="247"/>
      <c r="L41" s="248"/>
      <c r="M41" s="247"/>
      <c r="N41" s="247"/>
      <c r="O41" s="247"/>
      <c r="P41" s="249"/>
    </row>
    <row r="42" spans="1:16" s="56" customFormat="1">
      <c r="A42" s="281">
        <v>28</v>
      </c>
      <c r="B42" s="344"/>
      <c r="C42" s="343" t="s">
        <v>1152</v>
      </c>
      <c r="D42" s="357" t="s">
        <v>145</v>
      </c>
      <c r="E42" s="350">
        <v>2</v>
      </c>
      <c r="F42" s="159"/>
      <c r="G42" s="187"/>
      <c r="H42" s="161"/>
      <c r="I42" s="231"/>
      <c r="J42" s="231"/>
      <c r="K42" s="247"/>
      <c r="L42" s="248"/>
      <c r="M42" s="247"/>
      <c r="N42" s="247"/>
      <c r="O42" s="247"/>
      <c r="P42" s="249"/>
    </row>
    <row r="43" spans="1:16" s="56" customFormat="1">
      <c r="A43" s="281">
        <v>29</v>
      </c>
      <c r="B43" s="344"/>
      <c r="C43" s="343" t="s">
        <v>1153</v>
      </c>
      <c r="D43" s="357" t="s">
        <v>145</v>
      </c>
      <c r="E43" s="350">
        <v>2</v>
      </c>
      <c r="F43" s="216"/>
      <c r="G43" s="187"/>
      <c r="H43" s="216"/>
      <c r="I43" s="217"/>
      <c r="J43" s="216"/>
      <c r="K43" s="247"/>
      <c r="L43" s="248"/>
      <c r="M43" s="247"/>
      <c r="N43" s="247"/>
      <c r="O43" s="247"/>
      <c r="P43" s="249"/>
    </row>
    <row r="44" spans="1:16" s="56" customFormat="1">
      <c r="A44" s="281">
        <v>30</v>
      </c>
      <c r="B44" s="344"/>
      <c r="C44" s="343" t="s">
        <v>1147</v>
      </c>
      <c r="D44" s="357" t="s">
        <v>146</v>
      </c>
      <c r="E44" s="350">
        <v>1</v>
      </c>
      <c r="F44" s="169"/>
      <c r="G44" s="169"/>
      <c r="H44" s="183"/>
      <c r="I44" s="183"/>
      <c r="J44" s="183"/>
      <c r="K44" s="247"/>
      <c r="L44" s="248"/>
      <c r="M44" s="247"/>
      <c r="N44" s="247"/>
      <c r="O44" s="247"/>
      <c r="P44" s="249"/>
    </row>
    <row r="45" spans="1:16" s="56" customFormat="1">
      <c r="A45" s="281">
        <v>31</v>
      </c>
      <c r="B45" s="416"/>
      <c r="C45" s="348" t="s">
        <v>1154</v>
      </c>
      <c r="D45" s="310"/>
      <c r="E45" s="310"/>
      <c r="F45" s="169"/>
      <c r="G45" s="169"/>
      <c r="H45" s="183"/>
      <c r="I45" s="183"/>
      <c r="J45" s="183"/>
      <c r="K45" s="247"/>
      <c r="L45" s="248"/>
      <c r="M45" s="247"/>
      <c r="N45" s="247"/>
      <c r="O45" s="247"/>
      <c r="P45" s="249"/>
    </row>
    <row r="46" spans="1:16" s="56" customFormat="1" ht="15.6">
      <c r="A46" s="281">
        <v>32</v>
      </c>
      <c r="B46" s="350"/>
      <c r="C46" s="343" t="s">
        <v>1155</v>
      </c>
      <c r="D46" s="357" t="s">
        <v>1156</v>
      </c>
      <c r="E46" s="391">
        <v>3.3</v>
      </c>
      <c r="F46" s="226"/>
      <c r="G46" s="161"/>
      <c r="H46" s="227"/>
      <c r="I46" s="228"/>
      <c r="J46" s="228"/>
      <c r="K46" s="247"/>
      <c r="L46" s="248"/>
      <c r="M46" s="247"/>
      <c r="N46" s="247"/>
      <c r="O46" s="247"/>
      <c r="P46" s="249"/>
    </row>
    <row r="47" spans="1:16" s="56" customFormat="1" ht="15.6">
      <c r="A47" s="281">
        <v>33</v>
      </c>
      <c r="B47" s="350"/>
      <c r="C47" s="343" t="s">
        <v>1157</v>
      </c>
      <c r="D47" s="357" t="s">
        <v>1156</v>
      </c>
      <c r="E47" s="391">
        <v>3.3</v>
      </c>
      <c r="F47" s="226"/>
      <c r="G47" s="161"/>
      <c r="H47" s="227"/>
      <c r="I47" s="228"/>
      <c r="J47" s="228"/>
      <c r="K47" s="247"/>
      <c r="L47" s="248"/>
      <c r="M47" s="247"/>
      <c r="N47" s="247"/>
      <c r="O47" s="247"/>
      <c r="P47" s="249"/>
    </row>
    <row r="48" spans="1:16" s="56" customFormat="1">
      <c r="A48" s="281">
        <v>34</v>
      </c>
      <c r="B48" s="416"/>
      <c r="C48" s="348" t="s">
        <v>1158</v>
      </c>
      <c r="D48" s="357"/>
      <c r="E48" s="348"/>
      <c r="F48" s="169"/>
      <c r="G48" s="169"/>
      <c r="H48" s="183"/>
      <c r="I48" s="183"/>
      <c r="J48" s="183"/>
      <c r="K48" s="247"/>
      <c r="L48" s="248"/>
      <c r="M48" s="247"/>
      <c r="N48" s="247"/>
      <c r="O48" s="247"/>
      <c r="P48" s="249"/>
    </row>
    <row r="49" spans="1:16" s="56" customFormat="1">
      <c r="A49" s="281">
        <v>35</v>
      </c>
      <c r="B49" s="350"/>
      <c r="C49" s="343" t="s">
        <v>1159</v>
      </c>
      <c r="D49" s="357" t="s">
        <v>1160</v>
      </c>
      <c r="E49" s="350">
        <v>23</v>
      </c>
      <c r="F49" s="229"/>
      <c r="G49" s="161"/>
      <c r="H49" s="227"/>
      <c r="I49" s="229"/>
      <c r="J49" s="229"/>
      <c r="K49" s="247"/>
      <c r="L49" s="248"/>
      <c r="M49" s="247"/>
      <c r="N49" s="247"/>
      <c r="O49" s="247"/>
      <c r="P49" s="249"/>
    </row>
    <row r="50" spans="1:16">
      <c r="A50" s="282"/>
      <c r="B50" s="283"/>
      <c r="C50" s="284"/>
      <c r="D50" s="285"/>
      <c r="E50" s="286"/>
      <c r="F50" s="287"/>
      <c r="G50" s="287"/>
      <c r="H50" s="287"/>
      <c r="I50" s="286"/>
      <c r="J50" s="286"/>
      <c r="K50" s="286"/>
      <c r="L50" s="286"/>
      <c r="M50" s="286"/>
      <c r="N50" s="286"/>
      <c r="O50" s="286"/>
      <c r="P50" s="288"/>
    </row>
    <row r="51" spans="1:16" ht="15.3" customHeight="1">
      <c r="A51" s="234"/>
      <c r="B51" s="270"/>
      <c r="C51" s="679" t="s">
        <v>98</v>
      </c>
      <c r="D51" s="680"/>
      <c r="E51" s="680"/>
      <c r="F51" s="680"/>
      <c r="G51" s="680"/>
      <c r="H51" s="680"/>
      <c r="I51" s="680"/>
      <c r="J51" s="680"/>
      <c r="K51" s="680"/>
      <c r="L51" s="271"/>
      <c r="M51" s="271"/>
      <c r="N51" s="271"/>
      <c r="O51" s="271"/>
      <c r="P51" s="271"/>
    </row>
    <row r="52" spans="1:16" s="114" customFormat="1">
      <c r="I52" s="135"/>
    </row>
    <row r="53" spans="1:16" customFormat="1" ht="12.75" customHeight="1">
      <c r="B53" s="136" t="s">
        <v>52</v>
      </c>
    </row>
    <row r="54" spans="1:16" customFormat="1" ht="45" customHeight="1">
      <c r="A54" s="673">
        <f>'2,1'!A146:H146</f>
        <v>0</v>
      </c>
      <c r="B54" s="673"/>
      <c r="C54" s="673"/>
      <c r="D54" s="673"/>
      <c r="E54" s="673"/>
      <c r="F54" s="673"/>
      <c r="G54" s="673"/>
      <c r="H54" s="673"/>
      <c r="I54" s="673"/>
      <c r="J54" s="673"/>
      <c r="K54" s="673"/>
      <c r="L54" s="673"/>
      <c r="M54" s="673"/>
      <c r="N54" s="673"/>
      <c r="O54" s="673"/>
      <c r="P54" s="673"/>
    </row>
    <row r="55" spans="1:16" customFormat="1" ht="68.25" customHeight="1">
      <c r="A55" s="673">
        <f>'2,1'!$A$147</f>
        <v>0</v>
      </c>
      <c r="B55" s="673"/>
      <c r="C55" s="673"/>
      <c r="D55" s="673"/>
      <c r="E55" s="673"/>
      <c r="F55" s="673"/>
      <c r="G55" s="673"/>
      <c r="H55" s="673"/>
      <c r="I55" s="673"/>
      <c r="J55" s="673"/>
      <c r="K55" s="673"/>
      <c r="L55" s="673"/>
      <c r="M55" s="673"/>
      <c r="N55" s="673"/>
      <c r="O55" s="673"/>
      <c r="P55" s="673"/>
    </row>
    <row r="56" spans="1:16" customFormat="1" ht="12.75" customHeight="1">
      <c r="B56" s="137"/>
    </row>
    <row r="57" spans="1:16" customFormat="1" ht="12.75" customHeight="1">
      <c r="B57" s="137"/>
    </row>
    <row r="58" spans="1:16" s="114" customFormat="1">
      <c r="B58" s="114" t="s">
        <v>8</v>
      </c>
      <c r="L58" s="142" t="str">
        <f>Koptame!B39</f>
        <v>Pārbaudīja:</v>
      </c>
      <c r="M58" s="142"/>
      <c r="N58" s="142"/>
      <c r="O58" s="142"/>
      <c r="P58" s="142"/>
    </row>
    <row r="59" spans="1:16" s="114" customFormat="1">
      <c r="C59" s="134">
        <f>Koptame!C34</f>
        <v>0</v>
      </c>
      <c r="L59" s="134"/>
      <c r="M59" s="670">
        <f>Koptame!C40</f>
        <v>0</v>
      </c>
      <c r="N59" s="670"/>
      <c r="O59" s="142"/>
      <c r="P59" s="142"/>
    </row>
    <row r="60" spans="1:16" s="114" customFormat="1">
      <c r="C60" s="133">
        <f>Koptame!C35</f>
        <v>0</v>
      </c>
      <c r="L60" s="133"/>
      <c r="M60" s="671">
        <f>Koptame!C41</f>
        <v>0</v>
      </c>
      <c r="N60" s="671"/>
      <c r="O60" s="142"/>
      <c r="P60" s="142"/>
    </row>
    <row r="61" spans="1:16" s="114" customFormat="1" collapsed="1">
      <c r="B61" s="135"/>
      <c r="F61" s="135"/>
      <c r="G61" s="135"/>
    </row>
  </sheetData>
  <autoFilter ref="D1:D61" xr:uid="{00000000-0001-0000-2C00-000000000000}"/>
  <mergeCells count="17">
    <mergeCell ref="F11:K11"/>
    <mergeCell ref="L11:P11"/>
    <mergeCell ref="C51:K51"/>
    <mergeCell ref="M60:N60"/>
    <mergeCell ref="M59:N59"/>
    <mergeCell ref="A55:P55"/>
    <mergeCell ref="A54:P54"/>
    <mergeCell ref="A11:A12"/>
    <mergeCell ref="B11:B12"/>
    <mergeCell ref="C11:C12"/>
    <mergeCell ref="D11:D12"/>
    <mergeCell ref="E11:E12"/>
    <mergeCell ref="A2:P2"/>
    <mergeCell ref="D3:P3"/>
    <mergeCell ref="D4:P4"/>
    <mergeCell ref="D5:P5"/>
    <mergeCell ref="L9:O9"/>
  </mergeCells>
  <conditionalFormatting sqref="I22">
    <cfRule type="expression" dxfId="150" priority="1">
      <formula>#REF!&gt;0</formula>
    </cfRule>
    <cfRule type="expression" dxfId="149" priority="2">
      <formula>#REF!=3</formula>
    </cfRule>
    <cfRule type="expression" dxfId="148" priority="3">
      <formula>#REF!=2</formula>
    </cfRule>
    <cfRule type="expression" dxfId="147" priority="4">
      <formula>#REF!=1</formula>
    </cfRule>
    <cfRule type="expression" dxfId="146"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P55"/>
  <sheetViews>
    <sheetView showZeros="0" view="pageBreakPreview" topLeftCell="A39" zoomScale="90" zoomScaleNormal="100" zoomScaleSheetLayoutView="90" workbookViewId="0">
      <selection activeCell="J40" sqref="J40"/>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3.33203125" style="19" customWidth="1"/>
    <col min="16" max="16" width="13.6640625" style="19" customWidth="1"/>
    <col min="17" max="16384" width="9.109375" style="19"/>
  </cols>
  <sheetData>
    <row r="1" spans="1:16" s="24" customFormat="1">
      <c r="E1" s="21"/>
      <c r="F1" s="21"/>
      <c r="G1" s="155" t="s">
        <v>88</v>
      </c>
      <c r="H1" s="111" t="str">
        <f>kops3!B22</f>
        <v>3,2</v>
      </c>
      <c r="I1" s="53"/>
    </row>
    <row r="2" spans="1:16" s="24" customFormat="1">
      <c r="A2" s="667" t="str">
        <f>C13</f>
        <v>Ārējā  kanalizācija</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87</v>
      </c>
      <c r="P7" s="26">
        <f>P45</f>
        <v>0</v>
      </c>
    </row>
    <row r="8" spans="1:16">
      <c r="A8" s="23"/>
      <c r="B8" s="23"/>
      <c r="D8" s="27"/>
      <c r="E8" s="43"/>
      <c r="F8" s="43"/>
      <c r="G8" s="43"/>
      <c r="H8" s="43"/>
      <c r="I8" s="54"/>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7.8">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352">
        <v>0</v>
      </c>
      <c r="C13" s="274" t="str">
        <f>kops3!C22</f>
        <v>Ārējā  kanalizācija</v>
      </c>
      <c r="D13" s="235"/>
      <c r="E13" s="236"/>
      <c r="F13" s="278">
        <v>0</v>
      </c>
      <c r="G13" s="277">
        <v>0</v>
      </c>
      <c r="H13" s="276">
        <v>0</v>
      </c>
      <c r="I13" s="277">
        <v>0</v>
      </c>
      <c r="J13" s="277">
        <v>0</v>
      </c>
      <c r="K13" s="277">
        <f t="shared" ref="K13" si="0">SUM(H13:J13)</f>
        <v>0</v>
      </c>
      <c r="L13" s="278">
        <f t="shared" ref="L13:L43" si="1">ROUND(F13*E13,2)</f>
        <v>0</v>
      </c>
      <c r="M13" s="277">
        <f t="shared" ref="M13:M43" si="2">ROUND(H13*E13,2)</f>
        <v>0</v>
      </c>
      <c r="N13" s="277">
        <f t="shared" ref="N13:N43" si="3">ROUND(I13*E13,2)</f>
        <v>0</v>
      </c>
      <c r="O13" s="277">
        <f t="shared" ref="O13:O43" si="4">ROUND(J13*E13,2)</f>
        <v>0</v>
      </c>
      <c r="P13" s="279">
        <f t="shared" ref="P13:P43" si="5">SUM(M13:O13)</f>
        <v>0</v>
      </c>
    </row>
    <row r="14" spans="1:16" s="56" customFormat="1">
      <c r="A14" s="281"/>
      <c r="B14" s="264"/>
      <c r="C14" s="359" t="s">
        <v>821</v>
      </c>
      <c r="D14" s="252"/>
      <c r="E14" s="252"/>
      <c r="F14" s="169">
        <f t="shared" ref="F14" si="6">IFERROR(ROUND(H14/G14,2),0)</f>
        <v>0</v>
      </c>
      <c r="G14" s="169">
        <f t="shared" ref="G14" si="7">IF(H14&gt;0,5,0)</f>
        <v>0</v>
      </c>
      <c r="H14" s="183"/>
      <c r="I14" s="183"/>
      <c r="J14" s="183"/>
      <c r="K14" s="247">
        <f t="shared" ref="K14" si="8">SUM(H14:J14)</f>
        <v>0</v>
      </c>
      <c r="L14" s="248">
        <f t="shared" ref="L14" si="9">ROUND(F14*E14,2)</f>
        <v>0</v>
      </c>
      <c r="M14" s="247">
        <f t="shared" ref="M14" si="10">ROUND(H14*E14,2)</f>
        <v>0</v>
      </c>
      <c r="N14" s="247">
        <f t="shared" ref="N14" si="11">ROUND(I14*E14,2)</f>
        <v>0</v>
      </c>
      <c r="O14" s="247">
        <f t="shared" ref="O14" si="12">ROUND(J14*E14,2)</f>
        <v>0</v>
      </c>
      <c r="P14" s="249">
        <f t="shared" ref="P14" si="13">SUM(M14:O14)</f>
        <v>0</v>
      </c>
    </row>
    <row r="15" spans="1:16" s="56" customFormat="1" ht="39.6">
      <c r="A15" s="281">
        <v>1</v>
      </c>
      <c r="B15" s="513"/>
      <c r="C15" s="514" t="s">
        <v>793</v>
      </c>
      <c r="D15" s="515" t="s">
        <v>151</v>
      </c>
      <c r="E15" s="515">
        <v>51</v>
      </c>
      <c r="F15" s="169"/>
      <c r="G15" s="225"/>
      <c r="H15" s="230"/>
      <c r="I15" s="170"/>
      <c r="J15" s="170"/>
      <c r="K15" s="247"/>
      <c r="L15" s="248"/>
      <c r="M15" s="247"/>
      <c r="N15" s="247"/>
      <c r="O15" s="247"/>
      <c r="P15" s="249"/>
    </row>
    <row r="16" spans="1:16" s="56" customFormat="1" ht="52.8">
      <c r="A16" s="281">
        <v>2</v>
      </c>
      <c r="B16" s="513"/>
      <c r="C16" s="514" t="s">
        <v>795</v>
      </c>
      <c r="D16" s="515" t="s">
        <v>151</v>
      </c>
      <c r="E16" s="515">
        <v>263</v>
      </c>
      <c r="F16" s="169"/>
      <c r="G16" s="225"/>
      <c r="H16" s="230"/>
      <c r="I16" s="170"/>
      <c r="J16" s="170"/>
      <c r="K16" s="247"/>
      <c r="L16" s="248"/>
      <c r="M16" s="247"/>
      <c r="N16" s="247"/>
      <c r="O16" s="247"/>
      <c r="P16" s="249"/>
    </row>
    <row r="17" spans="1:16" s="56" customFormat="1" ht="39.6">
      <c r="A17" s="281">
        <v>3</v>
      </c>
      <c r="B17" s="513"/>
      <c r="C17" s="514" t="s">
        <v>797</v>
      </c>
      <c r="D17" s="515" t="s">
        <v>151</v>
      </c>
      <c r="E17" s="515">
        <v>52</v>
      </c>
      <c r="F17" s="169"/>
      <c r="G17" s="225"/>
      <c r="H17" s="230"/>
      <c r="I17" s="170"/>
      <c r="J17" s="170"/>
      <c r="K17" s="247"/>
      <c r="L17" s="248"/>
      <c r="M17" s="247"/>
      <c r="N17" s="247"/>
      <c r="O17" s="247"/>
      <c r="P17" s="249"/>
    </row>
    <row r="18" spans="1:16" s="56" customFormat="1" ht="52.8">
      <c r="A18" s="281">
        <v>4</v>
      </c>
      <c r="B18" s="513"/>
      <c r="C18" s="514" t="s">
        <v>799</v>
      </c>
      <c r="D18" s="515" t="s">
        <v>151</v>
      </c>
      <c r="E18" s="515">
        <v>33</v>
      </c>
      <c r="F18" s="169"/>
      <c r="G18" s="225"/>
      <c r="H18" s="230"/>
      <c r="I18" s="170"/>
      <c r="J18" s="170"/>
      <c r="K18" s="247"/>
      <c r="L18" s="248"/>
      <c r="M18" s="247"/>
      <c r="N18" s="247"/>
      <c r="O18" s="247"/>
      <c r="P18" s="249"/>
    </row>
    <row r="19" spans="1:16" s="56" customFormat="1" ht="26.4">
      <c r="A19" s="281">
        <v>5</v>
      </c>
      <c r="B19" s="513"/>
      <c r="C19" s="514" t="s">
        <v>801</v>
      </c>
      <c r="D19" s="515" t="s">
        <v>151</v>
      </c>
      <c r="E19" s="515">
        <v>15</v>
      </c>
      <c r="F19" s="169"/>
      <c r="G19" s="225"/>
      <c r="H19" s="230"/>
      <c r="I19" s="170"/>
      <c r="J19" s="170"/>
      <c r="K19" s="247"/>
      <c r="L19" s="248"/>
      <c r="M19" s="247"/>
      <c r="N19" s="247"/>
      <c r="O19" s="247"/>
      <c r="P19" s="249"/>
    </row>
    <row r="20" spans="1:16" s="56" customFormat="1" ht="26.4">
      <c r="A20" s="281">
        <v>6</v>
      </c>
      <c r="B20" s="513"/>
      <c r="C20" s="514" t="s">
        <v>803</v>
      </c>
      <c r="D20" s="532" t="s">
        <v>146</v>
      </c>
      <c r="E20" s="515">
        <v>14</v>
      </c>
      <c r="F20" s="224"/>
      <c r="G20" s="184"/>
      <c r="H20" s="219"/>
      <c r="I20" s="219"/>
      <c r="J20" s="219"/>
      <c r="K20" s="247"/>
      <c r="L20" s="248"/>
      <c r="M20" s="247"/>
      <c r="N20" s="247"/>
      <c r="O20" s="247"/>
      <c r="P20" s="249"/>
    </row>
    <row r="21" spans="1:16" s="56" customFormat="1" ht="52.8">
      <c r="A21" s="281">
        <v>7</v>
      </c>
      <c r="B21" s="513"/>
      <c r="C21" s="516" t="s">
        <v>805</v>
      </c>
      <c r="D21" s="532" t="s">
        <v>146</v>
      </c>
      <c r="E21" s="515">
        <v>2</v>
      </c>
      <c r="F21" s="187"/>
      <c r="G21" s="187"/>
      <c r="H21" s="187"/>
      <c r="I21" s="187"/>
      <c r="J21" s="187"/>
      <c r="K21" s="247"/>
      <c r="L21" s="248"/>
      <c r="M21" s="247"/>
      <c r="N21" s="247"/>
      <c r="O21" s="247"/>
      <c r="P21" s="249"/>
    </row>
    <row r="22" spans="1:16" s="56" customFormat="1" ht="55.05" customHeight="1">
      <c r="A22" s="281">
        <v>8</v>
      </c>
      <c r="B22" s="513"/>
      <c r="C22" s="516" t="s">
        <v>807</v>
      </c>
      <c r="D22" s="532" t="s">
        <v>146</v>
      </c>
      <c r="E22" s="517">
        <v>7</v>
      </c>
      <c r="F22" s="187"/>
      <c r="G22" s="187"/>
      <c r="H22" s="187"/>
      <c r="I22" s="187"/>
      <c r="J22" s="187"/>
      <c r="K22" s="247"/>
      <c r="L22" s="248"/>
      <c r="M22" s="247"/>
      <c r="N22" s="247"/>
      <c r="O22" s="247"/>
      <c r="P22" s="249"/>
    </row>
    <row r="23" spans="1:16" s="56" customFormat="1" ht="39.6">
      <c r="A23" s="281">
        <v>9</v>
      </c>
      <c r="B23" s="513"/>
      <c r="C23" s="518" t="s">
        <v>809</v>
      </c>
      <c r="D23" s="532" t="s">
        <v>146</v>
      </c>
      <c r="E23" s="517">
        <v>1</v>
      </c>
      <c r="F23" s="187"/>
      <c r="G23" s="187"/>
      <c r="H23" s="187"/>
      <c r="I23" s="187"/>
      <c r="J23" s="187"/>
      <c r="K23" s="247"/>
      <c r="L23" s="248"/>
      <c r="M23" s="247"/>
      <c r="N23" s="247"/>
      <c r="O23" s="247"/>
      <c r="P23" s="249"/>
    </row>
    <row r="24" spans="1:16" s="56" customFormat="1" ht="39.6">
      <c r="A24" s="281">
        <v>10</v>
      </c>
      <c r="B24" s="513"/>
      <c r="C24" s="516" t="s">
        <v>811</v>
      </c>
      <c r="D24" s="532" t="s">
        <v>146</v>
      </c>
      <c r="E24" s="517">
        <v>2</v>
      </c>
      <c r="F24" s="187"/>
      <c r="G24" s="187"/>
      <c r="H24" s="187"/>
      <c r="I24" s="187"/>
      <c r="J24" s="187"/>
      <c r="K24" s="247"/>
      <c r="L24" s="248"/>
      <c r="M24" s="247"/>
      <c r="N24" s="247"/>
      <c r="O24" s="247"/>
      <c r="P24" s="249"/>
    </row>
    <row r="25" spans="1:16" s="56" customFormat="1">
      <c r="A25" s="281">
        <v>11</v>
      </c>
      <c r="B25" s="513"/>
      <c r="C25" s="519" t="s">
        <v>813</v>
      </c>
      <c r="D25" s="517" t="s">
        <v>151</v>
      </c>
      <c r="E25" s="517">
        <v>362</v>
      </c>
      <c r="F25" s="216"/>
      <c r="G25" s="187"/>
      <c r="H25" s="216"/>
      <c r="I25" s="217"/>
      <c r="J25" s="216"/>
      <c r="K25" s="247"/>
      <c r="L25" s="248"/>
      <c r="M25" s="247"/>
      <c r="N25" s="247"/>
      <c r="O25" s="247"/>
      <c r="P25" s="249"/>
    </row>
    <row r="26" spans="1:16" s="56" customFormat="1" ht="15.6">
      <c r="A26" s="281">
        <v>12</v>
      </c>
      <c r="B26" s="513"/>
      <c r="C26" s="520" t="s">
        <v>815</v>
      </c>
      <c r="D26" s="517" t="s">
        <v>1161</v>
      </c>
      <c r="E26" s="517">
        <v>211</v>
      </c>
      <c r="F26" s="216"/>
      <c r="G26" s="187"/>
      <c r="H26" s="217"/>
      <c r="I26" s="217"/>
      <c r="J26" s="217"/>
      <c r="K26" s="247"/>
      <c r="L26" s="248"/>
      <c r="M26" s="247"/>
      <c r="N26" s="247"/>
      <c r="O26" s="247"/>
      <c r="P26" s="249"/>
    </row>
    <row r="27" spans="1:16" s="56" customFormat="1" ht="26.4">
      <c r="A27" s="281">
        <v>13</v>
      </c>
      <c r="B27" s="513"/>
      <c r="C27" s="514" t="s">
        <v>817</v>
      </c>
      <c r="D27" s="515" t="s">
        <v>1161</v>
      </c>
      <c r="E27" s="521">
        <v>80</v>
      </c>
      <c r="F27" s="216"/>
      <c r="G27" s="187"/>
      <c r="H27" s="217"/>
      <c r="I27" s="217"/>
      <c r="J27" s="217"/>
      <c r="K27" s="247"/>
      <c r="L27" s="248"/>
      <c r="M27" s="247"/>
      <c r="N27" s="247"/>
      <c r="O27" s="247"/>
      <c r="P27" s="249"/>
    </row>
    <row r="28" spans="1:16" s="56" customFormat="1">
      <c r="A28" s="281">
        <v>14</v>
      </c>
      <c r="B28" s="513"/>
      <c r="C28" s="522" t="s">
        <v>819</v>
      </c>
      <c r="D28" s="532" t="s">
        <v>146</v>
      </c>
      <c r="E28" s="515">
        <v>1</v>
      </c>
      <c r="F28" s="216"/>
      <c r="G28" s="187"/>
      <c r="H28" s="216"/>
      <c r="I28" s="217"/>
      <c r="J28" s="216"/>
      <c r="K28" s="247"/>
      <c r="L28" s="248"/>
      <c r="M28" s="247"/>
      <c r="N28" s="247"/>
      <c r="O28" s="247"/>
      <c r="P28" s="249"/>
    </row>
    <row r="29" spans="1:16" s="56" customFormat="1">
      <c r="A29" s="281">
        <v>15</v>
      </c>
      <c r="B29" s="513"/>
      <c r="C29" s="522" t="s">
        <v>366</v>
      </c>
      <c r="D29" s="532" t="s">
        <v>146</v>
      </c>
      <c r="E29" s="515">
        <v>1</v>
      </c>
      <c r="F29" s="169"/>
      <c r="G29" s="169"/>
      <c r="H29" s="183"/>
      <c r="I29" s="183"/>
      <c r="J29" s="183"/>
      <c r="K29" s="247"/>
      <c r="L29" s="248"/>
      <c r="M29" s="247"/>
      <c r="N29" s="247"/>
      <c r="O29" s="247"/>
      <c r="P29" s="249"/>
    </row>
    <row r="30" spans="1:16" s="56" customFormat="1">
      <c r="A30" s="281">
        <v>16</v>
      </c>
      <c r="B30" s="264"/>
      <c r="C30" s="251"/>
      <c r="D30" s="252"/>
      <c r="E30" s="252"/>
      <c r="F30" s="169"/>
      <c r="G30" s="169"/>
      <c r="H30" s="183"/>
      <c r="I30" s="183"/>
      <c r="J30" s="183"/>
      <c r="K30" s="247"/>
      <c r="L30" s="248"/>
      <c r="M30" s="247"/>
      <c r="N30" s="247"/>
      <c r="O30" s="247"/>
      <c r="P30" s="249"/>
    </row>
    <row r="31" spans="1:16" s="56" customFormat="1">
      <c r="A31" s="281">
        <v>17</v>
      </c>
      <c r="B31" s="523"/>
      <c r="C31" s="524" t="s">
        <v>1162</v>
      </c>
      <c r="D31" s="524"/>
      <c r="E31" s="524"/>
      <c r="F31" s="169"/>
      <c r="G31" s="169"/>
      <c r="H31" s="183"/>
      <c r="I31" s="183"/>
      <c r="J31" s="183"/>
      <c r="K31" s="247"/>
      <c r="L31" s="248"/>
      <c r="M31" s="247"/>
      <c r="N31" s="247"/>
      <c r="O31" s="247"/>
      <c r="P31" s="249"/>
    </row>
    <row r="32" spans="1:16" s="56" customFormat="1" ht="39.6">
      <c r="A32" s="281">
        <v>18</v>
      </c>
      <c r="B32" s="525"/>
      <c r="C32" s="526" t="s">
        <v>807</v>
      </c>
      <c r="D32" s="532" t="s">
        <v>146</v>
      </c>
      <c r="E32" s="517" t="s">
        <v>808</v>
      </c>
      <c r="F32" s="187"/>
      <c r="G32" s="187"/>
      <c r="H32" s="187"/>
      <c r="I32" s="187"/>
      <c r="J32" s="187"/>
      <c r="K32" s="247"/>
      <c r="L32" s="248"/>
      <c r="M32" s="247"/>
      <c r="N32" s="247"/>
      <c r="O32" s="247"/>
      <c r="P32" s="249"/>
    </row>
    <row r="33" spans="1:16" s="56" customFormat="1" ht="66">
      <c r="A33" s="281">
        <v>19</v>
      </c>
      <c r="B33" s="525"/>
      <c r="C33" s="526" t="s">
        <v>1163</v>
      </c>
      <c r="D33" s="532" t="s">
        <v>146</v>
      </c>
      <c r="E33" s="517" t="s">
        <v>792</v>
      </c>
      <c r="F33" s="187"/>
      <c r="G33" s="187"/>
      <c r="H33" s="187"/>
      <c r="I33" s="187"/>
      <c r="J33" s="187"/>
      <c r="K33" s="247"/>
      <c r="L33" s="248"/>
      <c r="M33" s="247"/>
      <c r="N33" s="247"/>
      <c r="O33" s="247"/>
      <c r="P33" s="249"/>
    </row>
    <row r="34" spans="1:16" s="56" customFormat="1" ht="39.6">
      <c r="A34" s="281">
        <v>20</v>
      </c>
      <c r="B34" s="525"/>
      <c r="C34" s="526" t="s">
        <v>811</v>
      </c>
      <c r="D34" s="532" t="s">
        <v>146</v>
      </c>
      <c r="E34" s="517" t="s">
        <v>792</v>
      </c>
      <c r="F34" s="187"/>
      <c r="G34" s="187"/>
      <c r="H34" s="187"/>
      <c r="I34" s="187"/>
      <c r="J34" s="187"/>
      <c r="K34" s="247"/>
      <c r="L34" s="248"/>
      <c r="M34" s="247"/>
      <c r="N34" s="247"/>
      <c r="O34" s="247"/>
      <c r="P34" s="249"/>
    </row>
    <row r="35" spans="1:16" s="56" customFormat="1" ht="52.8">
      <c r="A35" s="281">
        <v>21</v>
      </c>
      <c r="B35" s="525"/>
      <c r="C35" s="526" t="s">
        <v>1164</v>
      </c>
      <c r="D35" s="517" t="s">
        <v>151</v>
      </c>
      <c r="E35" s="527" t="s">
        <v>1165</v>
      </c>
      <c r="F35" s="169"/>
      <c r="G35" s="225"/>
      <c r="H35" s="230"/>
      <c r="I35" s="170"/>
      <c r="J35" s="170"/>
      <c r="K35" s="247"/>
      <c r="L35" s="248"/>
      <c r="M35" s="247"/>
      <c r="N35" s="247"/>
      <c r="O35" s="247"/>
      <c r="P35" s="249"/>
    </row>
    <row r="36" spans="1:16" s="56" customFormat="1" ht="52.8">
      <c r="A36" s="281">
        <v>22</v>
      </c>
      <c r="B36" s="525"/>
      <c r="C36" s="526" t="s">
        <v>1166</v>
      </c>
      <c r="D36" s="517" t="s">
        <v>151</v>
      </c>
      <c r="E36" s="527" t="s">
        <v>1167</v>
      </c>
      <c r="F36" s="169"/>
      <c r="G36" s="225"/>
      <c r="H36" s="230"/>
      <c r="I36" s="170"/>
      <c r="J36" s="170"/>
      <c r="K36" s="247"/>
      <c r="L36" s="248"/>
      <c r="M36" s="247"/>
      <c r="N36" s="247"/>
      <c r="O36" s="247"/>
      <c r="P36" s="249"/>
    </row>
    <row r="37" spans="1:16" s="56" customFormat="1" ht="52.8">
      <c r="A37" s="281">
        <v>23</v>
      </c>
      <c r="B37" s="525"/>
      <c r="C37" s="526" t="s">
        <v>1168</v>
      </c>
      <c r="D37" s="517" t="s">
        <v>151</v>
      </c>
      <c r="E37" s="527" t="s">
        <v>1169</v>
      </c>
      <c r="F37" s="169"/>
      <c r="G37" s="225"/>
      <c r="H37" s="230"/>
      <c r="I37" s="170"/>
      <c r="J37" s="170"/>
      <c r="K37" s="247"/>
      <c r="L37" s="248"/>
      <c r="M37" s="247"/>
      <c r="N37" s="247"/>
      <c r="O37" s="247"/>
      <c r="P37" s="249"/>
    </row>
    <row r="38" spans="1:16" s="56" customFormat="1">
      <c r="A38" s="281">
        <v>24</v>
      </c>
      <c r="B38" s="528"/>
      <c r="C38" s="529" t="s">
        <v>815</v>
      </c>
      <c r="D38" s="371" t="s">
        <v>768</v>
      </c>
      <c r="E38" s="530" t="s">
        <v>1170</v>
      </c>
      <c r="F38" s="216"/>
      <c r="G38" s="187"/>
      <c r="H38" s="217"/>
      <c r="I38" s="217"/>
      <c r="J38" s="217"/>
      <c r="K38" s="247"/>
      <c r="L38" s="248"/>
      <c r="M38" s="247"/>
      <c r="N38" s="247"/>
      <c r="O38" s="247"/>
      <c r="P38" s="249"/>
    </row>
    <row r="39" spans="1:16" s="56" customFormat="1">
      <c r="A39" s="281">
        <v>25</v>
      </c>
      <c r="B39" s="528"/>
      <c r="C39" s="529" t="s">
        <v>1171</v>
      </c>
      <c r="D39" s="371" t="s">
        <v>768</v>
      </c>
      <c r="E39" s="530" t="s">
        <v>1172</v>
      </c>
      <c r="F39" s="216"/>
      <c r="G39" s="187"/>
      <c r="H39" s="217"/>
      <c r="I39" s="217"/>
      <c r="J39" s="217"/>
      <c r="K39" s="247"/>
      <c r="L39" s="248"/>
      <c r="M39" s="247"/>
      <c r="N39" s="247"/>
      <c r="O39" s="247"/>
      <c r="P39" s="249"/>
    </row>
    <row r="40" spans="1:16" s="56" customFormat="1" ht="125.7" customHeight="1">
      <c r="A40" s="281">
        <v>26</v>
      </c>
      <c r="B40" s="525"/>
      <c r="C40" s="347" t="s">
        <v>1173</v>
      </c>
      <c r="D40" s="532" t="s">
        <v>146</v>
      </c>
      <c r="E40" s="517" t="s">
        <v>792</v>
      </c>
      <c r="F40" s="216"/>
      <c r="G40" s="187"/>
      <c r="H40" s="216"/>
      <c r="I40" s="231"/>
      <c r="J40" s="231"/>
      <c r="K40" s="247"/>
      <c r="L40" s="248"/>
      <c r="M40" s="247"/>
      <c r="N40" s="247"/>
      <c r="O40" s="247"/>
      <c r="P40" s="249"/>
    </row>
    <row r="41" spans="1:16" s="56" customFormat="1">
      <c r="A41" s="281">
        <v>27</v>
      </c>
      <c r="B41" s="528"/>
      <c r="C41" s="529" t="s">
        <v>819</v>
      </c>
      <c r="D41" s="531" t="s">
        <v>151</v>
      </c>
      <c r="E41" s="530" t="s">
        <v>1174</v>
      </c>
      <c r="F41" s="216"/>
      <c r="G41" s="187"/>
      <c r="H41" s="216"/>
      <c r="I41" s="217"/>
      <c r="J41" s="216"/>
      <c r="K41" s="247"/>
      <c r="L41" s="248"/>
      <c r="M41" s="247"/>
      <c r="N41" s="247"/>
      <c r="O41" s="247"/>
      <c r="P41" s="249"/>
    </row>
    <row r="42" spans="1:16" s="56" customFormat="1">
      <c r="A42" s="281">
        <v>28</v>
      </c>
      <c r="B42" s="528"/>
      <c r="C42" s="343" t="s">
        <v>813</v>
      </c>
      <c r="D42" s="531" t="s">
        <v>151</v>
      </c>
      <c r="E42" s="530" t="s">
        <v>1174</v>
      </c>
      <c r="F42" s="216"/>
      <c r="G42" s="187"/>
      <c r="H42" s="216"/>
      <c r="I42" s="217"/>
      <c r="J42" s="216"/>
      <c r="K42" s="247"/>
      <c r="L42" s="248"/>
      <c r="M42" s="247"/>
      <c r="N42" s="247"/>
      <c r="O42" s="247"/>
      <c r="P42" s="249"/>
    </row>
    <row r="43" spans="1:16" s="56" customFormat="1">
      <c r="A43" s="281">
        <v>29</v>
      </c>
      <c r="B43" s="528"/>
      <c r="C43" s="529" t="s">
        <v>366</v>
      </c>
      <c r="D43" s="532" t="s">
        <v>146</v>
      </c>
      <c r="E43" s="531" t="s">
        <v>792</v>
      </c>
      <c r="F43" s="169"/>
      <c r="G43" s="169"/>
      <c r="H43" s="183"/>
      <c r="I43" s="183"/>
      <c r="J43" s="183"/>
      <c r="K43" s="247"/>
      <c r="L43" s="248"/>
      <c r="M43" s="247"/>
      <c r="N43" s="247"/>
      <c r="O43" s="247"/>
      <c r="P43" s="249"/>
    </row>
    <row r="44" spans="1:16">
      <c r="A44" s="282"/>
      <c r="B44" s="457"/>
      <c r="C44" s="284"/>
      <c r="D44" s="285"/>
      <c r="E44" s="286"/>
      <c r="F44" s="286">
        <v>0</v>
      </c>
      <c r="G44" s="286">
        <v>0</v>
      </c>
      <c r="H44" s="287"/>
      <c r="I44" s="287"/>
      <c r="J44" s="286"/>
      <c r="K44" s="286"/>
      <c r="L44" s="286"/>
      <c r="M44" s="286"/>
      <c r="N44" s="286"/>
      <c r="O44" s="286"/>
      <c r="P44" s="288"/>
    </row>
    <row r="45" spans="1:16" ht="15.3" customHeight="1">
      <c r="A45" s="234"/>
      <c r="B45" s="234"/>
      <c r="C45" s="679" t="s">
        <v>98</v>
      </c>
      <c r="D45" s="680"/>
      <c r="E45" s="680"/>
      <c r="F45" s="680"/>
      <c r="G45" s="680"/>
      <c r="H45" s="680"/>
      <c r="I45" s="680"/>
      <c r="J45" s="680"/>
      <c r="K45" s="680"/>
      <c r="L45" s="271"/>
      <c r="M45" s="271"/>
      <c r="N45" s="271"/>
      <c r="O45" s="271"/>
      <c r="P45" s="271"/>
    </row>
    <row r="46" spans="1:16" s="114" customFormat="1" collapsed="1">
      <c r="I46" s="135"/>
    </row>
    <row r="47" spans="1:16" customFormat="1" ht="12.75" customHeight="1">
      <c r="B47" s="136" t="s">
        <v>52</v>
      </c>
    </row>
    <row r="48" spans="1:16" customFormat="1" ht="45" customHeight="1">
      <c r="A48" s="673">
        <f>'3,1'!A54:G54</f>
        <v>0</v>
      </c>
      <c r="B48" s="673"/>
      <c r="C48" s="673"/>
      <c r="D48" s="673"/>
      <c r="E48" s="673"/>
      <c r="F48" s="673"/>
      <c r="G48" s="673"/>
      <c r="H48" s="673"/>
      <c r="I48" s="673"/>
      <c r="J48" s="673"/>
      <c r="K48" s="673"/>
      <c r="L48" s="673"/>
      <c r="M48" s="673"/>
      <c r="N48" s="673"/>
      <c r="O48" s="673"/>
      <c r="P48" s="673"/>
    </row>
    <row r="49" spans="1:16" customFormat="1" ht="69.900000000000006" customHeight="1">
      <c r="A49" s="673">
        <f>'3,1'!$A$55</f>
        <v>0</v>
      </c>
      <c r="B49" s="673"/>
      <c r="C49" s="673"/>
      <c r="D49" s="673"/>
      <c r="E49" s="673"/>
      <c r="F49" s="673"/>
      <c r="G49" s="673"/>
      <c r="H49" s="673"/>
      <c r="I49" s="673"/>
      <c r="J49" s="673"/>
      <c r="K49" s="673"/>
      <c r="L49" s="673"/>
      <c r="M49" s="673"/>
      <c r="N49" s="673"/>
      <c r="O49" s="673"/>
      <c r="P49" s="673"/>
    </row>
    <row r="50" spans="1:16" customFormat="1" ht="12.75" customHeight="1">
      <c r="B50" s="137"/>
    </row>
    <row r="51" spans="1:16" customFormat="1" ht="12.75" customHeight="1">
      <c r="B51" s="137"/>
    </row>
    <row r="52" spans="1:16" s="114" customFormat="1">
      <c r="B52" s="114" t="str">
        <f>'3,1'!B58</f>
        <v>Sastādīja:</v>
      </c>
      <c r="L52" s="142" t="str">
        <f>'3,1'!L58</f>
        <v>Pārbaudīja:</v>
      </c>
      <c r="M52" s="142"/>
      <c r="N52" s="142"/>
    </row>
    <row r="53" spans="1:16" s="114" customFormat="1">
      <c r="C53" s="134">
        <f>'3,1'!C59</f>
        <v>0</v>
      </c>
      <c r="L53" s="134"/>
      <c r="M53" s="670">
        <f>'3,1'!M59</f>
        <v>0</v>
      </c>
      <c r="N53" s="670"/>
    </row>
    <row r="54" spans="1:16" s="114" customFormat="1">
      <c r="C54" s="133">
        <f>'3,1'!C60</f>
        <v>0</v>
      </c>
      <c r="L54" s="133"/>
      <c r="M54" s="671">
        <f>'3,1'!M60</f>
        <v>0</v>
      </c>
      <c r="N54" s="671"/>
    </row>
    <row r="55" spans="1:16" s="114" customFormat="1" collapsed="1">
      <c r="B55" s="135">
        <f>'3,1'!B61</f>
        <v>0</v>
      </c>
      <c r="C55" s="114">
        <f>'3,1'!C61</f>
        <v>0</v>
      </c>
      <c r="F55" s="135"/>
      <c r="G55" s="135"/>
      <c r="M55" s="114">
        <f>'3,1'!M61</f>
        <v>0</v>
      </c>
      <c r="N55" s="114">
        <f>'3,1'!N61</f>
        <v>0</v>
      </c>
    </row>
  </sheetData>
  <autoFilter ref="D1:D55" xr:uid="{00000000-0001-0000-2D00-000000000000}"/>
  <mergeCells count="17">
    <mergeCell ref="M54:N54"/>
    <mergeCell ref="F11:K11"/>
    <mergeCell ref="L11:P11"/>
    <mergeCell ref="C45:K45"/>
    <mergeCell ref="M53:N53"/>
    <mergeCell ref="A49:P49"/>
    <mergeCell ref="A48:P48"/>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40"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92D050"/>
  </sheetPr>
  <dimension ref="A1:S65"/>
  <sheetViews>
    <sheetView showZeros="0" view="pageBreakPreview" topLeftCell="A43" zoomScaleNormal="100" zoomScaleSheetLayoutView="100" workbookViewId="0">
      <selection activeCell="I51" sqref="I51"/>
    </sheetView>
  </sheetViews>
  <sheetFormatPr defaultColWidth="9.109375" defaultRowHeight="13.8"/>
  <cols>
    <col min="1" max="1" width="9" style="19" customWidth="1"/>
    <col min="2" max="2" width="5" style="19" customWidth="1"/>
    <col min="3" max="3" width="40.21875" style="19" customWidth="1"/>
    <col min="4" max="4" width="16.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9" s="24" customFormat="1">
      <c r="F1" s="21"/>
      <c r="G1" s="21"/>
      <c r="H1" s="155" t="s">
        <v>88</v>
      </c>
      <c r="I1" s="111" t="str">
        <f>kops3!$B$23</f>
        <v>3,3</v>
      </c>
      <c r="J1" s="53"/>
    </row>
    <row r="2" spans="1:19" s="24" customFormat="1">
      <c r="A2" s="667" t="str">
        <f>C13</f>
        <v>Ārējie elektromontāžas darbi</v>
      </c>
      <c r="B2" s="667"/>
      <c r="C2" s="667"/>
      <c r="D2" s="667"/>
      <c r="E2" s="667"/>
      <c r="F2" s="667"/>
      <c r="G2" s="667"/>
      <c r="H2" s="667"/>
      <c r="I2" s="667"/>
      <c r="J2" s="667"/>
      <c r="K2" s="667"/>
      <c r="L2" s="667"/>
      <c r="M2" s="667"/>
      <c r="N2" s="667"/>
      <c r="O2" s="667"/>
      <c r="P2" s="667"/>
      <c r="Q2" s="667"/>
    </row>
    <row r="3" spans="1:19">
      <c r="A3" s="20"/>
      <c r="B3" s="20"/>
      <c r="C3" s="20" t="s">
        <v>11</v>
      </c>
      <c r="D3" s="20"/>
      <c r="E3" s="669" t="str">
        <f>Koptame!C11</f>
        <v>Pirmsskolas izglītības iestāde</v>
      </c>
      <c r="F3" s="669"/>
      <c r="G3" s="669"/>
      <c r="H3" s="669"/>
      <c r="I3" s="669"/>
      <c r="J3" s="669"/>
      <c r="K3" s="669"/>
      <c r="L3" s="669"/>
      <c r="M3" s="669"/>
      <c r="N3" s="669"/>
      <c r="O3" s="669"/>
      <c r="P3" s="669"/>
      <c r="Q3" s="669"/>
    </row>
    <row r="4" spans="1:19">
      <c r="A4" s="20"/>
      <c r="B4" s="20"/>
      <c r="C4" s="20" t="s">
        <v>12</v>
      </c>
      <c r="D4" s="20"/>
      <c r="E4" s="669" t="str">
        <f>Koptame!C12</f>
        <v>Pirmsskolas izglītības iestādes jaunbūve</v>
      </c>
      <c r="F4" s="669"/>
      <c r="G4" s="669"/>
      <c r="H4" s="669"/>
      <c r="I4" s="669"/>
      <c r="J4" s="669"/>
      <c r="K4" s="669"/>
      <c r="L4" s="669"/>
      <c r="M4" s="669"/>
      <c r="N4" s="669"/>
      <c r="O4" s="669"/>
      <c r="P4" s="669"/>
      <c r="Q4" s="669"/>
    </row>
    <row r="5" spans="1:19">
      <c r="A5" s="20"/>
      <c r="B5" s="20"/>
      <c r="C5" s="20" t="s">
        <v>13</v>
      </c>
      <c r="D5" s="20"/>
      <c r="E5" s="669" t="str">
        <f>Koptame!C13</f>
        <v>Baložu iela 33, Baloži, Ķekavas novads</v>
      </c>
      <c r="F5" s="669"/>
      <c r="G5" s="669"/>
      <c r="H5" s="669"/>
      <c r="I5" s="669"/>
      <c r="J5" s="669"/>
      <c r="K5" s="669"/>
      <c r="L5" s="669"/>
      <c r="M5" s="669"/>
      <c r="N5" s="669"/>
      <c r="O5" s="669"/>
      <c r="P5" s="669"/>
      <c r="Q5" s="669"/>
    </row>
    <row r="6" spans="1:19">
      <c r="A6" s="20"/>
      <c r="B6" s="20"/>
      <c r="C6" s="20" t="str">
        <f>Koptame!B14</f>
        <v>Iepirkuma Id Nr.</v>
      </c>
      <c r="D6" s="20"/>
      <c r="E6" s="22" t="str">
        <f>Koptame!C14</f>
        <v xml:space="preserve">ĶNP2023/ </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87</v>
      </c>
      <c r="Q7" s="26">
        <f>Q55</f>
        <v>0</v>
      </c>
    </row>
    <row r="8" spans="1:19">
      <c r="A8" s="23"/>
      <c r="B8" s="23"/>
      <c r="E8" s="27"/>
      <c r="F8" s="43"/>
      <c r="G8" s="43"/>
      <c r="H8" s="43"/>
      <c r="I8" s="43"/>
      <c r="J8" s="54"/>
      <c r="K8" s="43"/>
      <c r="L8" s="43"/>
      <c r="O8" s="43"/>
      <c r="P8" s="43"/>
      <c r="Q8" s="25"/>
    </row>
    <row r="9" spans="1:19" ht="15.3" customHeight="1">
      <c r="A9" s="45"/>
      <c r="B9" s="45"/>
      <c r="K9" s="44"/>
      <c r="L9" s="44"/>
      <c r="M9" s="668" t="str">
        <f>Koptame!D16</f>
        <v xml:space="preserve">Tāme sastādīta:   </v>
      </c>
      <c r="N9" s="668"/>
      <c r="O9" s="668"/>
      <c r="P9" s="668"/>
      <c r="Q9" s="44"/>
    </row>
    <row r="10" spans="1:19" ht="15">
      <c r="A10" s="45"/>
      <c r="B10" s="45"/>
    </row>
    <row r="11" spans="1:19"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9" ht="67.2">
      <c r="A12" s="674"/>
      <c r="B12" s="682"/>
      <c r="C12" s="692"/>
      <c r="D12" s="693"/>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9" ht="15.6">
      <c r="A13" s="272"/>
      <c r="B13" s="352">
        <v>0</v>
      </c>
      <c r="C13" s="274" t="str">
        <f>kops3!C23</f>
        <v>Ārējie elektromontāžas darbi</v>
      </c>
      <c r="D13" s="274"/>
      <c r="E13" s="235"/>
      <c r="F13" s="236"/>
      <c r="G13" s="278">
        <v>0</v>
      </c>
      <c r="H13" s="277">
        <v>0</v>
      </c>
      <c r="I13" s="276">
        <v>0</v>
      </c>
      <c r="J13" s="277">
        <v>0</v>
      </c>
      <c r="K13" s="277">
        <v>0</v>
      </c>
      <c r="L13" s="277">
        <f t="shared" ref="L13" si="0">SUM(I13:K13)</f>
        <v>0</v>
      </c>
      <c r="M13" s="278">
        <f t="shared" ref="M13:M53" si="1">ROUND(G13*F13,2)</f>
        <v>0</v>
      </c>
      <c r="N13" s="277">
        <f t="shared" ref="N13:N53" si="2">ROUND(I13*F13,2)</f>
        <v>0</v>
      </c>
      <c r="O13" s="277">
        <f t="shared" ref="O13:O53" si="3">ROUND(J13*F13,2)</f>
        <v>0</v>
      </c>
      <c r="P13" s="277">
        <f t="shared" ref="P13:P53" si="4">ROUND(K13*F13,2)</f>
        <v>0</v>
      </c>
      <c r="Q13" s="279">
        <f t="shared" ref="Q13:Q53" si="5">SUM(N13:P13)</f>
        <v>0</v>
      </c>
    </row>
    <row r="14" spans="1:19" s="56" customFormat="1" ht="16.8">
      <c r="A14" s="281"/>
      <c r="B14" s="416"/>
      <c r="C14" s="353" t="s">
        <v>544</v>
      </c>
      <c r="D14" s="353"/>
      <c r="E14" s="353"/>
      <c r="F14" s="353"/>
      <c r="G14" s="169">
        <f t="shared" ref="G14:G53" si="6">IFERROR(ROUND(I14/H14,2),0)</f>
        <v>0</v>
      </c>
      <c r="H14" s="169">
        <f t="shared" ref="H14:H53" si="7">IF(I14&gt;0,5,0)</f>
        <v>0</v>
      </c>
      <c r="I14" s="183"/>
      <c r="J14" s="183"/>
      <c r="K14" s="183"/>
      <c r="L14" s="247">
        <f t="shared" ref="L14:L53" si="8">SUM(I14:K14)</f>
        <v>0</v>
      </c>
      <c r="M14" s="248">
        <f t="shared" si="1"/>
        <v>0</v>
      </c>
      <c r="N14" s="247">
        <f t="shared" si="2"/>
        <v>0</v>
      </c>
      <c r="O14" s="247">
        <f t="shared" si="3"/>
        <v>0</v>
      </c>
      <c r="P14" s="247">
        <f t="shared" si="4"/>
        <v>0</v>
      </c>
      <c r="Q14" s="249">
        <f t="shared" si="5"/>
        <v>0</v>
      </c>
      <c r="S14" s="94"/>
    </row>
    <row r="15" spans="1:19" s="56" customFormat="1" ht="16.8">
      <c r="A15" s="281"/>
      <c r="B15" s="416"/>
      <c r="C15" s="348" t="s">
        <v>545</v>
      </c>
      <c r="D15" s="348"/>
      <c r="E15" s="348"/>
      <c r="F15" s="348"/>
      <c r="G15" s="169">
        <f t="shared" si="6"/>
        <v>0</v>
      </c>
      <c r="H15" s="169">
        <f t="shared" si="7"/>
        <v>0</v>
      </c>
      <c r="I15" s="183"/>
      <c r="J15" s="183"/>
      <c r="K15" s="183"/>
      <c r="L15" s="247">
        <f t="shared" si="8"/>
        <v>0</v>
      </c>
      <c r="M15" s="248">
        <f t="shared" si="1"/>
        <v>0</v>
      </c>
      <c r="N15" s="247">
        <f t="shared" si="2"/>
        <v>0</v>
      </c>
      <c r="O15" s="247">
        <f t="shared" si="3"/>
        <v>0</v>
      </c>
      <c r="P15" s="247">
        <f t="shared" si="4"/>
        <v>0</v>
      </c>
      <c r="Q15" s="249">
        <f t="shared" si="5"/>
        <v>0</v>
      </c>
      <c r="S15" s="94"/>
    </row>
    <row r="16" spans="1:19" s="56" customFormat="1" ht="15.6">
      <c r="A16" s="281" t="s">
        <v>792</v>
      </c>
      <c r="B16" s="344"/>
      <c r="C16" s="343" t="s">
        <v>1176</v>
      </c>
      <c r="D16" s="350" t="s">
        <v>1177</v>
      </c>
      <c r="E16" s="350" t="s">
        <v>546</v>
      </c>
      <c r="F16" s="350">
        <v>460</v>
      </c>
      <c r="G16" s="187"/>
      <c r="H16" s="187"/>
      <c r="I16" s="187"/>
      <c r="J16" s="183"/>
      <c r="K16" s="187"/>
      <c r="L16" s="247"/>
      <c r="M16" s="248"/>
      <c r="N16" s="247"/>
      <c r="O16" s="247"/>
      <c r="P16" s="247"/>
      <c r="Q16" s="249"/>
      <c r="S16" s="94"/>
    </row>
    <row r="17" spans="1:19" s="56" customFormat="1" ht="15.6">
      <c r="A17" s="281" t="s">
        <v>794</v>
      </c>
      <c r="B17" s="344"/>
      <c r="C17" s="343" t="s">
        <v>1178</v>
      </c>
      <c r="D17" s="350" t="s">
        <v>391</v>
      </c>
      <c r="E17" s="350" t="s">
        <v>546</v>
      </c>
      <c r="F17" s="391">
        <v>90</v>
      </c>
      <c r="G17" s="187"/>
      <c r="H17" s="187"/>
      <c r="I17" s="187"/>
      <c r="J17" s="183"/>
      <c r="K17" s="187"/>
      <c r="L17" s="247"/>
      <c r="M17" s="248"/>
      <c r="N17" s="247"/>
      <c r="O17" s="247"/>
      <c r="P17" s="247"/>
      <c r="Q17" s="249"/>
      <c r="S17" s="94"/>
    </row>
    <row r="18" spans="1:19" s="56" customFormat="1" ht="15.6">
      <c r="A18" s="281" t="s">
        <v>796</v>
      </c>
      <c r="B18" s="344"/>
      <c r="C18" s="343" t="s">
        <v>548</v>
      </c>
      <c r="D18" s="350" t="s">
        <v>547</v>
      </c>
      <c r="E18" s="350" t="s">
        <v>546</v>
      </c>
      <c r="F18" s="388">
        <v>1775</v>
      </c>
      <c r="G18" s="187"/>
      <c r="H18" s="187"/>
      <c r="I18" s="187"/>
      <c r="J18" s="183"/>
      <c r="K18" s="187"/>
      <c r="L18" s="247"/>
      <c r="M18" s="248"/>
      <c r="N18" s="247"/>
      <c r="O18" s="247"/>
      <c r="P18" s="247"/>
      <c r="Q18" s="249"/>
      <c r="S18" s="94"/>
    </row>
    <row r="19" spans="1:19" s="56" customFormat="1">
      <c r="A19" s="281" t="s">
        <v>798</v>
      </c>
      <c r="B19" s="344"/>
      <c r="C19" s="343" t="s">
        <v>549</v>
      </c>
      <c r="D19" s="350" t="s">
        <v>547</v>
      </c>
      <c r="E19" s="350" t="s">
        <v>546</v>
      </c>
      <c r="F19" s="350">
        <v>230</v>
      </c>
      <c r="G19" s="187"/>
      <c r="H19" s="187"/>
      <c r="I19" s="187"/>
      <c r="J19" s="183"/>
      <c r="K19" s="187"/>
      <c r="L19" s="247"/>
      <c r="M19" s="248"/>
      <c r="N19" s="247"/>
      <c r="O19" s="247"/>
      <c r="P19" s="247"/>
      <c r="Q19" s="249"/>
      <c r="S19" s="94"/>
    </row>
    <row r="20" spans="1:19" s="56" customFormat="1">
      <c r="A20" s="281" t="s">
        <v>800</v>
      </c>
      <c r="B20" s="344"/>
      <c r="C20" s="343" t="s">
        <v>550</v>
      </c>
      <c r="D20" s="350" t="s">
        <v>547</v>
      </c>
      <c r="E20" s="350" t="s">
        <v>546</v>
      </c>
      <c r="F20" s="350">
        <v>220</v>
      </c>
      <c r="G20" s="187"/>
      <c r="H20" s="187"/>
      <c r="I20" s="187"/>
      <c r="J20" s="183"/>
      <c r="K20" s="187"/>
      <c r="L20" s="247"/>
      <c r="M20" s="248"/>
      <c r="N20" s="247"/>
      <c r="O20" s="247"/>
      <c r="P20" s="247"/>
      <c r="Q20" s="249"/>
      <c r="S20" s="94"/>
    </row>
    <row r="21" spans="1:19" s="56" customFormat="1">
      <c r="A21" s="281" t="s">
        <v>802</v>
      </c>
      <c r="B21" s="344"/>
      <c r="C21" s="343" t="s">
        <v>551</v>
      </c>
      <c r="D21" s="350" t="s">
        <v>547</v>
      </c>
      <c r="E21" s="350" t="s">
        <v>546</v>
      </c>
      <c r="F21" s="388">
        <v>1885</v>
      </c>
      <c r="G21" s="187"/>
      <c r="H21" s="187"/>
      <c r="I21" s="187"/>
      <c r="J21" s="183"/>
      <c r="K21" s="187"/>
      <c r="L21" s="247"/>
      <c r="M21" s="248"/>
      <c r="N21" s="247"/>
      <c r="O21" s="247"/>
      <c r="P21" s="247"/>
      <c r="Q21" s="249"/>
      <c r="S21" s="94"/>
    </row>
    <row r="22" spans="1:19" s="56" customFormat="1">
      <c r="A22" s="281" t="s">
        <v>804</v>
      </c>
      <c r="B22" s="344"/>
      <c r="C22" s="343" t="s">
        <v>552</v>
      </c>
      <c r="D22" s="350" t="s">
        <v>547</v>
      </c>
      <c r="E22" s="350" t="s">
        <v>546</v>
      </c>
      <c r="F22" s="350">
        <v>535</v>
      </c>
      <c r="G22" s="187"/>
      <c r="H22" s="187"/>
      <c r="I22" s="187"/>
      <c r="J22" s="183"/>
      <c r="K22" s="187"/>
      <c r="L22" s="247"/>
      <c r="M22" s="248"/>
      <c r="N22" s="247"/>
      <c r="O22" s="247"/>
      <c r="P22" s="247"/>
      <c r="Q22" s="249"/>
      <c r="S22" s="94"/>
    </row>
    <row r="23" spans="1:19" s="56" customFormat="1">
      <c r="A23" s="281" t="s">
        <v>806</v>
      </c>
      <c r="B23" s="344"/>
      <c r="C23" s="343" t="s">
        <v>553</v>
      </c>
      <c r="D23" s="350" t="s">
        <v>547</v>
      </c>
      <c r="E23" s="350" t="s">
        <v>546</v>
      </c>
      <c r="F23" s="350">
        <v>365</v>
      </c>
      <c r="G23" s="187"/>
      <c r="H23" s="187"/>
      <c r="I23" s="187"/>
      <c r="J23" s="183"/>
      <c r="K23" s="187"/>
      <c r="L23" s="247"/>
      <c r="M23" s="248"/>
      <c r="N23" s="247"/>
      <c r="O23" s="247"/>
      <c r="P23" s="247"/>
      <c r="Q23" s="249"/>
      <c r="S23" s="94"/>
    </row>
    <row r="24" spans="1:19" s="56" customFormat="1">
      <c r="A24" s="281" t="s">
        <v>808</v>
      </c>
      <c r="B24" s="344"/>
      <c r="C24" s="343" t="s">
        <v>1179</v>
      </c>
      <c r="D24" s="343" t="s">
        <v>1180</v>
      </c>
      <c r="E24" s="350" t="s">
        <v>554</v>
      </c>
      <c r="F24" s="350">
        <v>4</v>
      </c>
      <c r="G24" s="168"/>
      <c r="H24" s="187"/>
      <c r="I24" s="171"/>
      <c r="J24" s="183"/>
      <c r="K24" s="187"/>
      <c r="L24" s="247"/>
      <c r="M24" s="248"/>
      <c r="N24" s="247"/>
      <c r="O24" s="247"/>
      <c r="P24" s="247"/>
      <c r="Q24" s="249"/>
      <c r="S24" s="94"/>
    </row>
    <row r="25" spans="1:19" s="56" customFormat="1">
      <c r="A25" s="281" t="s">
        <v>810</v>
      </c>
      <c r="B25" s="344"/>
      <c r="C25" s="343" t="s">
        <v>555</v>
      </c>
      <c r="D25" s="343" t="s">
        <v>556</v>
      </c>
      <c r="E25" s="350" t="s">
        <v>554</v>
      </c>
      <c r="F25" s="388">
        <v>144</v>
      </c>
      <c r="G25" s="168"/>
      <c r="H25" s="187"/>
      <c r="I25" s="171"/>
      <c r="J25" s="183"/>
      <c r="K25" s="187"/>
      <c r="L25" s="247"/>
      <c r="M25" s="248"/>
      <c r="N25" s="247"/>
      <c r="O25" s="247"/>
      <c r="P25" s="247"/>
      <c r="Q25" s="249"/>
      <c r="S25" s="94"/>
    </row>
    <row r="26" spans="1:19" s="56" customFormat="1">
      <c r="A26" s="281" t="s">
        <v>812</v>
      </c>
      <c r="B26" s="344"/>
      <c r="C26" s="343" t="s">
        <v>557</v>
      </c>
      <c r="D26" s="346"/>
      <c r="E26" s="350" t="s">
        <v>546</v>
      </c>
      <c r="F26" s="388">
        <v>1870</v>
      </c>
      <c r="G26" s="218"/>
      <c r="H26" s="187"/>
      <c r="I26" s="219"/>
      <c r="J26" s="220"/>
      <c r="K26" s="221"/>
      <c r="L26" s="247"/>
      <c r="M26" s="248"/>
      <c r="N26" s="247"/>
      <c r="O26" s="247"/>
      <c r="P26" s="247"/>
      <c r="Q26" s="249"/>
      <c r="S26" s="94"/>
    </row>
    <row r="27" spans="1:19" s="56" customFormat="1">
      <c r="A27" s="281" t="s">
        <v>814</v>
      </c>
      <c r="B27" s="344"/>
      <c r="C27" s="343" t="s">
        <v>558</v>
      </c>
      <c r="D27" s="346"/>
      <c r="E27" s="350" t="s">
        <v>546</v>
      </c>
      <c r="F27" s="388">
        <v>1870</v>
      </c>
      <c r="G27" s="187"/>
      <c r="H27" s="187"/>
      <c r="I27" s="187"/>
      <c r="J27" s="183"/>
      <c r="K27" s="183"/>
      <c r="L27" s="247"/>
      <c r="M27" s="248"/>
      <c r="N27" s="247"/>
      <c r="O27" s="247"/>
      <c r="P27" s="247"/>
      <c r="Q27" s="249"/>
      <c r="S27" s="94"/>
    </row>
    <row r="28" spans="1:19" s="56" customFormat="1" ht="39.6">
      <c r="A28" s="281" t="s">
        <v>816</v>
      </c>
      <c r="B28" s="386"/>
      <c r="C28" s="347" t="s">
        <v>559</v>
      </c>
      <c r="D28" s="346"/>
      <c r="E28" s="357" t="s">
        <v>554</v>
      </c>
      <c r="F28" s="357">
        <v>1</v>
      </c>
      <c r="G28" s="169"/>
      <c r="H28" s="187"/>
      <c r="I28" s="187"/>
      <c r="J28" s="183"/>
      <c r="K28" s="183"/>
      <c r="L28" s="247"/>
      <c r="M28" s="248"/>
      <c r="N28" s="247"/>
      <c r="O28" s="247"/>
      <c r="P28" s="247"/>
      <c r="Q28" s="249"/>
      <c r="S28" s="94"/>
    </row>
    <row r="29" spans="1:19" s="56" customFormat="1" ht="16.8">
      <c r="A29" s="281"/>
      <c r="B29" s="416"/>
      <c r="C29" s="353" t="s">
        <v>560</v>
      </c>
      <c r="D29" s="353"/>
      <c r="E29" s="353"/>
      <c r="F29" s="353"/>
      <c r="G29" s="169"/>
      <c r="H29" s="169"/>
      <c r="I29" s="183"/>
      <c r="J29" s="183"/>
      <c r="K29" s="183"/>
      <c r="L29" s="247"/>
      <c r="M29" s="248"/>
      <c r="N29" s="247"/>
      <c r="O29" s="247"/>
      <c r="P29" s="247"/>
      <c r="Q29" s="249"/>
      <c r="S29" s="94"/>
    </row>
    <row r="30" spans="1:19" s="56" customFormat="1">
      <c r="A30" s="281" t="s">
        <v>818</v>
      </c>
      <c r="B30" s="344"/>
      <c r="C30" s="343" t="s">
        <v>561</v>
      </c>
      <c r="D30" s="346"/>
      <c r="E30" s="350" t="s">
        <v>546</v>
      </c>
      <c r="F30" s="350">
        <v>405</v>
      </c>
      <c r="G30" s="187"/>
      <c r="H30" s="187"/>
      <c r="I30" s="187"/>
      <c r="J30" s="183"/>
      <c r="K30" s="183"/>
      <c r="L30" s="247"/>
      <c r="M30" s="248"/>
      <c r="N30" s="247"/>
      <c r="O30" s="247"/>
      <c r="P30" s="247"/>
      <c r="Q30" s="249"/>
      <c r="S30" s="94"/>
    </row>
    <row r="31" spans="1:19" s="56" customFormat="1">
      <c r="A31" s="281" t="s">
        <v>820</v>
      </c>
      <c r="B31" s="344"/>
      <c r="C31" s="343" t="s">
        <v>563</v>
      </c>
      <c r="D31" s="346"/>
      <c r="E31" s="350" t="s">
        <v>546</v>
      </c>
      <c r="F31" s="391">
        <v>85</v>
      </c>
      <c r="G31" s="187"/>
      <c r="H31" s="187"/>
      <c r="I31" s="187"/>
      <c r="J31" s="183"/>
      <c r="K31" s="183"/>
      <c r="L31" s="247"/>
      <c r="M31" s="248"/>
      <c r="N31" s="247"/>
      <c r="O31" s="247"/>
      <c r="P31" s="247"/>
      <c r="Q31" s="249"/>
      <c r="S31" s="94"/>
    </row>
    <row r="32" spans="1:19" s="56" customFormat="1">
      <c r="A32" s="281" t="s">
        <v>1411</v>
      </c>
      <c r="B32" s="344"/>
      <c r="C32" s="343" t="s">
        <v>565</v>
      </c>
      <c r="D32" s="346"/>
      <c r="E32" s="350" t="s">
        <v>546</v>
      </c>
      <c r="F32" s="350">
        <v>265</v>
      </c>
      <c r="G32" s="187"/>
      <c r="H32" s="187"/>
      <c r="I32" s="187"/>
      <c r="J32" s="183"/>
      <c r="K32" s="183"/>
      <c r="L32" s="247"/>
      <c r="M32" s="248"/>
      <c r="N32" s="247"/>
      <c r="O32" s="247"/>
      <c r="P32" s="247"/>
      <c r="Q32" s="249"/>
      <c r="S32" s="94"/>
    </row>
    <row r="33" spans="1:19" s="56" customFormat="1" ht="26.4">
      <c r="A33" s="281" t="s">
        <v>1531</v>
      </c>
      <c r="B33" s="344"/>
      <c r="C33" s="347" t="s">
        <v>566</v>
      </c>
      <c r="D33" s="346"/>
      <c r="E33" s="350" t="s">
        <v>554</v>
      </c>
      <c r="F33" s="350">
        <v>1</v>
      </c>
      <c r="G33" s="169"/>
      <c r="H33" s="187"/>
      <c r="I33" s="187"/>
      <c r="J33" s="183"/>
      <c r="K33" s="183"/>
      <c r="L33" s="247"/>
      <c r="M33" s="248"/>
      <c r="N33" s="247"/>
      <c r="O33" s="247"/>
      <c r="P33" s="247"/>
      <c r="Q33" s="249"/>
      <c r="S33" s="94"/>
    </row>
    <row r="34" spans="1:19" s="56" customFormat="1">
      <c r="A34" s="281" t="s">
        <v>887</v>
      </c>
      <c r="B34" s="344"/>
      <c r="C34" s="343" t="s">
        <v>567</v>
      </c>
      <c r="D34" s="346"/>
      <c r="E34" s="350" t="s">
        <v>554</v>
      </c>
      <c r="F34" s="350">
        <v>1</v>
      </c>
      <c r="G34" s="169"/>
      <c r="H34" s="187"/>
      <c r="I34" s="187"/>
      <c r="J34" s="183"/>
      <c r="K34" s="183"/>
      <c r="L34" s="247"/>
      <c r="M34" s="248"/>
      <c r="N34" s="247"/>
      <c r="O34" s="247"/>
      <c r="P34" s="247"/>
      <c r="Q34" s="249"/>
      <c r="S34" s="94"/>
    </row>
    <row r="35" spans="1:19" s="56" customFormat="1" ht="16.8">
      <c r="A35" s="281"/>
      <c r="B35" s="416"/>
      <c r="C35" s="348" t="s">
        <v>568</v>
      </c>
      <c r="D35" s="348"/>
      <c r="E35" s="348"/>
      <c r="F35" s="348"/>
      <c r="G35" s="169"/>
      <c r="H35" s="169"/>
      <c r="I35" s="183"/>
      <c r="J35" s="183"/>
      <c r="K35" s="183"/>
      <c r="L35" s="247"/>
      <c r="M35" s="248"/>
      <c r="N35" s="247"/>
      <c r="O35" s="247"/>
      <c r="P35" s="247"/>
      <c r="Q35" s="249"/>
      <c r="S35" s="94"/>
    </row>
    <row r="36" spans="1:19" s="56" customFormat="1" ht="26.4">
      <c r="A36" s="281" t="s">
        <v>1410</v>
      </c>
      <c r="B36" s="344"/>
      <c r="C36" s="347" t="s">
        <v>1181</v>
      </c>
      <c r="D36" s="346"/>
      <c r="E36" s="350" t="s">
        <v>569</v>
      </c>
      <c r="F36" s="391">
        <v>20</v>
      </c>
      <c r="G36" s="168"/>
      <c r="H36" s="187"/>
      <c r="I36" s="171"/>
      <c r="J36" s="183"/>
      <c r="K36" s="183"/>
      <c r="L36" s="247"/>
      <c r="M36" s="248"/>
      <c r="N36" s="247"/>
      <c r="O36" s="247"/>
      <c r="P36" s="247"/>
      <c r="Q36" s="249"/>
      <c r="S36" s="94"/>
    </row>
    <row r="37" spans="1:19" s="56" customFormat="1" ht="26.4">
      <c r="A37" s="281" t="s">
        <v>1532</v>
      </c>
      <c r="B37" s="344"/>
      <c r="C37" s="347" t="s">
        <v>1182</v>
      </c>
      <c r="D37" s="346"/>
      <c r="E37" s="350" t="s">
        <v>569</v>
      </c>
      <c r="F37" s="391">
        <v>16</v>
      </c>
      <c r="G37" s="168"/>
      <c r="H37" s="187"/>
      <c r="I37" s="171"/>
      <c r="J37" s="183"/>
      <c r="K37" s="183"/>
      <c r="L37" s="247"/>
      <c r="M37" s="248"/>
      <c r="N37" s="247"/>
      <c r="O37" s="247"/>
      <c r="P37" s="247"/>
      <c r="Q37" s="249"/>
      <c r="S37" s="94"/>
    </row>
    <row r="38" spans="1:19" s="56" customFormat="1" ht="26.4">
      <c r="A38" s="281" t="s">
        <v>888</v>
      </c>
      <c r="B38" s="390"/>
      <c r="C38" s="533" t="s">
        <v>1183</v>
      </c>
      <c r="D38" s="346"/>
      <c r="E38" s="351" t="s">
        <v>569</v>
      </c>
      <c r="F38" s="534">
        <v>48</v>
      </c>
      <c r="G38" s="168"/>
      <c r="H38" s="187"/>
      <c r="I38" s="171"/>
      <c r="J38" s="183"/>
      <c r="K38" s="183"/>
      <c r="L38" s="247"/>
      <c r="M38" s="248"/>
      <c r="N38" s="247"/>
      <c r="O38" s="247"/>
      <c r="P38" s="247"/>
      <c r="Q38" s="249"/>
      <c r="S38" s="94"/>
    </row>
    <row r="39" spans="1:19" s="56" customFormat="1" ht="39.6">
      <c r="A39" s="281" t="s">
        <v>1220</v>
      </c>
      <c r="B39" s="386"/>
      <c r="C39" s="533" t="s">
        <v>571</v>
      </c>
      <c r="D39" s="346"/>
      <c r="E39" s="357" t="s">
        <v>554</v>
      </c>
      <c r="F39" s="512">
        <v>18</v>
      </c>
      <c r="G39" s="168"/>
      <c r="H39" s="187"/>
      <c r="I39" s="171"/>
      <c r="J39" s="171"/>
      <c r="K39" s="168"/>
      <c r="L39" s="247"/>
      <c r="M39" s="248"/>
      <c r="N39" s="247"/>
      <c r="O39" s="247"/>
      <c r="P39" s="247"/>
      <c r="Q39" s="249"/>
      <c r="S39" s="94"/>
    </row>
    <row r="40" spans="1:19" s="56" customFormat="1" ht="39.6">
      <c r="A40" s="281" t="s">
        <v>1533</v>
      </c>
      <c r="B40" s="386"/>
      <c r="C40" s="533" t="s">
        <v>572</v>
      </c>
      <c r="D40" s="346"/>
      <c r="E40" s="357" t="s">
        <v>554</v>
      </c>
      <c r="F40" s="512">
        <v>46</v>
      </c>
      <c r="G40" s="168"/>
      <c r="H40" s="187"/>
      <c r="I40" s="171"/>
      <c r="J40" s="171"/>
      <c r="K40" s="168"/>
      <c r="L40" s="247"/>
      <c r="M40" s="248"/>
      <c r="N40" s="247"/>
      <c r="O40" s="247"/>
      <c r="P40" s="247"/>
      <c r="Q40" s="249"/>
      <c r="S40" s="94"/>
    </row>
    <row r="41" spans="1:19" s="56" customFormat="1">
      <c r="A41" s="281" t="s">
        <v>1216</v>
      </c>
      <c r="B41" s="344"/>
      <c r="C41" s="343" t="s">
        <v>567</v>
      </c>
      <c r="D41" s="346"/>
      <c r="E41" s="350" t="s">
        <v>554</v>
      </c>
      <c r="F41" s="350">
        <v>1</v>
      </c>
      <c r="G41" s="169"/>
      <c r="H41" s="169"/>
      <c r="I41" s="183"/>
      <c r="J41" s="183"/>
      <c r="K41" s="183"/>
      <c r="L41" s="247"/>
      <c r="M41" s="248"/>
      <c r="N41" s="247"/>
      <c r="O41" s="247"/>
      <c r="P41" s="247"/>
      <c r="Q41" s="249"/>
      <c r="S41" s="94"/>
    </row>
    <row r="42" spans="1:19" s="56" customFormat="1">
      <c r="A42" s="281"/>
      <c r="B42" s="348"/>
      <c r="C42" s="348"/>
      <c r="D42" s="348"/>
      <c r="E42" s="348"/>
      <c r="F42" s="348"/>
      <c r="G42" s="169"/>
      <c r="H42" s="169"/>
      <c r="I42" s="183"/>
      <c r="J42" s="183"/>
      <c r="K42" s="183"/>
      <c r="L42" s="247"/>
      <c r="M42" s="248"/>
      <c r="N42" s="247"/>
      <c r="O42" s="247"/>
      <c r="P42" s="247"/>
      <c r="Q42" s="249"/>
      <c r="S42" s="94"/>
    </row>
    <row r="43" spans="1:19" s="56" customFormat="1" ht="16.8">
      <c r="A43" s="281"/>
      <c r="B43" s="416"/>
      <c r="C43" s="348" t="s">
        <v>573</v>
      </c>
      <c r="D43" s="348"/>
      <c r="E43" s="348"/>
      <c r="F43" s="348"/>
      <c r="G43" s="169"/>
      <c r="H43" s="169"/>
      <c r="I43" s="183"/>
      <c r="J43" s="183"/>
      <c r="K43" s="183"/>
      <c r="L43" s="247"/>
      <c r="M43" s="248"/>
      <c r="N43" s="247"/>
      <c r="O43" s="247"/>
      <c r="P43" s="247"/>
      <c r="Q43" s="249"/>
      <c r="S43" s="94"/>
    </row>
    <row r="44" spans="1:19" s="56" customFormat="1">
      <c r="A44" s="281" t="s">
        <v>1534</v>
      </c>
      <c r="B44" s="344"/>
      <c r="C44" s="343" t="s">
        <v>575</v>
      </c>
      <c r="D44" s="346"/>
      <c r="E44" s="350" t="s">
        <v>569</v>
      </c>
      <c r="F44" s="350">
        <v>4</v>
      </c>
      <c r="G44" s="232"/>
      <c r="H44" s="187"/>
      <c r="I44" s="171"/>
      <c r="J44" s="171"/>
      <c r="K44" s="168"/>
      <c r="L44" s="247"/>
      <c r="M44" s="248"/>
      <c r="N44" s="247"/>
      <c r="O44" s="247"/>
      <c r="P44" s="247"/>
      <c r="Q44" s="249"/>
      <c r="S44" s="94"/>
    </row>
    <row r="45" spans="1:19" s="56" customFormat="1">
      <c r="A45" s="281" t="s">
        <v>1535</v>
      </c>
      <c r="B45" s="344"/>
      <c r="C45" s="343" t="s">
        <v>1175</v>
      </c>
      <c r="D45" s="346"/>
      <c r="E45" s="350" t="s">
        <v>569</v>
      </c>
      <c r="F45" s="350">
        <v>2</v>
      </c>
      <c r="G45" s="232"/>
      <c r="H45" s="187"/>
      <c r="I45" s="171"/>
      <c r="J45" s="171"/>
      <c r="K45" s="168"/>
      <c r="L45" s="247"/>
      <c r="M45" s="248"/>
      <c r="N45" s="247"/>
      <c r="O45" s="247"/>
      <c r="P45" s="247"/>
      <c r="Q45" s="249"/>
      <c r="S45" s="94"/>
    </row>
    <row r="46" spans="1:19" s="56" customFormat="1">
      <c r="A46" s="281" t="s">
        <v>1536</v>
      </c>
      <c r="B46" s="344"/>
      <c r="C46" s="343" t="s">
        <v>1184</v>
      </c>
      <c r="D46" s="346"/>
      <c r="E46" s="350" t="s">
        <v>569</v>
      </c>
      <c r="F46" s="350">
        <v>4</v>
      </c>
      <c r="G46" s="169"/>
      <c r="H46" s="187"/>
      <c r="I46" s="187"/>
      <c r="J46" s="183"/>
      <c r="K46" s="183"/>
      <c r="L46" s="247"/>
      <c r="M46" s="248"/>
      <c r="N46" s="247"/>
      <c r="O46" s="247"/>
      <c r="P46" s="247"/>
      <c r="Q46" s="249"/>
      <c r="S46" s="94"/>
    </row>
    <row r="47" spans="1:19" s="56" customFormat="1">
      <c r="A47" s="281" t="s">
        <v>1218</v>
      </c>
      <c r="B47" s="344"/>
      <c r="C47" s="343" t="s">
        <v>1185</v>
      </c>
      <c r="D47" s="346"/>
      <c r="E47" s="350" t="s">
        <v>569</v>
      </c>
      <c r="F47" s="350">
        <v>4</v>
      </c>
      <c r="G47" s="169"/>
      <c r="H47" s="187"/>
      <c r="I47" s="187"/>
      <c r="J47" s="183"/>
      <c r="K47" s="183"/>
      <c r="L47" s="247"/>
      <c r="M47" s="248"/>
      <c r="N47" s="247"/>
      <c r="O47" s="247"/>
      <c r="P47" s="247"/>
      <c r="Q47" s="249"/>
      <c r="S47" s="94"/>
    </row>
    <row r="48" spans="1:19" s="56" customFormat="1" ht="16.8">
      <c r="A48" s="281"/>
      <c r="B48" s="416"/>
      <c r="C48" s="348" t="s">
        <v>576</v>
      </c>
      <c r="D48" s="348"/>
      <c r="E48" s="348"/>
      <c r="F48" s="348"/>
      <c r="G48" s="169"/>
      <c r="H48" s="169"/>
      <c r="I48" s="183"/>
      <c r="J48" s="183"/>
      <c r="K48" s="183"/>
      <c r="L48" s="247"/>
      <c r="M48" s="248"/>
      <c r="N48" s="247"/>
      <c r="O48" s="247"/>
      <c r="P48" s="247"/>
      <c r="Q48" s="249"/>
      <c r="S48" s="94"/>
    </row>
    <row r="49" spans="1:19" s="56" customFormat="1">
      <c r="A49" s="281" t="s">
        <v>1537</v>
      </c>
      <c r="B49" s="344"/>
      <c r="C49" s="343" t="s">
        <v>1186</v>
      </c>
      <c r="D49" s="346"/>
      <c r="E49" s="350" t="s">
        <v>554</v>
      </c>
      <c r="F49" s="350">
        <v>270</v>
      </c>
      <c r="G49" s="232"/>
      <c r="H49" s="187"/>
      <c r="I49" s="171"/>
      <c r="J49" s="183"/>
      <c r="K49" s="183"/>
      <c r="L49" s="247"/>
      <c r="M49" s="248"/>
      <c r="N49" s="247"/>
      <c r="O49" s="247"/>
      <c r="P49" s="247"/>
      <c r="Q49" s="249"/>
      <c r="S49" s="94"/>
    </row>
    <row r="50" spans="1:19" s="56" customFormat="1" ht="26.4">
      <c r="A50" s="281" t="s">
        <v>1167</v>
      </c>
      <c r="B50" s="344"/>
      <c r="C50" s="347" t="s">
        <v>1187</v>
      </c>
      <c r="D50" s="346"/>
      <c r="E50" s="350" t="s">
        <v>554</v>
      </c>
      <c r="F50" s="350">
        <v>12</v>
      </c>
      <c r="G50" s="232"/>
      <c r="H50" s="187"/>
      <c r="I50" s="171"/>
      <c r="J50" s="183"/>
      <c r="K50" s="183"/>
      <c r="L50" s="247"/>
      <c r="M50" s="248"/>
      <c r="N50" s="247"/>
      <c r="O50" s="247"/>
      <c r="P50" s="247"/>
      <c r="Q50" s="249"/>
      <c r="S50" s="94"/>
    </row>
    <row r="51" spans="1:19" s="56" customFormat="1">
      <c r="A51" s="281" t="s">
        <v>1538</v>
      </c>
      <c r="B51" s="344"/>
      <c r="C51" s="343" t="s">
        <v>1188</v>
      </c>
      <c r="D51" s="346"/>
      <c r="E51" s="350" t="s">
        <v>554</v>
      </c>
      <c r="F51" s="350">
        <v>60</v>
      </c>
      <c r="G51" s="232"/>
      <c r="H51" s="187"/>
      <c r="I51" s="171"/>
      <c r="J51" s="183"/>
      <c r="K51" s="183"/>
      <c r="L51" s="247"/>
      <c r="M51" s="248"/>
      <c r="N51" s="247"/>
      <c r="O51" s="247"/>
      <c r="P51" s="247"/>
      <c r="Q51" s="249"/>
      <c r="S51" s="94"/>
    </row>
    <row r="52" spans="1:19" s="56" customFormat="1" ht="26.4">
      <c r="A52" s="281" t="s">
        <v>1539</v>
      </c>
      <c r="B52" s="344"/>
      <c r="C52" s="347" t="s">
        <v>1189</v>
      </c>
      <c r="D52" s="346"/>
      <c r="E52" s="350" t="s">
        <v>554</v>
      </c>
      <c r="F52" s="357">
        <v>5</v>
      </c>
      <c r="G52" s="232"/>
      <c r="H52" s="187"/>
      <c r="I52" s="171"/>
      <c r="J52" s="183"/>
      <c r="K52" s="183"/>
      <c r="L52" s="247"/>
      <c r="M52" s="248"/>
      <c r="N52" s="247"/>
      <c r="O52" s="247"/>
      <c r="P52" s="247"/>
      <c r="Q52" s="249"/>
      <c r="S52" s="94"/>
    </row>
    <row r="53" spans="1:19" s="56" customFormat="1">
      <c r="A53" s="281" t="s">
        <v>1165</v>
      </c>
      <c r="B53" s="344"/>
      <c r="C53" s="343" t="s">
        <v>578</v>
      </c>
      <c r="D53" s="346"/>
      <c r="E53" s="350" t="s">
        <v>554</v>
      </c>
      <c r="F53" s="350">
        <v>1</v>
      </c>
      <c r="G53" s="169"/>
      <c r="H53" s="169"/>
      <c r="I53" s="183"/>
      <c r="J53" s="183"/>
      <c r="K53" s="183"/>
      <c r="L53" s="247"/>
      <c r="M53" s="248"/>
      <c r="N53" s="247"/>
      <c r="O53" s="247"/>
      <c r="P53" s="247"/>
      <c r="Q53" s="249"/>
      <c r="S53" s="94"/>
    </row>
    <row r="54" spans="1:19" s="56" customFormat="1">
      <c r="A54" s="360"/>
      <c r="B54" s="283"/>
      <c r="C54" s="361"/>
      <c r="D54" s="361"/>
      <c r="E54" s="362"/>
      <c r="F54" s="287"/>
      <c r="G54" s="363"/>
      <c r="H54" s="363"/>
      <c r="I54" s="287"/>
      <c r="J54" s="287"/>
      <c r="K54" s="287"/>
      <c r="L54" s="287"/>
      <c r="M54" s="363"/>
      <c r="N54" s="287"/>
      <c r="O54" s="287"/>
      <c r="P54" s="287"/>
      <c r="Q54" s="364"/>
    </row>
    <row r="55" spans="1:19" ht="15.3" customHeight="1">
      <c r="A55" s="234"/>
      <c r="B55" s="234"/>
      <c r="C55" s="679" t="s">
        <v>98</v>
      </c>
      <c r="D55" s="679"/>
      <c r="E55" s="680"/>
      <c r="F55" s="680"/>
      <c r="G55" s="680"/>
      <c r="H55" s="680"/>
      <c r="I55" s="680"/>
      <c r="J55" s="680"/>
      <c r="K55" s="680"/>
      <c r="L55" s="680"/>
      <c r="M55" s="271"/>
      <c r="N55" s="271"/>
      <c r="O55" s="271"/>
      <c r="P55" s="271"/>
      <c r="Q55" s="271"/>
    </row>
    <row r="56" spans="1:19" s="114" customFormat="1" collapsed="1">
      <c r="J56" s="135"/>
    </row>
    <row r="57" spans="1:19" customFormat="1" ht="12.75" customHeight="1">
      <c r="B57" s="136" t="s">
        <v>52</v>
      </c>
    </row>
    <row r="58" spans="1:19" customFormat="1" ht="45" customHeight="1">
      <c r="A58" s="673">
        <f>'1,1'!A24:G24</f>
        <v>0</v>
      </c>
      <c r="B58" s="673"/>
      <c r="C58" s="673"/>
      <c r="D58" s="673"/>
      <c r="E58" s="673"/>
      <c r="F58" s="673"/>
      <c r="G58" s="673"/>
      <c r="H58" s="673"/>
      <c r="I58" s="673"/>
      <c r="J58" s="673"/>
      <c r="K58" s="673"/>
      <c r="L58" s="673"/>
      <c r="M58" s="673"/>
      <c r="N58" s="673"/>
      <c r="O58" s="673"/>
      <c r="P58" s="673"/>
      <c r="Q58" s="673"/>
    </row>
    <row r="59" spans="1:19" customFormat="1" ht="77.25" customHeight="1">
      <c r="A59" s="673"/>
      <c r="B59" s="673"/>
      <c r="C59" s="673"/>
      <c r="D59" s="673"/>
      <c r="E59" s="673"/>
      <c r="F59" s="673"/>
      <c r="G59" s="673"/>
      <c r="H59" s="673"/>
      <c r="I59" s="673"/>
      <c r="J59" s="673"/>
      <c r="K59" s="673"/>
      <c r="L59" s="673"/>
      <c r="M59" s="673"/>
      <c r="N59" s="673"/>
      <c r="O59" s="673"/>
      <c r="P59" s="673"/>
      <c r="Q59" s="673"/>
    </row>
    <row r="60" spans="1:19" customFormat="1" ht="12.75" customHeight="1">
      <c r="B60" s="137"/>
    </row>
    <row r="61" spans="1:19" customFormat="1" ht="12.75" customHeight="1">
      <c r="B61" s="137"/>
    </row>
    <row r="62" spans="1:19" s="114" customFormat="1">
      <c r="B62" s="114" t="s">
        <v>8</v>
      </c>
      <c r="M62" s="142" t="str">
        <f>Koptame!B39</f>
        <v>Pārbaudīja:</v>
      </c>
      <c r="N62" s="142"/>
      <c r="O62" s="142"/>
      <c r="P62" s="142"/>
      <c r="Q62" s="142"/>
    </row>
    <row r="63" spans="1:19" s="114" customFormat="1" ht="14.25" customHeight="1">
      <c r="C63" s="134">
        <f>Koptame!C34</f>
        <v>0</v>
      </c>
      <c r="D63" s="134"/>
      <c r="M63" s="134"/>
      <c r="N63" s="670">
        <f>Koptame!C40</f>
        <v>0</v>
      </c>
      <c r="O63" s="670"/>
      <c r="P63" s="142"/>
      <c r="Q63" s="142"/>
    </row>
    <row r="64" spans="1:19" s="114" customFormat="1">
      <c r="C64" s="133">
        <f>Koptame!C35</f>
        <v>0</v>
      </c>
      <c r="D64" s="133"/>
      <c r="M64" s="133"/>
      <c r="N64" s="671">
        <f>Koptame!C41</f>
        <v>0</v>
      </c>
      <c r="O64" s="671"/>
      <c r="P64" s="142"/>
      <c r="Q64" s="142"/>
    </row>
    <row r="65" spans="1:17" s="114" customFormat="1" collapsed="1">
      <c r="A65" s="114">
        <f>'3,2'!A55</f>
        <v>0</v>
      </c>
      <c r="B65" s="135">
        <f>'3,2'!B55</f>
        <v>0</v>
      </c>
      <c r="C65" s="114">
        <f>'3,2'!C55</f>
        <v>0</v>
      </c>
      <c r="E65" s="114">
        <f>'3,2'!D55</f>
        <v>0</v>
      </c>
      <c r="F65" s="114">
        <f>'3,2'!E55</f>
        <v>0</v>
      </c>
      <c r="G65" s="135">
        <f>'3,2'!F55</f>
        <v>0</v>
      </c>
      <c r="H65" s="135">
        <f>'3,2'!G55</f>
        <v>0</v>
      </c>
      <c r="I65" s="114">
        <f>'3,2'!H55</f>
        <v>0</v>
      </c>
      <c r="J65" s="114">
        <f>'3,2'!I55</f>
        <v>0</v>
      </c>
      <c r="K65" s="114">
        <f>'3,2'!J55</f>
        <v>0</v>
      </c>
      <c r="L65" s="114">
        <f>'3,2'!K55</f>
        <v>0</v>
      </c>
      <c r="N65" s="114">
        <f>'3,2'!M55</f>
        <v>0</v>
      </c>
      <c r="O65" s="114">
        <f>'3,2'!N55</f>
        <v>0</v>
      </c>
      <c r="P65" s="114">
        <f>'3,2'!O55</f>
        <v>0</v>
      </c>
      <c r="Q65" s="114">
        <f>'3,2'!P55</f>
        <v>0</v>
      </c>
    </row>
  </sheetData>
  <autoFilter ref="H1:H65" xr:uid="{00000000-0001-0000-2E00-000000000000}"/>
  <mergeCells count="17">
    <mergeCell ref="N64:O64"/>
    <mergeCell ref="G11:L11"/>
    <mergeCell ref="M11:Q11"/>
    <mergeCell ref="C55:L55"/>
    <mergeCell ref="N63:O63"/>
    <mergeCell ref="A59:Q59"/>
    <mergeCell ref="A58:Q58"/>
    <mergeCell ref="A11:A12"/>
    <mergeCell ref="B11:B12"/>
    <mergeCell ref="E11:E12"/>
    <mergeCell ref="F11:F12"/>
    <mergeCell ref="C11:D12"/>
    <mergeCell ref="A2:Q2"/>
    <mergeCell ref="E3:Q3"/>
    <mergeCell ref="E4:Q4"/>
    <mergeCell ref="E5:Q5"/>
    <mergeCell ref="M9:P9"/>
  </mergeCells>
  <conditionalFormatting sqref="J26">
    <cfRule type="expression" dxfId="145" priority="1">
      <formula>#REF!&gt;0</formula>
    </cfRule>
    <cfRule type="expression" dxfId="144" priority="2">
      <formula>#REF!=3</formula>
    </cfRule>
    <cfRule type="expression" dxfId="143" priority="3">
      <formula>#REF!=2</formula>
    </cfRule>
    <cfRule type="expression" dxfId="142" priority="4">
      <formula>#REF!=1</formula>
    </cfRule>
    <cfRule type="expression" dxfId="141" priority="5" stopIfTrue="1">
      <formula>J26=#REF!=FALSE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92D050"/>
  </sheetPr>
  <dimension ref="A1:P50"/>
  <sheetViews>
    <sheetView showZeros="0" view="pageBreakPreview" topLeftCell="A29" zoomScale="90" zoomScaleNormal="100" zoomScaleSheetLayoutView="90" workbookViewId="0">
      <selection activeCell="L40" sqref="L40:P40"/>
    </sheetView>
  </sheetViews>
  <sheetFormatPr defaultColWidth="9.109375" defaultRowHeight="13.8"/>
  <cols>
    <col min="1" max="1" width="9" style="19" customWidth="1"/>
    <col min="2" max="2" width="8.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E1" s="21"/>
      <c r="F1" s="21"/>
      <c r="G1" s="155" t="s">
        <v>88</v>
      </c>
      <c r="H1" s="103" t="str">
        <f>kops3!B24</f>
        <v>3,4</v>
      </c>
    </row>
    <row r="2" spans="1:16" s="24" customFormat="1">
      <c r="A2" s="667" t="str">
        <f>C13</f>
        <v>Ārējie siltumtīkli</v>
      </c>
      <c r="B2" s="667"/>
      <c r="C2" s="667"/>
      <c r="D2" s="667"/>
      <c r="E2" s="667"/>
      <c r="F2" s="667"/>
      <c r="G2" s="667"/>
      <c r="H2" s="667"/>
      <c r="I2" s="667"/>
      <c r="J2" s="667"/>
      <c r="K2" s="667"/>
      <c r="L2" s="667"/>
      <c r="M2" s="667"/>
      <c r="N2" s="667"/>
      <c r="O2" s="667"/>
      <c r="P2" s="667"/>
    </row>
    <row r="3" spans="1:16">
      <c r="A3" s="20"/>
      <c r="B3" s="20"/>
      <c r="C3" s="20" t="s">
        <v>11</v>
      </c>
      <c r="D3" s="669" t="str">
        <f>Koptame!C11</f>
        <v>Pirmsskolas izglītības iestāde</v>
      </c>
      <c r="E3" s="669"/>
      <c r="F3" s="669"/>
      <c r="G3" s="669"/>
      <c r="H3" s="669"/>
      <c r="I3" s="669"/>
      <c r="J3" s="669"/>
      <c r="K3" s="669"/>
      <c r="L3" s="669"/>
      <c r="M3" s="669"/>
      <c r="N3" s="669"/>
      <c r="O3" s="669"/>
      <c r="P3" s="669"/>
    </row>
    <row r="4" spans="1:16">
      <c r="A4" s="20"/>
      <c r="B4" s="20"/>
      <c r="C4" s="20" t="s">
        <v>12</v>
      </c>
      <c r="D4" s="669" t="str">
        <f>Koptame!C12</f>
        <v>Pirmsskolas izglītības iestādes jaunbūve</v>
      </c>
      <c r="E4" s="669"/>
      <c r="F4" s="669"/>
      <c r="G4" s="669"/>
      <c r="H4" s="669"/>
      <c r="I4" s="669"/>
      <c r="J4" s="669"/>
      <c r="K4" s="669"/>
      <c r="L4" s="669"/>
      <c r="M4" s="669"/>
      <c r="N4" s="669"/>
      <c r="O4" s="669"/>
      <c r="P4" s="669"/>
    </row>
    <row r="5" spans="1:16">
      <c r="A5" s="20"/>
      <c r="B5" s="20"/>
      <c r="C5" s="20" t="s">
        <v>13</v>
      </c>
      <c r="D5" s="669" t="str">
        <f>Koptame!C13</f>
        <v>Baložu iela 33, Baloži, Ķekavas novads</v>
      </c>
      <c r="E5" s="669"/>
      <c r="F5" s="669"/>
      <c r="G5" s="669"/>
      <c r="H5" s="669"/>
      <c r="I5" s="669"/>
      <c r="J5" s="669"/>
      <c r="K5" s="669"/>
      <c r="L5" s="669"/>
      <c r="M5" s="669"/>
      <c r="N5" s="669"/>
      <c r="O5" s="669"/>
      <c r="P5" s="669"/>
    </row>
    <row r="6" spans="1:16">
      <c r="A6" s="20"/>
      <c r="B6" s="20"/>
      <c r="C6" s="20" t="str">
        <f>Koptame!B14</f>
        <v>Iepirkuma Id Nr.</v>
      </c>
      <c r="D6" s="22" t="str">
        <f>Koptame!C14</f>
        <v xml:space="preserve">ĶNP2023/ </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87</v>
      </c>
      <c r="P7" s="26">
        <f>P40</f>
        <v>0</v>
      </c>
    </row>
    <row r="8" spans="1:16">
      <c r="A8" s="23"/>
      <c r="B8" s="23"/>
      <c r="D8" s="27"/>
      <c r="E8" s="43"/>
      <c r="F8" s="43"/>
      <c r="G8" s="43"/>
      <c r="H8" s="43"/>
      <c r="I8" s="43"/>
      <c r="J8" s="43"/>
      <c r="K8" s="43"/>
      <c r="N8" s="43"/>
      <c r="O8" s="43"/>
      <c r="P8" s="25"/>
    </row>
    <row r="9" spans="1:16" ht="15.3" customHeight="1">
      <c r="A9" s="45"/>
      <c r="B9" s="45"/>
      <c r="J9" s="44"/>
      <c r="K9" s="44"/>
      <c r="L9" s="668" t="str">
        <f>Koptame!D16</f>
        <v xml:space="preserve">Tāme sastādīta:   </v>
      </c>
      <c r="M9" s="668"/>
      <c r="N9" s="668"/>
      <c r="O9" s="668"/>
      <c r="P9" s="44"/>
    </row>
    <row r="10" spans="1:16" ht="15">
      <c r="A10" s="45"/>
      <c r="B10" s="45"/>
    </row>
    <row r="11" spans="1:16" ht="14.25" customHeight="1">
      <c r="A11" s="674" t="s">
        <v>15</v>
      </c>
      <c r="B11" s="681" t="s">
        <v>21</v>
      </c>
      <c r="C11" s="677" t="s">
        <v>92</v>
      </c>
      <c r="D11" s="678" t="s">
        <v>22</v>
      </c>
      <c r="E11" s="674" t="s">
        <v>23</v>
      </c>
      <c r="F11" s="672" t="s">
        <v>24</v>
      </c>
      <c r="G11" s="672"/>
      <c r="H11" s="672"/>
      <c r="I11" s="672"/>
      <c r="J11" s="672"/>
      <c r="K11" s="672"/>
      <c r="L11" s="672" t="s">
        <v>25</v>
      </c>
      <c r="M11" s="672"/>
      <c r="N11" s="672"/>
      <c r="O11" s="672"/>
      <c r="P11" s="672"/>
    </row>
    <row r="12" spans="1:16" ht="67.8">
      <c r="A12" s="674"/>
      <c r="B12" s="682"/>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352">
        <v>0</v>
      </c>
      <c r="C13" s="274" t="str">
        <f>kops3!C24</f>
        <v>Ārējie siltumtīkli</v>
      </c>
      <c r="D13" s="235"/>
      <c r="E13" s="236"/>
      <c r="F13" s="278">
        <v>0</v>
      </c>
      <c r="G13" s="277">
        <v>0</v>
      </c>
      <c r="H13" s="276">
        <v>0</v>
      </c>
      <c r="I13" s="277">
        <v>0</v>
      </c>
      <c r="J13" s="277">
        <v>0</v>
      </c>
      <c r="K13" s="277">
        <f t="shared" ref="K13" si="0">SUM(H13:J13)</f>
        <v>0</v>
      </c>
      <c r="L13" s="278">
        <f t="shared" ref="L13:L38" si="1">ROUND(F13*E13,2)</f>
        <v>0</v>
      </c>
      <c r="M13" s="277">
        <f t="shared" ref="M13:M38" si="2">ROUND(H13*E13,2)</f>
        <v>0</v>
      </c>
      <c r="N13" s="277">
        <f t="shared" ref="N13:N38" si="3">ROUND(I13*E13,2)</f>
        <v>0</v>
      </c>
      <c r="O13" s="277">
        <f t="shared" ref="O13:O38" si="4">ROUND(J13*E13,2)</f>
        <v>0</v>
      </c>
      <c r="P13" s="279">
        <f t="shared" ref="P13:P38" si="5">SUM(M13:O13)</f>
        <v>0</v>
      </c>
    </row>
    <row r="14" spans="1:16" s="56" customFormat="1" ht="39.6">
      <c r="A14" s="281">
        <v>1</v>
      </c>
      <c r="B14" s="385"/>
      <c r="C14" s="347" t="s">
        <v>1130</v>
      </c>
      <c r="D14" s="357" t="s">
        <v>1190</v>
      </c>
      <c r="E14" s="357">
        <v>280</v>
      </c>
      <c r="F14" s="367"/>
      <c r="G14" s="183"/>
      <c r="H14" s="183"/>
      <c r="I14" s="183"/>
      <c r="J14" s="183"/>
      <c r="K14" s="247"/>
      <c r="L14" s="248"/>
      <c r="M14" s="247"/>
      <c r="N14" s="247"/>
      <c r="O14" s="247"/>
      <c r="P14" s="249"/>
    </row>
    <row r="15" spans="1:16" s="56" customFormat="1">
      <c r="A15" s="281">
        <v>2</v>
      </c>
      <c r="B15" s="356"/>
      <c r="C15" s="343" t="s">
        <v>1191</v>
      </c>
      <c r="D15" s="388" t="s">
        <v>146</v>
      </c>
      <c r="E15" s="350">
        <v>1</v>
      </c>
      <c r="F15" s="367"/>
      <c r="G15" s="183"/>
      <c r="H15" s="183"/>
      <c r="I15" s="183"/>
      <c r="J15" s="183"/>
      <c r="K15" s="247"/>
      <c r="L15" s="248"/>
      <c r="M15" s="247"/>
      <c r="N15" s="247"/>
      <c r="O15" s="247"/>
      <c r="P15" s="249"/>
    </row>
    <row r="16" spans="1:16" s="56" customFormat="1" ht="39.6">
      <c r="A16" s="281">
        <v>3</v>
      </c>
      <c r="B16" s="356"/>
      <c r="C16" s="347" t="s">
        <v>1192</v>
      </c>
      <c r="D16" s="357" t="s">
        <v>145</v>
      </c>
      <c r="E16" s="357">
        <v>1</v>
      </c>
      <c r="F16" s="367"/>
      <c r="G16" s="183"/>
      <c r="H16" s="183"/>
      <c r="I16" s="183"/>
      <c r="J16" s="183"/>
      <c r="K16" s="247"/>
      <c r="L16" s="248"/>
      <c r="M16" s="247"/>
      <c r="N16" s="247"/>
      <c r="O16" s="247"/>
      <c r="P16" s="249"/>
    </row>
    <row r="17" spans="1:16" s="56" customFormat="1" ht="39.6">
      <c r="A17" s="281">
        <v>4</v>
      </c>
      <c r="B17" s="356"/>
      <c r="C17" s="347" t="s">
        <v>1193</v>
      </c>
      <c r="D17" s="357" t="s">
        <v>145</v>
      </c>
      <c r="E17" s="357">
        <v>1</v>
      </c>
      <c r="F17" s="367"/>
      <c r="G17" s="183"/>
      <c r="H17" s="183"/>
      <c r="I17" s="183"/>
      <c r="J17" s="183"/>
      <c r="K17" s="247"/>
      <c r="L17" s="248"/>
      <c r="M17" s="247"/>
      <c r="N17" s="247"/>
      <c r="O17" s="247"/>
      <c r="P17" s="249"/>
    </row>
    <row r="18" spans="1:16" s="56" customFormat="1" ht="39.6">
      <c r="A18" s="281">
        <v>5</v>
      </c>
      <c r="B18" s="356"/>
      <c r="C18" s="347" t="s">
        <v>1194</v>
      </c>
      <c r="D18" s="357" t="s">
        <v>145</v>
      </c>
      <c r="E18" s="357">
        <v>4</v>
      </c>
      <c r="F18" s="367"/>
      <c r="G18" s="183"/>
      <c r="H18" s="183"/>
      <c r="I18" s="183"/>
      <c r="J18" s="183"/>
      <c r="K18" s="247"/>
      <c r="L18" s="248"/>
      <c r="M18" s="247"/>
      <c r="N18" s="247"/>
      <c r="O18" s="247"/>
      <c r="P18" s="249"/>
    </row>
    <row r="19" spans="1:16" s="56" customFormat="1" ht="39.6">
      <c r="A19" s="281">
        <v>6</v>
      </c>
      <c r="B19" s="356"/>
      <c r="C19" s="347" t="s">
        <v>1195</v>
      </c>
      <c r="D19" s="357" t="s">
        <v>145</v>
      </c>
      <c r="E19" s="357">
        <v>4</v>
      </c>
      <c r="F19" s="162"/>
      <c r="G19" s="183"/>
      <c r="H19" s="183"/>
      <c r="I19" s="183"/>
      <c r="J19" s="183"/>
      <c r="K19" s="247"/>
      <c r="L19" s="248"/>
      <c r="M19" s="247"/>
      <c r="N19" s="247"/>
      <c r="O19" s="247"/>
      <c r="P19" s="249"/>
    </row>
    <row r="20" spans="1:16" s="56" customFormat="1">
      <c r="A20" s="281">
        <v>7</v>
      </c>
      <c r="B20" s="356"/>
      <c r="C20" s="343" t="s">
        <v>1196</v>
      </c>
      <c r="D20" s="357" t="s">
        <v>145</v>
      </c>
      <c r="E20" s="350">
        <v>2</v>
      </c>
      <c r="F20" s="367"/>
      <c r="G20" s="183"/>
      <c r="H20" s="183"/>
      <c r="I20" s="183"/>
      <c r="J20" s="183"/>
      <c r="K20" s="247"/>
      <c r="L20" s="248"/>
      <c r="M20" s="247"/>
      <c r="N20" s="247"/>
      <c r="O20" s="247"/>
      <c r="P20" s="249"/>
    </row>
    <row r="21" spans="1:16" s="56" customFormat="1">
      <c r="A21" s="281">
        <v>8</v>
      </c>
      <c r="B21" s="356"/>
      <c r="C21" s="343" t="s">
        <v>1197</v>
      </c>
      <c r="D21" s="357" t="s">
        <v>145</v>
      </c>
      <c r="E21" s="350">
        <v>2</v>
      </c>
      <c r="F21" s="162"/>
      <c r="G21" s="183"/>
      <c r="H21" s="183"/>
      <c r="I21" s="183"/>
      <c r="J21" s="183"/>
      <c r="K21" s="247"/>
      <c r="L21" s="248"/>
      <c r="M21" s="247"/>
      <c r="N21" s="247"/>
      <c r="O21" s="247"/>
      <c r="P21" s="249"/>
    </row>
    <row r="22" spans="1:16" s="56" customFormat="1" ht="39.6">
      <c r="A22" s="281">
        <v>9</v>
      </c>
      <c r="B22" s="356"/>
      <c r="C22" s="347" t="s">
        <v>1198</v>
      </c>
      <c r="D22" s="357" t="s">
        <v>145</v>
      </c>
      <c r="E22" s="357">
        <v>2</v>
      </c>
      <c r="F22" s="162"/>
      <c r="G22" s="183"/>
      <c r="H22" s="183"/>
      <c r="I22" s="183"/>
      <c r="J22" s="183"/>
      <c r="K22" s="247"/>
      <c r="L22" s="248"/>
      <c r="M22" s="247"/>
      <c r="N22" s="247"/>
      <c r="O22" s="247"/>
      <c r="P22" s="249"/>
    </row>
    <row r="23" spans="1:16" s="56" customFormat="1" ht="39.6">
      <c r="A23" s="281">
        <v>10</v>
      </c>
      <c r="B23" s="356"/>
      <c r="C23" s="347" t="s">
        <v>1199</v>
      </c>
      <c r="D23" s="357" t="s">
        <v>145</v>
      </c>
      <c r="E23" s="357">
        <v>2</v>
      </c>
      <c r="F23" s="162"/>
      <c r="G23" s="183"/>
      <c r="H23" s="183"/>
      <c r="I23" s="183"/>
      <c r="J23" s="183"/>
      <c r="K23" s="247"/>
      <c r="L23" s="248"/>
      <c r="M23" s="247"/>
      <c r="N23" s="247"/>
      <c r="O23" s="247"/>
      <c r="P23" s="249"/>
    </row>
    <row r="24" spans="1:16" s="56" customFormat="1">
      <c r="A24" s="281">
        <v>11</v>
      </c>
      <c r="B24" s="356"/>
      <c r="C24" s="343" t="s">
        <v>1200</v>
      </c>
      <c r="D24" s="388" t="s">
        <v>146</v>
      </c>
      <c r="E24" s="350">
        <v>1</v>
      </c>
      <c r="F24" s="162"/>
      <c r="G24" s="183"/>
      <c r="H24" s="183"/>
      <c r="I24" s="183"/>
      <c r="J24" s="183"/>
      <c r="K24" s="247"/>
      <c r="L24" s="248"/>
      <c r="M24" s="247"/>
      <c r="N24" s="247"/>
      <c r="O24" s="247"/>
      <c r="P24" s="249"/>
    </row>
    <row r="25" spans="1:16" s="56" customFormat="1">
      <c r="A25" s="281">
        <v>12</v>
      </c>
      <c r="B25" s="356"/>
      <c r="C25" s="343" t="s">
        <v>1201</v>
      </c>
      <c r="D25" s="357" t="s">
        <v>145</v>
      </c>
      <c r="E25" s="350">
        <v>2</v>
      </c>
      <c r="F25" s="162"/>
      <c r="G25" s="183"/>
      <c r="H25" s="183"/>
      <c r="I25" s="183"/>
      <c r="J25" s="183"/>
      <c r="K25" s="247"/>
      <c r="L25" s="248"/>
      <c r="M25" s="247"/>
      <c r="N25" s="247"/>
      <c r="O25" s="247"/>
      <c r="P25" s="249"/>
    </row>
    <row r="26" spans="1:16" s="56" customFormat="1" ht="39.6">
      <c r="A26" s="281">
        <v>13</v>
      </c>
      <c r="B26" s="356"/>
      <c r="C26" s="347" t="s">
        <v>1199</v>
      </c>
      <c r="D26" s="357" t="s">
        <v>145</v>
      </c>
      <c r="E26" s="357">
        <v>2</v>
      </c>
      <c r="F26" s="162"/>
      <c r="G26" s="183"/>
      <c r="H26" s="183"/>
      <c r="I26" s="183"/>
      <c r="J26" s="183"/>
      <c r="K26" s="247"/>
      <c r="L26" s="248"/>
      <c r="M26" s="247"/>
      <c r="N26" s="247"/>
      <c r="O26" s="247"/>
      <c r="P26" s="249"/>
    </row>
    <row r="27" spans="1:16" s="56" customFormat="1">
      <c r="A27" s="281">
        <v>14</v>
      </c>
      <c r="B27" s="356"/>
      <c r="C27" s="343" t="s">
        <v>1202</v>
      </c>
      <c r="D27" s="357" t="s">
        <v>145</v>
      </c>
      <c r="E27" s="350">
        <v>2</v>
      </c>
      <c r="F27" s="162"/>
      <c r="G27" s="183"/>
      <c r="H27" s="183"/>
      <c r="I27" s="183"/>
      <c r="J27" s="183"/>
      <c r="K27" s="247"/>
      <c r="L27" s="248"/>
      <c r="M27" s="247"/>
      <c r="N27" s="247"/>
      <c r="O27" s="247"/>
      <c r="P27" s="249"/>
    </row>
    <row r="28" spans="1:16" s="56" customFormat="1">
      <c r="A28" s="281">
        <v>15</v>
      </c>
      <c r="B28" s="356"/>
      <c r="C28" s="343" t="s">
        <v>1203</v>
      </c>
      <c r="D28" s="357" t="s">
        <v>145</v>
      </c>
      <c r="E28" s="350">
        <v>2</v>
      </c>
      <c r="F28" s="162"/>
      <c r="G28" s="183"/>
      <c r="H28" s="183"/>
      <c r="I28" s="183"/>
      <c r="J28" s="183"/>
      <c r="K28" s="247"/>
      <c r="L28" s="248"/>
      <c r="M28" s="247"/>
      <c r="N28" s="247"/>
      <c r="O28" s="247"/>
      <c r="P28" s="249"/>
    </row>
    <row r="29" spans="1:16" s="56" customFormat="1" ht="39.6">
      <c r="A29" s="281">
        <v>16</v>
      </c>
      <c r="B29" s="356"/>
      <c r="C29" s="347" t="s">
        <v>1198</v>
      </c>
      <c r="D29" s="357" t="s">
        <v>145</v>
      </c>
      <c r="E29" s="357">
        <v>2</v>
      </c>
      <c r="F29" s="162"/>
      <c r="G29" s="183"/>
      <c r="H29" s="183"/>
      <c r="I29" s="183"/>
      <c r="J29" s="183"/>
      <c r="K29" s="247"/>
      <c r="L29" s="248"/>
      <c r="M29" s="247"/>
      <c r="N29" s="247"/>
      <c r="O29" s="247"/>
      <c r="P29" s="249"/>
    </row>
    <row r="30" spans="1:16" s="56" customFormat="1">
      <c r="A30" s="281">
        <v>17</v>
      </c>
      <c r="B30" s="388"/>
      <c r="C30" s="343" t="s">
        <v>1204</v>
      </c>
      <c r="D30" s="350" t="s">
        <v>1190</v>
      </c>
      <c r="E30" s="350">
        <v>140</v>
      </c>
      <c r="F30" s="162"/>
      <c r="G30" s="183"/>
      <c r="H30" s="183"/>
      <c r="I30" s="183"/>
      <c r="J30" s="183"/>
      <c r="K30" s="247"/>
      <c r="L30" s="248"/>
      <c r="M30" s="247"/>
      <c r="N30" s="247"/>
      <c r="O30" s="247"/>
      <c r="P30" s="249"/>
    </row>
    <row r="31" spans="1:16" s="56" customFormat="1" ht="15.6">
      <c r="A31" s="281">
        <v>18</v>
      </c>
      <c r="B31" s="388"/>
      <c r="C31" s="343" t="s">
        <v>1205</v>
      </c>
      <c r="D31" s="350" t="s">
        <v>1206</v>
      </c>
      <c r="E31" s="350">
        <v>23</v>
      </c>
      <c r="F31" s="216"/>
      <c r="G31" s="187"/>
      <c r="H31" s="217"/>
      <c r="I31" s="217"/>
      <c r="J31" s="217"/>
      <c r="K31" s="247"/>
      <c r="L31" s="248"/>
      <c r="M31" s="247"/>
      <c r="N31" s="247"/>
      <c r="O31" s="247"/>
      <c r="P31" s="249"/>
    </row>
    <row r="32" spans="1:16" s="56" customFormat="1" ht="52.8">
      <c r="A32" s="281">
        <v>19</v>
      </c>
      <c r="B32" s="385"/>
      <c r="C32" s="347" t="s">
        <v>1213</v>
      </c>
      <c r="D32" s="388" t="s">
        <v>146</v>
      </c>
      <c r="E32" s="357">
        <v>2</v>
      </c>
      <c r="F32" s="162"/>
      <c r="G32" s="183"/>
      <c r="H32" s="183"/>
      <c r="I32" s="183"/>
      <c r="J32" s="183"/>
      <c r="K32" s="247"/>
      <c r="L32" s="248"/>
      <c r="M32" s="247"/>
      <c r="N32" s="247"/>
      <c r="O32" s="247"/>
      <c r="P32" s="249"/>
    </row>
    <row r="33" spans="1:16" s="56" customFormat="1">
      <c r="A33" s="281">
        <v>20</v>
      </c>
      <c r="B33" s="388"/>
      <c r="C33" s="343" t="s">
        <v>1207</v>
      </c>
      <c r="D33" s="388" t="s">
        <v>146</v>
      </c>
      <c r="E33" s="350">
        <v>1</v>
      </c>
      <c r="F33" s="162"/>
      <c r="G33" s="169"/>
      <c r="H33" s="183"/>
      <c r="I33" s="183"/>
      <c r="J33" s="183"/>
      <c r="K33" s="247"/>
      <c r="L33" s="248"/>
      <c r="M33" s="247"/>
      <c r="N33" s="247"/>
      <c r="O33" s="247"/>
      <c r="P33" s="249"/>
    </row>
    <row r="34" spans="1:16" s="56" customFormat="1">
      <c r="A34" s="281">
        <v>21</v>
      </c>
      <c r="B34" s="416"/>
      <c r="C34" s="348" t="s">
        <v>1211</v>
      </c>
      <c r="D34" s="348"/>
      <c r="E34" s="350"/>
      <c r="F34" s="162"/>
      <c r="G34" s="169"/>
      <c r="H34" s="183"/>
      <c r="I34" s="183"/>
      <c r="J34" s="183"/>
      <c r="K34" s="247"/>
      <c r="L34" s="248"/>
      <c r="M34" s="247"/>
      <c r="N34" s="247"/>
      <c r="O34" s="247"/>
      <c r="P34" s="249"/>
    </row>
    <row r="35" spans="1:16" s="56" customFormat="1">
      <c r="A35" s="281">
        <v>22</v>
      </c>
      <c r="B35" s="388"/>
      <c r="C35" s="347" t="s">
        <v>1208</v>
      </c>
      <c r="D35" s="357" t="s">
        <v>145</v>
      </c>
      <c r="E35" s="350">
        <v>2</v>
      </c>
      <c r="F35" s="162"/>
      <c r="G35" s="183"/>
      <c r="H35" s="183"/>
      <c r="I35" s="183"/>
      <c r="J35" s="183"/>
      <c r="K35" s="247"/>
      <c r="L35" s="248"/>
      <c r="M35" s="247"/>
      <c r="N35" s="247"/>
      <c r="O35" s="247"/>
      <c r="P35" s="249"/>
    </row>
    <row r="36" spans="1:16" s="56" customFormat="1">
      <c r="A36" s="281">
        <v>23</v>
      </c>
      <c r="B36" s="388"/>
      <c r="C36" s="347" t="s">
        <v>1209</v>
      </c>
      <c r="D36" s="388" t="s">
        <v>146</v>
      </c>
      <c r="E36" s="350">
        <v>1</v>
      </c>
      <c r="F36" s="162"/>
      <c r="G36" s="183"/>
      <c r="H36" s="183"/>
      <c r="I36" s="183"/>
      <c r="J36" s="183"/>
      <c r="K36" s="247"/>
      <c r="L36" s="248"/>
      <c r="M36" s="247"/>
      <c r="N36" s="247"/>
      <c r="O36" s="247"/>
      <c r="P36" s="249"/>
    </row>
    <row r="37" spans="1:16" s="56" customFormat="1">
      <c r="A37" s="281">
        <v>24</v>
      </c>
      <c r="B37" s="416"/>
      <c r="C37" s="348" t="s">
        <v>1212</v>
      </c>
      <c r="D37" s="348"/>
      <c r="E37" s="350"/>
      <c r="F37" s="162"/>
      <c r="G37" s="169"/>
      <c r="H37" s="183"/>
      <c r="I37" s="183"/>
      <c r="J37" s="183"/>
      <c r="K37" s="247"/>
      <c r="L37" s="248"/>
      <c r="M37" s="247"/>
      <c r="N37" s="247"/>
      <c r="O37" s="247"/>
      <c r="P37" s="249"/>
    </row>
    <row r="38" spans="1:16" s="56" customFormat="1" ht="26.4">
      <c r="A38" s="281">
        <v>25</v>
      </c>
      <c r="B38" s="389"/>
      <c r="C38" s="533" t="s">
        <v>1214</v>
      </c>
      <c r="D38" s="351" t="s">
        <v>1210</v>
      </c>
      <c r="E38" s="351">
        <v>27</v>
      </c>
      <c r="F38" s="162"/>
      <c r="G38" s="183"/>
      <c r="H38" s="233"/>
      <c r="I38" s="233"/>
      <c r="J38" s="233"/>
      <c r="K38" s="247"/>
      <c r="L38" s="248"/>
      <c r="M38" s="247"/>
      <c r="N38" s="247"/>
      <c r="O38" s="247"/>
      <c r="P38" s="249"/>
    </row>
    <row r="39" spans="1:16">
      <c r="A39" s="282"/>
      <c r="B39" s="457"/>
      <c r="C39" s="535"/>
      <c r="D39" s="536"/>
      <c r="E39" s="286"/>
      <c r="F39" s="537"/>
      <c r="G39" s="537"/>
      <c r="H39" s="287"/>
      <c r="I39" s="286"/>
      <c r="J39" s="286"/>
      <c r="K39" s="286"/>
      <c r="L39" s="537"/>
      <c r="M39" s="286"/>
      <c r="N39" s="286"/>
      <c r="O39" s="286"/>
      <c r="P39" s="288"/>
    </row>
    <row r="40" spans="1:16" ht="15.3" customHeight="1">
      <c r="A40" s="234"/>
      <c r="B40" s="234"/>
      <c r="C40" s="679" t="s">
        <v>98</v>
      </c>
      <c r="D40" s="680"/>
      <c r="E40" s="680"/>
      <c r="F40" s="680"/>
      <c r="G40" s="680"/>
      <c r="H40" s="680"/>
      <c r="I40" s="680"/>
      <c r="J40" s="680"/>
      <c r="K40" s="680"/>
      <c r="L40" s="271"/>
      <c r="M40" s="271"/>
      <c r="N40" s="271"/>
      <c r="O40" s="271"/>
      <c r="P40" s="271"/>
    </row>
    <row r="41" spans="1:16" s="114" customFormat="1" collapsed="1">
      <c r="I41" s="135"/>
    </row>
    <row r="42" spans="1:16" customFormat="1" ht="12.75" customHeight="1">
      <c r="B42" s="136" t="s">
        <v>52</v>
      </c>
    </row>
    <row r="43" spans="1:16" customFormat="1" ht="45" customHeight="1">
      <c r="A43" s="673">
        <f>'3,1'!A54:G54</f>
        <v>0</v>
      </c>
      <c r="B43" s="673"/>
      <c r="C43" s="673"/>
      <c r="D43" s="673"/>
      <c r="E43" s="673"/>
      <c r="F43" s="673"/>
      <c r="G43" s="673"/>
      <c r="H43" s="673"/>
      <c r="I43" s="673"/>
      <c r="J43" s="673"/>
      <c r="K43" s="673"/>
      <c r="L43" s="673"/>
      <c r="M43" s="673"/>
      <c r="N43" s="673"/>
      <c r="O43" s="673"/>
      <c r="P43" s="673"/>
    </row>
    <row r="44" spans="1:16" customFormat="1" ht="73.5" customHeight="1">
      <c r="A44" s="673">
        <f>'3,1'!$A$55</f>
        <v>0</v>
      </c>
      <c r="B44" s="673"/>
      <c r="C44" s="673"/>
      <c r="D44" s="673"/>
      <c r="E44" s="673"/>
      <c r="F44" s="673"/>
      <c r="G44" s="673"/>
      <c r="H44" s="673"/>
      <c r="I44" s="673"/>
      <c r="J44" s="673"/>
      <c r="K44" s="673"/>
      <c r="L44" s="673"/>
      <c r="M44" s="673"/>
      <c r="N44" s="673"/>
      <c r="O44" s="673"/>
      <c r="P44" s="673"/>
    </row>
    <row r="45" spans="1:16" customFormat="1" ht="12.75" customHeight="1">
      <c r="B45" s="137"/>
    </row>
    <row r="46" spans="1:16" customFormat="1" ht="12.75" customHeight="1">
      <c r="B46" s="137"/>
    </row>
    <row r="47" spans="1:16" s="114" customFormat="1">
      <c r="B47" s="114" t="str">
        <f>'3,3'!B62</f>
        <v>Sastādīja:</v>
      </c>
      <c r="L47" s="114" t="str">
        <f>'3,3'!M62</f>
        <v>Pārbaudīja:</v>
      </c>
    </row>
    <row r="48" spans="1:16" s="114" customFormat="1">
      <c r="C48" s="134">
        <f>'3,3'!C63</f>
        <v>0</v>
      </c>
      <c r="L48" s="134"/>
      <c r="M48" s="670">
        <f>'3,3'!N63</f>
        <v>0</v>
      </c>
      <c r="N48" s="670"/>
    </row>
    <row r="49" spans="2:14" s="114" customFormat="1">
      <c r="C49" s="133">
        <f>'3,3'!C64</f>
        <v>0</v>
      </c>
      <c r="L49" s="133"/>
      <c r="M49" s="671">
        <f>'3,3'!N64</f>
        <v>0</v>
      </c>
      <c r="N49" s="671"/>
    </row>
    <row r="50" spans="2:14" s="114" customFormat="1" collapsed="1">
      <c r="B50" s="135"/>
      <c r="F50" s="135"/>
      <c r="G50" s="135"/>
    </row>
  </sheetData>
  <autoFilter ref="D1:D50" xr:uid="{00000000-0001-0000-2F00-000000000000}"/>
  <mergeCells count="17">
    <mergeCell ref="M49:N49"/>
    <mergeCell ref="F11:K11"/>
    <mergeCell ref="L11:P11"/>
    <mergeCell ref="C40:K40"/>
    <mergeCell ref="M48:N48"/>
    <mergeCell ref="A44:P44"/>
    <mergeCell ref="A43:P43"/>
    <mergeCell ref="A11:A12"/>
    <mergeCell ref="B11:B12"/>
    <mergeCell ref="C11:C12"/>
    <mergeCell ref="D11:D12"/>
    <mergeCell ref="E11:E12"/>
    <mergeCell ref="A2:P2"/>
    <mergeCell ref="D3:P3"/>
    <mergeCell ref="D4:P4"/>
    <mergeCell ref="D5:P5"/>
    <mergeCell ref="L9:O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92D050"/>
  </sheetPr>
  <dimension ref="A1:Q50"/>
  <sheetViews>
    <sheetView showZeros="0" view="pageBreakPreview" topLeftCell="A21" zoomScale="90" zoomScaleNormal="100" zoomScaleSheetLayoutView="90" workbookViewId="0">
      <selection activeCell="M40" sqref="M40"/>
    </sheetView>
  </sheetViews>
  <sheetFormatPr defaultColWidth="9.109375" defaultRowHeight="13.8"/>
  <cols>
    <col min="1" max="1" width="4.88671875" style="19" customWidth="1"/>
    <col min="2" max="2" width="9.44140625" style="19" customWidth="1"/>
    <col min="3" max="3" width="40.21875" style="19" customWidth="1"/>
    <col min="4" max="4" width="20.664062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7" s="24" customFormat="1">
      <c r="F1" s="21"/>
      <c r="G1" s="21"/>
      <c r="H1" s="155" t="s">
        <v>88</v>
      </c>
      <c r="I1" s="103" t="str">
        <f>kops3!B25</f>
        <v>3,5</v>
      </c>
      <c r="J1" s="53"/>
    </row>
    <row r="2" spans="1:17" s="24" customFormat="1">
      <c r="A2" s="667" t="str">
        <f>C13</f>
        <v>Ārējie vājstrāvas tīkli</v>
      </c>
      <c r="B2" s="667"/>
      <c r="C2" s="667"/>
      <c r="D2" s="667"/>
      <c r="E2" s="667"/>
      <c r="F2" s="667"/>
      <c r="G2" s="667"/>
      <c r="H2" s="667"/>
      <c r="I2" s="667"/>
      <c r="J2" s="667"/>
      <c r="K2" s="667"/>
      <c r="L2" s="667"/>
      <c r="M2" s="667"/>
      <c r="N2" s="667"/>
      <c r="O2" s="667"/>
      <c r="P2" s="667"/>
      <c r="Q2" s="667"/>
    </row>
    <row r="3" spans="1:17">
      <c r="A3" s="20"/>
      <c r="B3" s="20"/>
      <c r="C3" s="20" t="s">
        <v>11</v>
      </c>
      <c r="D3" s="20"/>
      <c r="E3" s="669" t="str">
        <f>Koptame!C11</f>
        <v>Pirmsskolas izglītības iestāde</v>
      </c>
      <c r="F3" s="669"/>
      <c r="G3" s="669"/>
      <c r="H3" s="669"/>
      <c r="I3" s="669"/>
      <c r="J3" s="669"/>
      <c r="K3" s="669"/>
      <c r="L3" s="669"/>
      <c r="M3" s="669"/>
      <c r="N3" s="669"/>
      <c r="O3" s="669"/>
      <c r="P3" s="669"/>
      <c r="Q3" s="669"/>
    </row>
    <row r="4" spans="1:17">
      <c r="A4" s="20"/>
      <c r="B4" s="20"/>
      <c r="C4" s="20" t="s">
        <v>12</v>
      </c>
      <c r="D4" s="20"/>
      <c r="E4" s="669" t="str">
        <f>Koptame!C12</f>
        <v>Pirmsskolas izglītības iestādes jaunbūve</v>
      </c>
      <c r="F4" s="669"/>
      <c r="G4" s="669"/>
      <c r="H4" s="669"/>
      <c r="I4" s="669"/>
      <c r="J4" s="669"/>
      <c r="K4" s="669"/>
      <c r="L4" s="669"/>
      <c r="M4" s="669"/>
      <c r="N4" s="669"/>
      <c r="O4" s="669"/>
      <c r="P4" s="669"/>
      <c r="Q4" s="669"/>
    </row>
    <row r="5" spans="1:17">
      <c r="A5" s="20"/>
      <c r="B5" s="20"/>
      <c r="C5" s="20" t="s">
        <v>13</v>
      </c>
      <c r="D5" s="20"/>
      <c r="E5" s="669" t="str">
        <f>Koptame!C13</f>
        <v>Baložu iela 33, Baloži, Ķekavas novads</v>
      </c>
      <c r="F5" s="669"/>
      <c r="G5" s="669"/>
      <c r="H5" s="669"/>
      <c r="I5" s="669"/>
      <c r="J5" s="669"/>
      <c r="K5" s="669"/>
      <c r="L5" s="669"/>
      <c r="M5" s="669"/>
      <c r="N5" s="669"/>
      <c r="O5" s="669"/>
      <c r="P5" s="669"/>
      <c r="Q5" s="669"/>
    </row>
    <row r="6" spans="1:17">
      <c r="A6" s="20"/>
      <c r="B6" s="20"/>
      <c r="C6" s="20" t="str">
        <f>Koptame!B14</f>
        <v>Iepirkuma Id Nr.</v>
      </c>
      <c r="D6" s="20"/>
      <c r="E6" s="22" t="str">
        <f>Koptame!C14</f>
        <v xml:space="preserve">ĶNP2023/ </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87</v>
      </c>
      <c r="Q7" s="26">
        <f>Q40</f>
        <v>0</v>
      </c>
    </row>
    <row r="8" spans="1:17">
      <c r="A8" s="23"/>
      <c r="B8" s="23"/>
      <c r="E8" s="27"/>
      <c r="F8" s="43"/>
      <c r="G8" s="43"/>
      <c r="H8" s="43"/>
      <c r="I8" s="43"/>
      <c r="J8" s="54"/>
      <c r="K8" s="43"/>
      <c r="L8" s="43"/>
      <c r="O8" s="43"/>
      <c r="P8" s="43"/>
      <c r="Q8" s="25"/>
    </row>
    <row r="9" spans="1:17" ht="15.3" customHeight="1">
      <c r="A9" s="45"/>
      <c r="B9" s="45"/>
      <c r="K9" s="44"/>
      <c r="L9" s="44"/>
      <c r="M9" s="668" t="str">
        <f>Koptame!D16</f>
        <v xml:space="preserve">Tāme sastādīta:   </v>
      </c>
      <c r="N9" s="668"/>
      <c r="O9" s="668"/>
      <c r="P9" s="668"/>
      <c r="Q9" s="44"/>
    </row>
    <row r="10" spans="1:17" ht="15">
      <c r="A10" s="45"/>
      <c r="B10" s="45"/>
    </row>
    <row r="11" spans="1:17" ht="14.25" customHeight="1">
      <c r="A11" s="674" t="s">
        <v>15</v>
      </c>
      <c r="B11" s="681" t="s">
        <v>21</v>
      </c>
      <c r="C11" s="688" t="s">
        <v>92</v>
      </c>
      <c r="D11" s="689"/>
      <c r="E11" s="678" t="s">
        <v>22</v>
      </c>
      <c r="F11" s="674" t="s">
        <v>23</v>
      </c>
      <c r="G11" s="672" t="s">
        <v>24</v>
      </c>
      <c r="H11" s="672"/>
      <c r="I11" s="672"/>
      <c r="J11" s="672"/>
      <c r="K11" s="672"/>
      <c r="L11" s="672"/>
      <c r="M11" s="672" t="s">
        <v>25</v>
      </c>
      <c r="N11" s="672"/>
      <c r="O11" s="672"/>
      <c r="P11" s="672"/>
      <c r="Q11" s="672"/>
    </row>
    <row r="12" spans="1:17" ht="67.8">
      <c r="A12" s="674"/>
      <c r="B12" s="682"/>
      <c r="C12" s="690"/>
      <c r="D12" s="691"/>
      <c r="E12" s="678"/>
      <c r="F12" s="674"/>
      <c r="G12" s="144" t="s">
        <v>26</v>
      </c>
      <c r="H12" s="144" t="s">
        <v>55</v>
      </c>
      <c r="I12" s="144" t="s">
        <v>56</v>
      </c>
      <c r="J12" s="144" t="s">
        <v>90</v>
      </c>
      <c r="K12" s="144" t="s">
        <v>57</v>
      </c>
      <c r="L12" s="144" t="s">
        <v>58</v>
      </c>
      <c r="M12" s="144" t="s">
        <v>18</v>
      </c>
      <c r="N12" s="144" t="s">
        <v>56</v>
      </c>
      <c r="O12" s="144" t="s">
        <v>90</v>
      </c>
      <c r="P12" s="144" t="s">
        <v>57</v>
      </c>
      <c r="Q12" s="144" t="s">
        <v>59</v>
      </c>
    </row>
    <row r="13" spans="1:17" ht="15.6">
      <c r="A13" s="272"/>
      <c r="B13" s="352">
        <v>0</v>
      </c>
      <c r="C13" s="274" t="str">
        <f>kops3!C25</f>
        <v>Ārējie vājstrāvas tīkli</v>
      </c>
      <c r="D13" s="274"/>
      <c r="E13" s="235"/>
      <c r="F13" s="236"/>
      <c r="G13" s="381">
        <v>0</v>
      </c>
      <c r="H13" s="381">
        <v>0</v>
      </c>
      <c r="I13" s="276">
        <v>0</v>
      </c>
      <c r="J13" s="277">
        <v>0</v>
      </c>
      <c r="K13" s="277">
        <v>0</v>
      </c>
      <c r="L13" s="277">
        <f t="shared" ref="L13" si="0">SUM(I13:K13)</f>
        <v>0</v>
      </c>
      <c r="M13" s="278">
        <f t="shared" ref="M13:M38" si="1">ROUND(G13*F13,2)</f>
        <v>0</v>
      </c>
      <c r="N13" s="277">
        <f t="shared" ref="N13:N38" si="2">ROUND(I13*F13,2)</f>
        <v>0</v>
      </c>
      <c r="O13" s="277">
        <f t="shared" ref="O13:O38" si="3">ROUND(J13*F13,2)</f>
        <v>0</v>
      </c>
      <c r="P13" s="277">
        <f t="shared" ref="P13:P38" si="4">ROUND(K13*F13,2)</f>
        <v>0</v>
      </c>
      <c r="Q13" s="279">
        <f t="shared" ref="Q13:Q38" si="5">SUM(N13:P13)</f>
        <v>0</v>
      </c>
    </row>
    <row r="14" spans="1:17" s="56" customFormat="1">
      <c r="A14" s="281"/>
      <c r="B14" s="538"/>
      <c r="C14" s="359" t="s">
        <v>791</v>
      </c>
      <c r="D14" s="261"/>
      <c r="E14" s="310"/>
      <c r="F14" s="310"/>
      <c r="G14" s="169">
        <f t="shared" ref="G14" si="6">IFERROR(ROUND(I14/H14,2),0)</f>
        <v>0</v>
      </c>
      <c r="H14" s="169">
        <f t="shared" ref="H14" si="7">IF(I14&gt;0,5,0)</f>
        <v>0</v>
      </c>
      <c r="I14" s="183"/>
      <c r="J14" s="183"/>
      <c r="K14" s="183"/>
      <c r="L14" s="247">
        <f t="shared" ref="L14" si="8">SUM(I14:K14)</f>
        <v>0</v>
      </c>
      <c r="M14" s="248">
        <f t="shared" ref="M14" si="9">ROUND(G14*F14,2)</f>
        <v>0</v>
      </c>
      <c r="N14" s="247">
        <f t="shared" ref="N14" si="10">ROUND(I14*F14,2)</f>
        <v>0</v>
      </c>
      <c r="O14" s="247">
        <f t="shared" ref="O14" si="11">ROUND(J14*F14,2)</f>
        <v>0</v>
      </c>
      <c r="P14" s="247">
        <f t="shared" ref="P14" si="12">ROUND(K14*F14,2)</f>
        <v>0</v>
      </c>
      <c r="Q14" s="249">
        <f t="shared" ref="Q14" si="13">SUM(N14:P14)</f>
        <v>0</v>
      </c>
    </row>
    <row r="15" spans="1:17" s="56" customFormat="1">
      <c r="A15" s="281">
        <v>1</v>
      </c>
      <c r="B15" s="420"/>
      <c r="C15" s="343" t="s">
        <v>756</v>
      </c>
      <c r="D15" s="420" t="s">
        <v>757</v>
      </c>
      <c r="E15" s="420" t="s">
        <v>582</v>
      </c>
      <c r="F15" s="420">
        <v>17</v>
      </c>
      <c r="G15" s="169"/>
      <c r="H15" s="169"/>
      <c r="I15" s="183"/>
      <c r="J15" s="183"/>
      <c r="K15" s="183"/>
      <c r="L15" s="247"/>
      <c r="M15" s="248"/>
      <c r="N15" s="247"/>
      <c r="O15" s="247"/>
      <c r="P15" s="247"/>
      <c r="Q15" s="249"/>
    </row>
    <row r="16" spans="1:17" s="56" customFormat="1">
      <c r="A16" s="281">
        <v>2</v>
      </c>
      <c r="B16" s="420"/>
      <c r="C16" s="518" t="s">
        <v>758</v>
      </c>
      <c r="D16" s="420" t="s">
        <v>759</v>
      </c>
      <c r="E16" s="539" t="s">
        <v>605</v>
      </c>
      <c r="F16" s="420">
        <v>3</v>
      </c>
      <c r="G16" s="169"/>
      <c r="H16" s="169"/>
      <c r="I16" s="183"/>
      <c r="J16" s="183"/>
      <c r="K16" s="183"/>
      <c r="L16" s="247"/>
      <c r="M16" s="248"/>
      <c r="N16" s="247"/>
      <c r="O16" s="247"/>
      <c r="P16" s="247"/>
      <c r="Q16" s="249"/>
    </row>
    <row r="17" spans="1:17" s="56" customFormat="1">
      <c r="A17" s="281">
        <v>3</v>
      </c>
      <c r="B17" s="420"/>
      <c r="C17" s="540" t="s">
        <v>760</v>
      </c>
      <c r="D17" s="420"/>
      <c r="E17" s="539" t="s">
        <v>761</v>
      </c>
      <c r="F17" s="420">
        <v>0.3</v>
      </c>
      <c r="G17" s="169"/>
      <c r="H17" s="169"/>
      <c r="I17" s="183"/>
      <c r="J17" s="183"/>
      <c r="K17" s="183"/>
      <c r="L17" s="247"/>
      <c r="M17" s="248"/>
      <c r="N17" s="247"/>
      <c r="O17" s="247"/>
      <c r="P17" s="247"/>
      <c r="Q17" s="249"/>
    </row>
    <row r="18" spans="1:17" s="56" customFormat="1" ht="26.4">
      <c r="A18" s="281">
        <v>4</v>
      </c>
      <c r="B18" s="420"/>
      <c r="C18" s="518" t="s">
        <v>762</v>
      </c>
      <c r="D18" s="420"/>
      <c r="E18" s="539" t="s">
        <v>605</v>
      </c>
      <c r="F18" s="420">
        <v>3</v>
      </c>
      <c r="G18" s="169"/>
      <c r="H18" s="169"/>
      <c r="I18" s="183"/>
      <c r="J18" s="183"/>
      <c r="K18" s="183"/>
      <c r="L18" s="247"/>
      <c r="M18" s="248"/>
      <c r="N18" s="247"/>
      <c r="O18" s="247"/>
      <c r="P18" s="247"/>
      <c r="Q18" s="249"/>
    </row>
    <row r="19" spans="1:17" s="56" customFormat="1">
      <c r="A19" s="281">
        <v>5</v>
      </c>
      <c r="B19" s="420"/>
      <c r="C19" s="518" t="s">
        <v>763</v>
      </c>
      <c r="D19" s="420"/>
      <c r="E19" s="539" t="s">
        <v>582</v>
      </c>
      <c r="F19" s="420">
        <v>3</v>
      </c>
      <c r="G19" s="169"/>
      <c r="H19" s="169"/>
      <c r="I19" s="183"/>
      <c r="J19" s="183"/>
      <c r="K19" s="183"/>
      <c r="L19" s="247"/>
      <c r="M19" s="248"/>
      <c r="N19" s="247"/>
      <c r="O19" s="247"/>
      <c r="P19" s="247"/>
      <c r="Q19" s="249"/>
    </row>
    <row r="20" spans="1:17" s="56" customFormat="1">
      <c r="A20" s="281">
        <v>6</v>
      </c>
      <c r="B20" s="420"/>
      <c r="C20" s="518" t="s">
        <v>764</v>
      </c>
      <c r="D20" s="420"/>
      <c r="E20" s="420" t="s">
        <v>582</v>
      </c>
      <c r="F20" s="420">
        <f>F16*3</f>
        <v>9</v>
      </c>
      <c r="G20" s="169"/>
      <c r="H20" s="169"/>
      <c r="I20" s="183"/>
      <c r="J20" s="183"/>
      <c r="K20" s="183"/>
      <c r="L20" s="247"/>
      <c r="M20" s="248"/>
      <c r="N20" s="247"/>
      <c r="O20" s="247"/>
      <c r="P20" s="247"/>
      <c r="Q20" s="249"/>
    </row>
    <row r="21" spans="1:17" s="56" customFormat="1">
      <c r="A21" s="281">
        <v>7</v>
      </c>
      <c r="B21" s="420"/>
      <c r="C21" s="518" t="s">
        <v>765</v>
      </c>
      <c r="D21" s="420"/>
      <c r="E21" s="539" t="s">
        <v>605</v>
      </c>
      <c r="F21" s="420">
        <f>F16*2</f>
        <v>6</v>
      </c>
      <c r="G21" s="169"/>
      <c r="H21" s="169"/>
      <c r="I21" s="183"/>
      <c r="J21" s="183"/>
      <c r="K21" s="183"/>
      <c r="L21" s="247"/>
      <c r="M21" s="248"/>
      <c r="N21" s="247"/>
      <c r="O21" s="247"/>
      <c r="P21" s="247"/>
      <c r="Q21" s="249"/>
    </row>
    <row r="22" spans="1:17" s="56" customFormat="1">
      <c r="A22" s="281">
        <v>8</v>
      </c>
      <c r="B22" s="420"/>
      <c r="C22" s="540" t="s">
        <v>766</v>
      </c>
      <c r="D22" s="420"/>
      <c r="E22" s="539" t="s">
        <v>582</v>
      </c>
      <c r="F22" s="420">
        <v>2</v>
      </c>
      <c r="G22" s="169"/>
      <c r="H22" s="169"/>
      <c r="I22" s="183"/>
      <c r="J22" s="183"/>
      <c r="K22" s="183"/>
      <c r="L22" s="247"/>
      <c r="M22" s="248"/>
      <c r="N22" s="247"/>
      <c r="O22" s="247"/>
      <c r="P22" s="247"/>
      <c r="Q22" s="249"/>
    </row>
    <row r="23" spans="1:17" s="56" customFormat="1">
      <c r="A23" s="281">
        <v>9</v>
      </c>
      <c r="B23" s="420"/>
      <c r="C23" s="540" t="s">
        <v>767</v>
      </c>
      <c r="D23" s="540"/>
      <c r="E23" s="541" t="s">
        <v>768</v>
      </c>
      <c r="F23" s="541">
        <v>2</v>
      </c>
      <c r="G23" s="169"/>
      <c r="H23" s="169"/>
      <c r="I23" s="183"/>
      <c r="J23" s="183"/>
      <c r="K23" s="183"/>
      <c r="L23" s="247"/>
      <c r="M23" s="248"/>
      <c r="N23" s="247"/>
      <c r="O23" s="247"/>
      <c r="P23" s="247"/>
      <c r="Q23" s="249"/>
    </row>
    <row r="24" spans="1:17" s="56" customFormat="1">
      <c r="A24" s="281">
        <v>10</v>
      </c>
      <c r="B24" s="420"/>
      <c r="C24" s="540" t="s">
        <v>769</v>
      </c>
      <c r="D24" s="542" t="s">
        <v>770</v>
      </c>
      <c r="E24" s="541" t="s">
        <v>771</v>
      </c>
      <c r="F24" s="541">
        <v>2</v>
      </c>
      <c r="G24" s="169"/>
      <c r="H24" s="169"/>
      <c r="I24" s="183"/>
      <c r="J24" s="183"/>
      <c r="K24" s="183"/>
      <c r="L24" s="247"/>
      <c r="M24" s="248"/>
      <c r="N24" s="247"/>
      <c r="O24" s="247"/>
      <c r="P24" s="247"/>
      <c r="Q24" s="249"/>
    </row>
    <row r="25" spans="1:17" s="56" customFormat="1">
      <c r="A25" s="281">
        <v>11</v>
      </c>
      <c r="B25" s="420"/>
      <c r="C25" s="540" t="s">
        <v>772</v>
      </c>
      <c r="D25" s="541" t="s">
        <v>773</v>
      </c>
      <c r="E25" s="541" t="s">
        <v>774</v>
      </c>
      <c r="F25" s="541">
        <v>2</v>
      </c>
      <c r="G25" s="169"/>
      <c r="H25" s="169"/>
      <c r="I25" s="183"/>
      <c r="J25" s="183"/>
      <c r="K25" s="183"/>
      <c r="L25" s="247"/>
      <c r="M25" s="248"/>
      <c r="N25" s="247"/>
      <c r="O25" s="247"/>
      <c r="P25" s="247"/>
      <c r="Q25" s="249"/>
    </row>
    <row r="26" spans="1:17" s="56" customFormat="1">
      <c r="A26" s="281">
        <v>12</v>
      </c>
      <c r="B26" s="420"/>
      <c r="C26" s="540" t="s">
        <v>775</v>
      </c>
      <c r="D26" s="541" t="s">
        <v>776</v>
      </c>
      <c r="E26" s="541" t="s">
        <v>150</v>
      </c>
      <c r="F26" s="541">
        <v>60</v>
      </c>
      <c r="G26" s="169"/>
      <c r="H26" s="169"/>
      <c r="I26" s="183"/>
      <c r="J26" s="183"/>
      <c r="K26" s="183"/>
      <c r="L26" s="247"/>
      <c r="M26" s="248"/>
      <c r="N26" s="247"/>
      <c r="O26" s="247"/>
      <c r="P26" s="247"/>
      <c r="Q26" s="249"/>
    </row>
    <row r="27" spans="1:17" s="56" customFormat="1" ht="26.4">
      <c r="A27" s="281">
        <v>13</v>
      </c>
      <c r="B27" s="420"/>
      <c r="C27" s="518" t="s">
        <v>777</v>
      </c>
      <c r="D27" s="420" t="s">
        <v>778</v>
      </c>
      <c r="E27" s="420" t="s">
        <v>605</v>
      </c>
      <c r="F27" s="420">
        <v>1</v>
      </c>
      <c r="G27" s="169"/>
      <c r="H27" s="169"/>
      <c r="I27" s="183"/>
      <c r="J27" s="183"/>
      <c r="K27" s="183"/>
      <c r="L27" s="247"/>
      <c r="M27" s="248"/>
      <c r="N27" s="247"/>
      <c r="O27" s="247"/>
      <c r="P27" s="247"/>
      <c r="Q27" s="249"/>
    </row>
    <row r="28" spans="1:17" s="56" customFormat="1">
      <c r="A28" s="281">
        <v>14</v>
      </c>
      <c r="B28" s="538"/>
      <c r="C28" s="359" t="s">
        <v>790</v>
      </c>
      <c r="D28" s="261"/>
      <c r="E28" s="310"/>
      <c r="F28" s="310"/>
      <c r="G28" s="169"/>
      <c r="H28" s="169"/>
      <c r="I28" s="183"/>
      <c r="J28" s="183"/>
      <c r="K28" s="183"/>
      <c r="L28" s="247"/>
      <c r="M28" s="248"/>
      <c r="N28" s="247"/>
      <c r="O28" s="247"/>
      <c r="P28" s="247"/>
      <c r="Q28" s="249"/>
    </row>
    <row r="29" spans="1:17" s="56" customFormat="1">
      <c r="A29" s="281">
        <v>15</v>
      </c>
      <c r="B29" s="351"/>
      <c r="C29" s="358" t="s">
        <v>779</v>
      </c>
      <c r="D29" s="357"/>
      <c r="E29" s="357" t="s">
        <v>780</v>
      </c>
      <c r="F29" s="351">
        <f>59.6+40</f>
        <v>99.6</v>
      </c>
      <c r="G29" s="201"/>
      <c r="H29" s="161"/>
      <c r="I29" s="195"/>
      <c r="J29" s="240"/>
      <c r="K29" s="241"/>
      <c r="L29" s="247"/>
      <c r="M29" s="248"/>
      <c r="N29" s="247"/>
      <c r="O29" s="247"/>
      <c r="P29" s="247"/>
      <c r="Q29" s="249"/>
    </row>
    <row r="30" spans="1:17" s="56" customFormat="1">
      <c r="A30" s="281">
        <v>16</v>
      </c>
      <c r="B30" s="351"/>
      <c r="C30" s="358" t="s">
        <v>781</v>
      </c>
      <c r="D30" s="351"/>
      <c r="E30" s="351" t="s">
        <v>151</v>
      </c>
      <c r="F30" s="351">
        <f>F29</f>
        <v>99.6</v>
      </c>
      <c r="G30" s="201"/>
      <c r="H30" s="161"/>
      <c r="I30" s="195"/>
      <c r="J30" s="240"/>
      <c r="K30" s="241"/>
      <c r="L30" s="247"/>
      <c r="M30" s="248"/>
      <c r="N30" s="247"/>
      <c r="O30" s="247"/>
      <c r="P30" s="247"/>
      <c r="Q30" s="249"/>
    </row>
    <row r="31" spans="1:17" s="56" customFormat="1">
      <c r="A31" s="281">
        <v>17</v>
      </c>
      <c r="B31" s="351"/>
      <c r="C31" s="358" t="s">
        <v>782</v>
      </c>
      <c r="D31" s="357"/>
      <c r="E31" s="357" t="s">
        <v>335</v>
      </c>
      <c r="F31" s="357">
        <v>3</v>
      </c>
      <c r="G31" s="201"/>
      <c r="H31" s="161"/>
      <c r="I31" s="195"/>
      <c r="J31" s="240"/>
      <c r="K31" s="241"/>
      <c r="L31" s="247"/>
      <c r="M31" s="248"/>
      <c r="N31" s="247"/>
      <c r="O31" s="247"/>
      <c r="P31" s="247"/>
      <c r="Q31" s="249"/>
    </row>
    <row r="32" spans="1:17" s="56" customFormat="1">
      <c r="A32" s="281">
        <v>18</v>
      </c>
      <c r="B32" s="351"/>
      <c r="C32" s="518" t="s">
        <v>783</v>
      </c>
      <c r="D32" s="351"/>
      <c r="E32" s="351" t="s">
        <v>582</v>
      </c>
      <c r="F32" s="351">
        <v>3</v>
      </c>
      <c r="G32" s="201"/>
      <c r="H32" s="161"/>
      <c r="I32" s="195"/>
      <c r="J32" s="240"/>
      <c r="K32" s="241"/>
      <c r="L32" s="247"/>
      <c r="M32" s="248"/>
      <c r="N32" s="247"/>
      <c r="O32" s="247"/>
      <c r="P32" s="247"/>
      <c r="Q32" s="249"/>
    </row>
    <row r="33" spans="1:17" s="56" customFormat="1">
      <c r="A33" s="281">
        <v>19</v>
      </c>
      <c r="B33" s="351"/>
      <c r="C33" s="518" t="s">
        <v>784</v>
      </c>
      <c r="D33" s="351"/>
      <c r="E33" s="351" t="s">
        <v>151</v>
      </c>
      <c r="F33" s="351">
        <v>3</v>
      </c>
      <c r="G33" s="201"/>
      <c r="H33" s="161"/>
      <c r="I33" s="195"/>
      <c r="J33" s="240"/>
      <c r="K33" s="241"/>
      <c r="L33" s="247"/>
      <c r="M33" s="248"/>
      <c r="N33" s="247"/>
      <c r="O33" s="247"/>
      <c r="P33" s="247"/>
      <c r="Q33" s="249"/>
    </row>
    <row r="34" spans="1:17" s="56" customFormat="1">
      <c r="A34" s="281">
        <v>20</v>
      </c>
      <c r="B34" s="351"/>
      <c r="C34" s="358" t="s">
        <v>785</v>
      </c>
      <c r="D34" s="357"/>
      <c r="E34" s="357" t="s">
        <v>151</v>
      </c>
      <c r="F34" s="542">
        <v>59.6</v>
      </c>
      <c r="G34" s="201"/>
      <c r="H34" s="161"/>
      <c r="I34" s="195"/>
      <c r="J34" s="195"/>
      <c r="K34" s="206"/>
      <c r="L34" s="247"/>
      <c r="M34" s="248"/>
      <c r="N34" s="247"/>
      <c r="O34" s="247"/>
      <c r="P34" s="247"/>
      <c r="Q34" s="249"/>
    </row>
    <row r="35" spans="1:17" s="56" customFormat="1">
      <c r="A35" s="281">
        <v>21</v>
      </c>
      <c r="B35" s="351"/>
      <c r="C35" s="518" t="s">
        <v>786</v>
      </c>
      <c r="D35" s="351"/>
      <c r="E35" s="351" t="s">
        <v>582</v>
      </c>
      <c r="F35" s="351">
        <v>2</v>
      </c>
      <c r="G35" s="201"/>
      <c r="H35" s="161"/>
      <c r="I35" s="195"/>
      <c r="J35" s="240"/>
      <c r="K35" s="241"/>
      <c r="L35" s="247"/>
      <c r="M35" s="248"/>
      <c r="N35" s="247"/>
      <c r="O35" s="247"/>
      <c r="P35" s="247"/>
      <c r="Q35" s="249"/>
    </row>
    <row r="36" spans="1:17" s="56" customFormat="1" ht="26.4">
      <c r="A36" s="281">
        <v>22</v>
      </c>
      <c r="B36" s="351"/>
      <c r="C36" s="518" t="s">
        <v>787</v>
      </c>
      <c r="D36" s="420"/>
      <c r="E36" s="420" t="s">
        <v>605</v>
      </c>
      <c r="F36" s="542">
        <v>1</v>
      </c>
      <c r="G36" s="161"/>
      <c r="H36" s="161"/>
      <c r="I36" s="382"/>
      <c r="J36" s="183"/>
      <c r="K36" s="183"/>
      <c r="L36" s="247"/>
      <c r="M36" s="248"/>
      <c r="N36" s="247"/>
      <c r="O36" s="247"/>
      <c r="P36" s="247"/>
      <c r="Q36" s="249"/>
    </row>
    <row r="37" spans="1:17" s="56" customFormat="1" ht="39.6">
      <c r="A37" s="281">
        <v>23</v>
      </c>
      <c r="B37" s="351"/>
      <c r="C37" s="518" t="s">
        <v>788</v>
      </c>
      <c r="D37" s="420"/>
      <c r="E37" s="420" t="s">
        <v>605</v>
      </c>
      <c r="F37" s="542">
        <v>1</v>
      </c>
      <c r="G37" s="161"/>
      <c r="H37" s="161"/>
      <c r="I37" s="382"/>
      <c r="J37" s="183"/>
      <c r="K37" s="183"/>
      <c r="L37" s="247"/>
      <c r="M37" s="248"/>
      <c r="N37" s="247"/>
      <c r="O37" s="247"/>
      <c r="P37" s="247"/>
      <c r="Q37" s="249"/>
    </row>
    <row r="38" spans="1:17" s="56" customFormat="1">
      <c r="A38" s="281">
        <v>24</v>
      </c>
      <c r="B38" s="351"/>
      <c r="C38" s="358" t="s">
        <v>789</v>
      </c>
      <c r="D38" s="351"/>
      <c r="E38" s="351" t="s">
        <v>605</v>
      </c>
      <c r="F38" s="351">
        <v>1</v>
      </c>
      <c r="G38" s="201"/>
      <c r="H38" s="161"/>
      <c r="I38" s="195"/>
      <c r="J38" s="240"/>
      <c r="K38" s="241"/>
      <c r="L38" s="247"/>
      <c r="M38" s="248"/>
      <c r="N38" s="247"/>
      <c r="O38" s="247"/>
      <c r="P38" s="247"/>
      <c r="Q38" s="249"/>
    </row>
    <row r="39" spans="1:17">
      <c r="A39" s="282"/>
      <c r="B39" s="457"/>
      <c r="C39" s="535"/>
      <c r="D39" s="535"/>
      <c r="E39" s="536"/>
      <c r="F39" s="286"/>
      <c r="G39" s="537"/>
      <c r="H39" s="537"/>
      <c r="I39" s="287"/>
      <c r="J39" s="287"/>
      <c r="K39" s="286"/>
      <c r="L39" s="286"/>
      <c r="M39" s="537"/>
      <c r="N39" s="286"/>
      <c r="O39" s="286"/>
      <c r="P39" s="286"/>
      <c r="Q39" s="288"/>
    </row>
    <row r="40" spans="1:17" ht="15.3" customHeight="1">
      <c r="A40" s="234"/>
      <c r="B40" s="234"/>
      <c r="C40" s="679" t="s">
        <v>98</v>
      </c>
      <c r="D40" s="679"/>
      <c r="E40" s="680"/>
      <c r="F40" s="680"/>
      <c r="G40" s="680"/>
      <c r="H40" s="680"/>
      <c r="I40" s="680"/>
      <c r="J40" s="680"/>
      <c r="K40" s="680"/>
      <c r="L40" s="680"/>
      <c r="M40" s="271"/>
      <c r="N40" s="271"/>
      <c r="O40" s="271"/>
      <c r="P40" s="271"/>
      <c r="Q40" s="271"/>
    </row>
    <row r="41" spans="1:17" s="114" customFormat="1" collapsed="1">
      <c r="J41" s="135"/>
    </row>
    <row r="42" spans="1:17" customFormat="1" ht="12.75" customHeight="1">
      <c r="B42" s="136" t="s">
        <v>52</v>
      </c>
    </row>
    <row r="43" spans="1:17" customFormat="1" ht="45" customHeight="1">
      <c r="A43" s="673">
        <f>'3,1'!A54:G54</f>
        <v>0</v>
      </c>
      <c r="B43" s="673"/>
      <c r="C43" s="673"/>
      <c r="D43" s="673"/>
      <c r="E43" s="673"/>
      <c r="F43" s="673"/>
      <c r="G43" s="673"/>
      <c r="H43" s="673"/>
      <c r="I43" s="673"/>
      <c r="J43" s="673"/>
      <c r="K43" s="673"/>
      <c r="L43" s="673"/>
      <c r="M43" s="673"/>
      <c r="N43" s="673"/>
      <c r="O43" s="673"/>
      <c r="P43" s="673"/>
      <c r="Q43" s="673"/>
    </row>
    <row r="44" spans="1:17" customFormat="1" ht="65.400000000000006" customHeight="1">
      <c r="A44" s="673">
        <f>'3,1'!$A$55</f>
        <v>0</v>
      </c>
      <c r="B44" s="673"/>
      <c r="C44" s="673"/>
      <c r="D44" s="673"/>
      <c r="E44" s="673"/>
      <c r="F44" s="673"/>
      <c r="G44" s="673"/>
      <c r="H44" s="673"/>
      <c r="I44" s="673"/>
      <c r="J44" s="673"/>
      <c r="K44" s="673"/>
      <c r="L44" s="673"/>
      <c r="M44" s="673"/>
      <c r="N44" s="673"/>
      <c r="O44" s="673"/>
      <c r="P44" s="673"/>
      <c r="Q44" s="673"/>
    </row>
    <row r="45" spans="1:17" customFormat="1" ht="12.75" customHeight="1">
      <c r="B45" s="137"/>
    </row>
    <row r="46" spans="1:17" customFormat="1" ht="12.75" customHeight="1">
      <c r="B46" s="137"/>
    </row>
    <row r="47" spans="1:17" s="114" customFormat="1">
      <c r="B47" s="114" t="str">
        <f>'3,3'!B62</f>
        <v>Sastādīja:</v>
      </c>
      <c r="M47" s="114" t="str">
        <f>'3,3'!M62</f>
        <v>Pārbaudīja:</v>
      </c>
    </row>
    <row r="48" spans="1:17" s="114" customFormat="1">
      <c r="C48" s="134">
        <f>'3,3'!C63</f>
        <v>0</v>
      </c>
      <c r="D48" s="134"/>
      <c r="M48" s="134"/>
      <c r="N48" s="670">
        <f>'3,3'!N63</f>
        <v>0</v>
      </c>
      <c r="O48" s="670"/>
    </row>
    <row r="49" spans="2:15" s="114" customFormat="1">
      <c r="C49" s="133">
        <f>'3,3'!C64</f>
        <v>0</v>
      </c>
      <c r="D49" s="133"/>
      <c r="M49" s="133"/>
      <c r="N49" s="671">
        <f>'3,3'!N64</f>
        <v>0</v>
      </c>
      <c r="O49" s="671"/>
    </row>
    <row r="50" spans="2:15" s="114" customFormat="1" collapsed="1">
      <c r="B50" s="135"/>
      <c r="G50" s="135"/>
      <c r="H50" s="135"/>
    </row>
  </sheetData>
  <mergeCells count="17">
    <mergeCell ref="N49:O49"/>
    <mergeCell ref="G11:L11"/>
    <mergeCell ref="M11:Q11"/>
    <mergeCell ref="C40:L40"/>
    <mergeCell ref="N48:O48"/>
    <mergeCell ref="A44:Q44"/>
    <mergeCell ref="A43:Q43"/>
    <mergeCell ref="A11:A12"/>
    <mergeCell ref="B11:B12"/>
    <mergeCell ref="E11:E12"/>
    <mergeCell ref="F11:F12"/>
    <mergeCell ref="C11:D12"/>
    <mergeCell ref="A2:Q2"/>
    <mergeCell ref="E3:Q3"/>
    <mergeCell ref="E4:Q4"/>
    <mergeCell ref="E5:Q5"/>
    <mergeCell ref="M9:P9"/>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6"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8" tint="0.39997558519241921"/>
  </sheetPr>
  <dimension ref="A1:I38"/>
  <sheetViews>
    <sheetView showZeros="0" view="pageBreakPreview" topLeftCell="A9" zoomScaleNormal="100" zoomScaleSheetLayoutView="100" workbookViewId="0">
      <selection activeCell="F26" sqref="F26"/>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649" t="s">
        <v>96</v>
      </c>
      <c r="B2" s="649"/>
      <c r="C2" s="649"/>
      <c r="D2" s="649"/>
      <c r="E2" s="649"/>
      <c r="F2" s="649"/>
      <c r="G2" s="649"/>
      <c r="H2" s="649"/>
      <c r="I2" s="649"/>
    </row>
    <row r="3" spans="1:9" ht="17.399999999999999">
      <c r="C3" s="67"/>
      <c r="D3" s="68"/>
      <c r="F3" s="72"/>
      <c r="G3" s="72"/>
      <c r="H3" s="72"/>
      <c r="I3" s="72"/>
    </row>
    <row r="4" spans="1:9" ht="17.399999999999999">
      <c r="C4" s="67"/>
      <c r="D4" s="68"/>
      <c r="F4" s="72"/>
      <c r="G4" s="72"/>
      <c r="H4" s="72"/>
      <c r="I4" s="72"/>
    </row>
    <row r="5" spans="1:9">
      <c r="A5" s="71"/>
    </row>
    <row r="6" spans="1:9" ht="17.399999999999999">
      <c r="A6" s="659" t="str">
        <f>Koptame!C24</f>
        <v>Teritorijas labiekārtošana</v>
      </c>
      <c r="B6" s="660"/>
      <c r="C6" s="660"/>
      <c r="D6" s="660"/>
      <c r="E6" s="660"/>
      <c r="F6" s="660"/>
      <c r="G6" s="660"/>
      <c r="H6" s="660"/>
      <c r="I6" s="661"/>
    </row>
    <row r="7" spans="1:9">
      <c r="A7" s="71"/>
    </row>
    <row r="8" spans="1:9" ht="15">
      <c r="A8" s="662" t="s">
        <v>9</v>
      </c>
      <c r="B8" s="662"/>
      <c r="C8" s="664" t="str">
        <f>Koptame!C11</f>
        <v>Pirmsskolas izglītības iestāde</v>
      </c>
      <c r="D8" s="664"/>
      <c r="E8" s="664"/>
      <c r="F8" s="664"/>
      <c r="G8" s="664"/>
      <c r="H8" s="664"/>
      <c r="I8" s="664"/>
    </row>
    <row r="9" spans="1:9" ht="15.9" customHeight="1">
      <c r="A9" s="666" t="s">
        <v>27</v>
      </c>
      <c r="B9" s="666"/>
      <c r="C9" s="664" t="str">
        <f>Koptame!C12</f>
        <v>Pirmsskolas izglītības iestādes jaunbūve</v>
      </c>
      <c r="D9" s="664"/>
      <c r="E9" s="664"/>
      <c r="F9" s="664"/>
      <c r="G9" s="664"/>
      <c r="H9" s="664"/>
      <c r="I9" s="664"/>
    </row>
    <row r="10" spans="1:9" ht="15">
      <c r="A10" s="666" t="s">
        <v>10</v>
      </c>
      <c r="B10" s="666"/>
      <c r="C10" s="664" t="str">
        <f>Koptame!C13</f>
        <v>Baložu iela 33, Baloži, Ķekavas novads</v>
      </c>
      <c r="D10" s="664"/>
      <c r="E10" s="664"/>
      <c r="F10" s="664"/>
      <c r="G10" s="664"/>
      <c r="H10" s="664"/>
      <c r="I10" s="664"/>
    </row>
    <row r="11" spans="1:9" ht="15">
      <c r="A11" s="666" t="str">
        <f>Koptame!B14</f>
        <v>Iepirkuma Id Nr.</v>
      </c>
      <c r="B11" s="666"/>
      <c r="C11" s="95" t="str">
        <f>Koptame!C14</f>
        <v xml:space="preserve">ĶNP2023/ </v>
      </c>
      <c r="D11" s="72"/>
      <c r="F11" s="73"/>
      <c r="G11" s="73"/>
      <c r="H11" s="73"/>
      <c r="I11" s="73"/>
    </row>
    <row r="12" spans="1:9" ht="15.3" customHeight="1">
      <c r="A12" s="93"/>
      <c r="B12" s="93"/>
      <c r="C12" s="72"/>
      <c r="D12" s="72"/>
      <c r="F12" s="73"/>
      <c r="G12" s="73"/>
      <c r="H12" s="73"/>
      <c r="I12" s="73"/>
    </row>
    <row r="13" spans="1:9" ht="18" customHeight="1">
      <c r="A13" s="74"/>
      <c r="F13" s="654" t="s">
        <v>60</v>
      </c>
      <c r="G13" s="655"/>
      <c r="H13" s="69">
        <f>E27</f>
        <v>0</v>
      </c>
      <c r="I13" s="70"/>
    </row>
    <row r="14" spans="1:9" ht="17.399999999999999">
      <c r="A14" s="74"/>
      <c r="F14" s="654" t="s">
        <v>14</v>
      </c>
      <c r="G14" s="655"/>
      <c r="H14" s="69">
        <f>I23</f>
        <v>0</v>
      </c>
      <c r="I14" s="70"/>
    </row>
    <row r="16" spans="1:9" ht="13.8">
      <c r="G16" s="12"/>
      <c r="H16" s="12" t="str">
        <f>Koptame!D16</f>
        <v xml:space="preserve">Tāme sastādīta:   </v>
      </c>
    </row>
    <row r="17" spans="1:9" ht="15">
      <c r="A17" s="75"/>
    </row>
    <row r="18" spans="1:9" ht="51.3" customHeight="1">
      <c r="A18" s="658" t="s">
        <v>15</v>
      </c>
      <c r="B18" s="658" t="s">
        <v>16</v>
      </c>
      <c r="C18" s="645" t="s">
        <v>91</v>
      </c>
      <c r="D18" s="646"/>
      <c r="E18" s="658" t="s">
        <v>61</v>
      </c>
      <c r="F18" s="658" t="s">
        <v>17</v>
      </c>
      <c r="G18" s="658"/>
      <c r="H18" s="658"/>
      <c r="I18" s="658" t="s">
        <v>18</v>
      </c>
    </row>
    <row r="19" spans="1:9" ht="40.65" customHeight="1">
      <c r="A19" s="658"/>
      <c r="B19" s="658"/>
      <c r="C19" s="647"/>
      <c r="D19" s="648"/>
      <c r="E19" s="658"/>
      <c r="F19" s="143" t="s">
        <v>62</v>
      </c>
      <c r="G19" s="143" t="s">
        <v>63</v>
      </c>
      <c r="H19" s="143" t="s">
        <v>64</v>
      </c>
      <c r="I19" s="658"/>
    </row>
    <row r="20" spans="1:9" ht="17.399999999999999">
      <c r="A20" s="76"/>
      <c r="B20" s="77"/>
      <c r="C20" s="656"/>
      <c r="D20" s="657"/>
      <c r="E20" s="77"/>
      <c r="F20" s="77"/>
      <c r="G20" s="77"/>
      <c r="H20" s="77"/>
      <c r="I20" s="78"/>
    </row>
    <row r="21" spans="1:9">
      <c r="A21" s="79">
        <v>1</v>
      </c>
      <c r="B21" s="80" t="s">
        <v>66</v>
      </c>
      <c r="C21" s="652" t="s">
        <v>48</v>
      </c>
      <c r="D21" s="653"/>
      <c r="E21" s="63"/>
      <c r="F21" s="63"/>
      <c r="G21" s="63"/>
      <c r="H21" s="63"/>
      <c r="I21" s="64"/>
    </row>
    <row r="22" spans="1:9">
      <c r="A22" s="82"/>
      <c r="B22" s="83"/>
      <c r="C22" s="650"/>
      <c r="D22" s="651"/>
      <c r="E22" s="81"/>
      <c r="F22" s="156"/>
      <c r="G22" s="156"/>
      <c r="H22" s="156"/>
      <c r="I22" s="157"/>
    </row>
    <row r="23" spans="1:9" ht="16.5" customHeight="1">
      <c r="A23" s="110"/>
      <c r="B23" s="110"/>
      <c r="C23" s="84" t="s">
        <v>19</v>
      </c>
      <c r="D23" s="84"/>
      <c r="E23" s="85"/>
      <c r="F23" s="85"/>
      <c r="G23" s="85"/>
      <c r="H23" s="85"/>
      <c r="I23" s="85"/>
    </row>
    <row r="24" spans="1:9" ht="15.6">
      <c r="A24" s="665" t="s">
        <v>41</v>
      </c>
      <c r="B24" s="665"/>
      <c r="C24" s="665"/>
      <c r="D24" s="86" t="str">
        <f>kops1!$D$34</f>
        <v>%</v>
      </c>
      <c r="E24" s="87"/>
      <c r="F24" s="73"/>
    </row>
    <row r="25" spans="1:9" ht="15.6">
      <c r="A25" s="109"/>
      <c r="B25" s="109"/>
      <c r="C25" s="132" t="s">
        <v>51</v>
      </c>
      <c r="D25" s="86"/>
      <c r="E25" s="87"/>
      <c r="F25" s="73"/>
    </row>
    <row r="26" spans="1:9" ht="15.6">
      <c r="A26" s="665" t="s">
        <v>28</v>
      </c>
      <c r="B26" s="665"/>
      <c r="C26" s="665"/>
      <c r="D26" s="86" t="str">
        <f>kops1!$D$36</f>
        <v>%</v>
      </c>
      <c r="E26" s="87"/>
      <c r="F26" s="73"/>
    </row>
    <row r="27" spans="1:9" ht="18" customHeight="1">
      <c r="A27" s="663"/>
      <c r="B27" s="663"/>
      <c r="C27" s="84" t="s">
        <v>20</v>
      </c>
      <c r="D27" s="84"/>
      <c r="E27" s="88"/>
      <c r="F27" s="73"/>
    </row>
    <row r="28" spans="1:9" ht="17.399999999999999">
      <c r="A28" s="89"/>
    </row>
    <row r="29" spans="1:9" ht="17.399999999999999">
      <c r="A29" s="89"/>
    </row>
    <row r="30" spans="1:9" ht="13.8">
      <c r="A30" s="90"/>
      <c r="B30" s="2" t="s">
        <v>8</v>
      </c>
      <c r="C30" s="3"/>
      <c r="F30" s="73"/>
    </row>
    <row r="31" spans="1:9" ht="13.8">
      <c r="A31" s="73"/>
      <c r="B31" s="3"/>
      <c r="C31" s="134">
        <f>Koptame!C34</f>
        <v>0</v>
      </c>
      <c r="D31" s="91"/>
      <c r="E31" s="91"/>
      <c r="F31" s="73"/>
    </row>
    <row r="32" spans="1:9" ht="13.8">
      <c r="A32" s="92"/>
      <c r="B32" s="2"/>
      <c r="C32" s="133">
        <f>Koptame!C35</f>
        <v>0</v>
      </c>
      <c r="D32" s="73"/>
      <c r="E32" s="73"/>
      <c r="F32" s="73"/>
    </row>
    <row r="33" spans="2:3" ht="13.8">
      <c r="B33" s="2"/>
      <c r="C33" s="133"/>
    </row>
    <row r="34" spans="2:3" ht="13.8">
      <c r="B34" s="2"/>
    </row>
    <row r="35" spans="2:3" ht="13.8">
      <c r="B35" s="4"/>
      <c r="C35" s="1"/>
    </row>
    <row r="36" spans="2:3" ht="13.8">
      <c r="B36" s="2" t="str">
        <f>Koptame!B39</f>
        <v>Pārbaudīja:</v>
      </c>
      <c r="C36" s="113"/>
    </row>
    <row r="37" spans="2:3" ht="13.8">
      <c r="B37" s="3"/>
      <c r="C37" s="134">
        <f>Koptame!C40</f>
        <v>0</v>
      </c>
    </row>
    <row r="38" spans="2:3" ht="13.8">
      <c r="B38" s="2"/>
      <c r="C38" s="133">
        <f>Koptame!C41</f>
        <v>0</v>
      </c>
    </row>
  </sheetData>
  <mergeCells count="23">
    <mergeCell ref="A26:C26"/>
    <mergeCell ref="A27:B27"/>
    <mergeCell ref="C22:D22"/>
    <mergeCell ref="A24:C24"/>
    <mergeCell ref="I18:I19"/>
    <mergeCell ref="C20:D20"/>
    <mergeCell ref="C21:D21"/>
    <mergeCell ref="A18:A19"/>
    <mergeCell ref="B18:B19"/>
    <mergeCell ref="C18:D19"/>
    <mergeCell ref="E18:E19"/>
    <mergeCell ref="F18:H18"/>
    <mergeCell ref="A10:B10"/>
    <mergeCell ref="C10:I10"/>
    <mergeCell ref="A11:B11"/>
    <mergeCell ref="F13:G13"/>
    <mergeCell ref="F14:G14"/>
    <mergeCell ref="A2:I2"/>
    <mergeCell ref="A6:I6"/>
    <mergeCell ref="A8:B8"/>
    <mergeCell ref="C8:I8"/>
    <mergeCell ref="A9:B9"/>
    <mergeCell ref="C9:I9"/>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6" tint="-0.499984740745262"/>
  </sheetPr>
  <dimension ref="A1:P145"/>
  <sheetViews>
    <sheetView showZeros="0" view="pageBreakPreview" topLeftCell="A52" zoomScaleNormal="80" zoomScaleSheetLayoutView="100" workbookViewId="0">
      <selection activeCell="C114" sqref="C114"/>
    </sheetView>
  </sheetViews>
  <sheetFormatPr defaultColWidth="9.109375" defaultRowHeight="13.8"/>
  <cols>
    <col min="1" max="1" width="9" style="19" customWidth="1"/>
    <col min="2" max="2" width="7" style="56" customWidth="1"/>
    <col min="3" max="3" width="49.21875" style="19" customWidth="1"/>
    <col min="4" max="4" width="8.109375" style="19" customWidth="1"/>
    <col min="5" max="5" width="9.109375" style="19"/>
    <col min="6" max="7" width="9.109375" style="56"/>
    <col min="8" max="11" width="9.109375" style="19"/>
    <col min="12" max="12" width="14.33203125" style="19" customWidth="1"/>
    <col min="13" max="13" width="14.88671875" style="19" customWidth="1"/>
    <col min="14" max="14" width="15.109375" style="19" customWidth="1"/>
    <col min="15" max="15" width="13.109375" style="19" customWidth="1"/>
    <col min="16" max="16" width="14.88671875" style="19" customWidth="1"/>
    <col min="17" max="16384" width="9.109375" style="19"/>
  </cols>
  <sheetData>
    <row r="1" spans="1:16" s="24" customFormat="1">
      <c r="B1" s="53"/>
      <c r="E1" s="21"/>
      <c r="F1" s="108"/>
      <c r="G1" s="155" t="s">
        <v>88</v>
      </c>
      <c r="H1" s="111" t="str">
        <f>kops4!B21</f>
        <v>4,1</v>
      </c>
    </row>
    <row r="2" spans="1:16" s="24" customFormat="1">
      <c r="A2" s="667" t="str">
        <f>C13</f>
        <v>Teritorijas labiekārtošana</v>
      </c>
      <c r="B2" s="667"/>
      <c r="C2" s="667"/>
      <c r="D2" s="667"/>
      <c r="E2" s="667"/>
      <c r="F2" s="667"/>
      <c r="G2" s="667"/>
      <c r="H2" s="667"/>
      <c r="I2" s="667"/>
      <c r="J2" s="667"/>
      <c r="K2" s="667"/>
      <c r="L2" s="667"/>
      <c r="M2" s="667"/>
      <c r="N2" s="667"/>
      <c r="O2" s="667"/>
      <c r="P2" s="667"/>
    </row>
    <row r="3" spans="1:16">
      <c r="A3" s="20"/>
      <c r="B3" s="105"/>
      <c r="C3" s="20" t="s">
        <v>11</v>
      </c>
      <c r="D3" s="669" t="str">
        <f>Koptame!C11</f>
        <v>Pirmsskolas izglītības iestāde</v>
      </c>
      <c r="E3" s="669"/>
      <c r="F3" s="669"/>
      <c r="G3" s="669"/>
      <c r="H3" s="669"/>
      <c r="I3" s="669"/>
      <c r="J3" s="669"/>
      <c r="K3" s="669"/>
      <c r="L3" s="669"/>
      <c r="M3" s="669"/>
      <c r="N3" s="669"/>
      <c r="O3" s="669"/>
      <c r="P3" s="669"/>
    </row>
    <row r="4" spans="1:16">
      <c r="A4" s="20"/>
      <c r="B4" s="105"/>
      <c r="C4" s="20" t="s">
        <v>12</v>
      </c>
      <c r="D4" s="669" t="str">
        <f>Koptame!C12</f>
        <v>Pirmsskolas izglītības iestādes jaunbūve</v>
      </c>
      <c r="E4" s="669"/>
      <c r="F4" s="669"/>
      <c r="G4" s="669"/>
      <c r="H4" s="669"/>
      <c r="I4" s="669"/>
      <c r="J4" s="669"/>
      <c r="K4" s="669"/>
      <c r="L4" s="669"/>
      <c r="M4" s="669"/>
      <c r="N4" s="669"/>
      <c r="O4" s="669"/>
      <c r="P4" s="669"/>
    </row>
    <row r="5" spans="1:16">
      <c r="A5" s="20"/>
      <c r="B5" s="105"/>
      <c r="C5" s="20" t="s">
        <v>13</v>
      </c>
      <c r="D5" s="669" t="str">
        <f>Koptame!C13</f>
        <v>Baložu iela 33, Baloži, Ķekavas novads</v>
      </c>
      <c r="E5" s="669"/>
      <c r="F5" s="669"/>
      <c r="G5" s="669"/>
      <c r="H5" s="669"/>
      <c r="I5" s="669"/>
      <c r="J5" s="669"/>
      <c r="K5" s="669"/>
      <c r="L5" s="669"/>
      <c r="M5" s="669"/>
      <c r="N5" s="669"/>
      <c r="O5" s="669"/>
      <c r="P5" s="669"/>
    </row>
    <row r="6" spans="1:16">
      <c r="A6" s="20"/>
      <c r="B6" s="105"/>
      <c r="C6" s="20" t="str">
        <f>Koptame!B14</f>
        <v>Iepirkuma Id Nr.</v>
      </c>
      <c r="D6" s="22" t="str">
        <f>Koptame!C14</f>
        <v xml:space="preserve">ĶNP2023/ </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87</v>
      </c>
      <c r="P7" s="26">
        <f>P135</f>
        <v>0</v>
      </c>
    </row>
    <row r="8" spans="1:16">
      <c r="A8" s="23"/>
      <c r="B8" s="105"/>
      <c r="D8" s="27"/>
      <c r="E8" s="43"/>
      <c r="F8" s="54"/>
      <c r="G8" s="54"/>
      <c r="H8" s="43"/>
      <c r="I8" s="43"/>
      <c r="J8" s="43"/>
      <c r="K8" s="43"/>
      <c r="N8" s="43"/>
      <c r="O8" s="43"/>
      <c r="P8" s="25"/>
    </row>
    <row r="9" spans="1:16" ht="15.3" customHeight="1">
      <c r="A9" s="45"/>
      <c r="B9" s="107"/>
      <c r="J9" s="44"/>
      <c r="K9" s="44"/>
      <c r="L9" s="668" t="str">
        <f>Koptame!D16</f>
        <v xml:space="preserve">Tāme sastādīta:   </v>
      </c>
      <c r="M9" s="668"/>
      <c r="N9" s="668"/>
      <c r="O9" s="668"/>
      <c r="P9" s="44"/>
    </row>
    <row r="10" spans="1:16" ht="15">
      <c r="A10" s="45"/>
      <c r="B10" s="107"/>
    </row>
    <row r="11" spans="1:16" ht="14.25" customHeight="1">
      <c r="A11" s="674" t="s">
        <v>15</v>
      </c>
      <c r="B11" s="675" t="s">
        <v>21</v>
      </c>
      <c r="C11" s="677" t="s">
        <v>92</v>
      </c>
      <c r="D11" s="678" t="s">
        <v>22</v>
      </c>
      <c r="E11" s="674" t="s">
        <v>23</v>
      </c>
      <c r="F11" s="672" t="s">
        <v>24</v>
      </c>
      <c r="G11" s="672"/>
      <c r="H11" s="672"/>
      <c r="I11" s="672"/>
      <c r="J11" s="672"/>
      <c r="K11" s="672"/>
      <c r="L11" s="672" t="s">
        <v>25</v>
      </c>
      <c r="M11" s="672"/>
      <c r="N11" s="672"/>
      <c r="O11" s="672"/>
      <c r="P11" s="672"/>
    </row>
    <row r="12" spans="1:16" ht="73.5" customHeight="1">
      <c r="A12" s="674"/>
      <c r="B12" s="676"/>
      <c r="C12" s="677"/>
      <c r="D12" s="678"/>
      <c r="E12" s="674"/>
      <c r="F12" s="144" t="s">
        <v>26</v>
      </c>
      <c r="G12" s="144" t="s">
        <v>55</v>
      </c>
      <c r="H12" s="144" t="s">
        <v>56</v>
      </c>
      <c r="I12" s="144" t="s">
        <v>90</v>
      </c>
      <c r="J12" s="144" t="s">
        <v>57</v>
      </c>
      <c r="K12" s="144" t="s">
        <v>58</v>
      </c>
      <c r="L12" s="144" t="s">
        <v>18</v>
      </c>
      <c r="M12" s="144" t="s">
        <v>56</v>
      </c>
      <c r="N12" s="144" t="s">
        <v>90</v>
      </c>
      <c r="O12" s="144" t="s">
        <v>57</v>
      </c>
      <c r="P12" s="144" t="s">
        <v>59</v>
      </c>
    </row>
    <row r="13" spans="1:16" ht="15.6">
      <c r="A13" s="272"/>
      <c r="B13" s="273"/>
      <c r="C13" s="274" t="str">
        <f>kops4!C21</f>
        <v>Teritorijas labiekārtošana</v>
      </c>
      <c r="D13" s="235"/>
      <c r="E13" s="236"/>
      <c r="F13" s="275"/>
      <c r="G13" s="276"/>
      <c r="H13" s="276"/>
      <c r="I13" s="277"/>
      <c r="J13" s="277"/>
      <c r="K13" s="277">
        <f t="shared" ref="K13" si="0">SUM(H13:J13)</f>
        <v>0</v>
      </c>
      <c r="L13" s="278">
        <f t="shared" ref="L13" si="1">ROUND(F13*E13,2)</f>
        <v>0</v>
      </c>
      <c r="M13" s="277">
        <f t="shared" ref="M13" si="2">ROUND(H13*E13,2)</f>
        <v>0</v>
      </c>
      <c r="N13" s="277">
        <f t="shared" ref="N13" si="3">ROUND(I13*E13,2)</f>
        <v>0</v>
      </c>
      <c r="O13" s="277">
        <f t="shared" ref="O13" si="4">ROUND(J13*E13,2)</f>
        <v>0</v>
      </c>
      <c r="P13" s="279">
        <f t="shared" ref="P13" si="5">SUM(M13:O13)</f>
        <v>0</v>
      </c>
    </row>
    <row r="14" spans="1:16" s="56" customFormat="1">
      <c r="A14" s="242"/>
      <c r="B14" s="243"/>
      <c r="C14" s="244" t="s">
        <v>1246</v>
      </c>
      <c r="D14" s="245"/>
      <c r="E14" s="245"/>
      <c r="F14" s="246"/>
      <c r="G14" s="246"/>
      <c r="H14" s="246"/>
      <c r="I14" s="246"/>
      <c r="J14" s="246"/>
      <c r="K14" s="247">
        <f>SUM(H14:J14)</f>
        <v>0</v>
      </c>
      <c r="L14" s="248">
        <f>ROUND(F14*E14,2)</f>
        <v>0</v>
      </c>
      <c r="M14" s="247">
        <f>ROUND(H14*E14,2)</f>
        <v>0</v>
      </c>
      <c r="N14" s="247">
        <f>ROUND(I14*E14,2)</f>
        <v>0</v>
      </c>
      <c r="O14" s="247">
        <f>ROUND(J14*E14,2)</f>
        <v>0</v>
      </c>
      <c r="P14" s="249">
        <f>SUM(M14:O14)</f>
        <v>0</v>
      </c>
    </row>
    <row r="15" spans="1:16" s="56" customFormat="1" ht="31.05" customHeight="1">
      <c r="A15" s="250">
        <v>1</v>
      </c>
      <c r="B15" s="243"/>
      <c r="C15" s="251" t="s">
        <v>1247</v>
      </c>
      <c r="D15" s="252" t="s">
        <v>146</v>
      </c>
      <c r="E15" s="253">
        <v>1</v>
      </c>
      <c r="F15" s="289"/>
      <c r="G15" s="289"/>
      <c r="H15" s="217"/>
      <c r="I15" s="254"/>
      <c r="J15" s="254"/>
      <c r="K15" s="247"/>
      <c r="L15" s="248"/>
      <c r="M15" s="247"/>
      <c r="N15" s="247"/>
      <c r="O15" s="247"/>
      <c r="P15" s="249"/>
    </row>
    <row r="16" spans="1:16" s="56" customFormat="1" ht="26.4">
      <c r="A16" s="250">
        <v>2</v>
      </c>
      <c r="B16" s="243"/>
      <c r="C16" s="261" t="s">
        <v>1558</v>
      </c>
      <c r="D16" s="252" t="s">
        <v>145</v>
      </c>
      <c r="E16" s="548">
        <v>548</v>
      </c>
      <c r="F16" s="289"/>
      <c r="G16" s="289"/>
      <c r="H16" s="217"/>
      <c r="I16" s="254"/>
      <c r="J16" s="254"/>
      <c r="K16" s="247"/>
      <c r="L16" s="248"/>
      <c r="M16" s="247"/>
      <c r="N16" s="247"/>
      <c r="O16" s="247"/>
      <c r="P16" s="249"/>
    </row>
    <row r="17" spans="1:16" s="56" customFormat="1">
      <c r="A17" s="250">
        <v>3</v>
      </c>
      <c r="B17" s="255"/>
      <c r="C17" s="256" t="s">
        <v>1248</v>
      </c>
      <c r="D17" s="253"/>
      <c r="E17" s="253"/>
      <c r="F17" s="185"/>
      <c r="G17" s="185"/>
      <c r="H17" s="217"/>
      <c r="I17" s="233"/>
      <c r="J17" s="233"/>
      <c r="K17" s="247"/>
      <c r="L17" s="248"/>
      <c r="M17" s="247"/>
      <c r="N17" s="247"/>
      <c r="O17" s="247"/>
      <c r="P17" s="249"/>
    </row>
    <row r="18" spans="1:16" s="56" customFormat="1" ht="26.4">
      <c r="A18" s="250">
        <v>4</v>
      </c>
      <c r="B18" s="255"/>
      <c r="C18" s="257" t="s">
        <v>1249</v>
      </c>
      <c r="D18" s="253" t="s">
        <v>29</v>
      </c>
      <c r="E18" s="253">
        <f>E22+E29+E36+E42+E43+E51+E54+E56</f>
        <v>9100.2000000000007</v>
      </c>
      <c r="F18" s="185"/>
      <c r="G18" s="289"/>
      <c r="H18" s="217"/>
      <c r="I18" s="233"/>
      <c r="J18" s="233"/>
      <c r="K18" s="247"/>
      <c r="L18" s="248"/>
      <c r="M18" s="247"/>
      <c r="N18" s="247"/>
      <c r="O18" s="247"/>
      <c r="P18" s="249"/>
    </row>
    <row r="19" spans="1:16" s="56" customFormat="1">
      <c r="A19" s="250">
        <v>5</v>
      </c>
      <c r="B19" s="255"/>
      <c r="C19" s="268" t="s">
        <v>1377</v>
      </c>
      <c r="D19" s="253" t="s">
        <v>29</v>
      </c>
      <c r="E19" s="253">
        <f>E18</f>
        <v>9100.2000000000007</v>
      </c>
      <c r="F19" s="185"/>
      <c r="G19" s="289"/>
      <c r="H19" s="217"/>
      <c r="I19" s="233"/>
      <c r="J19" s="233"/>
      <c r="K19" s="247"/>
      <c r="L19" s="248"/>
      <c r="M19" s="247"/>
      <c r="N19" s="247"/>
      <c r="O19" s="247"/>
      <c r="P19" s="249"/>
    </row>
    <row r="20" spans="1:16" s="56" customFormat="1">
      <c r="A20" s="250">
        <v>6</v>
      </c>
      <c r="B20" s="255"/>
      <c r="C20" s="256" t="s">
        <v>1364</v>
      </c>
      <c r="D20" s="253"/>
      <c r="E20" s="253"/>
      <c r="F20" s="185"/>
      <c r="G20" s="185"/>
      <c r="H20" s="217"/>
      <c r="I20" s="233"/>
      <c r="J20" s="233"/>
      <c r="K20" s="247"/>
      <c r="L20" s="248"/>
      <c r="M20" s="247"/>
      <c r="N20" s="247"/>
      <c r="O20" s="247"/>
      <c r="P20" s="249"/>
    </row>
    <row r="21" spans="1:16" s="260" customFormat="1">
      <c r="A21" s="250">
        <v>7</v>
      </c>
      <c r="B21" s="258"/>
      <c r="C21" s="259" t="s">
        <v>1370</v>
      </c>
      <c r="D21" s="253"/>
      <c r="E21" s="253"/>
      <c r="F21" s="185"/>
      <c r="G21" s="185"/>
      <c r="H21" s="217"/>
      <c r="I21" s="233"/>
      <c r="J21" s="233"/>
      <c r="K21" s="247"/>
      <c r="L21" s="248"/>
      <c r="M21" s="247"/>
      <c r="N21" s="247"/>
      <c r="O21" s="247"/>
      <c r="P21" s="249"/>
    </row>
    <row r="22" spans="1:16" s="260" customFormat="1">
      <c r="A22" s="250">
        <v>8</v>
      </c>
      <c r="B22" s="258"/>
      <c r="C22" s="261" t="s">
        <v>1365</v>
      </c>
      <c r="D22" s="253" t="s">
        <v>29</v>
      </c>
      <c r="E22" s="253">
        <v>2812</v>
      </c>
      <c r="F22" s="289"/>
      <c r="G22" s="185"/>
      <c r="H22" s="217"/>
      <c r="I22" s="254"/>
      <c r="J22" s="254"/>
      <c r="K22" s="247"/>
      <c r="L22" s="248"/>
      <c r="M22" s="247"/>
      <c r="N22" s="247"/>
      <c r="O22" s="247"/>
      <c r="P22" s="249"/>
    </row>
    <row r="23" spans="1:16" s="260" customFormat="1">
      <c r="A23" s="250">
        <v>9</v>
      </c>
      <c r="B23" s="258"/>
      <c r="C23" s="261" t="s">
        <v>1366</v>
      </c>
      <c r="D23" s="253" t="s">
        <v>29</v>
      </c>
      <c r="E23" s="253">
        <v>2812</v>
      </c>
      <c r="F23" s="289"/>
      <c r="G23" s="185"/>
      <c r="H23" s="217"/>
      <c r="I23" s="254"/>
      <c r="J23" s="254"/>
      <c r="K23" s="247"/>
      <c r="L23" s="248"/>
      <c r="M23" s="247"/>
      <c r="N23" s="247"/>
      <c r="O23" s="247"/>
      <c r="P23" s="249"/>
    </row>
    <row r="24" spans="1:16" s="260" customFormat="1" ht="28.35" customHeight="1">
      <c r="A24" s="250">
        <v>10</v>
      </c>
      <c r="B24" s="258"/>
      <c r="C24" s="261" t="s">
        <v>1367</v>
      </c>
      <c r="D24" s="253" t="s">
        <v>29</v>
      </c>
      <c r="E24" s="253">
        <v>2812</v>
      </c>
      <c r="F24" s="289"/>
      <c r="G24" s="185"/>
      <c r="H24" s="217"/>
      <c r="I24" s="254"/>
      <c r="J24" s="254"/>
      <c r="K24" s="247"/>
      <c r="L24" s="248"/>
      <c r="M24" s="247"/>
      <c r="N24" s="247"/>
      <c r="O24" s="247"/>
      <c r="P24" s="249"/>
    </row>
    <row r="25" spans="1:16" s="260" customFormat="1" ht="28.35" customHeight="1">
      <c r="A25" s="250">
        <v>11</v>
      </c>
      <c r="B25" s="258"/>
      <c r="C25" s="261" t="s">
        <v>1368</v>
      </c>
      <c r="D25" s="253" t="s">
        <v>29</v>
      </c>
      <c r="E25" s="253">
        <v>2812</v>
      </c>
      <c r="F25" s="289"/>
      <c r="G25" s="185"/>
      <c r="H25" s="217"/>
      <c r="I25" s="254"/>
      <c r="J25" s="254"/>
      <c r="K25" s="247"/>
      <c r="L25" s="248"/>
      <c r="M25" s="247"/>
      <c r="N25" s="247"/>
      <c r="O25" s="247"/>
      <c r="P25" s="249"/>
    </row>
    <row r="26" spans="1:16" s="260" customFormat="1">
      <c r="A26" s="250">
        <v>12</v>
      </c>
      <c r="B26" s="258"/>
      <c r="C26" s="261" t="s">
        <v>1369</v>
      </c>
      <c r="D26" s="253" t="s">
        <v>29</v>
      </c>
      <c r="E26" s="253">
        <v>2812</v>
      </c>
      <c r="F26" s="289"/>
      <c r="G26" s="185"/>
      <c r="H26" s="217"/>
      <c r="I26" s="254"/>
      <c r="J26" s="254"/>
      <c r="K26" s="247"/>
      <c r="L26" s="248"/>
      <c r="M26" s="247"/>
      <c r="N26" s="247"/>
      <c r="O26" s="247"/>
      <c r="P26" s="249"/>
    </row>
    <row r="27" spans="1:16" s="260" customFormat="1">
      <c r="A27" s="250">
        <v>13</v>
      </c>
      <c r="B27" s="258"/>
      <c r="C27" s="251" t="s">
        <v>1252</v>
      </c>
      <c r="D27" s="253" t="s">
        <v>29</v>
      </c>
      <c r="E27" s="253">
        <v>2812</v>
      </c>
      <c r="F27" s="289"/>
      <c r="G27" s="185"/>
      <c r="H27" s="217"/>
      <c r="I27" s="254"/>
      <c r="J27" s="254"/>
      <c r="K27" s="247"/>
      <c r="L27" s="248"/>
      <c r="M27" s="247"/>
      <c r="N27" s="247"/>
      <c r="O27" s="247"/>
      <c r="P27" s="249"/>
    </row>
    <row r="28" spans="1:16" s="260" customFormat="1" ht="28.95" customHeight="1">
      <c r="A28" s="250">
        <v>14</v>
      </c>
      <c r="B28" s="258"/>
      <c r="C28" s="259" t="s">
        <v>1371</v>
      </c>
      <c r="D28" s="253"/>
      <c r="E28" s="253"/>
      <c r="F28" s="185"/>
      <c r="G28" s="185"/>
      <c r="H28" s="217"/>
      <c r="I28" s="233"/>
      <c r="J28" s="233"/>
      <c r="K28" s="247"/>
      <c r="L28" s="248"/>
      <c r="M28" s="247"/>
      <c r="N28" s="247"/>
      <c r="O28" s="247"/>
      <c r="P28" s="249"/>
    </row>
    <row r="29" spans="1:16" s="260" customFormat="1">
      <c r="A29" s="250">
        <v>15</v>
      </c>
      <c r="B29" s="258"/>
      <c r="C29" s="261" t="s">
        <v>1365</v>
      </c>
      <c r="D29" s="253" t="s">
        <v>29</v>
      </c>
      <c r="E29" s="253">
        <v>108</v>
      </c>
      <c r="F29" s="289"/>
      <c r="G29" s="185"/>
      <c r="H29" s="217"/>
      <c r="I29" s="254"/>
      <c r="J29" s="254"/>
      <c r="K29" s="247"/>
      <c r="L29" s="248"/>
      <c r="M29" s="247"/>
      <c r="N29" s="247"/>
      <c r="O29" s="247"/>
      <c r="P29" s="249"/>
    </row>
    <row r="30" spans="1:16" s="260" customFormat="1">
      <c r="A30" s="250">
        <v>16</v>
      </c>
      <c r="B30" s="258"/>
      <c r="C30" s="261" t="s">
        <v>1366</v>
      </c>
      <c r="D30" s="253" t="s">
        <v>29</v>
      </c>
      <c r="E30" s="253">
        <v>108</v>
      </c>
      <c r="F30" s="289"/>
      <c r="G30" s="185"/>
      <c r="H30" s="217"/>
      <c r="I30" s="254"/>
      <c r="J30" s="254"/>
      <c r="K30" s="247"/>
      <c r="L30" s="248"/>
      <c r="M30" s="247"/>
      <c r="N30" s="247"/>
      <c r="O30" s="247"/>
      <c r="P30" s="249"/>
    </row>
    <row r="31" spans="1:16" s="260" customFormat="1" ht="28.35" customHeight="1">
      <c r="A31" s="250">
        <v>17</v>
      </c>
      <c r="B31" s="258"/>
      <c r="C31" s="261" t="s">
        <v>1372</v>
      </c>
      <c r="D31" s="253" t="s">
        <v>29</v>
      </c>
      <c r="E31" s="253">
        <v>108</v>
      </c>
      <c r="F31" s="289"/>
      <c r="G31" s="185"/>
      <c r="H31" s="217"/>
      <c r="I31" s="254"/>
      <c r="J31" s="254"/>
      <c r="K31" s="247"/>
      <c r="L31" s="248"/>
      <c r="M31" s="247"/>
      <c r="N31" s="247"/>
      <c r="O31" s="247"/>
      <c r="P31" s="249"/>
    </row>
    <row r="32" spans="1:16" s="260" customFormat="1" ht="28.35" customHeight="1">
      <c r="A32" s="250">
        <v>18</v>
      </c>
      <c r="B32" s="258"/>
      <c r="C32" s="261" t="s">
        <v>1373</v>
      </c>
      <c r="D32" s="253" t="s">
        <v>29</v>
      </c>
      <c r="E32" s="253">
        <v>108</v>
      </c>
      <c r="F32" s="289"/>
      <c r="G32" s="185"/>
      <c r="H32" s="217"/>
      <c r="I32" s="254"/>
      <c r="J32" s="254"/>
      <c r="K32" s="247"/>
      <c r="L32" s="248"/>
      <c r="M32" s="247"/>
      <c r="N32" s="247"/>
      <c r="O32" s="247"/>
      <c r="P32" s="249"/>
    </row>
    <row r="33" spans="1:16" s="260" customFormat="1">
      <c r="A33" s="250">
        <v>19</v>
      </c>
      <c r="B33" s="258"/>
      <c r="C33" s="261" t="s">
        <v>1374</v>
      </c>
      <c r="D33" s="253" t="s">
        <v>29</v>
      </c>
      <c r="E33" s="253">
        <v>108</v>
      </c>
      <c r="F33" s="289"/>
      <c r="G33" s="185"/>
      <c r="H33" s="217"/>
      <c r="I33" s="254"/>
      <c r="J33" s="254"/>
      <c r="K33" s="247"/>
      <c r="L33" s="248"/>
      <c r="M33" s="247"/>
      <c r="N33" s="247"/>
      <c r="O33" s="247"/>
      <c r="P33" s="249"/>
    </row>
    <row r="34" spans="1:16" s="260" customFormat="1">
      <c r="A34" s="250">
        <v>20</v>
      </c>
      <c r="B34" s="258"/>
      <c r="C34" s="261" t="s">
        <v>1375</v>
      </c>
      <c r="D34" s="253" t="s">
        <v>29</v>
      </c>
      <c r="E34" s="253">
        <v>108</v>
      </c>
      <c r="F34" s="289"/>
      <c r="G34" s="185"/>
      <c r="H34" s="217"/>
      <c r="I34" s="254"/>
      <c r="J34" s="254"/>
      <c r="K34" s="247"/>
      <c r="L34" s="248"/>
      <c r="M34" s="247"/>
      <c r="N34" s="247"/>
      <c r="O34" s="247"/>
      <c r="P34" s="249"/>
    </row>
    <row r="35" spans="1:16" s="260" customFormat="1" ht="28.95" customHeight="1">
      <c r="A35" s="250">
        <v>21</v>
      </c>
      <c r="B35" s="258"/>
      <c r="C35" s="259" t="s">
        <v>1376</v>
      </c>
      <c r="D35" s="253"/>
      <c r="E35" s="253"/>
      <c r="F35" s="185"/>
      <c r="G35" s="185"/>
      <c r="H35" s="217"/>
      <c r="I35" s="233"/>
      <c r="J35" s="233"/>
      <c r="K35" s="247"/>
      <c r="L35" s="248"/>
      <c r="M35" s="247"/>
      <c r="N35" s="247"/>
      <c r="O35" s="247"/>
      <c r="P35" s="249"/>
    </row>
    <row r="36" spans="1:16" s="260" customFormat="1">
      <c r="A36" s="250">
        <v>22</v>
      </c>
      <c r="B36" s="258"/>
      <c r="C36" s="261" t="s">
        <v>1250</v>
      </c>
      <c r="D36" s="253" t="s">
        <v>29</v>
      </c>
      <c r="E36" s="253">
        <v>2098</v>
      </c>
      <c r="F36" s="289"/>
      <c r="G36" s="185"/>
      <c r="H36" s="217"/>
      <c r="I36" s="254"/>
      <c r="J36" s="254"/>
      <c r="K36" s="247"/>
      <c r="L36" s="248"/>
      <c r="M36" s="247"/>
      <c r="N36" s="247"/>
      <c r="O36" s="247"/>
      <c r="P36" s="249"/>
    </row>
    <row r="37" spans="1:16" s="260" customFormat="1" ht="28.35" customHeight="1">
      <c r="A37" s="250">
        <v>23</v>
      </c>
      <c r="B37" s="258"/>
      <c r="C37" s="261" t="s">
        <v>1251</v>
      </c>
      <c r="D37" s="253" t="s">
        <v>29</v>
      </c>
      <c r="E37" s="253">
        <v>2098</v>
      </c>
      <c r="F37" s="289"/>
      <c r="G37" s="185"/>
      <c r="H37" s="217"/>
      <c r="I37" s="254"/>
      <c r="J37" s="254"/>
      <c r="K37" s="247"/>
      <c r="L37" s="248"/>
      <c r="M37" s="247"/>
      <c r="N37" s="247"/>
      <c r="O37" s="247"/>
      <c r="P37" s="249"/>
    </row>
    <row r="38" spans="1:16" s="260" customFormat="1">
      <c r="A38" s="250">
        <v>24</v>
      </c>
      <c r="B38" s="258"/>
      <c r="C38" s="261" t="s">
        <v>1378</v>
      </c>
      <c r="D38" s="253" t="s">
        <v>29</v>
      </c>
      <c r="E38" s="253">
        <v>2098</v>
      </c>
      <c r="F38" s="289"/>
      <c r="G38" s="185"/>
      <c r="H38" s="217"/>
      <c r="I38" s="254"/>
      <c r="J38" s="254"/>
      <c r="K38" s="247"/>
      <c r="L38" s="248"/>
      <c r="M38" s="247"/>
      <c r="N38" s="247"/>
      <c r="O38" s="247"/>
      <c r="P38" s="249"/>
    </row>
    <row r="39" spans="1:16" s="260" customFormat="1">
      <c r="A39" s="250">
        <v>25</v>
      </c>
      <c r="B39" s="258"/>
      <c r="C39" s="261" t="s">
        <v>1567</v>
      </c>
      <c r="D39" s="253" t="s">
        <v>29</v>
      </c>
      <c r="E39" s="253">
        <f>197+53</f>
        <v>250</v>
      </c>
      <c r="F39" s="289"/>
      <c r="G39" s="185"/>
      <c r="H39" s="217"/>
      <c r="I39" s="254"/>
      <c r="J39" s="254"/>
      <c r="K39" s="247"/>
      <c r="L39" s="248"/>
      <c r="M39" s="247"/>
      <c r="N39" s="247"/>
      <c r="O39" s="247"/>
      <c r="P39" s="249"/>
    </row>
    <row r="40" spans="1:16" s="260" customFormat="1">
      <c r="A40" s="250">
        <v>25</v>
      </c>
      <c r="B40" s="258"/>
      <c r="C40" s="261" t="s">
        <v>1566</v>
      </c>
      <c r="D40" s="253" t="s">
        <v>29</v>
      </c>
      <c r="E40" s="253">
        <v>1848</v>
      </c>
      <c r="F40" s="289"/>
      <c r="G40" s="185"/>
      <c r="H40" s="217"/>
      <c r="I40" s="254"/>
      <c r="J40" s="254"/>
      <c r="K40" s="247"/>
      <c r="L40" s="248"/>
      <c r="M40" s="247"/>
      <c r="N40" s="247"/>
      <c r="O40" s="247"/>
      <c r="P40" s="249"/>
    </row>
    <row r="41" spans="1:16" s="260" customFormat="1" ht="28.95" customHeight="1">
      <c r="A41" s="250">
        <v>26</v>
      </c>
      <c r="B41" s="258"/>
      <c r="C41" s="259" t="s">
        <v>1379</v>
      </c>
      <c r="D41" s="253"/>
      <c r="E41" s="253"/>
      <c r="F41" s="185"/>
      <c r="G41" s="185"/>
      <c r="H41" s="217"/>
      <c r="I41" s="233"/>
      <c r="J41" s="233"/>
      <c r="K41" s="247"/>
      <c r="L41" s="248"/>
      <c r="M41" s="247"/>
      <c r="N41" s="247"/>
      <c r="O41" s="247"/>
      <c r="P41" s="249"/>
    </row>
    <row r="42" spans="1:16" s="263" customFormat="1" ht="26.4">
      <c r="A42" s="250">
        <v>27</v>
      </c>
      <c r="B42" s="243"/>
      <c r="C42" s="251" t="s">
        <v>1257</v>
      </c>
      <c r="D42" s="252" t="s">
        <v>29</v>
      </c>
      <c r="E42" s="253">
        <v>1744</v>
      </c>
      <c r="F42" s="289"/>
      <c r="G42" s="185"/>
      <c r="H42" s="217"/>
      <c r="I42" s="254"/>
      <c r="J42" s="254"/>
      <c r="K42" s="247"/>
      <c r="L42" s="248"/>
      <c r="M42" s="247"/>
      <c r="N42" s="247"/>
      <c r="O42" s="247"/>
      <c r="P42" s="249"/>
    </row>
    <row r="43" spans="1:16" s="263" customFormat="1" ht="26.4">
      <c r="A43" s="250">
        <v>28</v>
      </c>
      <c r="B43" s="243"/>
      <c r="C43" s="261" t="s">
        <v>1380</v>
      </c>
      <c r="D43" s="252" t="s">
        <v>29</v>
      </c>
      <c r="E43" s="253">
        <v>369</v>
      </c>
      <c r="F43" s="289"/>
      <c r="G43" s="185"/>
      <c r="H43" s="217"/>
      <c r="I43" s="254"/>
      <c r="J43" s="254"/>
      <c r="K43" s="247"/>
      <c r="L43" s="248"/>
      <c r="M43" s="247"/>
      <c r="N43" s="247"/>
      <c r="O43" s="247"/>
      <c r="P43" s="249"/>
    </row>
    <row r="44" spans="1:16" s="263" customFormat="1" ht="13.2">
      <c r="A44" s="250">
        <v>29</v>
      </c>
      <c r="B44" s="243"/>
      <c r="C44" s="259" t="s">
        <v>1253</v>
      </c>
      <c r="D44" s="252"/>
      <c r="E44" s="253">
        <v>0</v>
      </c>
      <c r="F44" s="289"/>
      <c r="G44" s="289"/>
      <c r="H44" s="217"/>
      <c r="I44" s="254"/>
      <c r="J44" s="254"/>
      <c r="K44" s="247"/>
      <c r="L44" s="248"/>
      <c r="M44" s="247"/>
      <c r="N44" s="247"/>
      <c r="O44" s="247"/>
      <c r="P44" s="249"/>
    </row>
    <row r="45" spans="1:16" s="263" customFormat="1" ht="26.4">
      <c r="A45" s="250">
        <v>30</v>
      </c>
      <c r="B45" s="264"/>
      <c r="C45" s="251" t="s">
        <v>1255</v>
      </c>
      <c r="D45" s="253" t="s">
        <v>151</v>
      </c>
      <c r="E45" s="253">
        <v>594</v>
      </c>
      <c r="F45" s="289"/>
      <c r="G45" s="185"/>
      <c r="H45" s="217"/>
      <c r="I45" s="254"/>
      <c r="J45" s="254"/>
      <c r="K45" s="247"/>
      <c r="L45" s="248"/>
      <c r="M45" s="247"/>
      <c r="N45" s="247"/>
      <c r="O45" s="247"/>
      <c r="P45" s="249"/>
    </row>
    <row r="46" spans="1:16" s="263" customFormat="1" ht="26.4">
      <c r="A46" s="250">
        <v>31</v>
      </c>
      <c r="B46" s="243"/>
      <c r="C46" s="251" t="s">
        <v>1254</v>
      </c>
      <c r="D46" s="253" t="s">
        <v>151</v>
      </c>
      <c r="E46" s="253">
        <v>192</v>
      </c>
      <c r="F46" s="289"/>
      <c r="G46" s="185"/>
      <c r="H46" s="217"/>
      <c r="I46" s="254"/>
      <c r="J46" s="254"/>
      <c r="K46" s="247"/>
      <c r="L46" s="248"/>
      <c r="M46" s="247"/>
      <c r="N46" s="247"/>
      <c r="O46" s="247"/>
      <c r="P46" s="249"/>
    </row>
    <row r="47" spans="1:16" s="263" customFormat="1" ht="39.6">
      <c r="A47" s="250">
        <v>32</v>
      </c>
      <c r="B47" s="264"/>
      <c r="C47" s="261" t="s">
        <v>1381</v>
      </c>
      <c r="D47" s="253" t="s">
        <v>151</v>
      </c>
      <c r="E47" s="253">
        <v>118</v>
      </c>
      <c r="F47" s="289"/>
      <c r="G47" s="185"/>
      <c r="H47" s="217"/>
      <c r="I47" s="254"/>
      <c r="J47" s="254"/>
      <c r="K47" s="247"/>
      <c r="L47" s="248"/>
      <c r="M47" s="247"/>
      <c r="N47" s="247"/>
      <c r="O47" s="247"/>
      <c r="P47" s="249"/>
    </row>
    <row r="48" spans="1:16" s="263" customFormat="1" ht="39.6">
      <c r="A48" s="250">
        <v>33</v>
      </c>
      <c r="B48" s="264"/>
      <c r="C48" s="261" t="s">
        <v>1382</v>
      </c>
      <c r="D48" s="253" t="s">
        <v>151</v>
      </c>
      <c r="E48" s="253">
        <v>238</v>
      </c>
      <c r="F48" s="289"/>
      <c r="G48" s="185"/>
      <c r="H48" s="217"/>
      <c r="I48" s="254"/>
      <c r="J48" s="254"/>
      <c r="K48" s="247"/>
      <c r="L48" s="248"/>
      <c r="M48" s="247"/>
      <c r="N48" s="247"/>
      <c r="O48" s="247"/>
      <c r="P48" s="249"/>
    </row>
    <row r="49" spans="1:16" s="263" customFormat="1" ht="39.6">
      <c r="A49" s="250">
        <v>34</v>
      </c>
      <c r="B49" s="243"/>
      <c r="C49" s="261" t="s">
        <v>1383</v>
      </c>
      <c r="D49" s="253" t="s">
        <v>151</v>
      </c>
      <c r="E49" s="253">
        <v>139</v>
      </c>
      <c r="F49" s="289"/>
      <c r="G49" s="185"/>
      <c r="H49" s="217"/>
      <c r="I49" s="254"/>
      <c r="J49" s="254"/>
      <c r="K49" s="247"/>
      <c r="L49" s="248"/>
      <c r="M49" s="247"/>
      <c r="N49" s="247"/>
      <c r="O49" s="247"/>
      <c r="P49" s="249"/>
    </row>
    <row r="50" spans="1:16" s="263" customFormat="1" ht="39.6">
      <c r="A50" s="250">
        <v>35</v>
      </c>
      <c r="B50" s="243"/>
      <c r="C50" s="261" t="s">
        <v>1384</v>
      </c>
      <c r="D50" s="253" t="s">
        <v>151</v>
      </c>
      <c r="E50" s="253">
        <v>6</v>
      </c>
      <c r="F50" s="289"/>
      <c r="G50" s="185"/>
      <c r="H50" s="217"/>
      <c r="I50" s="254"/>
      <c r="J50" s="254"/>
      <c r="K50" s="247"/>
      <c r="L50" s="248"/>
      <c r="M50" s="247"/>
      <c r="N50" s="247"/>
      <c r="O50" s="247"/>
      <c r="P50" s="249"/>
    </row>
    <row r="51" spans="1:16" s="260" customFormat="1" ht="39.6">
      <c r="A51" s="250">
        <v>36</v>
      </c>
      <c r="B51" s="258"/>
      <c r="C51" s="261" t="s">
        <v>1385</v>
      </c>
      <c r="D51" s="280" t="s">
        <v>29</v>
      </c>
      <c r="E51" s="253">
        <v>5.2</v>
      </c>
      <c r="F51" s="289"/>
      <c r="G51" s="185"/>
      <c r="H51" s="217"/>
      <c r="I51" s="254"/>
      <c r="J51" s="254"/>
      <c r="K51" s="247"/>
      <c r="L51" s="248"/>
      <c r="M51" s="247"/>
      <c r="N51" s="247"/>
      <c r="O51" s="247"/>
      <c r="P51" s="249"/>
    </row>
    <row r="52" spans="1:16" s="260" customFormat="1" ht="26.4">
      <c r="A52" s="250">
        <v>37</v>
      </c>
      <c r="B52" s="258"/>
      <c r="C52" s="261" t="s">
        <v>1386</v>
      </c>
      <c r="D52" s="280" t="s">
        <v>145</v>
      </c>
      <c r="E52" s="253">
        <v>90</v>
      </c>
      <c r="F52" s="289"/>
      <c r="G52" s="185"/>
      <c r="H52" s="217"/>
      <c r="I52" s="254"/>
      <c r="J52" s="254"/>
      <c r="K52" s="247"/>
      <c r="L52" s="248"/>
      <c r="M52" s="247"/>
      <c r="N52" s="247"/>
      <c r="O52" s="247"/>
      <c r="P52" s="249"/>
    </row>
    <row r="53" spans="1:16" s="263" customFormat="1" ht="13.2">
      <c r="A53" s="250">
        <v>38</v>
      </c>
      <c r="B53" s="243"/>
      <c r="C53" s="259" t="s">
        <v>1387</v>
      </c>
      <c r="D53" s="252"/>
      <c r="E53" s="253">
        <v>0</v>
      </c>
      <c r="F53" s="289"/>
      <c r="G53" s="289"/>
      <c r="H53" s="217"/>
      <c r="I53" s="254"/>
      <c r="J53" s="254"/>
      <c r="K53" s="247"/>
      <c r="L53" s="248"/>
      <c r="M53" s="247"/>
      <c r="N53" s="247"/>
      <c r="O53" s="247"/>
      <c r="P53" s="249"/>
    </row>
    <row r="54" spans="1:16" s="260" customFormat="1" ht="26.4">
      <c r="A54" s="250">
        <v>39</v>
      </c>
      <c r="B54" s="258"/>
      <c r="C54" s="261" t="s">
        <v>1564</v>
      </c>
      <c r="D54" s="253" t="s">
        <v>29</v>
      </c>
      <c r="E54" s="253">
        <f>1020+716</f>
        <v>1736</v>
      </c>
      <c r="F54" s="289"/>
      <c r="G54" s="185"/>
      <c r="H54" s="217"/>
      <c r="I54" s="254"/>
      <c r="J54" s="254"/>
      <c r="K54" s="247"/>
      <c r="L54" s="248"/>
      <c r="M54" s="247"/>
      <c r="N54" s="247"/>
      <c r="O54" s="247"/>
      <c r="P54" s="249"/>
    </row>
    <row r="55" spans="1:16" s="260" customFormat="1" ht="26.4">
      <c r="A55" s="250">
        <v>39</v>
      </c>
      <c r="B55" s="258"/>
      <c r="C55" s="261" t="s">
        <v>1565</v>
      </c>
      <c r="D55" s="253" t="s">
        <v>29</v>
      </c>
      <c r="E55" s="253">
        <f>701+301</f>
        <v>1002</v>
      </c>
      <c r="F55" s="289"/>
      <c r="G55" s="185"/>
      <c r="H55" s="217"/>
      <c r="I55" s="254"/>
      <c r="J55" s="254"/>
      <c r="K55" s="247"/>
      <c r="L55" s="248"/>
      <c r="M55" s="247"/>
      <c r="N55" s="247"/>
      <c r="O55" s="247"/>
      <c r="P55" s="249"/>
    </row>
    <row r="56" spans="1:16" s="260" customFormat="1">
      <c r="A56" s="250">
        <v>40</v>
      </c>
      <c r="B56" s="258"/>
      <c r="C56" s="261" t="s">
        <v>1388</v>
      </c>
      <c r="D56" s="253" t="s">
        <v>29</v>
      </c>
      <c r="E56" s="253">
        <v>228</v>
      </c>
      <c r="F56" s="289"/>
      <c r="G56" s="185"/>
      <c r="H56" s="217"/>
      <c r="I56" s="254"/>
      <c r="J56" s="254"/>
      <c r="K56" s="247"/>
      <c r="L56" s="248"/>
      <c r="M56" s="247"/>
      <c r="N56" s="247"/>
      <c r="O56" s="247"/>
      <c r="P56" s="249"/>
    </row>
    <row r="57" spans="1:16" s="266" customFormat="1" ht="13.2">
      <c r="A57" s="250">
        <v>41</v>
      </c>
      <c r="B57" s="265"/>
      <c r="C57" s="244" t="s">
        <v>1256</v>
      </c>
      <c r="D57" s="253"/>
      <c r="E57" s="253"/>
      <c r="F57" s="289"/>
      <c r="G57" s="289"/>
      <c r="H57" s="217"/>
      <c r="I57" s="254"/>
      <c r="J57" s="254"/>
      <c r="K57" s="247"/>
      <c r="L57" s="248"/>
      <c r="M57" s="247"/>
      <c r="N57" s="247"/>
      <c r="O57" s="247"/>
      <c r="P57" s="249"/>
    </row>
    <row r="58" spans="1:16" s="266" customFormat="1" ht="26.4">
      <c r="A58" s="250">
        <v>42</v>
      </c>
      <c r="B58" s="265"/>
      <c r="C58" s="267" t="s">
        <v>1258</v>
      </c>
      <c r="D58" s="245" t="s">
        <v>768</v>
      </c>
      <c r="E58" s="545">
        <f>177*0.5</f>
        <v>88.5</v>
      </c>
      <c r="F58" s="289"/>
      <c r="G58" s="185"/>
      <c r="H58" s="217"/>
      <c r="I58" s="254"/>
      <c r="J58" s="254"/>
      <c r="K58" s="247"/>
      <c r="L58" s="248"/>
      <c r="M58" s="247"/>
      <c r="N58" s="247"/>
      <c r="O58" s="247"/>
      <c r="P58" s="249"/>
    </row>
    <row r="59" spans="1:16" s="266" customFormat="1" ht="39.6">
      <c r="A59" s="250">
        <v>43</v>
      </c>
      <c r="B59" s="265"/>
      <c r="C59" s="267" t="s">
        <v>1259</v>
      </c>
      <c r="D59" s="245" t="s">
        <v>582</v>
      </c>
      <c r="E59" s="546">
        <v>100</v>
      </c>
      <c r="F59" s="289"/>
      <c r="G59" s="185"/>
      <c r="H59" s="217"/>
      <c r="I59" s="254"/>
      <c r="J59" s="254"/>
      <c r="K59" s="247"/>
      <c r="L59" s="248"/>
      <c r="M59" s="247"/>
      <c r="N59" s="247"/>
      <c r="O59" s="247"/>
      <c r="P59" s="249"/>
    </row>
    <row r="60" spans="1:16" s="266" customFormat="1" ht="39.6">
      <c r="A60" s="250">
        <v>44</v>
      </c>
      <c r="B60" s="265"/>
      <c r="C60" s="267" t="s">
        <v>1260</v>
      </c>
      <c r="D60" s="245" t="s">
        <v>582</v>
      </c>
      <c r="E60" s="546">
        <v>27</v>
      </c>
      <c r="F60" s="289"/>
      <c r="G60" s="185"/>
      <c r="H60" s="217"/>
      <c r="I60" s="254"/>
      <c r="J60" s="254"/>
      <c r="K60" s="247"/>
      <c r="L60" s="248"/>
      <c r="M60" s="247"/>
      <c r="N60" s="247"/>
      <c r="O60" s="247"/>
      <c r="P60" s="249"/>
    </row>
    <row r="61" spans="1:16" s="266" customFormat="1" ht="39.6">
      <c r="A61" s="250">
        <v>45</v>
      </c>
      <c r="B61" s="265"/>
      <c r="C61" s="267" t="s">
        <v>1261</v>
      </c>
      <c r="D61" s="245" t="s">
        <v>582</v>
      </c>
      <c r="E61" s="546">
        <v>50</v>
      </c>
      <c r="F61" s="289"/>
      <c r="G61" s="185"/>
      <c r="H61" s="217"/>
      <c r="I61" s="254"/>
      <c r="J61" s="254"/>
      <c r="K61" s="247"/>
      <c r="L61" s="248"/>
      <c r="M61" s="247"/>
      <c r="N61" s="247"/>
      <c r="O61" s="247"/>
      <c r="P61" s="249"/>
    </row>
    <row r="62" spans="1:16" s="266" customFormat="1" ht="13.2">
      <c r="A62" s="250">
        <v>46</v>
      </c>
      <c r="B62" s="265"/>
      <c r="C62" s="244" t="s">
        <v>1389</v>
      </c>
      <c r="D62" s="253"/>
      <c r="E62" s="253"/>
      <c r="F62" s="289"/>
      <c r="G62" s="289"/>
      <c r="H62" s="217"/>
      <c r="I62" s="254"/>
      <c r="J62" s="254"/>
      <c r="K62" s="247"/>
      <c r="L62" s="248"/>
      <c r="M62" s="247"/>
      <c r="N62" s="247"/>
      <c r="O62" s="247"/>
      <c r="P62" s="249"/>
    </row>
    <row r="63" spans="1:16" s="266" customFormat="1" ht="26.4">
      <c r="A63" s="250">
        <v>47</v>
      </c>
      <c r="B63" s="265"/>
      <c r="C63" s="267" t="s">
        <v>1390</v>
      </c>
      <c r="D63" s="269" t="s">
        <v>151</v>
      </c>
      <c r="E63" s="546">
        <v>145</v>
      </c>
      <c r="F63" s="289"/>
      <c r="G63" s="185"/>
      <c r="H63" s="217"/>
      <c r="I63" s="254"/>
      <c r="J63" s="254"/>
      <c r="K63" s="247"/>
      <c r="L63" s="248"/>
      <c r="M63" s="247"/>
      <c r="N63" s="247"/>
      <c r="O63" s="247"/>
      <c r="P63" s="249"/>
    </row>
    <row r="64" spans="1:16" s="266" customFormat="1" ht="13.2">
      <c r="A64" s="250">
        <v>48</v>
      </c>
      <c r="B64" s="265"/>
      <c r="C64" s="244" t="s">
        <v>1391</v>
      </c>
      <c r="D64" s="253"/>
      <c r="E64" s="253"/>
      <c r="F64" s="289"/>
      <c r="G64" s="289"/>
      <c r="H64" s="217"/>
      <c r="I64" s="254"/>
      <c r="J64" s="254"/>
      <c r="K64" s="247"/>
      <c r="L64" s="248"/>
      <c r="M64" s="247"/>
      <c r="N64" s="247"/>
      <c r="O64" s="247"/>
      <c r="P64" s="249"/>
    </row>
    <row r="65" spans="1:16" s="260" customFormat="1" ht="26.4">
      <c r="A65" s="250">
        <v>49</v>
      </c>
      <c r="B65" s="255"/>
      <c r="C65" s="261" t="s">
        <v>1262</v>
      </c>
      <c r="D65" s="252" t="s">
        <v>145</v>
      </c>
      <c r="E65" s="547">
        <v>11</v>
      </c>
      <c r="F65" s="289"/>
      <c r="G65" s="289"/>
      <c r="H65" s="217"/>
      <c r="I65" s="254"/>
      <c r="J65" s="254"/>
      <c r="K65" s="247"/>
      <c r="L65" s="248"/>
      <c r="M65" s="247"/>
      <c r="N65" s="247"/>
      <c r="O65" s="247"/>
      <c r="P65" s="249"/>
    </row>
    <row r="66" spans="1:16" s="260" customFormat="1" ht="26.4">
      <c r="A66" s="250">
        <v>50</v>
      </c>
      <c r="B66" s="255"/>
      <c r="C66" s="261" t="s">
        <v>1263</v>
      </c>
      <c r="D66" s="252" t="s">
        <v>145</v>
      </c>
      <c r="E66" s="547">
        <v>11</v>
      </c>
      <c r="F66" s="289"/>
      <c r="G66" s="289"/>
      <c r="H66" s="217"/>
      <c r="I66" s="254"/>
      <c r="J66" s="254"/>
      <c r="K66" s="247"/>
      <c r="L66" s="248"/>
      <c r="M66" s="247"/>
      <c r="N66" s="247"/>
      <c r="O66" s="247"/>
      <c r="P66" s="249"/>
    </row>
    <row r="67" spans="1:16" s="260" customFormat="1" ht="171.6">
      <c r="A67" s="281">
        <v>51</v>
      </c>
      <c r="B67" s="538"/>
      <c r="C67" s="543" t="s">
        <v>1279</v>
      </c>
      <c r="D67" s="213" t="s">
        <v>145</v>
      </c>
      <c r="E67" s="452">
        <v>92</v>
      </c>
      <c r="F67" s="185"/>
      <c r="G67" s="185"/>
      <c r="H67" s="217"/>
      <c r="I67" s="262"/>
      <c r="J67" s="262"/>
      <c r="K67" s="247"/>
      <c r="L67" s="248"/>
      <c r="M67" s="247"/>
      <c r="N67" s="247"/>
      <c r="O67" s="247"/>
      <c r="P67" s="249"/>
    </row>
    <row r="68" spans="1:16" s="260" customFormat="1" ht="105.6">
      <c r="A68" s="281">
        <v>52</v>
      </c>
      <c r="B68" s="538"/>
      <c r="C68" s="543" t="s">
        <v>1278</v>
      </c>
      <c r="D68" s="213" t="s">
        <v>145</v>
      </c>
      <c r="E68" s="452">
        <v>26</v>
      </c>
      <c r="F68" s="185"/>
      <c r="G68" s="185"/>
      <c r="H68" s="217"/>
      <c r="I68" s="262"/>
      <c r="J68" s="262"/>
      <c r="K68" s="247"/>
      <c r="L68" s="248"/>
      <c r="M68" s="247"/>
      <c r="N68" s="247"/>
      <c r="O68" s="247"/>
      <c r="P68" s="249"/>
    </row>
    <row r="69" spans="1:16" s="260" customFormat="1" ht="158.4">
      <c r="A69" s="281">
        <v>53</v>
      </c>
      <c r="B69" s="538"/>
      <c r="C69" s="544" t="s">
        <v>1280</v>
      </c>
      <c r="D69" s="213" t="s">
        <v>145</v>
      </c>
      <c r="E69" s="452">
        <v>57</v>
      </c>
      <c r="F69" s="185"/>
      <c r="G69" s="185"/>
      <c r="H69" s="217"/>
      <c r="I69" s="262"/>
      <c r="J69" s="262"/>
      <c r="K69" s="247"/>
      <c r="L69" s="248"/>
      <c r="M69" s="247"/>
      <c r="N69" s="247"/>
      <c r="O69" s="247"/>
      <c r="P69" s="249"/>
    </row>
    <row r="70" spans="1:16" s="260" customFormat="1" ht="79.2">
      <c r="A70" s="281">
        <v>54</v>
      </c>
      <c r="B70" s="538"/>
      <c r="C70" s="543" t="s">
        <v>1264</v>
      </c>
      <c r="D70" s="213" t="s">
        <v>145</v>
      </c>
      <c r="E70" s="452">
        <v>4</v>
      </c>
      <c r="F70" s="185"/>
      <c r="G70" s="185"/>
      <c r="H70" s="217"/>
      <c r="I70" s="262"/>
      <c r="J70" s="262"/>
      <c r="K70" s="247"/>
      <c r="L70" s="248"/>
      <c r="M70" s="247"/>
      <c r="N70" s="247"/>
      <c r="O70" s="247"/>
      <c r="P70" s="249"/>
    </row>
    <row r="71" spans="1:16" s="260" customFormat="1">
      <c r="A71" s="281">
        <v>55</v>
      </c>
      <c r="B71" s="538"/>
      <c r="C71" s="543" t="s">
        <v>1295</v>
      </c>
      <c r="D71" s="213" t="s">
        <v>146</v>
      </c>
      <c r="E71" s="452">
        <v>5</v>
      </c>
      <c r="F71" s="185"/>
      <c r="G71" s="185"/>
      <c r="H71" s="217"/>
      <c r="I71" s="262"/>
      <c r="J71" s="262"/>
      <c r="K71" s="247"/>
      <c r="L71" s="248"/>
      <c r="M71" s="247"/>
      <c r="N71" s="247"/>
      <c r="O71" s="247"/>
      <c r="P71" s="249"/>
    </row>
    <row r="72" spans="1:16" s="260" customFormat="1">
      <c r="A72" s="281">
        <v>56</v>
      </c>
      <c r="B72" s="538"/>
      <c r="C72" s="543" t="s">
        <v>1294</v>
      </c>
      <c r="D72" s="213" t="s">
        <v>146</v>
      </c>
      <c r="E72" s="452">
        <v>3</v>
      </c>
      <c r="F72" s="185"/>
      <c r="G72" s="185"/>
      <c r="H72" s="217"/>
      <c r="I72" s="262"/>
      <c r="J72" s="262"/>
      <c r="K72" s="247"/>
      <c r="L72" s="248"/>
      <c r="M72" s="247"/>
      <c r="N72" s="247"/>
      <c r="O72" s="247"/>
      <c r="P72" s="249"/>
    </row>
    <row r="73" spans="1:16" s="260" customFormat="1">
      <c r="A73" s="281">
        <v>57</v>
      </c>
      <c r="B73" s="538"/>
      <c r="C73" s="543" t="s">
        <v>1293</v>
      </c>
      <c r="D73" s="213" t="s">
        <v>146</v>
      </c>
      <c r="E73" s="452">
        <v>1</v>
      </c>
      <c r="F73" s="185"/>
      <c r="G73" s="185"/>
      <c r="H73" s="217"/>
      <c r="I73" s="262"/>
      <c r="J73" s="262"/>
      <c r="K73" s="247"/>
      <c r="L73" s="248"/>
      <c r="M73" s="247"/>
      <c r="N73" s="247"/>
      <c r="O73" s="247"/>
      <c r="P73" s="249"/>
    </row>
    <row r="74" spans="1:16" s="260" customFormat="1">
      <c r="A74" s="281">
        <v>58</v>
      </c>
      <c r="B74" s="538"/>
      <c r="C74" s="543" t="s">
        <v>1292</v>
      </c>
      <c r="D74" s="213" t="s">
        <v>146</v>
      </c>
      <c r="E74" s="452">
        <v>1</v>
      </c>
      <c r="F74" s="185"/>
      <c r="G74" s="185"/>
      <c r="H74" s="217"/>
      <c r="I74" s="262"/>
      <c r="J74" s="262"/>
      <c r="K74" s="247"/>
      <c r="L74" s="248"/>
      <c r="M74" s="247"/>
      <c r="N74" s="247"/>
      <c r="O74" s="247"/>
      <c r="P74" s="249"/>
    </row>
    <row r="75" spans="1:16" s="260" customFormat="1">
      <c r="A75" s="281">
        <v>59</v>
      </c>
      <c r="B75" s="538"/>
      <c r="C75" s="543" t="s">
        <v>1291</v>
      </c>
      <c r="D75" s="213" t="s">
        <v>146</v>
      </c>
      <c r="E75" s="452">
        <v>2</v>
      </c>
      <c r="F75" s="185"/>
      <c r="G75" s="185"/>
      <c r="H75" s="217"/>
      <c r="I75" s="262"/>
      <c r="J75" s="262"/>
      <c r="K75" s="247"/>
      <c r="L75" s="248"/>
      <c r="M75" s="247"/>
      <c r="N75" s="247"/>
      <c r="O75" s="247"/>
      <c r="P75" s="249"/>
    </row>
    <row r="76" spans="1:16" s="260" customFormat="1">
      <c r="A76" s="281">
        <v>60</v>
      </c>
      <c r="B76" s="538"/>
      <c r="C76" s="543" t="s">
        <v>1290</v>
      </c>
      <c r="D76" s="213" t="s">
        <v>146</v>
      </c>
      <c r="E76" s="452">
        <v>2</v>
      </c>
      <c r="F76" s="185"/>
      <c r="G76" s="185"/>
      <c r="H76" s="217"/>
      <c r="I76" s="262"/>
      <c r="J76" s="262"/>
      <c r="K76" s="247"/>
      <c r="L76" s="248"/>
      <c r="M76" s="247"/>
      <c r="N76" s="247"/>
      <c r="O76" s="247"/>
      <c r="P76" s="249"/>
    </row>
    <row r="77" spans="1:16" s="260" customFormat="1">
      <c r="A77" s="281">
        <v>61</v>
      </c>
      <c r="B77" s="538"/>
      <c r="C77" s="543" t="s">
        <v>1289</v>
      </c>
      <c r="D77" s="213" t="s">
        <v>146</v>
      </c>
      <c r="E77" s="452">
        <v>1</v>
      </c>
      <c r="F77" s="185"/>
      <c r="G77" s="185"/>
      <c r="H77" s="217"/>
      <c r="I77" s="262"/>
      <c r="J77" s="262"/>
      <c r="K77" s="247"/>
      <c r="L77" s="248"/>
      <c r="M77" s="247"/>
      <c r="N77" s="247"/>
      <c r="O77" s="247"/>
      <c r="P77" s="249"/>
    </row>
    <row r="78" spans="1:16" s="260" customFormat="1">
      <c r="A78" s="281">
        <v>62</v>
      </c>
      <c r="B78" s="538"/>
      <c r="C78" s="543" t="s">
        <v>1288</v>
      </c>
      <c r="D78" s="213" t="s">
        <v>146</v>
      </c>
      <c r="E78" s="452">
        <v>3</v>
      </c>
      <c r="F78" s="185"/>
      <c r="G78" s="185"/>
      <c r="H78" s="217"/>
      <c r="I78" s="262"/>
      <c r="J78" s="262"/>
      <c r="K78" s="247"/>
      <c r="L78" s="248"/>
      <c r="M78" s="247"/>
      <c r="N78" s="247"/>
      <c r="O78" s="247"/>
      <c r="P78" s="249"/>
    </row>
    <row r="79" spans="1:16" s="260" customFormat="1">
      <c r="A79" s="281">
        <v>63</v>
      </c>
      <c r="B79" s="538"/>
      <c r="C79" s="543" t="s">
        <v>1287</v>
      </c>
      <c r="D79" s="213" t="s">
        <v>146</v>
      </c>
      <c r="E79" s="452">
        <v>4</v>
      </c>
      <c r="F79" s="185"/>
      <c r="G79" s="185"/>
      <c r="H79" s="217"/>
      <c r="I79" s="262"/>
      <c r="J79" s="262"/>
      <c r="K79" s="247"/>
      <c r="L79" s="248"/>
      <c r="M79" s="247"/>
      <c r="N79" s="247"/>
      <c r="O79" s="247"/>
      <c r="P79" s="249"/>
    </row>
    <row r="80" spans="1:16" s="260" customFormat="1">
      <c r="A80" s="281">
        <v>64</v>
      </c>
      <c r="B80" s="538"/>
      <c r="C80" s="543" t="s">
        <v>1286</v>
      </c>
      <c r="D80" s="213" t="s">
        <v>146</v>
      </c>
      <c r="E80" s="452">
        <v>3</v>
      </c>
      <c r="F80" s="185"/>
      <c r="G80" s="185"/>
      <c r="H80" s="217"/>
      <c r="I80" s="262"/>
      <c r="J80" s="262"/>
      <c r="K80" s="247"/>
      <c r="L80" s="248"/>
      <c r="M80" s="247"/>
      <c r="N80" s="247"/>
      <c r="O80" s="247"/>
      <c r="P80" s="249"/>
    </row>
    <row r="81" spans="1:16" s="260" customFormat="1">
      <c r="A81" s="281">
        <v>65</v>
      </c>
      <c r="B81" s="538"/>
      <c r="C81" s="543" t="s">
        <v>1285</v>
      </c>
      <c r="D81" s="213" t="s">
        <v>146</v>
      </c>
      <c r="E81" s="452">
        <v>8</v>
      </c>
      <c r="F81" s="185"/>
      <c r="G81" s="185"/>
      <c r="H81" s="217"/>
      <c r="I81" s="262"/>
      <c r="J81" s="262"/>
      <c r="K81" s="247"/>
      <c r="L81" s="248"/>
      <c r="M81" s="247"/>
      <c r="N81" s="247"/>
      <c r="O81" s="247"/>
      <c r="P81" s="249"/>
    </row>
    <row r="82" spans="1:16" s="260" customFormat="1">
      <c r="A82" s="281">
        <v>66</v>
      </c>
      <c r="B82" s="538"/>
      <c r="C82" s="543" t="s">
        <v>1284</v>
      </c>
      <c r="D82" s="213" t="s">
        <v>146</v>
      </c>
      <c r="E82" s="452">
        <v>2</v>
      </c>
      <c r="F82" s="185"/>
      <c r="G82" s="185"/>
      <c r="H82" s="217"/>
      <c r="I82" s="262"/>
      <c r="J82" s="262"/>
      <c r="K82" s="247"/>
      <c r="L82" s="248"/>
      <c r="M82" s="247"/>
      <c r="N82" s="247"/>
      <c r="O82" s="247"/>
      <c r="P82" s="249"/>
    </row>
    <row r="83" spans="1:16" s="260" customFormat="1">
      <c r="A83" s="281">
        <v>67</v>
      </c>
      <c r="B83" s="538"/>
      <c r="C83" s="543" t="s">
        <v>1283</v>
      </c>
      <c r="D83" s="213" t="s">
        <v>146</v>
      </c>
      <c r="E83" s="452">
        <v>1</v>
      </c>
      <c r="F83" s="185"/>
      <c r="G83" s="185"/>
      <c r="H83" s="217"/>
      <c r="I83" s="262"/>
      <c r="J83" s="262"/>
      <c r="K83" s="247"/>
      <c r="L83" s="248"/>
      <c r="M83" s="247"/>
      <c r="N83" s="247"/>
      <c r="O83" s="247"/>
      <c r="P83" s="249"/>
    </row>
    <row r="84" spans="1:16" s="260" customFormat="1">
      <c r="A84" s="281">
        <v>68</v>
      </c>
      <c r="B84" s="538"/>
      <c r="C84" s="543" t="s">
        <v>1282</v>
      </c>
      <c r="D84" s="213" t="s">
        <v>146</v>
      </c>
      <c r="E84" s="452">
        <v>1</v>
      </c>
      <c r="F84" s="185"/>
      <c r="G84" s="185"/>
      <c r="H84" s="217"/>
      <c r="I84" s="262"/>
      <c r="J84" s="262"/>
      <c r="K84" s="247"/>
      <c r="L84" s="248"/>
      <c r="M84" s="247"/>
      <c r="N84" s="247"/>
      <c r="O84" s="247"/>
      <c r="P84" s="249"/>
    </row>
    <row r="85" spans="1:16" s="260" customFormat="1">
      <c r="A85" s="281">
        <v>69</v>
      </c>
      <c r="B85" s="538"/>
      <c r="C85" s="543" t="s">
        <v>1281</v>
      </c>
      <c r="D85" s="213" t="s">
        <v>146</v>
      </c>
      <c r="E85" s="452">
        <v>1</v>
      </c>
      <c r="F85" s="185"/>
      <c r="G85" s="185"/>
      <c r="H85" s="217"/>
      <c r="I85" s="262"/>
      <c r="J85" s="262"/>
      <c r="K85" s="247"/>
      <c r="L85" s="248"/>
      <c r="M85" s="247"/>
      <c r="N85" s="247"/>
      <c r="O85" s="247"/>
      <c r="P85" s="249"/>
    </row>
    <row r="86" spans="1:16" s="260" customFormat="1">
      <c r="A86" s="281">
        <v>70</v>
      </c>
      <c r="B86" s="538"/>
      <c r="C86" s="543" t="s">
        <v>1267</v>
      </c>
      <c r="D86" s="213" t="s">
        <v>146</v>
      </c>
      <c r="E86" s="452">
        <v>1</v>
      </c>
      <c r="F86" s="185"/>
      <c r="G86" s="185"/>
      <c r="H86" s="217"/>
      <c r="I86" s="262"/>
      <c r="J86" s="262"/>
      <c r="K86" s="247"/>
      <c r="L86" s="248"/>
      <c r="M86" s="247"/>
      <c r="N86" s="247"/>
      <c r="O86" s="247"/>
      <c r="P86" s="249"/>
    </row>
    <row r="87" spans="1:16" s="260" customFormat="1">
      <c r="A87" s="281">
        <v>71</v>
      </c>
      <c r="B87" s="538"/>
      <c r="C87" s="543" t="s">
        <v>1266</v>
      </c>
      <c r="D87" s="213" t="s">
        <v>146</v>
      </c>
      <c r="E87" s="452">
        <v>1</v>
      </c>
      <c r="F87" s="185"/>
      <c r="G87" s="185"/>
      <c r="H87" s="217"/>
      <c r="I87" s="262"/>
      <c r="J87" s="262"/>
      <c r="K87" s="247"/>
      <c r="L87" s="248"/>
      <c r="M87" s="247"/>
      <c r="N87" s="247"/>
      <c r="O87" s="247"/>
      <c r="P87" s="249"/>
    </row>
    <row r="88" spans="1:16" s="260" customFormat="1">
      <c r="A88" s="281">
        <v>72</v>
      </c>
      <c r="B88" s="538"/>
      <c r="C88" s="543" t="s">
        <v>1265</v>
      </c>
      <c r="D88" s="213" t="s">
        <v>146</v>
      </c>
      <c r="E88" s="452">
        <v>1</v>
      </c>
      <c r="F88" s="185"/>
      <c r="G88" s="185"/>
      <c r="H88" s="217"/>
      <c r="I88" s="262"/>
      <c r="J88" s="262"/>
      <c r="K88" s="247"/>
      <c r="L88" s="248"/>
      <c r="M88" s="247"/>
      <c r="N88" s="247"/>
      <c r="O88" s="247"/>
      <c r="P88" s="249"/>
    </row>
    <row r="89" spans="1:16" s="260" customFormat="1">
      <c r="A89" s="281">
        <v>73</v>
      </c>
      <c r="B89" s="538"/>
      <c r="C89" s="543" t="s">
        <v>1268</v>
      </c>
      <c r="D89" s="213" t="s">
        <v>146</v>
      </c>
      <c r="E89" s="452">
        <v>1</v>
      </c>
      <c r="F89" s="185"/>
      <c r="G89" s="185"/>
      <c r="H89" s="217"/>
      <c r="I89" s="262"/>
      <c r="J89" s="262"/>
      <c r="K89" s="247"/>
      <c r="L89" s="248"/>
      <c r="M89" s="247"/>
      <c r="N89" s="247"/>
      <c r="O89" s="247"/>
      <c r="P89" s="249"/>
    </row>
    <row r="90" spans="1:16" s="260" customFormat="1">
      <c r="A90" s="281">
        <v>74</v>
      </c>
      <c r="B90" s="538"/>
      <c r="C90" s="543" t="s">
        <v>1269</v>
      </c>
      <c r="D90" s="213" t="s">
        <v>146</v>
      </c>
      <c r="E90" s="452">
        <v>1</v>
      </c>
      <c r="F90" s="185"/>
      <c r="G90" s="185"/>
      <c r="H90" s="217"/>
      <c r="I90" s="262"/>
      <c r="J90" s="262"/>
      <c r="K90" s="247"/>
      <c r="L90" s="248"/>
      <c r="M90" s="247"/>
      <c r="N90" s="247"/>
      <c r="O90" s="247"/>
      <c r="P90" s="249"/>
    </row>
    <row r="91" spans="1:16" s="260" customFormat="1">
      <c r="A91" s="281">
        <v>75</v>
      </c>
      <c r="B91" s="538"/>
      <c r="C91" s="543" t="s">
        <v>1270</v>
      </c>
      <c r="D91" s="213" t="s">
        <v>146</v>
      </c>
      <c r="E91" s="452">
        <v>1</v>
      </c>
      <c r="F91" s="185"/>
      <c r="G91" s="185"/>
      <c r="H91" s="217"/>
      <c r="I91" s="262"/>
      <c r="J91" s="262"/>
      <c r="K91" s="247"/>
      <c r="L91" s="248"/>
      <c r="M91" s="247"/>
      <c r="N91" s="247"/>
      <c r="O91" s="247"/>
      <c r="P91" s="249"/>
    </row>
    <row r="92" spans="1:16" s="260" customFormat="1">
      <c r="A92" s="281">
        <v>76</v>
      </c>
      <c r="B92" s="538"/>
      <c r="C92" s="543" t="s">
        <v>1271</v>
      </c>
      <c r="D92" s="213" t="s">
        <v>146</v>
      </c>
      <c r="E92" s="452">
        <v>1</v>
      </c>
      <c r="F92" s="185"/>
      <c r="G92" s="185"/>
      <c r="H92" s="217"/>
      <c r="I92" s="262"/>
      <c r="J92" s="262"/>
      <c r="K92" s="247"/>
      <c r="L92" s="248"/>
      <c r="M92" s="247"/>
      <c r="N92" s="247"/>
      <c r="O92" s="247"/>
      <c r="P92" s="249"/>
    </row>
    <row r="93" spans="1:16" s="260" customFormat="1">
      <c r="A93" s="281">
        <v>77</v>
      </c>
      <c r="B93" s="538"/>
      <c r="C93" s="543" t="s">
        <v>1272</v>
      </c>
      <c r="D93" s="213" t="s">
        <v>146</v>
      </c>
      <c r="E93" s="452">
        <v>1</v>
      </c>
      <c r="F93" s="185"/>
      <c r="G93" s="185"/>
      <c r="H93" s="217"/>
      <c r="I93" s="262"/>
      <c r="J93" s="262"/>
      <c r="K93" s="247"/>
      <c r="L93" s="248"/>
      <c r="M93" s="247"/>
      <c r="N93" s="247"/>
      <c r="O93" s="247"/>
      <c r="P93" s="249"/>
    </row>
    <row r="94" spans="1:16" s="260" customFormat="1">
      <c r="A94" s="281">
        <v>78</v>
      </c>
      <c r="B94" s="538"/>
      <c r="C94" s="543" t="s">
        <v>1273</v>
      </c>
      <c r="D94" s="213" t="s">
        <v>146</v>
      </c>
      <c r="E94" s="452">
        <v>1</v>
      </c>
      <c r="F94" s="185"/>
      <c r="G94" s="185"/>
      <c r="H94" s="217"/>
      <c r="I94" s="262"/>
      <c r="J94" s="262"/>
      <c r="K94" s="247"/>
      <c r="L94" s="248"/>
      <c r="M94" s="247"/>
      <c r="N94" s="247"/>
      <c r="O94" s="247"/>
      <c r="P94" s="249"/>
    </row>
    <row r="95" spans="1:16" s="260" customFormat="1">
      <c r="A95" s="281">
        <v>79</v>
      </c>
      <c r="B95" s="538"/>
      <c r="C95" s="543" t="s">
        <v>1274</v>
      </c>
      <c r="D95" s="213" t="s">
        <v>146</v>
      </c>
      <c r="E95" s="452">
        <v>1</v>
      </c>
      <c r="F95" s="185"/>
      <c r="G95" s="185"/>
      <c r="H95" s="217"/>
      <c r="I95" s="262"/>
      <c r="J95" s="262"/>
      <c r="K95" s="247"/>
      <c r="L95" s="248"/>
      <c r="M95" s="247"/>
      <c r="N95" s="247"/>
      <c r="O95" s="247"/>
      <c r="P95" s="249"/>
    </row>
    <row r="96" spans="1:16" s="260" customFormat="1">
      <c r="A96" s="281">
        <v>80</v>
      </c>
      <c r="B96" s="538"/>
      <c r="C96" s="543" t="s">
        <v>1275</v>
      </c>
      <c r="D96" s="213" t="s">
        <v>146</v>
      </c>
      <c r="E96" s="452">
        <v>1</v>
      </c>
      <c r="F96" s="185"/>
      <c r="G96" s="185"/>
      <c r="H96" s="217"/>
      <c r="I96" s="262"/>
      <c r="J96" s="262"/>
      <c r="K96" s="247"/>
      <c r="L96" s="248"/>
      <c r="M96" s="247"/>
      <c r="N96" s="247"/>
      <c r="O96" s="247"/>
      <c r="P96" s="249"/>
    </row>
    <row r="97" spans="1:16" s="260" customFormat="1" ht="105.6">
      <c r="A97" s="281">
        <v>81</v>
      </c>
      <c r="B97" s="538"/>
      <c r="C97" s="543" t="s">
        <v>1276</v>
      </c>
      <c r="D97" s="213" t="s">
        <v>151</v>
      </c>
      <c r="E97" s="452">
        <v>232.5</v>
      </c>
      <c r="F97" s="185"/>
      <c r="G97" s="185"/>
      <c r="H97" s="217"/>
      <c r="I97" s="262"/>
      <c r="J97" s="262"/>
      <c r="K97" s="247"/>
      <c r="L97" s="248"/>
      <c r="M97" s="247"/>
      <c r="N97" s="247"/>
      <c r="O97" s="247"/>
      <c r="P97" s="249"/>
    </row>
    <row r="98" spans="1:16" s="260" customFormat="1" ht="105.6">
      <c r="A98" s="281">
        <v>82</v>
      </c>
      <c r="B98" s="538"/>
      <c r="C98" s="543" t="s">
        <v>1277</v>
      </c>
      <c r="D98" s="213" t="s">
        <v>145</v>
      </c>
      <c r="E98" s="452">
        <v>2</v>
      </c>
      <c r="F98" s="185"/>
      <c r="G98" s="185"/>
      <c r="H98" s="217"/>
      <c r="I98" s="262"/>
      <c r="J98" s="262"/>
      <c r="K98" s="247"/>
      <c r="L98" s="248"/>
      <c r="M98" s="247"/>
      <c r="N98" s="247"/>
      <c r="O98" s="247"/>
      <c r="P98" s="249"/>
    </row>
    <row r="99" spans="1:16" s="312" customFormat="1">
      <c r="A99" s="281">
        <v>83</v>
      </c>
      <c r="B99" s="333"/>
      <c r="C99" s="315" t="s">
        <v>1759</v>
      </c>
      <c r="D99" s="335"/>
      <c r="E99" s="336"/>
      <c r="F99" s="337"/>
      <c r="G99" s="318"/>
      <c r="H99" s="319"/>
      <c r="I99" s="338"/>
      <c r="J99" s="338"/>
      <c r="K99" s="96"/>
      <c r="L99" s="50"/>
      <c r="M99" s="96"/>
      <c r="N99" s="96"/>
      <c r="O99" s="96"/>
      <c r="P99" s="97"/>
    </row>
    <row r="100" spans="1:16" s="56" customFormat="1">
      <c r="A100" s="281">
        <v>84</v>
      </c>
      <c r="B100" s="255"/>
      <c r="C100" s="298" t="s">
        <v>1756</v>
      </c>
      <c r="D100" s="252"/>
      <c r="E100" s="299"/>
      <c r="F100" s="162"/>
      <c r="G100" s="162"/>
      <c r="H100" s="219"/>
      <c r="I100" s="170"/>
      <c r="J100" s="170"/>
      <c r="K100" s="96"/>
      <c r="L100" s="50"/>
      <c r="M100" s="96"/>
      <c r="N100" s="96"/>
      <c r="O100" s="96"/>
      <c r="P100" s="97"/>
    </row>
    <row r="101" spans="1:16" s="56" customFormat="1" ht="26.4">
      <c r="A101" s="281">
        <v>85</v>
      </c>
      <c r="B101" s="255"/>
      <c r="C101" s="300" t="s">
        <v>1401</v>
      </c>
      <c r="D101" s="291" t="s">
        <v>29</v>
      </c>
      <c r="E101" s="280">
        <v>160</v>
      </c>
      <c r="F101" s="162"/>
      <c r="G101" s="162"/>
      <c r="H101" s="219"/>
      <c r="I101" s="162"/>
      <c r="J101" s="162"/>
      <c r="K101" s="96"/>
      <c r="L101" s="50"/>
      <c r="M101" s="96"/>
      <c r="N101" s="96"/>
      <c r="O101" s="96"/>
      <c r="P101" s="97"/>
    </row>
    <row r="102" spans="1:16" s="56" customFormat="1" ht="26.4">
      <c r="A102" s="281">
        <v>86</v>
      </c>
      <c r="B102" s="255"/>
      <c r="C102" s="303" t="s">
        <v>1761</v>
      </c>
      <c r="D102" s="291" t="s">
        <v>768</v>
      </c>
      <c r="E102" s="280">
        <f>12.47*4</f>
        <v>49.88</v>
      </c>
      <c r="F102" s="162"/>
      <c r="G102" s="162"/>
      <c r="H102" s="219"/>
      <c r="I102" s="162"/>
      <c r="J102" s="162"/>
      <c r="K102" s="96"/>
      <c r="L102" s="50"/>
      <c r="M102" s="96"/>
      <c r="N102" s="96"/>
      <c r="O102" s="96"/>
      <c r="P102" s="97"/>
    </row>
    <row r="103" spans="1:16" s="56" customFormat="1" ht="26.4">
      <c r="A103" s="281">
        <v>87</v>
      </c>
      <c r="B103" s="255"/>
      <c r="C103" s="301" t="s">
        <v>1402</v>
      </c>
      <c r="D103" s="291" t="s">
        <v>1403</v>
      </c>
      <c r="E103" s="280">
        <f>(1.485+0.143+0.08+0.405)*4</f>
        <v>8.4520000000000017</v>
      </c>
      <c r="F103" s="162"/>
      <c r="G103" s="162"/>
      <c r="H103" s="219"/>
      <c r="I103" s="219"/>
      <c r="J103" s="219"/>
      <c r="K103" s="96"/>
      <c r="L103" s="50"/>
      <c r="M103" s="96"/>
      <c r="N103" s="96"/>
      <c r="O103" s="96"/>
      <c r="P103" s="97"/>
    </row>
    <row r="104" spans="1:16" s="56" customFormat="1" ht="26.4">
      <c r="A104" s="281">
        <v>88</v>
      </c>
      <c r="B104" s="255"/>
      <c r="C104" s="302" t="s">
        <v>1757</v>
      </c>
      <c r="D104" s="291" t="s">
        <v>768</v>
      </c>
      <c r="E104" s="280">
        <f>61.08*4</f>
        <v>244.32</v>
      </c>
      <c r="F104" s="162"/>
      <c r="G104" s="162"/>
      <c r="H104" s="219"/>
      <c r="I104" s="162"/>
      <c r="J104" s="162"/>
      <c r="K104" s="96"/>
      <c r="L104" s="50"/>
      <c r="M104" s="96"/>
      <c r="N104" s="96"/>
      <c r="O104" s="96"/>
      <c r="P104" s="97"/>
    </row>
    <row r="105" spans="1:16" s="56" customFormat="1" ht="52.8">
      <c r="A105" s="281">
        <v>89</v>
      </c>
      <c r="B105" s="321"/>
      <c r="C105" s="302" t="s">
        <v>1425</v>
      </c>
      <c r="D105" s="321" t="s">
        <v>768</v>
      </c>
      <c r="E105" s="321">
        <f>4.809*4</f>
        <v>19.236000000000001</v>
      </c>
      <c r="F105" s="162"/>
      <c r="G105" s="162"/>
      <c r="H105" s="219"/>
      <c r="I105" s="322"/>
      <c r="J105" s="322"/>
      <c r="K105" s="96"/>
      <c r="L105" s="50"/>
      <c r="M105" s="96"/>
      <c r="N105" s="96"/>
      <c r="O105" s="96"/>
      <c r="P105" s="97"/>
    </row>
    <row r="106" spans="1:16" s="56" customFormat="1">
      <c r="A106" s="281">
        <v>90</v>
      </c>
      <c r="B106" s="587"/>
      <c r="C106" s="589" t="s">
        <v>1758</v>
      </c>
      <c r="D106" s="588"/>
      <c r="E106" s="590"/>
      <c r="F106" s="585"/>
      <c r="G106" s="585"/>
      <c r="H106" s="586"/>
      <c r="I106" s="585"/>
      <c r="J106" s="585"/>
      <c r="K106" s="96"/>
      <c r="L106" s="50"/>
      <c r="M106" s="96"/>
      <c r="N106" s="96"/>
      <c r="O106" s="96"/>
      <c r="P106" s="97"/>
    </row>
    <row r="107" spans="1:16" s="312" customFormat="1" ht="26.4">
      <c r="A107" s="281">
        <v>91</v>
      </c>
      <c r="B107" s="333"/>
      <c r="C107" s="334" t="s">
        <v>1766</v>
      </c>
      <c r="D107" s="335" t="s">
        <v>29</v>
      </c>
      <c r="E107" s="336">
        <v>138.4</v>
      </c>
      <c r="F107" s="185"/>
      <c r="G107" s="289"/>
      <c r="H107" s="217"/>
      <c r="I107" s="220"/>
      <c r="J107" s="221"/>
      <c r="K107" s="96"/>
      <c r="L107" s="50"/>
      <c r="M107" s="96"/>
      <c r="N107" s="96"/>
      <c r="O107" s="96"/>
      <c r="P107" s="97"/>
    </row>
    <row r="108" spans="1:16" s="312" customFormat="1" ht="39.6">
      <c r="A108" s="281">
        <v>92</v>
      </c>
      <c r="B108" s="333"/>
      <c r="C108" s="593" t="s">
        <v>1771</v>
      </c>
      <c r="D108" s="335" t="s">
        <v>29</v>
      </c>
      <c r="E108" s="336">
        <v>165.6</v>
      </c>
      <c r="F108" s="185"/>
      <c r="G108" s="289"/>
      <c r="H108" s="217"/>
      <c r="I108" s="220"/>
      <c r="J108" s="221"/>
      <c r="K108" s="96"/>
      <c r="L108" s="50"/>
      <c r="M108" s="96"/>
      <c r="N108" s="96"/>
      <c r="O108" s="96"/>
      <c r="P108" s="97"/>
    </row>
    <row r="109" spans="1:16" s="312" customFormat="1">
      <c r="A109" s="281">
        <v>93</v>
      </c>
      <c r="B109" s="333"/>
      <c r="C109" s="334" t="s">
        <v>1767</v>
      </c>
      <c r="D109" s="335" t="s">
        <v>29</v>
      </c>
      <c r="E109" s="336">
        <v>208</v>
      </c>
      <c r="F109" s="185"/>
      <c r="G109" s="289"/>
      <c r="H109" s="217"/>
      <c r="I109" s="220"/>
      <c r="J109" s="221"/>
      <c r="K109" s="96"/>
      <c r="L109" s="50"/>
      <c r="M109" s="96"/>
      <c r="N109" s="96"/>
      <c r="O109" s="96"/>
      <c r="P109" s="97"/>
    </row>
    <row r="110" spans="1:16" s="312" customFormat="1">
      <c r="A110" s="281">
        <v>94</v>
      </c>
      <c r="B110" s="333"/>
      <c r="C110" s="334" t="s">
        <v>1768</v>
      </c>
      <c r="D110" s="335" t="s">
        <v>151</v>
      </c>
      <c r="E110" s="336">
        <v>128</v>
      </c>
      <c r="F110" s="162"/>
      <c r="G110" s="162"/>
      <c r="H110" s="219"/>
      <c r="I110" s="219"/>
      <c r="J110" s="221"/>
      <c r="K110" s="96"/>
      <c r="L110" s="50"/>
      <c r="M110" s="96"/>
      <c r="N110" s="96"/>
      <c r="O110" s="96"/>
      <c r="P110" s="97"/>
    </row>
    <row r="111" spans="1:16" s="312" customFormat="1">
      <c r="A111" s="281">
        <v>95</v>
      </c>
      <c r="B111" s="333"/>
      <c r="C111" s="334" t="s">
        <v>1769</v>
      </c>
      <c r="D111" s="335" t="s">
        <v>29</v>
      </c>
      <c r="E111" s="336">
        <v>109.2</v>
      </c>
      <c r="F111" s="185"/>
      <c r="G111" s="289"/>
      <c r="H111" s="217"/>
      <c r="I111" s="220"/>
      <c r="J111" s="221"/>
      <c r="K111" s="96"/>
      <c r="L111" s="50"/>
      <c r="M111" s="96"/>
      <c r="N111" s="96"/>
      <c r="O111" s="96"/>
      <c r="P111" s="97"/>
    </row>
    <row r="112" spans="1:16" s="312" customFormat="1">
      <c r="A112" s="281">
        <v>96</v>
      </c>
      <c r="B112" s="333"/>
      <c r="C112" s="315" t="s">
        <v>1760</v>
      </c>
      <c r="D112" s="335"/>
      <c r="E112" s="336"/>
      <c r="F112" s="337"/>
      <c r="G112" s="318"/>
      <c r="H112" s="319"/>
      <c r="I112" s="338"/>
      <c r="J112" s="338"/>
      <c r="K112" s="96"/>
      <c r="L112" s="50"/>
      <c r="M112" s="96"/>
      <c r="N112" s="96"/>
      <c r="O112" s="96"/>
      <c r="P112" s="97"/>
    </row>
    <row r="113" spans="1:16" s="56" customFormat="1">
      <c r="A113" s="281">
        <v>97</v>
      </c>
      <c r="B113" s="255"/>
      <c r="C113" s="298" t="s">
        <v>1756</v>
      </c>
      <c r="D113" s="252"/>
      <c r="E113" s="299"/>
      <c r="F113" s="162"/>
      <c r="G113" s="162"/>
      <c r="H113" s="219"/>
      <c r="I113" s="170"/>
      <c r="J113" s="170"/>
      <c r="K113" s="96"/>
      <c r="L113" s="50"/>
      <c r="M113" s="96"/>
      <c r="N113" s="96"/>
      <c r="O113" s="96"/>
      <c r="P113" s="97"/>
    </row>
    <row r="114" spans="1:16" s="56" customFormat="1" ht="26.4">
      <c r="A114" s="281">
        <v>98</v>
      </c>
      <c r="B114" s="255"/>
      <c r="C114" s="300" t="s">
        <v>1401</v>
      </c>
      <c r="D114" s="291" t="s">
        <v>29</v>
      </c>
      <c r="E114" s="280">
        <f>8*E117</f>
        <v>120</v>
      </c>
      <c r="F114" s="162"/>
      <c r="G114" s="162"/>
      <c r="H114" s="219"/>
      <c r="I114" s="162"/>
      <c r="J114" s="162"/>
      <c r="K114" s="96"/>
      <c r="L114" s="50"/>
      <c r="M114" s="96"/>
      <c r="N114" s="96"/>
      <c r="O114" s="96"/>
      <c r="P114" s="97"/>
    </row>
    <row r="115" spans="1:16" s="56" customFormat="1" ht="26.4">
      <c r="A115" s="281">
        <v>99</v>
      </c>
      <c r="B115" s="255"/>
      <c r="C115" s="303" t="s">
        <v>1761</v>
      </c>
      <c r="D115" s="291" t="s">
        <v>768</v>
      </c>
      <c r="E115" s="280">
        <f>3.28*3</f>
        <v>9.84</v>
      </c>
      <c r="F115" s="162"/>
      <c r="G115" s="162"/>
      <c r="H115" s="219"/>
      <c r="I115" s="162"/>
      <c r="J115" s="162"/>
      <c r="K115" s="96"/>
      <c r="L115" s="50"/>
      <c r="M115" s="96"/>
      <c r="N115" s="96"/>
      <c r="O115" s="96"/>
      <c r="P115" s="97"/>
    </row>
    <row r="116" spans="1:16" s="56" customFormat="1" ht="26.4">
      <c r="A116" s="281">
        <v>100</v>
      </c>
      <c r="B116" s="255"/>
      <c r="C116" s="301" t="s">
        <v>1402</v>
      </c>
      <c r="D116" s="291" t="s">
        <v>1403</v>
      </c>
      <c r="E116" s="280">
        <f>(0.243+0.032)*3</f>
        <v>0.82500000000000007</v>
      </c>
      <c r="F116" s="162"/>
      <c r="G116" s="162"/>
      <c r="H116" s="219"/>
      <c r="I116" s="219"/>
      <c r="J116" s="219"/>
      <c r="K116" s="96"/>
      <c r="L116" s="50"/>
      <c r="M116" s="96"/>
      <c r="N116" s="96"/>
      <c r="O116" s="96"/>
      <c r="P116" s="97"/>
    </row>
    <row r="117" spans="1:16" s="56" customFormat="1" ht="26.4">
      <c r="A117" s="281">
        <v>101</v>
      </c>
      <c r="B117" s="255"/>
      <c r="C117" s="302" t="s">
        <v>1757</v>
      </c>
      <c r="D117" s="291" t="s">
        <v>768</v>
      </c>
      <c r="E117" s="280">
        <f>5*3</f>
        <v>15</v>
      </c>
      <c r="F117" s="162"/>
      <c r="G117" s="162"/>
      <c r="H117" s="219"/>
      <c r="I117" s="162"/>
      <c r="J117" s="162"/>
      <c r="K117" s="96"/>
      <c r="L117" s="50"/>
      <c r="M117" s="96"/>
      <c r="N117" s="96"/>
      <c r="O117" s="96"/>
      <c r="P117" s="97"/>
    </row>
    <row r="118" spans="1:16" s="56" customFormat="1" ht="52.8">
      <c r="A118" s="281">
        <v>102</v>
      </c>
      <c r="B118" s="321"/>
      <c r="C118" s="302" t="s">
        <v>1425</v>
      </c>
      <c r="D118" s="321" t="s">
        <v>768</v>
      </c>
      <c r="E118" s="321">
        <f>1.43*3</f>
        <v>4.29</v>
      </c>
      <c r="F118" s="162"/>
      <c r="G118" s="162"/>
      <c r="H118" s="219"/>
      <c r="I118" s="322"/>
      <c r="J118" s="322"/>
      <c r="K118" s="96"/>
      <c r="L118" s="50"/>
      <c r="M118" s="96"/>
      <c r="N118" s="96"/>
      <c r="O118" s="96"/>
      <c r="P118" s="97"/>
    </row>
    <row r="119" spans="1:16" s="56" customFormat="1">
      <c r="A119" s="281">
        <v>103</v>
      </c>
      <c r="B119" s="587"/>
      <c r="C119" s="589" t="s">
        <v>1758</v>
      </c>
      <c r="D119" s="588"/>
      <c r="E119" s="590"/>
      <c r="F119" s="585"/>
      <c r="G119" s="585"/>
      <c r="H119" s="586"/>
      <c r="I119" s="585"/>
      <c r="J119" s="585"/>
      <c r="K119" s="96"/>
      <c r="L119" s="50"/>
      <c r="M119" s="96"/>
      <c r="N119" s="96"/>
      <c r="O119" s="96"/>
      <c r="P119" s="97"/>
    </row>
    <row r="120" spans="1:16" s="312" customFormat="1" ht="26.4">
      <c r="A120" s="281">
        <v>104</v>
      </c>
      <c r="B120" s="333"/>
      <c r="C120" s="334" t="s">
        <v>1770</v>
      </c>
      <c r="D120" s="335" t="s">
        <v>29</v>
      </c>
      <c r="E120" s="336">
        <f>29.2*3</f>
        <v>87.6</v>
      </c>
      <c r="F120" s="185"/>
      <c r="G120" s="289"/>
      <c r="H120" s="217"/>
      <c r="I120" s="220"/>
      <c r="J120" s="221"/>
      <c r="K120" s="96"/>
      <c r="L120" s="50"/>
      <c r="M120" s="96"/>
      <c r="N120" s="96"/>
      <c r="O120" s="96"/>
      <c r="P120" s="97"/>
    </row>
    <row r="121" spans="1:16" s="312" customFormat="1">
      <c r="A121" s="281">
        <v>105</v>
      </c>
      <c r="B121" s="333"/>
      <c r="C121" s="334" t="s">
        <v>1767</v>
      </c>
      <c r="D121" s="335" t="s">
        <v>29</v>
      </c>
      <c r="E121" s="336">
        <f>23*3</f>
        <v>69</v>
      </c>
      <c r="F121" s="185"/>
      <c r="G121" s="289"/>
      <c r="H121" s="217"/>
      <c r="I121" s="220"/>
      <c r="J121" s="221"/>
      <c r="K121" s="96"/>
      <c r="L121" s="50"/>
      <c r="M121" s="96"/>
      <c r="N121" s="96"/>
      <c r="O121" s="96"/>
      <c r="P121" s="97"/>
    </row>
    <row r="122" spans="1:16" s="312" customFormat="1">
      <c r="A122" s="281">
        <v>106</v>
      </c>
      <c r="B122" s="333"/>
      <c r="C122" s="334" t="s">
        <v>1768</v>
      </c>
      <c r="D122" s="335" t="s">
        <v>151</v>
      </c>
      <c r="E122" s="336">
        <f>13*3</f>
        <v>39</v>
      </c>
      <c r="F122" s="162"/>
      <c r="G122" s="162"/>
      <c r="H122" s="219"/>
      <c r="I122" s="219"/>
      <c r="J122" s="221"/>
      <c r="K122" s="96"/>
      <c r="L122" s="50"/>
      <c r="M122" s="96"/>
      <c r="N122" s="96"/>
      <c r="O122" s="96"/>
      <c r="P122" s="97"/>
    </row>
    <row r="123" spans="1:16" s="312" customFormat="1">
      <c r="A123" s="281">
        <v>107</v>
      </c>
      <c r="B123" s="333"/>
      <c r="C123" s="315" t="s">
        <v>1762</v>
      </c>
      <c r="D123" s="335"/>
      <c r="E123" s="336"/>
      <c r="F123" s="337"/>
      <c r="G123" s="318"/>
      <c r="H123" s="319"/>
      <c r="I123" s="338"/>
      <c r="J123" s="338"/>
      <c r="K123" s="96"/>
      <c r="L123" s="50"/>
      <c r="M123" s="96"/>
      <c r="N123" s="96"/>
      <c r="O123" s="96"/>
      <c r="P123" s="97"/>
    </row>
    <row r="124" spans="1:16" s="56" customFormat="1">
      <c r="A124" s="281">
        <v>108</v>
      </c>
      <c r="B124" s="255"/>
      <c r="C124" s="298" t="s">
        <v>1756</v>
      </c>
      <c r="D124" s="252"/>
      <c r="E124" s="299"/>
      <c r="F124" s="162"/>
      <c r="G124" s="162"/>
      <c r="H124" s="219"/>
      <c r="I124" s="170"/>
      <c r="J124" s="170"/>
      <c r="K124" s="96"/>
      <c r="L124" s="50"/>
      <c r="M124" s="96"/>
      <c r="N124" s="96"/>
      <c r="O124" s="96"/>
      <c r="P124" s="97"/>
    </row>
    <row r="125" spans="1:16" s="56" customFormat="1" ht="26.4">
      <c r="A125" s="281">
        <v>109</v>
      </c>
      <c r="B125" s="255"/>
      <c r="C125" s="300" t="s">
        <v>1401</v>
      </c>
      <c r="D125" s="291" t="s">
        <v>29</v>
      </c>
      <c r="E125" s="280">
        <f>8*E128</f>
        <v>43.6</v>
      </c>
      <c r="F125" s="162"/>
      <c r="G125" s="162"/>
      <c r="H125" s="219"/>
      <c r="I125" s="162"/>
      <c r="J125" s="162"/>
      <c r="K125" s="96"/>
      <c r="L125" s="50"/>
      <c r="M125" s="96"/>
      <c r="N125" s="96"/>
      <c r="O125" s="96"/>
      <c r="P125" s="97"/>
    </row>
    <row r="126" spans="1:16" s="56" customFormat="1" ht="26.4">
      <c r="A126" s="281">
        <v>110</v>
      </c>
      <c r="B126" s="255"/>
      <c r="C126" s="303" t="s">
        <v>1761</v>
      </c>
      <c r="D126" s="291" t="s">
        <v>768</v>
      </c>
      <c r="E126" s="280">
        <v>3.27</v>
      </c>
      <c r="F126" s="162"/>
      <c r="G126" s="162"/>
      <c r="H126" s="219"/>
      <c r="I126" s="162"/>
      <c r="J126" s="162"/>
      <c r="K126" s="96"/>
      <c r="L126" s="50"/>
      <c r="M126" s="96"/>
      <c r="N126" s="96"/>
      <c r="O126" s="96"/>
      <c r="P126" s="97"/>
    </row>
    <row r="127" spans="1:16" s="56" customFormat="1" ht="26.4">
      <c r="A127" s="281">
        <v>111</v>
      </c>
      <c r="B127" s="255"/>
      <c r="C127" s="301" t="s">
        <v>1402</v>
      </c>
      <c r="D127" s="291" t="s">
        <v>1403</v>
      </c>
      <c r="E127" s="280">
        <f>0.261+0.028</f>
        <v>0.28900000000000003</v>
      </c>
      <c r="F127" s="162"/>
      <c r="G127" s="162"/>
      <c r="H127" s="219"/>
      <c r="I127" s="219"/>
      <c r="J127" s="219"/>
      <c r="K127" s="96"/>
      <c r="L127" s="50"/>
      <c r="M127" s="96"/>
      <c r="N127" s="96"/>
      <c r="O127" s="96"/>
      <c r="P127" s="97"/>
    </row>
    <row r="128" spans="1:16" s="56" customFormat="1" ht="26.4">
      <c r="A128" s="281">
        <v>112</v>
      </c>
      <c r="B128" s="255"/>
      <c r="C128" s="302" t="s">
        <v>1757</v>
      </c>
      <c r="D128" s="291" t="s">
        <v>768</v>
      </c>
      <c r="E128" s="280">
        <v>5.45</v>
      </c>
      <c r="F128" s="162"/>
      <c r="G128" s="162"/>
      <c r="H128" s="219"/>
      <c r="I128" s="162"/>
      <c r="J128" s="162"/>
      <c r="K128" s="96"/>
      <c r="L128" s="50"/>
      <c r="M128" s="96"/>
      <c r="N128" s="96"/>
      <c r="O128" s="96"/>
      <c r="P128" s="97"/>
    </row>
    <row r="129" spans="1:16" s="56" customFormat="1" ht="52.8">
      <c r="A129" s="281">
        <v>113</v>
      </c>
      <c r="B129" s="321"/>
      <c r="C129" s="302" t="s">
        <v>1425</v>
      </c>
      <c r="D129" s="321" t="s">
        <v>768</v>
      </c>
      <c r="E129" s="321">
        <v>1.7</v>
      </c>
      <c r="F129" s="162"/>
      <c r="G129" s="162"/>
      <c r="H129" s="219"/>
      <c r="I129" s="322"/>
      <c r="J129" s="322"/>
      <c r="K129" s="96"/>
      <c r="L129" s="50"/>
      <c r="M129" s="96"/>
      <c r="N129" s="96"/>
      <c r="O129" s="96"/>
      <c r="P129" s="97"/>
    </row>
    <row r="130" spans="1:16" s="56" customFormat="1">
      <c r="A130" s="281">
        <v>114</v>
      </c>
      <c r="B130" s="587"/>
      <c r="C130" s="589" t="s">
        <v>1758</v>
      </c>
      <c r="D130" s="588"/>
      <c r="E130" s="590"/>
      <c r="F130" s="585"/>
      <c r="G130" s="585"/>
      <c r="H130" s="586"/>
      <c r="I130" s="585"/>
      <c r="J130" s="585"/>
      <c r="K130" s="96"/>
      <c r="L130" s="50"/>
      <c r="M130" s="96"/>
      <c r="N130" s="96"/>
      <c r="O130" s="96"/>
      <c r="P130" s="97"/>
    </row>
    <row r="131" spans="1:16" s="312" customFormat="1" ht="26.4">
      <c r="A131" s="281">
        <v>115</v>
      </c>
      <c r="B131" s="333"/>
      <c r="C131" s="334" t="s">
        <v>1770</v>
      </c>
      <c r="D131" s="335" t="s">
        <v>29</v>
      </c>
      <c r="E131" s="336">
        <v>30.2</v>
      </c>
      <c r="F131" s="185"/>
      <c r="G131" s="289"/>
      <c r="H131" s="217"/>
      <c r="I131" s="220"/>
      <c r="J131" s="221"/>
      <c r="K131" s="96"/>
      <c r="L131" s="50"/>
      <c r="M131" s="96"/>
      <c r="N131" s="96"/>
      <c r="O131" s="96"/>
      <c r="P131" s="97"/>
    </row>
    <row r="132" spans="1:16" s="312" customFormat="1">
      <c r="A132" s="281">
        <v>116</v>
      </c>
      <c r="B132" s="333"/>
      <c r="C132" s="334" t="s">
        <v>1767</v>
      </c>
      <c r="D132" s="335" t="s">
        <v>29</v>
      </c>
      <c r="E132" s="336">
        <v>24</v>
      </c>
      <c r="F132" s="185"/>
      <c r="G132" s="289"/>
      <c r="H132" s="217"/>
      <c r="I132" s="220"/>
      <c r="J132" s="221"/>
      <c r="K132" s="96"/>
      <c r="L132" s="50"/>
      <c r="M132" s="96"/>
      <c r="N132" s="96"/>
      <c r="O132" s="96"/>
      <c r="P132" s="97"/>
    </row>
    <row r="133" spans="1:16" s="312" customFormat="1">
      <c r="A133" s="281">
        <v>117</v>
      </c>
      <c r="B133" s="333"/>
      <c r="C133" s="334" t="s">
        <v>1768</v>
      </c>
      <c r="D133" s="335" t="s">
        <v>151</v>
      </c>
      <c r="E133" s="336">
        <v>14.5</v>
      </c>
      <c r="F133" s="162"/>
      <c r="G133" s="162"/>
      <c r="H133" s="219"/>
      <c r="I133" s="219"/>
      <c r="J133" s="221"/>
      <c r="K133" s="96"/>
      <c r="L133" s="50"/>
      <c r="M133" s="96"/>
      <c r="N133" s="96"/>
      <c r="O133" s="96"/>
      <c r="P133" s="97"/>
    </row>
    <row r="134" spans="1:16">
      <c r="A134" s="282"/>
      <c r="B134" s="283"/>
      <c r="C134" s="284"/>
      <c r="D134" s="285"/>
      <c r="E134" s="286"/>
      <c r="F134" s="287">
        <v>0</v>
      </c>
      <c r="G134" s="287">
        <v>0</v>
      </c>
      <c r="H134" s="287"/>
      <c r="I134" s="286"/>
      <c r="J134" s="286"/>
      <c r="K134" s="286"/>
      <c r="L134" s="286"/>
      <c r="M134" s="286"/>
      <c r="N134" s="286"/>
      <c r="O134" s="286"/>
      <c r="P134" s="288"/>
    </row>
    <row r="135" spans="1:16" ht="15.3" customHeight="1">
      <c r="A135" s="234"/>
      <c r="B135" s="270"/>
      <c r="C135" s="679" t="s">
        <v>98</v>
      </c>
      <c r="D135" s="680"/>
      <c r="E135" s="680"/>
      <c r="F135" s="680"/>
      <c r="G135" s="680"/>
      <c r="H135" s="680"/>
      <c r="I135" s="680"/>
      <c r="J135" s="680"/>
      <c r="K135" s="680"/>
      <c r="L135" s="271"/>
      <c r="M135" s="271"/>
      <c r="N135" s="271"/>
      <c r="O135" s="271"/>
      <c r="P135" s="271"/>
    </row>
    <row r="136" spans="1:16" s="114" customFormat="1">
      <c r="I136" s="135"/>
    </row>
    <row r="137" spans="1:16" customFormat="1" ht="12.75" customHeight="1">
      <c r="B137" s="136" t="s">
        <v>52</v>
      </c>
    </row>
    <row r="138" spans="1:16" customFormat="1" ht="45" customHeight="1">
      <c r="A138" s="673">
        <f>'1,1'!A24:G24</f>
        <v>0</v>
      </c>
      <c r="B138" s="673"/>
      <c r="C138" s="673"/>
      <c r="D138" s="673"/>
      <c r="E138" s="673"/>
      <c r="F138" s="673"/>
      <c r="G138" s="673"/>
      <c r="H138" s="673"/>
      <c r="I138" s="673"/>
      <c r="J138" s="673"/>
      <c r="K138" s="673"/>
      <c r="L138" s="673"/>
      <c r="M138" s="673"/>
      <c r="N138" s="673"/>
      <c r="O138" s="673"/>
      <c r="P138" s="673"/>
    </row>
    <row r="139" spans="1:16" customFormat="1" ht="79.5" customHeight="1">
      <c r="A139" s="673">
        <f>'2,1'!$A$147</f>
        <v>0</v>
      </c>
      <c r="B139" s="673"/>
      <c r="C139" s="673"/>
      <c r="D139" s="673"/>
      <c r="E139" s="673"/>
      <c r="F139" s="673"/>
      <c r="G139" s="673"/>
      <c r="H139" s="673"/>
      <c r="I139" s="673"/>
      <c r="J139" s="673"/>
      <c r="K139" s="673"/>
      <c r="L139" s="673"/>
      <c r="M139" s="673"/>
      <c r="N139" s="673"/>
      <c r="O139" s="673"/>
      <c r="P139" s="673"/>
    </row>
    <row r="140" spans="1:16" customFormat="1" ht="12.75" customHeight="1">
      <c r="B140" s="137"/>
    </row>
    <row r="141" spans="1:16" customFormat="1" ht="12.75" customHeight="1">
      <c r="B141" s="137"/>
    </row>
    <row r="142" spans="1:16" s="114" customFormat="1">
      <c r="B142" s="114" t="s">
        <v>8</v>
      </c>
      <c r="L142" s="142" t="str">
        <f>Koptame!B39</f>
        <v>Pārbaudīja:</v>
      </c>
      <c r="M142" s="142"/>
      <c r="N142" s="142"/>
      <c r="O142" s="142"/>
      <c r="P142" s="142"/>
    </row>
    <row r="143" spans="1:16" s="114" customFormat="1">
      <c r="C143" s="134">
        <f>Koptame!C34</f>
        <v>0</v>
      </c>
      <c r="L143" s="134"/>
      <c r="M143" s="670">
        <f>Koptame!C40</f>
        <v>0</v>
      </c>
      <c r="N143" s="670"/>
      <c r="O143" s="142"/>
      <c r="P143" s="142"/>
    </row>
    <row r="144" spans="1:16" s="114" customFormat="1">
      <c r="C144" s="133">
        <f>Koptame!C35</f>
        <v>0</v>
      </c>
      <c r="L144" s="133"/>
      <c r="M144" s="671">
        <f>Koptame!C41</f>
        <v>0</v>
      </c>
      <c r="N144" s="671"/>
      <c r="O144" s="142"/>
      <c r="P144" s="142"/>
    </row>
    <row r="145" spans="2:7" s="114" customFormat="1" collapsed="1">
      <c r="B145" s="135"/>
      <c r="F145" s="135"/>
      <c r="G145" s="135"/>
    </row>
  </sheetData>
  <mergeCells count="17">
    <mergeCell ref="F11:K11"/>
    <mergeCell ref="L11:P11"/>
    <mergeCell ref="C135:K135"/>
    <mergeCell ref="M144:N144"/>
    <mergeCell ref="M143:N143"/>
    <mergeCell ref="A139:P139"/>
    <mergeCell ref="A138:P138"/>
    <mergeCell ref="A11:A12"/>
    <mergeCell ref="B11:B12"/>
    <mergeCell ref="C11:C12"/>
    <mergeCell ref="D11:D12"/>
    <mergeCell ref="E11:E12"/>
    <mergeCell ref="A2:P2"/>
    <mergeCell ref="D3:P3"/>
    <mergeCell ref="D4:P4"/>
    <mergeCell ref="D5:P5"/>
    <mergeCell ref="L9:O9"/>
  </mergeCells>
  <conditionalFormatting sqref="I99 I123 I112">
    <cfRule type="expression" dxfId="140" priority="143" stopIfTrue="1">
      <formula>I99=#REF!=FALSE</formula>
    </cfRule>
  </conditionalFormatting>
  <conditionalFormatting sqref="I99 I123">
    <cfRule type="expression" dxfId="139" priority="138" stopIfTrue="1">
      <formula>I99=#REF!=FALSE</formula>
    </cfRule>
    <cfRule type="expression" dxfId="138" priority="139">
      <formula>#REF!&gt;0</formula>
    </cfRule>
    <cfRule type="expression" dxfId="137" priority="140">
      <formula>#REF!=3</formula>
    </cfRule>
    <cfRule type="expression" dxfId="136" priority="141">
      <formula>#REF!=2</formula>
    </cfRule>
    <cfRule type="expression" dxfId="135" priority="142">
      <formula>#REF!=1</formula>
    </cfRule>
  </conditionalFormatting>
  <conditionalFormatting sqref="I105">
    <cfRule type="expression" dxfId="134" priority="117">
      <formula>#REF!&gt;0</formula>
    </cfRule>
    <cfRule type="expression" dxfId="133" priority="118">
      <formula>#REF!=3</formula>
    </cfRule>
    <cfRule type="expression" dxfId="132" priority="119">
      <formula>#REF!=2</formula>
    </cfRule>
    <cfRule type="expression" dxfId="131" priority="120">
      <formula>#REF!=1</formula>
    </cfRule>
    <cfRule type="expression" dxfId="130" priority="121" stopIfTrue="1">
      <formula>I105=#REF!=FALSE</formula>
    </cfRule>
    <cfRule type="expression" dxfId="129" priority="122">
      <formula>#REF!&gt;0</formula>
    </cfRule>
    <cfRule type="expression" dxfId="128" priority="123">
      <formula>#REF!=3</formula>
    </cfRule>
    <cfRule type="expression" dxfId="127" priority="124">
      <formula>#REF!=2</formula>
    </cfRule>
    <cfRule type="expression" dxfId="126" priority="125">
      <formula>#REF!=1</formula>
    </cfRule>
    <cfRule type="expression" dxfId="125" priority="126" stopIfTrue="1">
      <formula>I105=#REF!=FALSE</formula>
    </cfRule>
  </conditionalFormatting>
  <conditionalFormatting sqref="I107:I109">
    <cfRule type="expression" dxfId="124" priority="107">
      <formula>#REF!&gt;0</formula>
    </cfRule>
    <cfRule type="expression" dxfId="123" priority="108">
      <formula>#REF!=3</formula>
    </cfRule>
    <cfRule type="expression" dxfId="122" priority="109">
      <formula>#REF!=2</formula>
    </cfRule>
    <cfRule type="expression" dxfId="121" priority="110">
      <formula>#REF!=1</formula>
    </cfRule>
    <cfRule type="expression" dxfId="120" priority="111" stopIfTrue="1">
      <formula>I107=#REF!=FALSE</formula>
    </cfRule>
    <cfRule type="expression" dxfId="119" priority="112">
      <formula>#REF!&gt;0</formula>
    </cfRule>
    <cfRule type="expression" dxfId="118" priority="113">
      <formula>#REF!=3</formula>
    </cfRule>
    <cfRule type="expression" dxfId="117" priority="114">
      <formula>#REF!=2</formula>
    </cfRule>
    <cfRule type="expression" dxfId="116" priority="115">
      <formula>#REF!=1</formula>
    </cfRule>
    <cfRule type="expression" dxfId="115" priority="116" stopIfTrue="1">
      <formula>I107=#REF!=FALSE</formula>
    </cfRule>
  </conditionalFormatting>
  <conditionalFormatting sqref="I107:I110">
    <cfRule type="expression" dxfId="114" priority="105" stopIfTrue="1">
      <formula>I107=#REF!=FALSE</formula>
    </cfRule>
  </conditionalFormatting>
  <conditionalFormatting sqref="I110">
    <cfRule type="expression" dxfId="113" priority="85" stopIfTrue="1">
      <formula>I110=#REF!=FALSE</formula>
    </cfRule>
    <cfRule type="expression" dxfId="112" priority="86">
      <formula>#REF!&gt;0</formula>
    </cfRule>
    <cfRule type="expression" dxfId="111" priority="87">
      <formula>#REF!=3</formula>
    </cfRule>
    <cfRule type="expression" dxfId="110" priority="88">
      <formula>#REF!=2</formula>
    </cfRule>
    <cfRule type="expression" dxfId="109" priority="89">
      <formula>#REF!=1</formula>
    </cfRule>
    <cfRule type="expression" dxfId="108" priority="90" stopIfTrue="1">
      <formula>I110=#REF!=FALSE</formula>
    </cfRule>
    <cfRule type="expression" dxfId="107" priority="91" stopIfTrue="1">
      <formula>I110=#REF!=FALSE</formula>
    </cfRule>
    <cfRule type="expression" dxfId="106" priority="92">
      <formula>#REF!&gt;0</formula>
    </cfRule>
    <cfRule type="expression" dxfId="105" priority="93">
      <formula>#REF!=3</formula>
    </cfRule>
    <cfRule type="expression" dxfId="104" priority="94">
      <formula>#REF!=2</formula>
    </cfRule>
    <cfRule type="expression" dxfId="103" priority="95">
      <formula>#REF!=1</formula>
    </cfRule>
    <cfRule type="expression" dxfId="102" priority="96">
      <formula>#REF!&gt;0</formula>
    </cfRule>
    <cfRule type="expression" dxfId="101" priority="97">
      <formula>#REF!=3</formula>
    </cfRule>
    <cfRule type="expression" dxfId="100" priority="98">
      <formula>#REF!=2</formula>
    </cfRule>
    <cfRule type="expression" dxfId="99" priority="99">
      <formula>#REF!=1</formula>
    </cfRule>
    <cfRule type="expression" dxfId="98" priority="100" stopIfTrue="1">
      <formula>I110=#REF!=FALSE</formula>
    </cfRule>
    <cfRule type="expression" dxfId="97" priority="101">
      <formula>#REF!&gt;0</formula>
    </cfRule>
    <cfRule type="expression" dxfId="96" priority="102">
      <formula>#REF!=3</formula>
    </cfRule>
    <cfRule type="expression" dxfId="95" priority="103">
      <formula>#REF!=2</formula>
    </cfRule>
    <cfRule type="expression" dxfId="94" priority="104">
      <formula>#REF!=1</formula>
    </cfRule>
  </conditionalFormatting>
  <conditionalFormatting sqref="I111">
    <cfRule type="expression" dxfId="93" priority="75">
      <formula>#REF!&gt;0</formula>
    </cfRule>
    <cfRule type="expression" dxfId="92" priority="76">
      <formula>#REF!=3</formula>
    </cfRule>
    <cfRule type="expression" dxfId="91" priority="77">
      <formula>#REF!=2</formula>
    </cfRule>
    <cfRule type="expression" dxfId="90" priority="78">
      <formula>#REF!=1</formula>
    </cfRule>
    <cfRule type="expression" dxfId="89" priority="79" stopIfTrue="1">
      <formula>I111=#REF!=FALSE</formula>
    </cfRule>
    <cfRule type="expression" dxfId="88" priority="84" stopIfTrue="1">
      <formula>I111=#REF!=FALSE</formula>
    </cfRule>
  </conditionalFormatting>
  <conditionalFormatting sqref="I111:I112">
    <cfRule type="expression" dxfId="87" priority="74" stopIfTrue="1">
      <formula>I111=#REF!=FALSE</formula>
    </cfRule>
    <cfRule type="expression" dxfId="86" priority="80">
      <formula>#REF!&gt;0</formula>
    </cfRule>
    <cfRule type="expression" dxfId="85" priority="81">
      <formula>#REF!=3</formula>
    </cfRule>
    <cfRule type="expression" dxfId="84" priority="82">
      <formula>#REF!=2</formula>
    </cfRule>
    <cfRule type="expression" dxfId="83" priority="83">
      <formula>#REF!=1</formula>
    </cfRule>
  </conditionalFormatting>
  <conditionalFormatting sqref="I118">
    <cfRule type="expression" dxfId="82" priority="64">
      <formula>#REF!&gt;0</formula>
    </cfRule>
    <cfRule type="expression" dxfId="81" priority="65">
      <formula>#REF!=3</formula>
    </cfRule>
    <cfRule type="expression" dxfId="80" priority="66">
      <formula>#REF!=2</formula>
    </cfRule>
    <cfRule type="expression" dxfId="79" priority="67">
      <formula>#REF!=1</formula>
    </cfRule>
    <cfRule type="expression" dxfId="78" priority="68" stopIfTrue="1">
      <formula>I118=#REF!=FALSE</formula>
    </cfRule>
    <cfRule type="expression" dxfId="77" priority="69">
      <formula>#REF!&gt;0</formula>
    </cfRule>
    <cfRule type="expression" dxfId="76" priority="70">
      <formula>#REF!=3</formula>
    </cfRule>
    <cfRule type="expression" dxfId="75" priority="71">
      <formula>#REF!=2</formula>
    </cfRule>
    <cfRule type="expression" dxfId="74" priority="72">
      <formula>#REF!=1</formula>
    </cfRule>
    <cfRule type="expression" dxfId="73" priority="73" stopIfTrue="1">
      <formula>I118=#REF!=FALSE</formula>
    </cfRule>
  </conditionalFormatting>
  <conditionalFormatting sqref="I120:I121">
    <cfRule type="expression" dxfId="72" priority="127" stopIfTrue="1">
      <formula>I120=#REF!=FALSE</formula>
    </cfRule>
    <cfRule type="expression" dxfId="71" priority="128">
      <formula>#REF!&gt;0</formula>
    </cfRule>
    <cfRule type="expression" dxfId="70" priority="129">
      <formula>#REF!=3</formula>
    </cfRule>
    <cfRule type="expression" dxfId="69" priority="130">
      <formula>#REF!=2</formula>
    </cfRule>
    <cfRule type="expression" dxfId="68" priority="131">
      <formula>#REF!=1</formula>
    </cfRule>
    <cfRule type="expression" dxfId="67" priority="132" stopIfTrue="1">
      <formula>I120=#REF!=FALSE</formula>
    </cfRule>
    <cfRule type="expression" dxfId="66" priority="133">
      <formula>#REF!&gt;0</formula>
    </cfRule>
    <cfRule type="expression" dxfId="65" priority="134">
      <formula>#REF!=3</formula>
    </cfRule>
    <cfRule type="expression" dxfId="64" priority="135">
      <formula>#REF!=2</formula>
    </cfRule>
    <cfRule type="expression" dxfId="63" priority="136">
      <formula>#REF!=1</formula>
    </cfRule>
    <cfRule type="expression" dxfId="62" priority="137" stopIfTrue="1">
      <formula>I120=#REF!=FALSE</formula>
    </cfRule>
  </conditionalFormatting>
  <conditionalFormatting sqref="I122">
    <cfRule type="expression" dxfId="61" priority="43" stopIfTrue="1">
      <formula>I122=#REF!=FALSE</formula>
    </cfRule>
    <cfRule type="expression" dxfId="60" priority="44">
      <formula>#REF!&gt;0</formula>
    </cfRule>
    <cfRule type="expression" dxfId="59" priority="45">
      <formula>#REF!=3</formula>
    </cfRule>
    <cfRule type="expression" dxfId="58" priority="46">
      <formula>#REF!=2</formula>
    </cfRule>
    <cfRule type="expression" dxfId="57" priority="47">
      <formula>#REF!=1</formula>
    </cfRule>
    <cfRule type="expression" dxfId="56" priority="48" stopIfTrue="1">
      <formula>I122=#REF!=FALSE</formula>
    </cfRule>
    <cfRule type="expression" dxfId="55" priority="49" stopIfTrue="1">
      <formula>I122=#REF!=FALSE</formula>
    </cfRule>
    <cfRule type="expression" dxfId="54" priority="50">
      <formula>#REF!&gt;0</formula>
    </cfRule>
    <cfRule type="expression" dxfId="53" priority="51">
      <formula>#REF!=3</formula>
    </cfRule>
    <cfRule type="expression" dxfId="52" priority="52">
      <formula>#REF!=2</formula>
    </cfRule>
    <cfRule type="expression" dxfId="51" priority="53">
      <formula>#REF!=1</formula>
    </cfRule>
    <cfRule type="expression" dxfId="50" priority="54">
      <formula>#REF!&gt;0</formula>
    </cfRule>
    <cfRule type="expression" dxfId="49" priority="55">
      <formula>#REF!=3</formula>
    </cfRule>
    <cfRule type="expression" dxfId="48" priority="56">
      <formula>#REF!=2</formula>
    </cfRule>
    <cfRule type="expression" dxfId="47" priority="57">
      <formula>#REF!=1</formula>
    </cfRule>
    <cfRule type="expression" dxfId="46" priority="58" stopIfTrue="1">
      <formula>I122=#REF!=FALSE</formula>
    </cfRule>
    <cfRule type="expression" dxfId="45" priority="59">
      <formula>#REF!&gt;0</formula>
    </cfRule>
    <cfRule type="expression" dxfId="44" priority="60">
      <formula>#REF!=3</formula>
    </cfRule>
    <cfRule type="expression" dxfId="43" priority="61">
      <formula>#REF!=2</formula>
    </cfRule>
    <cfRule type="expression" dxfId="42" priority="62">
      <formula>#REF!=1</formula>
    </cfRule>
    <cfRule type="expression" dxfId="41" priority="63" stopIfTrue="1">
      <formula>I122=#REF!=FALSE</formula>
    </cfRule>
  </conditionalFormatting>
  <conditionalFormatting sqref="I129">
    <cfRule type="expression" dxfId="40" priority="33">
      <formula>#REF!&gt;0</formula>
    </cfRule>
    <cfRule type="expression" dxfId="39" priority="34">
      <formula>#REF!=3</formula>
    </cfRule>
    <cfRule type="expression" dxfId="38" priority="35">
      <formula>#REF!=2</formula>
    </cfRule>
    <cfRule type="expression" dxfId="37" priority="36">
      <formula>#REF!=1</formula>
    </cfRule>
    <cfRule type="expression" dxfId="36" priority="37" stopIfTrue="1">
      <formula>I129=#REF!=FALSE</formula>
    </cfRule>
    <cfRule type="expression" dxfId="35" priority="38">
      <formula>#REF!&gt;0</formula>
    </cfRule>
    <cfRule type="expression" dxfId="34" priority="39">
      <formula>#REF!=3</formula>
    </cfRule>
    <cfRule type="expression" dxfId="33" priority="40">
      <formula>#REF!=2</formula>
    </cfRule>
    <cfRule type="expression" dxfId="32" priority="41">
      <formula>#REF!=1</formula>
    </cfRule>
    <cfRule type="expression" dxfId="31" priority="42" stopIfTrue="1">
      <formula>I129=#REF!=FALSE</formula>
    </cfRule>
  </conditionalFormatting>
  <conditionalFormatting sqref="I131:I132">
    <cfRule type="expression" dxfId="30" priority="23">
      <formula>#REF!&gt;0</formula>
    </cfRule>
    <cfRule type="expression" dxfId="29" priority="24">
      <formula>#REF!=3</formula>
    </cfRule>
    <cfRule type="expression" dxfId="28" priority="25">
      <formula>#REF!=2</formula>
    </cfRule>
    <cfRule type="expression" dxfId="27" priority="26">
      <formula>#REF!=1</formula>
    </cfRule>
    <cfRule type="expression" dxfId="26" priority="27" stopIfTrue="1">
      <formula>I131=#REF!=FALSE</formula>
    </cfRule>
    <cfRule type="expression" dxfId="25" priority="28">
      <formula>#REF!&gt;0</formula>
    </cfRule>
    <cfRule type="expression" dxfId="24" priority="29">
      <formula>#REF!=3</formula>
    </cfRule>
    <cfRule type="expression" dxfId="23" priority="30">
      <formula>#REF!=2</formula>
    </cfRule>
    <cfRule type="expression" dxfId="22" priority="31">
      <formula>#REF!=1</formula>
    </cfRule>
    <cfRule type="expression" dxfId="21" priority="32" stopIfTrue="1">
      <formula>I131=#REF!=FALSE</formula>
    </cfRule>
  </conditionalFormatting>
  <conditionalFormatting sqref="I131:I133">
    <cfRule type="expression" dxfId="20" priority="21" stopIfTrue="1">
      <formula>I131=#REF!=FALSE</formula>
    </cfRule>
  </conditionalFormatting>
  <conditionalFormatting sqref="I133">
    <cfRule type="expression" dxfId="19" priority="1" stopIfTrue="1">
      <formula>I133=#REF!=FALSE</formula>
    </cfRule>
    <cfRule type="expression" dxfId="18" priority="2">
      <formula>#REF!&gt;0</formula>
    </cfRule>
    <cfRule type="expression" dxfId="17" priority="3">
      <formula>#REF!=3</formula>
    </cfRule>
    <cfRule type="expression" dxfId="16" priority="4">
      <formula>#REF!=2</formula>
    </cfRule>
    <cfRule type="expression" dxfId="15" priority="5">
      <formula>#REF!=1</formula>
    </cfRule>
    <cfRule type="expression" dxfId="14" priority="6" stopIfTrue="1">
      <formula>I133=#REF!=FALSE</formula>
    </cfRule>
    <cfRule type="expression" dxfId="13" priority="7" stopIfTrue="1">
      <formula>I133=#REF!=FALSE</formula>
    </cfRule>
    <cfRule type="expression" dxfId="12" priority="8">
      <formula>#REF!&gt;0</formula>
    </cfRule>
    <cfRule type="expression" dxfId="11" priority="9">
      <formula>#REF!=3</formula>
    </cfRule>
    <cfRule type="expression" dxfId="10" priority="10">
      <formula>#REF!=2</formula>
    </cfRule>
    <cfRule type="expression" dxfId="9" priority="11">
      <formula>#REF!=1</formula>
    </cfRule>
    <cfRule type="expression" dxfId="8" priority="12">
      <formula>#REF!&gt;0</formula>
    </cfRule>
    <cfRule type="expression" dxfId="7" priority="13">
      <formula>#REF!=3</formula>
    </cfRule>
    <cfRule type="expression" dxfId="6" priority="14">
      <formula>#REF!=2</formula>
    </cfRule>
    <cfRule type="expression" dxfId="5" priority="15">
      <formula>#REF!=1</formula>
    </cfRule>
    <cfRule type="expression" dxfId="4" priority="16" stopIfTrue="1">
      <formula>I133=#REF!=FALSE</formula>
    </cfRule>
    <cfRule type="expression" dxfId="3" priority="17">
      <formula>#REF!&gt;0</formula>
    </cfRule>
    <cfRule type="expression" dxfId="2" priority="18">
      <formula>#REF!=3</formula>
    </cfRule>
    <cfRule type="expression" dxfId="1" priority="19">
      <formula>#REF!=2</formula>
    </cfRule>
    <cfRule type="expression" dxfId="0" priority="20">
      <formula>#REF!=1</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9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39</vt:i4>
      </vt:variant>
      <vt:variant>
        <vt:lpstr>Named Ranges</vt:lpstr>
      </vt:variant>
      <vt:variant>
        <vt:i4>43</vt:i4>
      </vt:variant>
    </vt:vector>
  </HeadingPairs>
  <TitlesOfParts>
    <vt:vector size="82"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2,15</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'2,15'!Print_Titles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Gints Hermanis</cp:lastModifiedBy>
  <cp:lastPrinted>2015-12-02T17:47:40Z</cp:lastPrinted>
  <dcterms:created xsi:type="dcterms:W3CDTF">2011-09-07T11:49:58Z</dcterms:created>
  <dcterms:modified xsi:type="dcterms:W3CDTF">2023-12-13T06:42:36Z</dcterms:modified>
</cp:coreProperties>
</file>